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1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ic Johnson\Documents\Army_Reference\EJ_Workout_Program\"/>
    </mc:Choice>
  </mc:AlternateContent>
  <xr:revisionPtr revIDLastSave="0" documentId="13_ncr:1_{7F8F7EBB-7AAE-448C-ADC0-DFC49DBBA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Current_Routine" sheetId="6" r:id="rId3"/>
    <sheet name="Workout_Battle_Rhythm" sheetId="11" state="hidden" r:id="rId4"/>
    <sheet name="Cex_CH" sheetId="17" r:id="rId5"/>
    <sheet name="Cex_BA" sheetId="16" r:id="rId6"/>
    <sheet name="Cex_AB" sheetId="14" r:id="rId7"/>
    <sheet name="Cex_OB" sheetId="15" r:id="rId8"/>
    <sheet name="Cex_SH" sheetId="18" r:id="rId9"/>
    <sheet name="Cex_TR" sheetId="21" r:id="rId10"/>
    <sheet name="Cex_LE" sheetId="19" r:id="rId11"/>
    <sheet name="Cex_BI" sheetId="20" r:id="rId12"/>
    <sheet name="Cex_CA" sheetId="13" r:id="rId13"/>
    <sheet name="Results_Shammai" sheetId="3" r:id="rId14"/>
    <sheet name="Simulation_Hillel" sheetId="4" r:id="rId15"/>
    <sheet name="Next_Routine" sheetId="12" r:id="rId16"/>
  </sheets>
  <definedNames>
    <definedName name="_xlnm._FilterDatabase" localSheetId="1" hidden="1">Sheet2!$A$2:$R$96</definedName>
    <definedName name="_xlnm.Print_Area" localSheetId="2">Current_Routine!$A$1:$P$36</definedName>
    <definedName name="_xlnm.Print_Area" localSheetId="15">Next_Routine!$A$1:$P$36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/>
  <c r="N9" i="21"/>
  <c r="P9" i="21"/>
  <c r="O9" i="21"/>
  <c r="N8" i="21"/>
  <c r="P8" i="21"/>
  <c r="O8" i="21"/>
  <c r="N7" i="21"/>
  <c r="P7" i="21"/>
  <c r="O7" i="21"/>
  <c r="N6" i="21"/>
  <c r="P6" i="21"/>
  <c r="O6" i="21"/>
  <c r="N5" i="21"/>
  <c r="O5" i="21"/>
  <c r="P5" i="21" s="1"/>
  <c r="P4" i="21"/>
  <c r="K10" i="21"/>
  <c r="K9" i="21"/>
  <c r="K8" i="21"/>
  <c r="L8" i="21"/>
  <c r="K7" i="21"/>
  <c r="L7" i="21"/>
  <c r="M7" i="21" s="1"/>
  <c r="M6" i="21"/>
  <c r="H9" i="21"/>
  <c r="J9" i="21"/>
  <c r="I9" i="21"/>
  <c r="H8" i="21"/>
  <c r="J8" i="21"/>
  <c r="I8" i="21"/>
  <c r="H7" i="21"/>
  <c r="J7" i="21"/>
  <c r="I7" i="21"/>
  <c r="H6" i="21"/>
  <c r="J6" i="21"/>
  <c r="I6" i="21"/>
  <c r="H5" i="21"/>
  <c r="I5" i="21"/>
  <c r="J5" i="21" s="1"/>
  <c r="J4" i="21"/>
  <c r="E9" i="21"/>
  <c r="G9" i="21"/>
  <c r="F9" i="21"/>
  <c r="E8" i="21"/>
  <c r="G8" i="21"/>
  <c r="F8" i="21"/>
  <c r="E7" i="21"/>
  <c r="G7" i="21"/>
  <c r="F7" i="21"/>
  <c r="E6" i="21"/>
  <c r="G6" i="21"/>
  <c r="F6" i="21"/>
  <c r="E5" i="21"/>
  <c r="F5" i="21"/>
  <c r="G5" i="21" s="1"/>
  <c r="G4" i="21"/>
  <c r="B13" i="21"/>
  <c r="B12" i="21"/>
  <c r="B11" i="21"/>
  <c r="C11" i="21"/>
  <c r="B10" i="21"/>
  <c r="C10" i="21" s="1"/>
  <c r="D10" i="21" s="1"/>
  <c r="D9" i="21"/>
  <c r="W11" i="20"/>
  <c r="W10" i="20"/>
  <c r="W9" i="20"/>
  <c r="X9" i="20"/>
  <c r="W8" i="20"/>
  <c r="X8" i="20"/>
  <c r="Y8" i="20" s="1"/>
  <c r="Y7" i="20"/>
  <c r="T9" i="20"/>
  <c r="V9" i="20"/>
  <c r="U9" i="20"/>
  <c r="T8" i="20"/>
  <c r="V8" i="20"/>
  <c r="U8" i="20"/>
  <c r="T7" i="20"/>
  <c r="V7" i="20"/>
  <c r="U7" i="20"/>
  <c r="T6" i="20"/>
  <c r="V6" i="20"/>
  <c r="U6" i="20"/>
  <c r="T5" i="20"/>
  <c r="U5" i="20"/>
  <c r="V5" i="20" s="1"/>
  <c r="V4" i="20"/>
  <c r="Q9" i="20"/>
  <c r="S9" i="20"/>
  <c r="R9" i="20"/>
  <c r="Q8" i="20"/>
  <c r="S8" i="20"/>
  <c r="R8" i="20"/>
  <c r="Q7" i="20"/>
  <c r="S7" i="20"/>
  <c r="R7" i="20"/>
  <c r="Q6" i="20"/>
  <c r="S6" i="20"/>
  <c r="R6" i="20"/>
  <c r="Q5" i="20"/>
  <c r="R5" i="20"/>
  <c r="S5" i="20" s="1"/>
  <c r="S4" i="20"/>
  <c r="N10" i="20"/>
  <c r="P10" i="20"/>
  <c r="O10" i="20"/>
  <c r="N9" i="20"/>
  <c r="P9" i="20"/>
  <c r="O9" i="20"/>
  <c r="N8" i="20"/>
  <c r="P8" i="20"/>
  <c r="O8" i="20"/>
  <c r="N7" i="20"/>
  <c r="P7" i="20"/>
  <c r="O7" i="20"/>
  <c r="N6" i="20"/>
  <c r="O6" i="20"/>
  <c r="P6" i="20" s="1"/>
  <c r="P5" i="20"/>
  <c r="K10" i="20"/>
  <c r="M10" i="20"/>
  <c r="L10" i="20"/>
  <c r="K9" i="20"/>
  <c r="M9" i="20"/>
  <c r="L9" i="20"/>
  <c r="K8" i="20"/>
  <c r="M8" i="20"/>
  <c r="L8" i="20"/>
  <c r="K7" i="20"/>
  <c r="M7" i="20"/>
  <c r="L7" i="20"/>
  <c r="K6" i="20"/>
  <c r="M6" i="20"/>
  <c r="L6" i="20"/>
  <c r="M5" i="20"/>
  <c r="H9" i="20"/>
  <c r="J9" i="20"/>
  <c r="I9" i="20"/>
  <c r="H8" i="20"/>
  <c r="J8" i="20"/>
  <c r="I8" i="20"/>
  <c r="H7" i="20"/>
  <c r="J7" i="20"/>
  <c r="I7" i="20"/>
  <c r="H6" i="20"/>
  <c r="J6" i="20"/>
  <c r="I6" i="20"/>
  <c r="H5" i="20"/>
  <c r="I5" i="20"/>
  <c r="J5" i="20" s="1"/>
  <c r="J4" i="20"/>
  <c r="E10" i="20"/>
  <c r="G10" i="20"/>
  <c r="F10" i="20"/>
  <c r="E9" i="20"/>
  <c r="G9" i="20"/>
  <c r="F9" i="20"/>
  <c r="E8" i="20"/>
  <c r="G8" i="20"/>
  <c r="F8" i="20"/>
  <c r="E7" i="20"/>
  <c r="G7" i="20"/>
  <c r="F7" i="20"/>
  <c r="E6" i="20"/>
  <c r="F6" i="20"/>
  <c r="G6" i="20" s="1"/>
  <c r="G5" i="20"/>
  <c r="B10" i="20"/>
  <c r="D10" i="20"/>
  <c r="C10" i="20"/>
  <c r="B9" i="20"/>
  <c r="D9" i="20"/>
  <c r="C9" i="20"/>
  <c r="B8" i="20"/>
  <c r="D8" i="20"/>
  <c r="C8" i="20"/>
  <c r="B7" i="20"/>
  <c r="D7" i="20"/>
  <c r="C7" i="20"/>
  <c r="B6" i="20"/>
  <c r="C6" i="20"/>
  <c r="D6" i="20" s="1"/>
  <c r="D5" i="20"/>
  <c r="Z10" i="13"/>
  <c r="AB10" i="13"/>
  <c r="AA10" i="13"/>
  <c r="Z9" i="13"/>
  <c r="AB9" i="13"/>
  <c r="AA9" i="13"/>
  <c r="Z8" i="13"/>
  <c r="AB8" i="13"/>
  <c r="AA8" i="13"/>
  <c r="Z7" i="13"/>
  <c r="AB7" i="13"/>
  <c r="AA7" i="13"/>
  <c r="Z6" i="13"/>
  <c r="AA6" i="13"/>
  <c r="AB6" i="13" s="1"/>
  <c r="AB5" i="13"/>
  <c r="W9" i="13"/>
  <c r="Y9" i="13"/>
  <c r="X9" i="13"/>
  <c r="W8" i="13"/>
  <c r="Y8" i="13"/>
  <c r="X8" i="13"/>
  <c r="W7" i="13"/>
  <c r="Y7" i="13"/>
  <c r="X7" i="13"/>
  <c r="W6" i="13"/>
  <c r="Y6" i="13"/>
  <c r="X6" i="13"/>
  <c r="W5" i="13"/>
  <c r="X5" i="13"/>
  <c r="Y5" i="13" s="1"/>
  <c r="Y4" i="13"/>
  <c r="T10" i="13"/>
  <c r="V10" i="13"/>
  <c r="U10" i="13"/>
  <c r="T9" i="13"/>
  <c r="V9" i="13"/>
  <c r="U9" i="13"/>
  <c r="T8" i="13"/>
  <c r="V8" i="13"/>
  <c r="U8" i="13"/>
  <c r="T7" i="13"/>
  <c r="V7" i="13"/>
  <c r="U7" i="13"/>
  <c r="T6" i="13"/>
  <c r="U6" i="13"/>
  <c r="V6" i="13" s="1"/>
  <c r="V5" i="13"/>
  <c r="Q10" i="13"/>
  <c r="S10" i="13"/>
  <c r="R10" i="13"/>
  <c r="Q9" i="13"/>
  <c r="S9" i="13"/>
  <c r="R9" i="13"/>
  <c r="Q8" i="13"/>
  <c r="S8" i="13"/>
  <c r="R8" i="13"/>
  <c r="Q7" i="13"/>
  <c r="S7" i="13"/>
  <c r="R7" i="13"/>
  <c r="Q6" i="13"/>
  <c r="R6" i="13"/>
  <c r="S6" i="13" s="1"/>
  <c r="S5" i="13"/>
  <c r="N10" i="13"/>
  <c r="P10" i="13"/>
  <c r="O10" i="13"/>
  <c r="N9" i="13"/>
  <c r="P9" i="13"/>
  <c r="O9" i="13"/>
  <c r="N8" i="13"/>
  <c r="P8" i="13"/>
  <c r="O8" i="13"/>
  <c r="N7" i="13"/>
  <c r="P7" i="13"/>
  <c r="O7" i="13"/>
  <c r="N6" i="13"/>
  <c r="O6" i="13"/>
  <c r="P6" i="13" s="1"/>
  <c r="P5" i="13"/>
  <c r="K9" i="13"/>
  <c r="M9" i="13"/>
  <c r="L9" i="13"/>
  <c r="K8" i="13"/>
  <c r="M8" i="13"/>
  <c r="L8" i="13"/>
  <c r="K7" i="13"/>
  <c r="M7" i="13"/>
  <c r="L7" i="13"/>
  <c r="K6" i="13"/>
  <c r="M6" i="13"/>
  <c r="L6" i="13"/>
  <c r="K5" i="13"/>
  <c r="L5" i="13"/>
  <c r="M5" i="13" s="1"/>
  <c r="M4" i="13"/>
  <c r="H9" i="13"/>
  <c r="J9" i="13"/>
  <c r="I9" i="13"/>
  <c r="H8" i="13"/>
  <c r="J8" i="13"/>
  <c r="I8" i="13"/>
  <c r="H7" i="13"/>
  <c r="J7" i="13"/>
  <c r="I7" i="13"/>
  <c r="H6" i="13"/>
  <c r="J6" i="13"/>
  <c r="I6" i="13"/>
  <c r="H5" i="13"/>
  <c r="I5" i="13"/>
  <c r="J5" i="13" s="1"/>
  <c r="J4" i="13"/>
  <c r="E20" i="13"/>
  <c r="E19" i="13"/>
  <c r="E18" i="13"/>
  <c r="F18" i="13"/>
  <c r="E17" i="13"/>
  <c r="F17" i="13" s="1"/>
  <c r="G17" i="13" s="1"/>
  <c r="G16" i="13"/>
  <c r="B10" i="13"/>
  <c r="B9" i="13"/>
  <c r="B8" i="13"/>
  <c r="C8" i="13"/>
  <c r="B7" i="13"/>
  <c r="C7" i="13"/>
  <c r="D7" i="13" s="1"/>
  <c r="D6" i="13"/>
  <c r="AX9" i="19"/>
  <c r="AZ9" i="19"/>
  <c r="AY9" i="19"/>
  <c r="AX8" i="19"/>
  <c r="AZ8" i="19"/>
  <c r="AY8" i="19"/>
  <c r="AX7" i="19"/>
  <c r="AZ7" i="19"/>
  <c r="AY7" i="19"/>
  <c r="AX6" i="19"/>
  <c r="AZ6" i="19"/>
  <c r="AY6" i="19"/>
  <c r="AX5" i="19"/>
  <c r="AY5" i="19"/>
  <c r="AZ5" i="19" s="1"/>
  <c r="AZ4" i="19"/>
  <c r="AU9" i="19"/>
  <c r="AW9" i="19"/>
  <c r="AV9" i="19"/>
  <c r="AU8" i="19"/>
  <c r="AW8" i="19"/>
  <c r="AV8" i="19"/>
  <c r="AU7" i="19"/>
  <c r="AW7" i="19"/>
  <c r="AV7" i="19"/>
  <c r="AU6" i="19"/>
  <c r="AW6" i="19"/>
  <c r="AV6" i="19"/>
  <c r="AU5" i="19"/>
  <c r="AV5" i="19" s="1"/>
  <c r="AW5" i="19" s="1"/>
  <c r="AW4" i="19"/>
  <c r="AR10" i="19"/>
  <c r="AT10" i="19"/>
  <c r="AS10" i="19"/>
  <c r="AR9" i="19"/>
  <c r="AT9" i="19"/>
  <c r="AS9" i="19"/>
  <c r="AR8" i="19"/>
  <c r="AT8" i="19"/>
  <c r="AS8" i="19"/>
  <c r="AR7" i="19"/>
  <c r="AT7" i="19"/>
  <c r="AS7" i="19"/>
  <c r="AR6" i="19"/>
  <c r="AS6" i="19"/>
  <c r="AT6" i="19" s="1"/>
  <c r="AT5" i="19"/>
  <c r="AO9" i="19"/>
  <c r="AQ9" i="19"/>
  <c r="AP9" i="19"/>
  <c r="AO8" i="19"/>
  <c r="AQ8" i="19"/>
  <c r="AP8" i="19"/>
  <c r="AO7" i="19"/>
  <c r="AQ7" i="19"/>
  <c r="AP7" i="19"/>
  <c r="AO6" i="19"/>
  <c r="AQ6" i="19"/>
  <c r="AP6" i="19"/>
  <c r="AO5" i="19"/>
  <c r="AP5" i="19"/>
  <c r="AQ5" i="19" s="1"/>
  <c r="AQ4" i="19"/>
  <c r="AL9" i="19"/>
  <c r="AN9" i="19"/>
  <c r="AM9" i="19"/>
  <c r="AL8" i="19"/>
  <c r="AN8" i="19"/>
  <c r="AM8" i="19"/>
  <c r="AL7" i="19"/>
  <c r="AN7" i="19"/>
  <c r="AM7" i="19"/>
  <c r="AL6" i="19"/>
  <c r="AN6" i="19"/>
  <c r="AM6" i="19"/>
  <c r="AL5" i="19"/>
  <c r="AM5" i="19"/>
  <c r="AN5" i="19" s="1"/>
  <c r="AN4" i="19"/>
  <c r="AI10" i="19"/>
  <c r="AI9" i="19"/>
  <c r="AI8" i="19"/>
  <c r="AJ8" i="19"/>
  <c r="AI7" i="19"/>
  <c r="AJ7" i="19" s="1"/>
  <c r="AK7" i="19" s="1"/>
  <c r="AK6" i="19"/>
  <c r="AF10" i="19"/>
  <c r="AH10" i="19"/>
  <c r="AG10" i="19"/>
  <c r="AF9" i="19"/>
  <c r="AH9" i="19"/>
  <c r="AG9" i="19"/>
  <c r="AF8" i="19"/>
  <c r="AH8" i="19"/>
  <c r="AG8" i="19"/>
  <c r="AF7" i="19"/>
  <c r="AH7" i="19"/>
  <c r="AG7" i="19"/>
  <c r="AF6" i="19"/>
  <c r="AG6" i="19"/>
  <c r="AH6" i="19" s="1"/>
  <c r="AH5" i="19"/>
  <c r="AC10" i="19"/>
  <c r="AE10" i="19"/>
  <c r="AD10" i="19"/>
  <c r="AC9" i="19"/>
  <c r="AE9" i="19"/>
  <c r="AD9" i="19"/>
  <c r="AC8" i="19"/>
  <c r="AE8" i="19"/>
  <c r="AD8" i="19"/>
  <c r="AC7" i="19"/>
  <c r="AE7" i="19"/>
  <c r="AD7" i="19"/>
  <c r="AC6" i="19"/>
  <c r="AD6" i="19"/>
  <c r="AE6" i="19" s="1"/>
  <c r="AE5" i="19"/>
  <c r="Z10" i="19"/>
  <c r="AB10" i="19"/>
  <c r="AA10" i="19"/>
  <c r="Z9" i="19"/>
  <c r="AB9" i="19"/>
  <c r="AA9" i="19"/>
  <c r="Z8" i="19"/>
  <c r="AB8" i="19"/>
  <c r="AA8" i="19"/>
  <c r="Z7" i="19"/>
  <c r="AB7" i="19"/>
  <c r="AA7" i="19"/>
  <c r="Z6" i="19"/>
  <c r="AA6" i="19"/>
  <c r="AB6" i="19" s="1"/>
  <c r="AB5" i="19"/>
  <c r="W10" i="19"/>
  <c r="Y10" i="19"/>
  <c r="X10" i="19"/>
  <c r="W9" i="19"/>
  <c r="Y9" i="19"/>
  <c r="X9" i="19"/>
  <c r="W8" i="19"/>
  <c r="Y8" i="19"/>
  <c r="X8" i="19"/>
  <c r="W7" i="19"/>
  <c r="Y7" i="19"/>
  <c r="X7" i="19"/>
  <c r="W6" i="19"/>
  <c r="X6" i="19"/>
  <c r="Y6" i="19" s="1"/>
  <c r="Y5" i="19"/>
  <c r="T9" i="19"/>
  <c r="V9" i="19"/>
  <c r="U9" i="19"/>
  <c r="T8" i="19"/>
  <c r="V8" i="19"/>
  <c r="U8" i="19"/>
  <c r="T7" i="19"/>
  <c r="V7" i="19"/>
  <c r="U7" i="19"/>
  <c r="T6" i="19"/>
  <c r="V6" i="19"/>
  <c r="U6" i="19"/>
  <c r="T5" i="19"/>
  <c r="U5" i="19"/>
  <c r="V5" i="19" s="1"/>
  <c r="V4" i="19"/>
  <c r="Q10" i="19"/>
  <c r="Q9" i="19"/>
  <c r="Q8" i="19"/>
  <c r="R8" i="19"/>
  <c r="Q7" i="19"/>
  <c r="R7" i="19" s="1"/>
  <c r="S7" i="19" s="1"/>
  <c r="S6" i="19"/>
  <c r="N9" i="19"/>
  <c r="P9" i="19"/>
  <c r="O9" i="19"/>
  <c r="N8" i="19"/>
  <c r="P8" i="19"/>
  <c r="O8" i="19"/>
  <c r="N7" i="19"/>
  <c r="P7" i="19"/>
  <c r="O7" i="19"/>
  <c r="N6" i="19"/>
  <c r="P6" i="19"/>
  <c r="O6" i="19"/>
  <c r="N5" i="19"/>
  <c r="O5" i="19"/>
  <c r="P5" i="19" s="1"/>
  <c r="P4" i="19"/>
  <c r="K10" i="19"/>
  <c r="M10" i="19"/>
  <c r="L10" i="19"/>
  <c r="K9" i="19"/>
  <c r="M9" i="19"/>
  <c r="L9" i="19"/>
  <c r="K8" i="19"/>
  <c r="M8" i="19"/>
  <c r="L8" i="19"/>
  <c r="K7" i="19"/>
  <c r="M7" i="19"/>
  <c r="L7" i="19"/>
  <c r="K6" i="19"/>
  <c r="L6" i="19" s="1"/>
  <c r="M6" i="19" s="1"/>
  <c r="M5" i="19"/>
  <c r="H9" i="19"/>
  <c r="J9" i="19"/>
  <c r="I9" i="19"/>
  <c r="H8" i="19"/>
  <c r="J8" i="19"/>
  <c r="I8" i="19"/>
  <c r="H7" i="19"/>
  <c r="J7" i="19"/>
  <c r="I7" i="19"/>
  <c r="H6" i="19"/>
  <c r="J6" i="19"/>
  <c r="I6" i="19"/>
  <c r="H5" i="19"/>
  <c r="I5" i="19"/>
  <c r="J5" i="19" s="1"/>
  <c r="J4" i="19"/>
  <c r="E10" i="19"/>
  <c r="E9" i="19"/>
  <c r="E8" i="19"/>
  <c r="F8" i="19"/>
  <c r="E7" i="19"/>
  <c r="G7" i="19"/>
  <c r="F7" i="19"/>
  <c r="G6" i="19"/>
  <c r="B9" i="19"/>
  <c r="D9" i="19"/>
  <c r="C9" i="19"/>
  <c r="B8" i="19"/>
  <c r="D8" i="19"/>
  <c r="C8" i="19"/>
  <c r="B7" i="19"/>
  <c r="D7" i="19"/>
  <c r="C7" i="19"/>
  <c r="B6" i="19"/>
  <c r="D6" i="19"/>
  <c r="C6" i="19"/>
  <c r="B5" i="19"/>
  <c r="C5" i="19"/>
  <c r="D5" i="19" s="1"/>
  <c r="D4" i="19"/>
  <c r="AL9" i="18"/>
  <c r="AN9" i="18"/>
  <c r="AM9" i="18"/>
  <c r="AL8" i="18"/>
  <c r="AN8" i="18"/>
  <c r="AM8" i="18"/>
  <c r="AL7" i="18"/>
  <c r="AN7" i="18"/>
  <c r="AM7" i="18"/>
  <c r="AL6" i="18"/>
  <c r="AN6" i="18"/>
  <c r="AM6" i="18"/>
  <c r="AL5" i="18"/>
  <c r="AM5" i="18"/>
  <c r="AN5" i="18" s="1"/>
  <c r="AN4" i="18"/>
  <c r="AI9" i="18"/>
  <c r="AK9" i="18"/>
  <c r="AJ9" i="18"/>
  <c r="AI8" i="18"/>
  <c r="AK8" i="18"/>
  <c r="AJ8" i="18"/>
  <c r="AI7" i="18"/>
  <c r="AK7" i="18"/>
  <c r="AJ7" i="18"/>
  <c r="AI6" i="18"/>
  <c r="AK6" i="18"/>
  <c r="AJ6" i="18"/>
  <c r="AI5" i="18"/>
  <c r="AJ5" i="18"/>
  <c r="AK5" i="18" s="1"/>
  <c r="AK4" i="18"/>
  <c r="AF10" i="18"/>
  <c r="AF9" i="18"/>
  <c r="AF8" i="18"/>
  <c r="AG8" i="18"/>
  <c r="AH8" i="18" s="1"/>
  <c r="AG9" i="18" s="1"/>
  <c r="AF7" i="18"/>
  <c r="AG7" i="18"/>
  <c r="AH7" i="18" s="1"/>
  <c r="AH6" i="18"/>
  <c r="AC9" i="18"/>
  <c r="AE9" i="18"/>
  <c r="AD9" i="18"/>
  <c r="AC8" i="18"/>
  <c r="AE8" i="18"/>
  <c r="AD8" i="18"/>
  <c r="AC7" i="18"/>
  <c r="AE7" i="18"/>
  <c r="AD7" i="18"/>
  <c r="AC6" i="18"/>
  <c r="AE6" i="18"/>
  <c r="AD6" i="18"/>
  <c r="AC5" i="18"/>
  <c r="AD5" i="18"/>
  <c r="AE5" i="18" s="1"/>
  <c r="AE4" i="18"/>
  <c r="Z10" i="18"/>
  <c r="Z9" i="18"/>
  <c r="Z8" i="18"/>
  <c r="AA8" i="18"/>
  <c r="Z7" i="18"/>
  <c r="AA7" i="18"/>
  <c r="AB7" i="18" s="1"/>
  <c r="AB6" i="18"/>
  <c r="W9" i="18"/>
  <c r="Y9" i="18"/>
  <c r="X9" i="18"/>
  <c r="W8" i="18"/>
  <c r="Y8" i="18"/>
  <c r="X8" i="18"/>
  <c r="W7" i="18"/>
  <c r="Y7" i="18"/>
  <c r="X7" i="18"/>
  <c r="W6" i="18"/>
  <c r="Y6" i="18"/>
  <c r="X6" i="18"/>
  <c r="W5" i="18"/>
  <c r="X5" i="18"/>
  <c r="Y5" i="18" s="1"/>
  <c r="Y4" i="18"/>
  <c r="T9" i="18"/>
  <c r="V9" i="18"/>
  <c r="U9" i="18"/>
  <c r="T8" i="18"/>
  <c r="V8" i="18"/>
  <c r="U8" i="18"/>
  <c r="T7" i="18"/>
  <c r="V7" i="18"/>
  <c r="U7" i="18"/>
  <c r="T6" i="18"/>
  <c r="V6" i="18"/>
  <c r="U6" i="18"/>
  <c r="T5" i="18"/>
  <c r="U5" i="18"/>
  <c r="V5" i="18" s="1"/>
  <c r="V4" i="18"/>
  <c r="Q9" i="18"/>
  <c r="S9" i="18"/>
  <c r="R9" i="18"/>
  <c r="Q8" i="18"/>
  <c r="S8" i="18"/>
  <c r="R8" i="18"/>
  <c r="Q7" i="18"/>
  <c r="S7" i="18"/>
  <c r="R7" i="18"/>
  <c r="Q6" i="18"/>
  <c r="S6" i="18"/>
  <c r="R6" i="18"/>
  <c r="Q5" i="18"/>
  <c r="R5" i="18"/>
  <c r="S5" i="18" s="1"/>
  <c r="S4" i="18"/>
  <c r="N10" i="18"/>
  <c r="P10" i="18"/>
  <c r="O10" i="18"/>
  <c r="N9" i="18"/>
  <c r="P9" i="18"/>
  <c r="O9" i="18"/>
  <c r="N8" i="18"/>
  <c r="P8" i="18"/>
  <c r="O8" i="18"/>
  <c r="N7" i="18"/>
  <c r="P7" i="18"/>
  <c r="O7" i="18"/>
  <c r="N6" i="18"/>
  <c r="O6" i="18" s="1"/>
  <c r="P6" i="18" s="1"/>
  <c r="P5" i="18"/>
  <c r="K11" i="18"/>
  <c r="K10" i="18"/>
  <c r="K9" i="18"/>
  <c r="L9" i="18"/>
  <c r="K8" i="18"/>
  <c r="L8" i="18"/>
  <c r="M8" i="18" s="1"/>
  <c r="M7" i="18"/>
  <c r="H10" i="18"/>
  <c r="J10" i="18"/>
  <c r="I10" i="18"/>
  <c r="H9" i="18"/>
  <c r="J9" i="18"/>
  <c r="I9" i="18"/>
  <c r="H8" i="18"/>
  <c r="J8" i="18"/>
  <c r="I8" i="18"/>
  <c r="H7" i="18"/>
  <c r="J7" i="18"/>
  <c r="I7" i="18"/>
  <c r="H6" i="18"/>
  <c r="I6" i="18"/>
  <c r="J6" i="18" s="1"/>
  <c r="J5" i="18"/>
  <c r="E9" i="18"/>
  <c r="G9" i="18"/>
  <c r="F9" i="18"/>
  <c r="E8" i="18"/>
  <c r="G8" i="18"/>
  <c r="F8" i="18"/>
  <c r="E7" i="18"/>
  <c r="G7" i="18"/>
  <c r="F7" i="18"/>
  <c r="E6" i="18"/>
  <c r="G6" i="18"/>
  <c r="F6" i="18"/>
  <c r="E5" i="18"/>
  <c r="F5" i="18"/>
  <c r="G5" i="18" s="1"/>
  <c r="G4" i="18"/>
  <c r="B10" i="18"/>
  <c r="B9" i="18"/>
  <c r="B8" i="18"/>
  <c r="C8" i="18"/>
  <c r="B7" i="18"/>
  <c r="C7" i="18"/>
  <c r="D7" i="18" s="1"/>
  <c r="D6" i="18"/>
  <c r="AI9" i="17"/>
  <c r="AK9" i="17"/>
  <c r="AJ9" i="17"/>
  <c r="AI8" i="17"/>
  <c r="AK8" i="17"/>
  <c r="AJ8" i="17"/>
  <c r="AI7" i="17"/>
  <c r="AK7" i="17"/>
  <c r="AJ7" i="17"/>
  <c r="AI6" i="17"/>
  <c r="AK6" i="17"/>
  <c r="AJ6" i="17"/>
  <c r="AI5" i="17"/>
  <c r="AJ5" i="17"/>
  <c r="AK5" i="17" s="1"/>
  <c r="AK4" i="17"/>
  <c r="AF10" i="17"/>
  <c r="AF9" i="17"/>
  <c r="AF8" i="17"/>
  <c r="AG8" i="17"/>
  <c r="AF7" i="17"/>
  <c r="AG7" i="17"/>
  <c r="AH7" i="17" s="1"/>
  <c r="AH6" i="17"/>
  <c r="AC10" i="17"/>
  <c r="AC9" i="17"/>
  <c r="AC8" i="17"/>
  <c r="AD8" i="17"/>
  <c r="AC7" i="17"/>
  <c r="AD7" i="17"/>
  <c r="AE7" i="17" s="1"/>
  <c r="AE6" i="17"/>
  <c r="Z9" i="17"/>
  <c r="AB9" i="17"/>
  <c r="AA9" i="17"/>
  <c r="Z8" i="17"/>
  <c r="AB8" i="17"/>
  <c r="AA8" i="17"/>
  <c r="Z7" i="17"/>
  <c r="AB7" i="17"/>
  <c r="AA7" i="17"/>
  <c r="Z6" i="17"/>
  <c r="AB6" i="17"/>
  <c r="AA6" i="17"/>
  <c r="Z5" i="17"/>
  <c r="AA5" i="17"/>
  <c r="AB5" i="17" s="1"/>
  <c r="AB4" i="17"/>
  <c r="W9" i="17"/>
  <c r="Y9" i="17"/>
  <c r="X9" i="17"/>
  <c r="W8" i="17"/>
  <c r="Y8" i="17"/>
  <c r="X8" i="17"/>
  <c r="W7" i="17"/>
  <c r="Y7" i="17"/>
  <c r="X7" i="17"/>
  <c r="W6" i="17"/>
  <c r="Y6" i="17"/>
  <c r="X6" i="17"/>
  <c r="W5" i="17"/>
  <c r="X5" i="17"/>
  <c r="Y5" i="17" s="1"/>
  <c r="Y4" i="17"/>
  <c r="T11" i="17"/>
  <c r="T10" i="17"/>
  <c r="T9" i="17"/>
  <c r="U9" i="17"/>
  <c r="T8" i="17"/>
  <c r="U8" i="17"/>
  <c r="V8" i="17" s="1"/>
  <c r="V7" i="17"/>
  <c r="Q10" i="17"/>
  <c r="S10" i="17"/>
  <c r="R10" i="17"/>
  <c r="Q9" i="17"/>
  <c r="S9" i="17"/>
  <c r="R9" i="17"/>
  <c r="Q8" i="17"/>
  <c r="S8" i="17"/>
  <c r="R8" i="17"/>
  <c r="Q7" i="17"/>
  <c r="S7" i="17"/>
  <c r="R7" i="17"/>
  <c r="Q6" i="17"/>
  <c r="R6" i="17"/>
  <c r="S6" i="17" s="1"/>
  <c r="S5" i="17"/>
  <c r="N9" i="17"/>
  <c r="P9" i="17"/>
  <c r="O9" i="17"/>
  <c r="N8" i="17"/>
  <c r="P8" i="17"/>
  <c r="O8" i="17"/>
  <c r="N7" i="17"/>
  <c r="P7" i="17"/>
  <c r="O7" i="17"/>
  <c r="N6" i="17"/>
  <c r="P6" i="17"/>
  <c r="O6" i="17"/>
  <c r="N5" i="17"/>
  <c r="O5" i="17"/>
  <c r="P5" i="17" s="1"/>
  <c r="P4" i="17"/>
  <c r="K10" i="17"/>
  <c r="M10" i="17"/>
  <c r="L10" i="17"/>
  <c r="K9" i="17"/>
  <c r="M9" i="17"/>
  <c r="L9" i="17"/>
  <c r="K8" i="17"/>
  <c r="M8" i="17"/>
  <c r="L8" i="17"/>
  <c r="K7" i="17"/>
  <c r="M7" i="17"/>
  <c r="L7" i="17"/>
  <c r="K6" i="17"/>
  <c r="L6" i="17"/>
  <c r="M6" i="17" s="1"/>
  <c r="M5" i="17"/>
  <c r="H10" i="17"/>
  <c r="H9" i="17"/>
  <c r="H8" i="17"/>
  <c r="I8" i="17"/>
  <c r="H7" i="17"/>
  <c r="I7" i="17"/>
  <c r="J7" i="17" s="1"/>
  <c r="J6" i="17"/>
  <c r="E11" i="17"/>
  <c r="E10" i="17"/>
  <c r="E9" i="17"/>
  <c r="F9" i="17"/>
  <c r="E8" i="17"/>
  <c r="F8" i="17"/>
  <c r="G8" i="17" s="1"/>
  <c r="G7" i="17"/>
  <c r="B10" i="17"/>
  <c r="D10" i="17"/>
  <c r="C10" i="17"/>
  <c r="B9" i="17"/>
  <c r="D9" i="17"/>
  <c r="C9" i="17"/>
  <c r="B8" i="17"/>
  <c r="D8" i="17"/>
  <c r="C8" i="17"/>
  <c r="B7" i="17"/>
  <c r="D7" i="17"/>
  <c r="C7" i="17"/>
  <c r="B6" i="17"/>
  <c r="C6" i="17"/>
  <c r="D6" i="17" s="1"/>
  <c r="D5" i="17"/>
  <c r="AU10" i="16"/>
  <c r="AW10" i="16"/>
  <c r="AV10" i="16"/>
  <c r="AU9" i="16"/>
  <c r="AW9" i="16"/>
  <c r="AV9" i="16"/>
  <c r="AU8" i="16"/>
  <c r="AW8" i="16"/>
  <c r="AV8" i="16"/>
  <c r="AU7" i="16"/>
  <c r="AW7" i="16"/>
  <c r="AV7" i="16"/>
  <c r="AU6" i="16"/>
  <c r="AV6" i="16" s="1"/>
  <c r="AW6" i="16" s="1"/>
  <c r="AW5" i="16"/>
  <c r="AR10" i="16"/>
  <c r="AR9" i="16"/>
  <c r="AR8" i="16"/>
  <c r="AS8" i="16"/>
  <c r="AR7" i="16"/>
  <c r="AS7" i="16"/>
  <c r="AT7" i="16" s="1"/>
  <c r="AT6" i="16"/>
  <c r="AO9" i="16"/>
  <c r="AQ9" i="16"/>
  <c r="AP9" i="16"/>
  <c r="AO8" i="16"/>
  <c r="AQ8" i="16"/>
  <c r="AP8" i="16"/>
  <c r="AO7" i="16"/>
  <c r="AQ7" i="16"/>
  <c r="AP7" i="16"/>
  <c r="AO6" i="16"/>
  <c r="AQ6" i="16"/>
  <c r="AP6" i="16"/>
  <c r="AO5" i="16"/>
  <c r="AP5" i="16"/>
  <c r="AQ5" i="16" s="1"/>
  <c r="AQ4" i="16"/>
  <c r="AL9" i="16"/>
  <c r="AN9" i="16"/>
  <c r="AM9" i="16"/>
  <c r="AL8" i="16"/>
  <c r="AN8" i="16"/>
  <c r="AM8" i="16"/>
  <c r="AL7" i="16"/>
  <c r="AN7" i="16"/>
  <c r="AM7" i="16"/>
  <c r="AL6" i="16"/>
  <c r="AN6" i="16"/>
  <c r="AM6" i="16"/>
  <c r="AL5" i="16"/>
  <c r="AM5" i="16"/>
  <c r="AN5" i="16" s="1"/>
  <c r="AN4" i="16"/>
  <c r="AI9" i="16"/>
  <c r="AK9" i="16"/>
  <c r="AJ9" i="16"/>
  <c r="AI8" i="16"/>
  <c r="AK8" i="16"/>
  <c r="AJ8" i="16"/>
  <c r="AI7" i="16"/>
  <c r="AK7" i="16"/>
  <c r="AJ7" i="16"/>
  <c r="AI6" i="16"/>
  <c r="AK6" i="16"/>
  <c r="AJ6" i="16"/>
  <c r="AI5" i="16"/>
  <c r="AJ5" i="16"/>
  <c r="AK5" i="16" s="1"/>
  <c r="AK4" i="16"/>
  <c r="AF10" i="16"/>
  <c r="AH10" i="16"/>
  <c r="AG10" i="16"/>
  <c r="AF9" i="16"/>
  <c r="AH9" i="16"/>
  <c r="AG9" i="16"/>
  <c r="AF8" i="16"/>
  <c r="AH8" i="16"/>
  <c r="AG8" i="16"/>
  <c r="AF7" i="16"/>
  <c r="AH7" i="16"/>
  <c r="AG7" i="16"/>
  <c r="AF6" i="16"/>
  <c r="AG6" i="16"/>
  <c r="AH6" i="16" s="1"/>
  <c r="AH5" i="16"/>
  <c r="AC9" i="16"/>
  <c r="AE9" i="16"/>
  <c r="AD9" i="16"/>
  <c r="AC8" i="16"/>
  <c r="AE8" i="16"/>
  <c r="AD8" i="16"/>
  <c r="AC7" i="16"/>
  <c r="AE7" i="16"/>
  <c r="AD7" i="16"/>
  <c r="AC6" i="16"/>
  <c r="AE6" i="16"/>
  <c r="AD6" i="16"/>
  <c r="AC5" i="16"/>
  <c r="AD5" i="16"/>
  <c r="AE5" i="16" s="1"/>
  <c r="AE4" i="16"/>
  <c r="Z9" i="16"/>
  <c r="AB9" i="16"/>
  <c r="AA9" i="16"/>
  <c r="Z8" i="16"/>
  <c r="AB8" i="16"/>
  <c r="AA8" i="16"/>
  <c r="Z7" i="16"/>
  <c r="AB7" i="16"/>
  <c r="AA7" i="16"/>
  <c r="Z6" i="16"/>
  <c r="AB6" i="16"/>
  <c r="AA6" i="16"/>
  <c r="Z5" i="16"/>
  <c r="AA5" i="16"/>
  <c r="AB5" i="16" s="1"/>
  <c r="AB4" i="16"/>
  <c r="W10" i="16"/>
  <c r="Y10" i="16"/>
  <c r="X10" i="16"/>
  <c r="W9" i="16"/>
  <c r="Y9" i="16"/>
  <c r="X9" i="16"/>
  <c r="W8" i="16"/>
  <c r="Y8" i="16"/>
  <c r="X8" i="16"/>
  <c r="W7" i="16"/>
  <c r="Y7" i="16"/>
  <c r="X7" i="16"/>
  <c r="W6" i="16"/>
  <c r="X6" i="16"/>
  <c r="Y6" i="16" s="1"/>
  <c r="Y5" i="16"/>
  <c r="T9" i="16"/>
  <c r="V9" i="16"/>
  <c r="U9" i="16"/>
  <c r="T8" i="16"/>
  <c r="V8" i="16"/>
  <c r="U8" i="16"/>
  <c r="T7" i="16"/>
  <c r="V7" i="16"/>
  <c r="U7" i="16"/>
  <c r="T6" i="16"/>
  <c r="V6" i="16"/>
  <c r="U6" i="16"/>
  <c r="T5" i="16"/>
  <c r="U5" i="16"/>
  <c r="V5" i="16" s="1"/>
  <c r="V4" i="16"/>
  <c r="Q10" i="16"/>
  <c r="Q9" i="16"/>
  <c r="Q8" i="16"/>
  <c r="R8" i="16"/>
  <c r="Q7" i="16"/>
  <c r="R7" i="16"/>
  <c r="S7" i="16" s="1"/>
  <c r="S6" i="16"/>
  <c r="N11" i="16"/>
  <c r="N10" i="16"/>
  <c r="N9" i="16"/>
  <c r="O9" i="16"/>
  <c r="N8" i="16"/>
  <c r="O8" i="16"/>
  <c r="P8" i="16" s="1"/>
  <c r="P7" i="16"/>
  <c r="K9" i="16"/>
  <c r="M9" i="16"/>
  <c r="L9" i="16"/>
  <c r="K8" i="16"/>
  <c r="M8" i="16"/>
  <c r="L8" i="16"/>
  <c r="K7" i="16"/>
  <c r="M7" i="16"/>
  <c r="L7" i="16"/>
  <c r="K6" i="16"/>
  <c r="M6" i="16"/>
  <c r="L6" i="16"/>
  <c r="K5" i="16"/>
  <c r="L5" i="16"/>
  <c r="M5" i="16" s="1"/>
  <c r="M4" i="16"/>
  <c r="H10" i="16"/>
  <c r="J10" i="16"/>
  <c r="I10" i="16"/>
  <c r="H9" i="16"/>
  <c r="J9" i="16"/>
  <c r="I9" i="16"/>
  <c r="H8" i="16"/>
  <c r="J8" i="16"/>
  <c r="I8" i="16"/>
  <c r="H7" i="16"/>
  <c r="J7" i="16"/>
  <c r="I7" i="16"/>
  <c r="H6" i="16"/>
  <c r="I6" i="16"/>
  <c r="J6" i="16" s="1"/>
  <c r="J5" i="16"/>
  <c r="E10" i="16"/>
  <c r="G10" i="16"/>
  <c r="F10" i="16"/>
  <c r="E9" i="16"/>
  <c r="G9" i="16"/>
  <c r="F9" i="16"/>
  <c r="E8" i="16"/>
  <c r="G8" i="16"/>
  <c r="F8" i="16"/>
  <c r="E7" i="16"/>
  <c r="G7" i="16"/>
  <c r="F7" i="16"/>
  <c r="E6" i="16"/>
  <c r="F6" i="16"/>
  <c r="G6" i="16" s="1"/>
  <c r="G5" i="16"/>
  <c r="B10" i="16"/>
  <c r="B9" i="16"/>
  <c r="B8" i="16"/>
  <c r="C8" i="16"/>
  <c r="D8" i="16" s="1"/>
  <c r="C9" i="16" s="1"/>
  <c r="B7" i="16"/>
  <c r="C7" i="16" s="1"/>
  <c r="D7" i="16" s="1"/>
  <c r="D6" i="16"/>
  <c r="AF9" i="14"/>
  <c r="AH9" i="14"/>
  <c r="AG9" i="14"/>
  <c r="AF8" i="14"/>
  <c r="AH8" i="14"/>
  <c r="AG8" i="14"/>
  <c r="AF7" i="14"/>
  <c r="AH7" i="14"/>
  <c r="AG7" i="14"/>
  <c r="AF6" i="14"/>
  <c r="AH6" i="14"/>
  <c r="AG6" i="14"/>
  <c r="AF5" i="14"/>
  <c r="AG5" i="14"/>
  <c r="AH5" i="14" s="1"/>
  <c r="AH4" i="14"/>
  <c r="AC9" i="14"/>
  <c r="AE9" i="14"/>
  <c r="AD9" i="14"/>
  <c r="AC8" i="14"/>
  <c r="AE8" i="14"/>
  <c r="AD8" i="14"/>
  <c r="AC7" i="14"/>
  <c r="AE7" i="14"/>
  <c r="AD7" i="14"/>
  <c r="AC6" i="14"/>
  <c r="AE6" i="14"/>
  <c r="AD6" i="14"/>
  <c r="AC5" i="14"/>
  <c r="AD5" i="14"/>
  <c r="AE5" i="14" s="1"/>
  <c r="AE4" i="14"/>
  <c r="Z9" i="14"/>
  <c r="AB9" i="14"/>
  <c r="AA9" i="14"/>
  <c r="Z8" i="14"/>
  <c r="AB8" i="14"/>
  <c r="AA8" i="14"/>
  <c r="Z7" i="14"/>
  <c r="AB7" i="14"/>
  <c r="AA7" i="14"/>
  <c r="Z6" i="14"/>
  <c r="AB6" i="14"/>
  <c r="AA6" i="14"/>
  <c r="Z5" i="14"/>
  <c r="AA5" i="14"/>
  <c r="AB5" i="14" s="1"/>
  <c r="AB4" i="14"/>
  <c r="W9" i="14"/>
  <c r="Y9" i="14"/>
  <c r="X9" i="14"/>
  <c r="W8" i="14"/>
  <c r="Y8" i="14"/>
  <c r="X8" i="14"/>
  <c r="W7" i="14"/>
  <c r="Y7" i="14"/>
  <c r="X7" i="14"/>
  <c r="W6" i="14"/>
  <c r="Y6" i="14"/>
  <c r="X6" i="14"/>
  <c r="W5" i="14"/>
  <c r="X5" i="14"/>
  <c r="Y5" i="14" s="1"/>
  <c r="Y4" i="14"/>
  <c r="T12" i="14"/>
  <c r="T11" i="14"/>
  <c r="T10" i="14"/>
  <c r="U10" i="14"/>
  <c r="T9" i="14"/>
  <c r="U9" i="14"/>
  <c r="V9" i="14" s="1"/>
  <c r="V8" i="14"/>
  <c r="Q12" i="14"/>
  <c r="Q11" i="14"/>
  <c r="Q10" i="14"/>
  <c r="R10" i="14"/>
  <c r="Q9" i="14"/>
  <c r="R9" i="14"/>
  <c r="S9" i="14" s="1"/>
  <c r="S8" i="14"/>
  <c r="N10" i="14"/>
  <c r="P10" i="14"/>
  <c r="O10" i="14"/>
  <c r="N9" i="14"/>
  <c r="P9" i="14"/>
  <c r="O9" i="14"/>
  <c r="N8" i="14"/>
  <c r="P8" i="14"/>
  <c r="O8" i="14"/>
  <c r="N7" i="14"/>
  <c r="P7" i="14"/>
  <c r="O7" i="14"/>
  <c r="N6" i="14"/>
  <c r="O6" i="14"/>
  <c r="P6" i="14" s="1"/>
  <c r="P5" i="14"/>
  <c r="K14" i="14"/>
  <c r="K13" i="14"/>
  <c r="K12" i="14"/>
  <c r="L12" i="14"/>
  <c r="K11" i="14"/>
  <c r="L11" i="14" s="1"/>
  <c r="M11" i="14" s="1"/>
  <c r="M10" i="14"/>
  <c r="H10" i="14"/>
  <c r="H9" i="14"/>
  <c r="H8" i="14"/>
  <c r="I8" i="14"/>
  <c r="H7" i="14"/>
  <c r="I7" i="14"/>
  <c r="J7" i="14" s="1"/>
  <c r="J6" i="14"/>
  <c r="E11" i="14"/>
  <c r="E10" i="14"/>
  <c r="E9" i="14"/>
  <c r="F9" i="14"/>
  <c r="E8" i="14"/>
  <c r="F8" i="14" s="1"/>
  <c r="G8" i="14" s="1"/>
  <c r="G7" i="14"/>
  <c r="B10" i="14"/>
  <c r="D10" i="14"/>
  <c r="C10" i="14"/>
  <c r="B9" i="14"/>
  <c r="D9" i="14"/>
  <c r="C9" i="14"/>
  <c r="B8" i="14"/>
  <c r="D8" i="14"/>
  <c r="C8" i="14"/>
  <c r="B7" i="14"/>
  <c r="D7" i="14"/>
  <c r="C7" i="14"/>
  <c r="B6" i="14"/>
  <c r="C6" i="14"/>
  <c r="D6" i="14" s="1"/>
  <c r="D5" i="14"/>
  <c r="W9" i="15"/>
  <c r="Y9" i="15"/>
  <c r="X9" i="15"/>
  <c r="W8" i="15"/>
  <c r="Y8" i="15"/>
  <c r="X8" i="15"/>
  <c r="W7" i="15"/>
  <c r="Y7" i="15"/>
  <c r="X7" i="15"/>
  <c r="W6" i="15"/>
  <c r="Y6" i="15"/>
  <c r="X6" i="15"/>
  <c r="W5" i="15"/>
  <c r="X5" i="15"/>
  <c r="Y5" i="15" s="1"/>
  <c r="Y4" i="15"/>
  <c r="T10" i="15"/>
  <c r="V10" i="15"/>
  <c r="U10" i="15"/>
  <c r="T9" i="15"/>
  <c r="V9" i="15"/>
  <c r="U9" i="15"/>
  <c r="T8" i="15"/>
  <c r="V8" i="15"/>
  <c r="U8" i="15"/>
  <c r="T7" i="15"/>
  <c r="V7" i="15"/>
  <c r="U7" i="15"/>
  <c r="T6" i="15"/>
  <c r="U6" i="15"/>
  <c r="V6" i="15" s="1"/>
  <c r="V5" i="15"/>
  <c r="Q10" i="15"/>
  <c r="S10" i="15"/>
  <c r="R10" i="15"/>
  <c r="Q9" i="15"/>
  <c r="S9" i="15"/>
  <c r="R9" i="15"/>
  <c r="Q8" i="15"/>
  <c r="S8" i="15"/>
  <c r="R8" i="15"/>
  <c r="Q7" i="15"/>
  <c r="S7" i="15"/>
  <c r="R7" i="15"/>
  <c r="Q6" i="15"/>
  <c r="R6" i="15"/>
  <c r="S6" i="15" s="1"/>
  <c r="S5" i="15"/>
  <c r="N10" i="15"/>
  <c r="P10" i="15"/>
  <c r="O10" i="15"/>
  <c r="N9" i="15"/>
  <c r="P9" i="15"/>
  <c r="O9" i="15"/>
  <c r="N8" i="15"/>
  <c r="P8" i="15"/>
  <c r="O8" i="15"/>
  <c r="N7" i="15"/>
  <c r="P7" i="15"/>
  <c r="O7" i="15"/>
  <c r="N6" i="15"/>
  <c r="O6" i="15"/>
  <c r="P6" i="15" s="1"/>
  <c r="P5" i="15"/>
  <c r="K9" i="15"/>
  <c r="M9" i="15"/>
  <c r="L9" i="15"/>
  <c r="K8" i="15"/>
  <c r="M8" i="15"/>
  <c r="L8" i="15"/>
  <c r="K7" i="15"/>
  <c r="M7" i="15"/>
  <c r="L7" i="15"/>
  <c r="K6" i="15"/>
  <c r="M6" i="15"/>
  <c r="L6" i="15"/>
  <c r="K5" i="15"/>
  <c r="L5" i="15"/>
  <c r="M5" i="15" s="1"/>
  <c r="M4" i="15"/>
  <c r="H9" i="15"/>
  <c r="J9" i="15"/>
  <c r="I9" i="15"/>
  <c r="H8" i="15"/>
  <c r="J8" i="15"/>
  <c r="I8" i="15"/>
  <c r="H7" i="15"/>
  <c r="J7" i="15"/>
  <c r="I7" i="15"/>
  <c r="H6" i="15"/>
  <c r="J6" i="15"/>
  <c r="I6" i="15"/>
  <c r="H5" i="15"/>
  <c r="I5" i="15"/>
  <c r="J5" i="15" s="1"/>
  <c r="J4" i="15"/>
  <c r="E12" i="15"/>
  <c r="E11" i="15"/>
  <c r="E10" i="15"/>
  <c r="F10" i="15"/>
  <c r="E9" i="15"/>
  <c r="F9" i="15" s="1"/>
  <c r="G9" i="15" s="1"/>
  <c r="G8" i="15"/>
  <c r="B16" i="15"/>
  <c r="B15" i="15"/>
  <c r="B14" i="15"/>
  <c r="C14" i="15"/>
  <c r="D14" i="15" s="1"/>
  <c r="B13" i="15"/>
  <c r="C13" i="15"/>
  <c r="D13" i="15" s="1"/>
  <c r="D12" i="15"/>
  <c r="F2" i="6" a="1"/>
  <c r="F2" i="6" s="1"/>
  <c r="P6" i="1"/>
  <c r="P13" i="1"/>
  <c r="P12" i="1"/>
  <c r="P34" i="1" s="1"/>
  <c r="P11" i="1"/>
  <c r="P10" i="1"/>
  <c r="P9" i="1"/>
  <c r="P8" i="1"/>
  <c r="P7" i="1"/>
  <c r="P5" i="1"/>
  <c r="O13" i="1"/>
  <c r="O12" i="1"/>
  <c r="O11" i="1"/>
  <c r="O10" i="1"/>
  <c r="O9" i="1"/>
  <c r="O8" i="1"/>
  <c r="O7" i="1"/>
  <c r="O29" i="1" s="1"/>
  <c r="O6" i="1"/>
  <c r="O28" i="1" s="1"/>
  <c r="O5" i="1"/>
  <c r="O27" i="1" s="1"/>
  <c r="N24" i="6" a="1"/>
  <c r="N24" i="6" s="1"/>
  <c r="N23" i="6" a="1"/>
  <c r="N23" i="6" s="1"/>
  <c r="N22" i="6" a="1"/>
  <c r="N22" i="6" s="1"/>
  <c r="N21" i="6" a="1"/>
  <c r="N21" i="6" s="1"/>
  <c r="N20" i="6" a="1"/>
  <c r="N20" i="6" s="1"/>
  <c r="N19" i="6" a="1"/>
  <c r="N19" i="6" s="1"/>
  <c r="N18" i="6" a="1"/>
  <c r="N18" i="6" s="1"/>
  <c r="N17" i="6" a="1"/>
  <c r="N17" i="6" s="1"/>
  <c r="N16" i="6" a="1"/>
  <c r="N16" i="6" s="1"/>
  <c r="N15" i="6" a="1"/>
  <c r="N15" i="6" s="1"/>
  <c r="N14" i="6" a="1"/>
  <c r="N14" i="6" s="1"/>
  <c r="O34" i="1"/>
  <c r="N27" i="1"/>
  <c r="N7" i="1"/>
  <c r="M8" i="21" l="1"/>
  <c r="L9" i="21" s="1"/>
  <c r="D11" i="21"/>
  <c r="C12" i="21" s="1"/>
  <c r="Y9" i="20"/>
  <c r="X10" i="20" s="1"/>
  <c r="G18" i="13"/>
  <c r="F19" i="13" s="1"/>
  <c r="D8" i="13"/>
  <c r="C9" i="13" s="1"/>
  <c r="AK8" i="19"/>
  <c r="AJ9" i="19" s="1"/>
  <c r="S8" i="19"/>
  <c r="R9" i="19" s="1"/>
  <c r="G8" i="19"/>
  <c r="F9" i="19" s="1"/>
  <c r="AH9" i="18"/>
  <c r="AG10" i="18" s="1"/>
  <c r="AB8" i="18"/>
  <c r="AA9" i="18" s="1"/>
  <c r="M9" i="18"/>
  <c r="L10" i="18" s="1"/>
  <c r="D8" i="18"/>
  <c r="C9" i="18" s="1"/>
  <c r="AH8" i="17"/>
  <c r="AG9" i="17" s="1"/>
  <c r="AE8" i="17"/>
  <c r="AD9" i="17" s="1"/>
  <c r="V9" i="17"/>
  <c r="U10" i="17" s="1"/>
  <c r="J8" i="17"/>
  <c r="I9" i="17" s="1"/>
  <c r="G9" i="17"/>
  <c r="F10" i="17" s="1"/>
  <c r="AT8" i="16"/>
  <c r="AS9" i="16" s="1"/>
  <c r="S8" i="16"/>
  <c r="R9" i="16" s="1"/>
  <c r="P9" i="16"/>
  <c r="O10" i="16" s="1"/>
  <c r="D9" i="16"/>
  <c r="C10" i="16" s="1"/>
  <c r="V10" i="14"/>
  <c r="U11" i="14" s="1"/>
  <c r="S10" i="14"/>
  <c r="R11" i="14" s="1"/>
  <c r="M12" i="14"/>
  <c r="L13" i="14" s="1"/>
  <c r="J8" i="14"/>
  <c r="I9" i="14" s="1"/>
  <c r="G9" i="14"/>
  <c r="F10" i="14" s="1"/>
  <c r="G10" i="15"/>
  <c r="F11" i="15" s="1"/>
  <c r="C15" i="15"/>
  <c r="N5" i="1"/>
  <c r="N13" i="1"/>
  <c r="N12" i="1"/>
  <c r="N11" i="1"/>
  <c r="N10" i="1"/>
  <c r="N9" i="1"/>
  <c r="N8" i="1"/>
  <c r="N6" i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M9" i="21" l="1"/>
  <c r="L10" i="21" s="1"/>
  <c r="D12" i="21"/>
  <c r="C13" i="21" s="1"/>
  <c r="Y10" i="20"/>
  <c r="X11" i="20" s="1"/>
  <c r="G19" i="13"/>
  <c r="F20" i="13" s="1"/>
  <c r="D9" i="13"/>
  <c r="C10" i="13" s="1"/>
  <c r="AK9" i="19"/>
  <c r="AJ10" i="19" s="1"/>
  <c r="S9" i="19"/>
  <c r="R10" i="19" s="1"/>
  <c r="G9" i="19"/>
  <c r="F10" i="19" s="1"/>
  <c r="AH10" i="18"/>
  <c r="AG11" i="18"/>
  <c r="AB9" i="18"/>
  <c r="AA10" i="18" s="1"/>
  <c r="M10" i="18"/>
  <c r="L11" i="18" s="1"/>
  <c r="D9" i="18"/>
  <c r="C10" i="18" s="1"/>
  <c r="AH9" i="17"/>
  <c r="AG10" i="17" s="1"/>
  <c r="AE9" i="17"/>
  <c r="AD10" i="17" s="1"/>
  <c r="V10" i="17"/>
  <c r="U11" i="17" s="1"/>
  <c r="J9" i="17"/>
  <c r="I10" i="17" s="1"/>
  <c r="G10" i="17"/>
  <c r="F11" i="17" s="1"/>
  <c r="AT9" i="16"/>
  <c r="AS10" i="16" s="1"/>
  <c r="S9" i="16"/>
  <c r="R10" i="16" s="1"/>
  <c r="P10" i="16"/>
  <c r="O11" i="16" s="1"/>
  <c r="D10" i="16"/>
  <c r="C11" i="16" s="1"/>
  <c r="V11" i="14"/>
  <c r="U12" i="14" s="1"/>
  <c r="S11" i="14"/>
  <c r="R12" i="14" s="1"/>
  <c r="M13" i="14"/>
  <c r="L14" i="14" s="1"/>
  <c r="J9" i="14"/>
  <c r="I10" i="14" s="1"/>
  <c r="G10" i="14"/>
  <c r="F11" i="14" s="1"/>
  <c r="G11" i="15"/>
  <c r="F12" i="15" s="1"/>
  <c r="D15" i="15"/>
  <c r="C16" i="15" s="1"/>
  <c r="M13" i="1"/>
  <c r="M12" i="1"/>
  <c r="M11" i="1"/>
  <c r="M10" i="1"/>
  <c r="M9" i="1"/>
  <c r="M8" i="1"/>
  <c r="M7" i="1"/>
  <c r="M6" i="1"/>
  <c r="M5" i="1"/>
  <c r="F24" i="6" a="1"/>
  <c r="F24" i="6" s="1"/>
  <c r="F23" i="6" a="1"/>
  <c r="F23" i="6" s="1"/>
  <c r="F36" i="6" a="1"/>
  <c r="F36" i="6" s="1"/>
  <c r="F35" i="6" a="1"/>
  <c r="F35" i="6" s="1"/>
  <c r="F34" i="6" a="1"/>
  <c r="F34" i="6" s="1"/>
  <c r="F33" i="6" a="1"/>
  <c r="F33" i="6" s="1"/>
  <c r="F32" i="6" a="1"/>
  <c r="F32" i="6" s="1"/>
  <c r="F31" i="6" a="1"/>
  <c r="F31" i="6" s="1"/>
  <c r="N36" i="6" a="1"/>
  <c r="N36" i="6" s="1"/>
  <c r="N35" i="6" a="1"/>
  <c r="N35" i="6" s="1"/>
  <c r="N34" i="6" a="1"/>
  <c r="N34" i="6" s="1"/>
  <c r="N33" i="6" a="1"/>
  <c r="N33" i="6" s="1"/>
  <c r="N32" i="6" a="1"/>
  <c r="N32" i="6" s="1"/>
  <c r="N31" i="6" a="1"/>
  <c r="N31" i="6" s="1"/>
  <c r="N30" i="6" a="1"/>
  <c r="N30" i="6" s="1"/>
  <c r="N29" i="6" a="1"/>
  <c r="N29" i="6" s="1"/>
  <c r="N28" i="6" a="1"/>
  <c r="N28" i="6" s="1"/>
  <c r="N27" i="6" a="1"/>
  <c r="N27" i="6" s="1"/>
  <c r="N26" i="6" a="1"/>
  <c r="N26" i="6" s="1"/>
  <c r="N12" i="6" a="1"/>
  <c r="N12" i="6" s="1"/>
  <c r="N11" i="6" a="1"/>
  <c r="N11" i="6" s="1"/>
  <c r="N10" i="6" a="1"/>
  <c r="N10" i="6" s="1"/>
  <c r="N9" i="6" a="1"/>
  <c r="N9" i="6" s="1"/>
  <c r="N8" i="6" a="1"/>
  <c r="N8" i="6" s="1"/>
  <c r="N7" i="6" a="1"/>
  <c r="N7" i="6" s="1"/>
  <c r="N6" i="6" a="1"/>
  <c r="N6" i="6" s="1"/>
  <c r="N5" i="6" a="1"/>
  <c r="N5" i="6" s="1"/>
  <c r="N4" i="6" a="1"/>
  <c r="N4" i="6" s="1"/>
  <c r="N3" i="6" a="1"/>
  <c r="N3" i="6" s="1"/>
  <c r="N2" i="6" a="1"/>
  <c r="N2" i="6" s="1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L4" i="1"/>
  <c r="L26" i="1"/>
  <c r="M10" i="21" l="1"/>
  <c r="L11" i="21" s="1"/>
  <c r="D13" i="21"/>
  <c r="C14" i="21" s="1"/>
  <c r="Y11" i="20"/>
  <c r="X12" i="20"/>
  <c r="G20" i="13"/>
  <c r="F21" i="13" s="1"/>
  <c r="D10" i="13"/>
  <c r="C11" i="13" s="1"/>
  <c r="AK10" i="19"/>
  <c r="AJ11" i="19" s="1"/>
  <c r="S10" i="19"/>
  <c r="R11" i="19" s="1"/>
  <c r="G10" i="19"/>
  <c r="F11" i="19" s="1"/>
  <c r="AH11" i="18"/>
  <c r="AF11" i="18"/>
  <c r="AB10" i="18"/>
  <c r="AA11" i="18" s="1"/>
  <c r="M11" i="18"/>
  <c r="L12" i="18"/>
  <c r="D10" i="18"/>
  <c r="C11" i="18" s="1"/>
  <c r="AH10" i="17"/>
  <c r="AG11" i="17" s="1"/>
  <c r="AE10" i="17"/>
  <c r="AD11" i="17" s="1"/>
  <c r="V11" i="17"/>
  <c r="U12" i="17" s="1"/>
  <c r="J10" i="17"/>
  <c r="I11" i="17" s="1"/>
  <c r="G11" i="17"/>
  <c r="F12" i="17"/>
  <c r="AT10" i="16"/>
  <c r="AS11" i="16"/>
  <c r="S10" i="16"/>
  <c r="R11" i="16" s="1"/>
  <c r="P11" i="16"/>
  <c r="O12" i="16" s="1"/>
  <c r="B11" i="16"/>
  <c r="D11" i="16"/>
  <c r="V12" i="14"/>
  <c r="U13" i="14" s="1"/>
  <c r="S12" i="14"/>
  <c r="R13" i="14" s="1"/>
  <c r="M14" i="14"/>
  <c r="L15" i="14" s="1"/>
  <c r="J10" i="14"/>
  <c r="I11" i="14" s="1"/>
  <c r="G11" i="14"/>
  <c r="F12" i="14" s="1"/>
  <c r="G12" i="15"/>
  <c r="F13" i="15" s="1"/>
  <c r="D16" i="15"/>
  <c r="C17" i="15" s="1"/>
  <c r="L16" i="1"/>
  <c r="L2" i="1"/>
  <c r="M2" i="1"/>
  <c r="N2" i="1"/>
  <c r="O2" i="1"/>
  <c r="K11" i="21" l="1"/>
  <c r="M11" i="21"/>
  <c r="B14" i="21"/>
  <c r="D14" i="21"/>
  <c r="W12" i="20"/>
  <c r="Y12" i="20"/>
  <c r="E21" i="13"/>
  <c r="G21" i="13"/>
  <c r="B11" i="13"/>
  <c r="D11" i="13"/>
  <c r="AI11" i="19"/>
  <c r="AK11" i="19"/>
  <c r="Q11" i="19"/>
  <c r="S11" i="19"/>
  <c r="E11" i="19"/>
  <c r="G11" i="19"/>
  <c r="Z11" i="18"/>
  <c r="AB11" i="18"/>
  <c r="K12" i="18"/>
  <c r="M12" i="18"/>
  <c r="B11" i="18"/>
  <c r="D11" i="18"/>
  <c r="AF11" i="17"/>
  <c r="AH11" i="17"/>
  <c r="AC11" i="17"/>
  <c r="AE11" i="17"/>
  <c r="T12" i="17"/>
  <c r="V12" i="17"/>
  <c r="H11" i="17"/>
  <c r="J11" i="17"/>
  <c r="E12" i="17"/>
  <c r="G12" i="17"/>
  <c r="AR11" i="16"/>
  <c r="AT11" i="16"/>
  <c r="Q11" i="16"/>
  <c r="S11" i="16"/>
  <c r="N12" i="16"/>
  <c r="P12" i="16"/>
  <c r="T13" i="14"/>
  <c r="V13" i="14"/>
  <c r="Q13" i="14"/>
  <c r="S13" i="14"/>
  <c r="K15" i="14"/>
  <c r="M15" i="14"/>
  <c r="H11" i="14"/>
  <c r="J11" i="14"/>
  <c r="E12" i="14"/>
  <c r="G12" i="14"/>
  <c r="G13" i="15"/>
  <c r="E13" i="15"/>
  <c r="B17" i="15"/>
  <c r="D17" i="15"/>
  <c r="L27" i="1"/>
  <c r="Q26" i="1"/>
  <c r="R26" i="1"/>
  <c r="P26" i="1"/>
  <c r="O26" i="1"/>
  <c r="N26" i="1"/>
  <c r="S26" i="1"/>
  <c r="T26" i="1"/>
  <c r="U26" i="1"/>
  <c r="V26" i="1"/>
  <c r="M26" i="1"/>
  <c r="K2" i="1"/>
  <c r="P2" i="1"/>
  <c r="Q2" i="1"/>
  <c r="R2" i="1"/>
  <c r="S2" i="1"/>
  <c r="T2" i="1"/>
  <c r="U2" i="1"/>
  <c r="V2" i="1"/>
  <c r="L23" i="1"/>
  <c r="L19" i="1"/>
  <c r="W5" i="1"/>
  <c r="M23" i="1" l="1"/>
  <c r="M34" i="1" s="1"/>
  <c r="M19" i="1"/>
  <c r="N19" i="1" s="1"/>
  <c r="L20" i="1"/>
  <c r="L21" i="1"/>
  <c r="L18" i="1"/>
  <c r="L24" i="1"/>
  <c r="L30" i="1"/>
  <c r="L34" i="1"/>
  <c r="N23" i="1" l="1"/>
  <c r="O23" i="1" s="1"/>
  <c r="M24" i="1"/>
  <c r="N24" i="1" s="1"/>
  <c r="L35" i="1"/>
  <c r="M21" i="1"/>
  <c r="N21" i="1" s="1"/>
  <c r="O21" i="1" s="1"/>
  <c r="J10" i="2" s="1"/>
  <c r="M20" i="1"/>
  <c r="N20" i="1" s="1"/>
  <c r="O20" i="1" s="1"/>
  <c r="J7" i="2" s="1"/>
  <c r="M30" i="1"/>
  <c r="M18" i="1"/>
  <c r="N18" i="1" s="1"/>
  <c r="N29" i="1" s="1"/>
  <c r="M35" i="1"/>
  <c r="L29" i="1"/>
  <c r="O24" i="1"/>
  <c r="J5" i="2" s="1"/>
  <c r="L22" i="1"/>
  <c r="O19" i="1"/>
  <c r="N30" i="1"/>
  <c r="L17" i="1"/>
  <c r="L32" i="1"/>
  <c r="N34" i="1"/>
  <c r="J4" i="2" l="1"/>
  <c r="M29" i="1"/>
  <c r="J3" i="2"/>
  <c r="N32" i="1"/>
  <c r="M32" i="1"/>
  <c r="P20" i="1"/>
  <c r="N31" i="1"/>
  <c r="P24" i="1"/>
  <c r="O35" i="1"/>
  <c r="P21" i="1"/>
  <c r="O32" i="1"/>
  <c r="N35" i="1"/>
  <c r="M17" i="1"/>
  <c r="P23" i="1"/>
  <c r="P19" i="1"/>
  <c r="O30" i="1"/>
  <c r="O18" i="1"/>
  <c r="M22" i="1"/>
  <c r="L33" i="1"/>
  <c r="J6" i="2" l="1"/>
  <c r="P3" i="2"/>
  <c r="L3" i="2"/>
  <c r="L12" i="2" s="1"/>
  <c r="O31" i="1"/>
  <c r="Q24" i="1"/>
  <c r="P35" i="1"/>
  <c r="Q21" i="1"/>
  <c r="P32" i="1"/>
  <c r="Q20" i="1"/>
  <c r="P31" i="1"/>
  <c r="Q23" i="1"/>
  <c r="Q12" i="1" s="1"/>
  <c r="P18" i="1"/>
  <c r="N22" i="1"/>
  <c r="M33" i="1"/>
  <c r="N17" i="1"/>
  <c r="Q19" i="1"/>
  <c r="Q8" i="1" s="1"/>
  <c r="P30" i="1"/>
  <c r="O3" i="2" l="1"/>
  <c r="P12" i="2"/>
  <c r="N12" i="2" s="1"/>
  <c r="R21" i="1"/>
  <c r="Q10" i="1"/>
  <c r="Q32" i="1" s="1"/>
  <c r="R20" i="1"/>
  <c r="Q9" i="1"/>
  <c r="Q31" i="1"/>
  <c r="R24" i="1"/>
  <c r="Q13" i="1"/>
  <c r="Q35" i="1" s="1"/>
  <c r="R19" i="1"/>
  <c r="R8" i="1" s="1"/>
  <c r="Q30" i="1"/>
  <c r="O22" i="1"/>
  <c r="N33" i="1"/>
  <c r="Q18" i="1"/>
  <c r="Q7" i="1" s="1"/>
  <c r="P29" i="1"/>
  <c r="O17" i="1"/>
  <c r="N28" i="1"/>
  <c r="R23" i="1"/>
  <c r="R12" i="1" s="1"/>
  <c r="Q34" i="1"/>
  <c r="J11" i="2" l="1"/>
  <c r="J9" i="2"/>
  <c r="S24" i="1"/>
  <c r="R13" i="1"/>
  <c r="R35" i="1" s="1"/>
  <c r="S20" i="1"/>
  <c r="R9" i="1"/>
  <c r="R31" i="1" s="1"/>
  <c r="S21" i="1"/>
  <c r="R10" i="1"/>
  <c r="R32" i="1" s="1"/>
  <c r="S23" i="1"/>
  <c r="S12" i="1" s="1"/>
  <c r="R34" i="1"/>
  <c r="R18" i="1"/>
  <c r="R7" i="1" s="1"/>
  <c r="Q29" i="1"/>
  <c r="P22" i="1"/>
  <c r="O33" i="1"/>
  <c r="P17" i="1"/>
  <c r="S19" i="1"/>
  <c r="S8" i="1" s="1"/>
  <c r="R30" i="1"/>
  <c r="T21" i="1" l="1"/>
  <c r="S10" i="1"/>
  <c r="S32" i="1" s="1"/>
  <c r="T20" i="1"/>
  <c r="S9" i="1"/>
  <c r="S31" i="1"/>
  <c r="T24" i="1"/>
  <c r="S13" i="1"/>
  <c r="S35" i="1" s="1"/>
  <c r="T19" i="1"/>
  <c r="T8" i="1" s="1"/>
  <c r="S30" i="1"/>
  <c r="S18" i="1"/>
  <c r="S7" i="1" s="1"/>
  <c r="R29" i="1"/>
  <c r="Q17" i="1"/>
  <c r="Q6" i="1" s="1"/>
  <c r="P28" i="1"/>
  <c r="Q22" i="1"/>
  <c r="Q11" i="1" s="1"/>
  <c r="P33" i="1"/>
  <c r="T23" i="1"/>
  <c r="T12" i="1" s="1"/>
  <c r="S34" i="1"/>
  <c r="U24" i="1" l="1"/>
  <c r="T13" i="1"/>
  <c r="T35" i="1" s="1"/>
  <c r="U20" i="1"/>
  <c r="T9" i="1"/>
  <c r="T31" i="1"/>
  <c r="U21" i="1"/>
  <c r="T10" i="1"/>
  <c r="T32" i="1" s="1"/>
  <c r="R17" i="1"/>
  <c r="R6" i="1" s="1"/>
  <c r="Q28" i="1"/>
  <c r="U23" i="1"/>
  <c r="U12" i="1" s="1"/>
  <c r="T34" i="1"/>
  <c r="T18" i="1"/>
  <c r="T7" i="1" s="1"/>
  <c r="S29" i="1"/>
  <c r="R22" i="1"/>
  <c r="R11" i="1" s="1"/>
  <c r="Q33" i="1"/>
  <c r="U19" i="1"/>
  <c r="U8" i="1" s="1"/>
  <c r="T30" i="1"/>
  <c r="V21" i="1" l="1"/>
  <c r="U10" i="1"/>
  <c r="U32" i="1" s="1"/>
  <c r="V20" i="1"/>
  <c r="U9" i="1"/>
  <c r="U31" i="1" s="1"/>
  <c r="V24" i="1"/>
  <c r="U13" i="1"/>
  <c r="U35" i="1" s="1"/>
  <c r="U18" i="1"/>
  <c r="U7" i="1" s="1"/>
  <c r="T29" i="1"/>
  <c r="V19" i="1"/>
  <c r="V8" i="1" s="1"/>
  <c r="U30" i="1"/>
  <c r="V23" i="1"/>
  <c r="V12" i="1" s="1"/>
  <c r="U34" i="1"/>
  <c r="S22" i="1"/>
  <c r="S11" i="1" s="1"/>
  <c r="R33" i="1"/>
  <c r="S17" i="1"/>
  <c r="S6" i="1" s="1"/>
  <c r="R28" i="1"/>
  <c r="V9" i="1" l="1"/>
  <c r="V31" i="1" s="1"/>
  <c r="V13" i="1"/>
  <c r="V35" i="1" s="1"/>
  <c r="V10" i="1"/>
  <c r="V32" i="1" s="1"/>
  <c r="V34" i="1"/>
  <c r="V30" i="1"/>
  <c r="T22" i="1"/>
  <c r="T11" i="1" s="1"/>
  <c r="S33" i="1"/>
  <c r="T17" i="1"/>
  <c r="T6" i="1" s="1"/>
  <c r="S28" i="1"/>
  <c r="V18" i="1"/>
  <c r="V7" i="1" s="1"/>
  <c r="U29" i="1"/>
  <c r="U22" i="1" l="1"/>
  <c r="U11" i="1" s="1"/>
  <c r="T33" i="1"/>
  <c r="V29" i="1"/>
  <c r="U17" i="1"/>
  <c r="U6" i="1" s="1"/>
  <c r="T28" i="1"/>
  <c r="V17" i="1" l="1"/>
  <c r="V6" i="1" s="1"/>
  <c r="U28" i="1"/>
  <c r="V22" i="1"/>
  <c r="V11" i="1" s="1"/>
  <c r="U33" i="1"/>
  <c r="V33" i="1" l="1"/>
  <c r="V28" i="1"/>
  <c r="M28" i="1" l="1"/>
  <c r="L28" i="1" l="1"/>
  <c r="M31" i="1"/>
  <c r="L31" i="1" l="1"/>
  <c r="M16" i="1" l="1"/>
  <c r="N16" i="1" l="1"/>
  <c r="M27" i="1"/>
  <c r="O16" i="1" l="1"/>
  <c r="J8" i="2" s="1"/>
  <c r="P16" i="1" l="1"/>
  <c r="Q16" i="1" l="1"/>
  <c r="P27" i="1"/>
  <c r="Q5" i="1" l="1"/>
  <c r="Q27" i="1" s="1"/>
  <c r="R16" i="1"/>
  <c r="R5" i="1" l="1"/>
  <c r="R27" i="1" s="1"/>
  <c r="S16" i="1"/>
  <c r="T16" i="1" l="1"/>
  <c r="S5" i="1"/>
  <c r="S27" i="1" s="1"/>
  <c r="T5" i="1" l="1"/>
  <c r="T27" i="1" s="1"/>
  <c r="U16" i="1"/>
  <c r="V16" i="1" l="1"/>
  <c r="U5" i="1"/>
  <c r="U27" i="1" s="1"/>
  <c r="V5" i="1" l="1"/>
  <c r="V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<sst xmlns="http://schemas.openxmlformats.org/spreadsheetml/2006/main" count="4547" uniqueCount="243">
  <si>
    <t xml:space="preserve">Eric's FY23 Workout Series </t>
  </si>
  <si>
    <t>End dates -&gt;</t>
  </si>
  <si>
    <t>JAN Test</t>
  </si>
  <si>
    <t>FEB Test</t>
  </si>
  <si>
    <t>MAR Test</t>
  </si>
  <si>
    <t>APR Final</t>
  </si>
  <si>
    <t>(Wgt*Reps/100)</t>
  </si>
  <si>
    <t>Time --&gt;</t>
  </si>
  <si>
    <t>Remaining</t>
  </si>
  <si>
    <t>Test data</t>
  </si>
  <si>
    <t>Assessment</t>
  </si>
  <si>
    <t>Purpose</t>
  </si>
  <si>
    <t>Routines</t>
  </si>
  <si>
    <t>Baseline</t>
  </si>
  <si>
    <t>DEC Test</t>
  </si>
  <si>
    <t>Glide-path measurements  --&gt;</t>
  </si>
  <si>
    <t>December</t>
  </si>
  <si>
    <t>January</t>
  </si>
  <si>
    <t>February</t>
  </si>
  <si>
    <t>March</t>
  </si>
  <si>
    <t>April (goals per -1)</t>
  </si>
  <si>
    <t>Resilience</t>
  </si>
  <si>
    <t>Prep Drill</t>
  </si>
  <si>
    <t>-</t>
  </si>
  <si>
    <t xml:space="preserve">Goals: </t>
  </si>
  <si>
    <t>By April 2023</t>
  </si>
  <si>
    <t>Height/Wgt is 74/210</t>
  </si>
  <si>
    <t>210 lbs (no tape)</t>
  </si>
  <si>
    <t>MDL</t>
  </si>
  <si>
    <t>Legs</t>
  </si>
  <si>
    <t>ACFT total score = 550</t>
  </si>
  <si>
    <t>550 pts (overall)</t>
  </si>
  <si>
    <t>Tricep</t>
  </si>
  <si>
    <t>3-rep Max Deadlift (MDL)</t>
  </si>
  <si>
    <t>320 lbs (93 pts)</t>
  </si>
  <si>
    <t>HRP</t>
  </si>
  <si>
    <t>Chest</t>
  </si>
  <si>
    <t>Standing Power Throw (SPT)</t>
  </si>
  <si>
    <t>11.0 m (90 pts)</t>
  </si>
  <si>
    <t>PLK</t>
  </si>
  <si>
    <t>Abs</t>
  </si>
  <si>
    <t>Hand Release Push-up (HRP)</t>
  </si>
  <si>
    <t>50 (94 pts)</t>
  </si>
  <si>
    <t>SDC</t>
  </si>
  <si>
    <t>Shoulder</t>
  </si>
  <si>
    <t>Sprint-Drag-Carry (SDC)</t>
  </si>
  <si>
    <t>1:33 (100 pts)</t>
  </si>
  <si>
    <t>Kid Carry</t>
  </si>
  <si>
    <t>Biceps</t>
  </si>
  <si>
    <t>Plank (PLK)</t>
  </si>
  <si>
    <t>2:30 (83 pts)</t>
  </si>
  <si>
    <t>2MR</t>
  </si>
  <si>
    <t>Cardio</t>
  </si>
  <si>
    <t>Two-Mile Run (2MR)</t>
  </si>
  <si>
    <t>15:58 (90 pts)</t>
  </si>
  <si>
    <t>Hgt/Wgt</t>
  </si>
  <si>
    <t>Obliques</t>
  </si>
  <si>
    <t>Workout Data</t>
  </si>
  <si>
    <t>SPT</t>
  </si>
  <si>
    <t>Back</t>
  </si>
  <si>
    <t>Date</t>
  </si>
  <si>
    <t>Type</t>
  </si>
  <si>
    <t>Workout</t>
  </si>
  <si>
    <t>Sets</t>
  </si>
  <si>
    <t>Reps (or m)</t>
  </si>
  <si>
    <r>
      <t>Stored C</t>
    </r>
    <r>
      <rPr>
        <b/>
        <vertAlign val="subscript"/>
        <sz val="11"/>
        <color theme="1"/>
        <rFont val="Calibri"/>
        <family val="2"/>
        <scheme val="minor"/>
      </rPr>
      <t>ex</t>
    </r>
    <r>
      <rPr>
        <b/>
        <sz val="11"/>
        <color theme="1"/>
        <rFont val="Calibri"/>
        <family val="2"/>
        <scheme val="minor"/>
      </rPr>
      <t xml:space="preserve"> = 1/Pts</t>
    </r>
  </si>
  <si>
    <t>Force (lbs)</t>
  </si>
  <si>
    <t>Points</t>
  </si>
  <si>
    <t>SIMULATION TO HONE IN ON SUSTAINABLE INCREASE COEFFICIENTS BELOW</t>
  </si>
  <si>
    <t>Coefficients</t>
  </si>
  <si>
    <t>Back Extension</t>
  </si>
  <si>
    <t>Assisted Pullups</t>
  </si>
  <si>
    <t>Flat Bench Press</t>
  </si>
  <si>
    <t>Crunch Machine</t>
  </si>
  <si>
    <t>Row to Shoulder stand</t>
  </si>
  <si>
    <t>Side Plank</t>
  </si>
  <si>
    <t>Side Ups</t>
  </si>
  <si>
    <t>Preacher Curl</t>
  </si>
  <si>
    <t>DB Tricep Extension</t>
  </si>
  <si>
    <t>Leg Press</t>
  </si>
  <si>
    <t>POINTS REMAINING IN ROUTINE (14-day Window)</t>
  </si>
  <si>
    <t>Eliptical</t>
  </si>
  <si>
    <t>Days</t>
  </si>
  <si>
    <t>Cantilever Situp</t>
  </si>
  <si>
    <t>Run</t>
  </si>
  <si>
    <t>Cantilever Back Raise</t>
  </si>
  <si>
    <t>PS Dual System Flat</t>
  </si>
  <si>
    <t>Dual Pulley Pull Down</t>
  </si>
  <si>
    <t>Squat Lunge</t>
  </si>
  <si>
    <t>Dumbell Curl</t>
  </si>
  <si>
    <t>Tricep Extension</t>
  </si>
  <si>
    <t>Iso-Lat Bench Press</t>
  </si>
  <si>
    <t>Rowing Machine</t>
  </si>
  <si>
    <t>Iso-Lat Pull Down</t>
  </si>
  <si>
    <t>Plank</t>
  </si>
  <si>
    <t>PS Dual System Decline</t>
  </si>
  <si>
    <t>Decline Bench Press</t>
  </si>
  <si>
    <t>T-Bar Row</t>
  </si>
  <si>
    <t>Front Kick Alternate Toe Touch</t>
  </si>
  <si>
    <t>Laterals</t>
  </si>
  <si>
    <t>Side-to-Side Knee Lifts</t>
  </si>
  <si>
    <t>Lateral Leg Raise</t>
  </si>
  <si>
    <t>Medial Leg Raise</t>
  </si>
  <si>
    <t>Russian Twist</t>
  </si>
  <si>
    <t>Leg Tuck</t>
  </si>
  <si>
    <t>Leg-tuck and Twist</t>
  </si>
  <si>
    <t>Mountain Climbers</t>
  </si>
  <si>
    <t>Rower</t>
  </si>
  <si>
    <t>Situp</t>
  </si>
  <si>
    <t>Half-Jack</t>
  </si>
  <si>
    <t>Single-Leg Tuck</t>
  </si>
  <si>
    <t>SkiERG</t>
  </si>
  <si>
    <t>Swimmer</t>
  </si>
  <si>
    <t>Diamond Pushup</t>
  </si>
  <si>
    <t>Pushup</t>
  </si>
  <si>
    <t>Single-Leg Pushup</t>
  </si>
  <si>
    <t>Wide Pushup</t>
  </si>
  <si>
    <t>Bentleg Body Twist</t>
  </si>
  <si>
    <t>Supine Bicycle</t>
  </si>
  <si>
    <t>V-Ups</t>
  </si>
  <si>
    <t>Arnold Press</t>
  </si>
  <si>
    <t>Dumbell Overhead Press</t>
  </si>
  <si>
    <t>Lateral Pulldown</t>
  </si>
  <si>
    <t>Pullup</t>
  </si>
  <si>
    <t>Shoulder Shrug</t>
  </si>
  <si>
    <t>Goblet Squats</t>
  </si>
  <si>
    <t>Single-Leg Deadlift</t>
  </si>
  <si>
    <t>Weighted Reverse Lunge</t>
  </si>
  <si>
    <t>Y-Squat</t>
  </si>
  <si>
    <t>Bend and Reach</t>
  </si>
  <si>
    <t>Forward Lunge</t>
  </si>
  <si>
    <t>Rear Lunge</t>
  </si>
  <si>
    <t>Squat Bender</t>
  </si>
  <si>
    <t>Dumbell Cross-body Curl</t>
  </si>
  <si>
    <t>Hammer Curl</t>
  </si>
  <si>
    <t>PS Dual System Upper</t>
  </si>
  <si>
    <t>Assisted Squat #39</t>
  </si>
  <si>
    <t>Narrow-Grip Lat Pulldown</t>
  </si>
  <si>
    <t>Seated Narrow Grip Cable Row</t>
  </si>
  <si>
    <t>Low Row</t>
  </si>
  <si>
    <t>Sprint/Jog</t>
  </si>
  <si>
    <t>Reverse Curl</t>
  </si>
  <si>
    <t>Bicep Extension</t>
  </si>
  <si>
    <t>Triple 7's</t>
  </si>
  <si>
    <t>Diagonal Chop</t>
  </si>
  <si>
    <t>Stationary Bike</t>
  </si>
  <si>
    <t>Treadmill</t>
  </si>
  <si>
    <t>Calf Raises</t>
  </si>
  <si>
    <t>Deadlift (hex bar)</t>
  </si>
  <si>
    <t>Leg Curl</t>
  </si>
  <si>
    <t>Leg Extension</t>
  </si>
  <si>
    <t>Prone Row</t>
  </si>
  <si>
    <t>Dumbbell Fly</t>
  </si>
  <si>
    <t>Dumbell Bench Press</t>
  </si>
  <si>
    <t>Dumbell Incline Bench Press</t>
  </si>
  <si>
    <t>Bentover Barbell Row</t>
  </si>
  <si>
    <t>Bentover DB Reverse Fly</t>
  </si>
  <si>
    <t>Close-Grip Cable Row</t>
  </si>
  <si>
    <t>Dumbell Straight Leg Deadlift</t>
  </si>
  <si>
    <t>Seated Wide-Grip Cable Row</t>
  </si>
  <si>
    <t>WO Type</t>
  </si>
  <si>
    <r>
      <t>C</t>
    </r>
    <r>
      <rPr>
        <vertAlign val="subscript"/>
        <sz val="11"/>
        <color theme="1"/>
        <rFont val="Calibri"/>
        <family val="2"/>
        <scheme val="minor"/>
      </rPr>
      <t>ex</t>
    </r>
  </si>
  <si>
    <t>Scoring</t>
  </si>
  <si>
    <t>Relationship</t>
  </si>
  <si>
    <t>Examples</t>
  </si>
  <si>
    <t>Cavg</t>
  </si>
  <si>
    <t>Cgrowth</t>
  </si>
  <si>
    <t>See Code Backup folder to reinsert latest code</t>
  </si>
  <si>
    <t>W</t>
  </si>
  <si>
    <t>T</t>
  </si>
  <si>
    <t>R=Σ(# Reps)</t>
  </si>
  <si>
    <t>Pushups, situps</t>
  </si>
  <si>
    <t>Cex1</t>
  </si>
  <si>
    <t>R1/Pts</t>
  </si>
  <si>
    <t>Cex2</t>
  </si>
  <si>
    <t>Rep2</t>
  </si>
  <si>
    <t>For2</t>
  </si>
  <si>
    <t>Pts (area)</t>
  </si>
  <si>
    <t>Split Pts</t>
  </si>
  <si>
    <t>R</t>
  </si>
  <si>
    <t>W=Σ(#Reps*F)/Wb</t>
  </si>
  <si>
    <t>Gym Ex w/wgts</t>
  </si>
  <si>
    <t xml:space="preserve"> &lt;-- develop for split q function</t>
  </si>
  <si>
    <t>D</t>
  </si>
  <si>
    <t>OB</t>
  </si>
  <si>
    <t>D=Σ(Dist(m))/Wb</t>
  </si>
  <si>
    <t>Run, RowM,Elipt</t>
  </si>
  <si>
    <t>AB</t>
  </si>
  <si>
    <t>T=Σ(Time(s))/Wb</t>
  </si>
  <si>
    <t>Planks, Stretches</t>
  </si>
  <si>
    <t>BA</t>
  </si>
  <si>
    <t>CH</t>
  </si>
  <si>
    <t>SH</t>
  </si>
  <si>
    <t>LE</t>
  </si>
  <si>
    <t>CA</t>
  </si>
  <si>
    <t>Thumbs-up DB Reverse Fly</t>
  </si>
  <si>
    <t>BI</t>
  </si>
  <si>
    <t>Dumbell Lateral Raise</t>
  </si>
  <si>
    <t>TR</t>
  </si>
  <si>
    <t>Wide-grip Lat Pulldown</t>
  </si>
  <si>
    <t xml:space="preserve">cmx = </t>
  </si>
  <si>
    <t>sumval1=</t>
  </si>
  <si>
    <t>Assisted Dips</t>
  </si>
  <si>
    <t>Toes Elevated Deadlift</t>
  </si>
  <si>
    <t>Walking Lunge Twist</t>
  </si>
  <si>
    <t>Group 1</t>
  </si>
  <si>
    <t>Exercises</t>
  </si>
  <si>
    <t>Coefficient</t>
  </si>
  <si>
    <t>Pts</t>
  </si>
  <si>
    <t>WRMS</t>
  </si>
  <si>
    <t>Group 2</t>
  </si>
  <si>
    <t>Abs / Obliques / Cardio</t>
  </si>
  <si>
    <t>Group 3</t>
  </si>
  <si>
    <t>Shoulders / Legs / Biceps</t>
  </si>
  <si>
    <t>Mon</t>
  </si>
  <si>
    <t>Exercise Name</t>
  </si>
  <si>
    <t>Rep/m</t>
  </si>
  <si>
    <t>Weight</t>
  </si>
  <si>
    <t>Thurs</t>
  </si>
  <si>
    <t>Time (s)</t>
  </si>
  <si>
    <t>Tues</t>
  </si>
  <si>
    <t>Fri</t>
  </si>
  <si>
    <t>Wed</t>
  </si>
  <si>
    <t>Sat</t>
  </si>
  <si>
    <t>Distance</t>
  </si>
  <si>
    <t>Cex</t>
  </si>
  <si>
    <t>Iteration #</t>
  </si>
  <si>
    <t>%C-chg</t>
  </si>
  <si>
    <t>Time</t>
  </si>
  <si>
    <t>Targets -&gt;</t>
  </si>
  <si>
    <t>Reps</t>
  </si>
  <si>
    <t>Force*Reps</t>
  </si>
  <si>
    <t>Error</t>
  </si>
  <si>
    <t>Rest day</t>
  </si>
  <si>
    <t>Chest / Back / Triceps</t>
  </si>
  <si>
    <t>Zoey</t>
  </si>
  <si>
    <t>Audrey</t>
  </si>
  <si>
    <t>Eric</t>
  </si>
  <si>
    <t>Notes</t>
  </si>
  <si>
    <t>Wife</t>
  </si>
  <si>
    <t>Skull Crushers</t>
  </si>
  <si>
    <t>Kick Backs</t>
  </si>
  <si>
    <t>Curling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</si>
</sst>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0.0000"/>
    <numFmt numFmtId="167" formatCode="0.00000"/>
    <numFmt numFmtId="168" formatCode="0.0000000"/>
    <numFmt numFmtId="169" formatCode="0.000000"/>
    <numFmt numFmtId="170" formatCode="0.000%"/>
    <numFmt numFmtId="171" formatCode="0.00000%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2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F7F7F"/>
      </bottom>
      <diagonal/>
    </border>
    <border>
      <left style="medium">
        <color auto="1"/>
      </left>
      <right/>
      <top/>
      <bottom style="thin">
        <color rgb="FF7F7F7F"/>
      </bottom>
      <diagonal/>
    </border>
    <border>
      <left/>
      <right style="medium">
        <color auto="1"/>
      </right>
      <top/>
      <bottom style="thin">
        <color rgb="FF7F7F7F"/>
      </bottom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14" fillId="5" borderId="20" applyNumberFormat="0" applyAlignment="0" applyProtection="0"/>
    <xf numFmtId="0" fontId="15" fillId="7" borderId="0" applyNumberFormat="0" applyBorder="0" applyAlignment="0" applyProtection="0"/>
    <xf numFmtId="0" fontId="16" fillId="8" borderId="31" applyNumberFormat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2" xfId="1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3" fillId="0" borderId="0" xfId="1" applyBorder="1"/>
    <xf numFmtId="0" fontId="3" fillId="0" borderId="5" xfId="1" applyBorder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0" fontId="7" fillId="3" borderId="0" xfId="0" applyFont="1" applyFill="1"/>
    <xf numFmtId="0" fontId="0" fillId="0" borderId="0" xfId="0" quotePrefix="1" applyAlignment="1">
      <alignment vertical="top" wrapText="1"/>
    </xf>
    <xf numFmtId="1" fontId="0" fillId="0" borderId="0" xfId="2" applyNumberFormat="1" applyFont="1" applyAlignment="1">
      <alignment horizontal="center" vertical="center"/>
    </xf>
    <xf numFmtId="2" fontId="0" fillId="0" borderId="0" xfId="2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0" borderId="0" xfId="0" applyFont="1"/>
    <xf numFmtId="0" fontId="9" fillId="0" borderId="7" xfId="0" applyFont="1" applyBorder="1" applyAlignment="1">
      <alignment horizontal="center"/>
    </xf>
    <xf numFmtId="2" fontId="9" fillId="0" borderId="7" xfId="0" applyNumberFormat="1" applyFont="1" applyBorder="1" applyAlignment="1">
      <alignment horizontal="center"/>
    </xf>
    <xf numFmtId="1" fontId="9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left"/>
    </xf>
    <xf numFmtId="0" fontId="11" fillId="0" borderId="17" xfId="0" applyFont="1" applyBorder="1" applyAlignment="1">
      <alignment horizontal="center" shrinkToFit="1"/>
    </xf>
    <xf numFmtId="0" fontId="11" fillId="0" borderId="18" xfId="0" applyFont="1" applyBorder="1" applyAlignment="1">
      <alignment horizontal="center" shrinkToFit="1"/>
    </xf>
    <xf numFmtId="0" fontId="11" fillId="0" borderId="19" xfId="0" applyFont="1" applyBorder="1" applyAlignment="1">
      <alignment horizontal="center" shrinkToFit="1"/>
    </xf>
    <xf numFmtId="0" fontId="11" fillId="0" borderId="0" xfId="0" applyFont="1" applyAlignment="1">
      <alignment shrinkToFit="1"/>
    </xf>
    <xf numFmtId="0" fontId="11" fillId="0" borderId="15" xfId="0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center" vertical="center" shrinkToFit="1"/>
    </xf>
    <xf numFmtId="0" fontId="11" fillId="0" borderId="0" xfId="0" applyFont="1" applyAlignment="1">
      <alignment horizontal="center" shrinkToFit="1"/>
    </xf>
    <xf numFmtId="164" fontId="11" fillId="0" borderId="8" xfId="0" applyNumberFormat="1" applyFont="1" applyBorder="1" applyAlignment="1">
      <alignment horizontal="center" vertical="center" shrinkToFit="1"/>
    </xf>
    <xf numFmtId="0" fontId="9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 vertical="top" wrapText="1"/>
    </xf>
    <xf numFmtId="164" fontId="11" fillId="0" borderId="15" xfId="0" applyNumberFormat="1" applyFont="1" applyBorder="1" applyAlignment="1">
      <alignment horizontal="center" vertical="center" shrinkToFit="1"/>
    </xf>
    <xf numFmtId="164" fontId="11" fillId="0" borderId="12" xfId="0" applyNumberFormat="1" applyFont="1" applyBorder="1" applyAlignment="1">
      <alignment horizontal="center" vertical="center" shrinkToFit="1"/>
    </xf>
    <xf numFmtId="0" fontId="0" fillId="0" borderId="0" xfId="0" quotePrefix="1" applyAlignment="1">
      <alignment horizontal="center" vertical="top" wrapText="1"/>
    </xf>
    <xf numFmtId="0" fontId="9" fillId="0" borderId="6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1" fontId="0" fillId="2" borderId="0" xfId="0" quotePrefix="1" applyNumberFormat="1" applyFill="1" applyAlignment="1">
      <alignment horizontal="center" vertical="top" wrapText="1"/>
    </xf>
    <xf numFmtId="1" fontId="0" fillId="2" borderId="0" xfId="0" applyNumberFormat="1" applyFill="1" applyAlignment="1">
      <alignment horizontal="center"/>
    </xf>
    <xf numFmtId="0" fontId="0" fillId="6" borderId="0" xfId="0" quotePrefix="1" applyFill="1" applyAlignment="1">
      <alignment horizontal="center" vertical="top" wrapText="1"/>
    </xf>
    <xf numFmtId="0" fontId="0" fillId="2" borderId="0" xfId="0" quotePrefix="1" applyFill="1" applyAlignment="1">
      <alignment horizontal="center" vertical="top" wrapText="1"/>
    </xf>
    <xf numFmtId="167" fontId="0" fillId="0" borderId="0" xfId="0" applyNumberFormat="1"/>
    <xf numFmtId="0" fontId="14" fillId="5" borderId="20" xfId="3" quotePrefix="1" applyAlignment="1">
      <alignment horizontal="center" vertical="top" wrapText="1"/>
    </xf>
    <xf numFmtId="0" fontId="11" fillId="0" borderId="15" xfId="0" applyFont="1" applyBorder="1" applyAlignment="1" applyProtection="1">
      <alignment horizontal="center" vertical="center" shrinkToFit="1"/>
      <protection locked="0"/>
    </xf>
    <xf numFmtId="0" fontId="11" fillId="0" borderId="8" xfId="0" applyFont="1" applyBorder="1" applyAlignment="1" applyProtection="1">
      <alignment horizontal="center" vertical="center" shrinkToFit="1"/>
      <protection locked="0"/>
    </xf>
    <xf numFmtId="0" fontId="11" fillId="0" borderId="12" xfId="0" applyFont="1" applyBorder="1" applyAlignment="1" applyProtection="1">
      <alignment horizontal="center" vertical="center" shrinkToFit="1"/>
      <protection locked="0"/>
    </xf>
    <xf numFmtId="0" fontId="11" fillId="0" borderId="14" xfId="0" applyFont="1" applyBorder="1" applyAlignment="1" applyProtection="1">
      <alignment horizontal="center" vertical="center" shrinkToFit="1"/>
      <protection locked="0"/>
    </xf>
    <xf numFmtId="0" fontId="11" fillId="0" borderId="9" xfId="0" applyFont="1" applyBorder="1" applyAlignment="1" applyProtection="1">
      <alignment horizontal="center" vertical="center" shrinkToFit="1"/>
      <protection locked="0"/>
    </xf>
    <xf numFmtId="0" fontId="11" fillId="0" borderId="11" xfId="0" applyFont="1" applyBorder="1" applyAlignment="1" applyProtection="1">
      <alignment horizontal="center" vertical="center" shrinkToFit="1"/>
      <protection locked="0"/>
    </xf>
    <xf numFmtId="0" fontId="11" fillId="0" borderId="16" xfId="0" applyFont="1" applyBorder="1" applyAlignment="1" applyProtection="1">
      <alignment horizontal="center" vertical="center" shrinkToFit="1"/>
      <protection locked="0"/>
    </xf>
    <xf numFmtId="0" fontId="11" fillId="0" borderId="10" xfId="0" applyFont="1" applyBorder="1" applyAlignment="1" applyProtection="1">
      <alignment horizontal="center" vertical="center" shrinkToFit="1"/>
      <protection locked="0"/>
    </xf>
    <xf numFmtId="1" fontId="11" fillId="0" borderId="8" xfId="0" applyNumberFormat="1" applyFont="1" applyBorder="1" applyAlignment="1" applyProtection="1">
      <alignment horizontal="center" vertical="center" shrinkToFit="1"/>
      <protection locked="0"/>
    </xf>
    <xf numFmtId="1" fontId="11" fillId="0" borderId="12" xfId="0" applyNumberFormat="1" applyFont="1" applyBorder="1" applyAlignment="1" applyProtection="1">
      <alignment horizontal="center" vertical="center" shrinkToFit="1"/>
      <protection locked="0"/>
    </xf>
    <xf numFmtId="0" fontId="11" fillId="0" borderId="13" xfId="0" applyFont="1" applyBorder="1" applyAlignment="1" applyProtection="1">
      <alignment horizontal="center" vertical="center" shrinkToFit="1"/>
      <protection locked="0"/>
    </xf>
    <xf numFmtId="1" fontId="11" fillId="0" borderId="15" xfId="0" applyNumberFormat="1" applyFont="1" applyBorder="1" applyAlignment="1" applyProtection="1">
      <alignment horizontal="center" vertical="center" shrinkToFit="1"/>
      <protection locked="0"/>
    </xf>
    <xf numFmtId="0" fontId="11" fillId="0" borderId="19" xfId="0" applyFont="1" applyBorder="1" applyAlignment="1" applyProtection="1">
      <alignment horizontal="center" shrinkToFit="1"/>
      <protection locked="0"/>
    </xf>
    <xf numFmtId="14" fontId="11" fillId="0" borderId="19" xfId="0" applyNumberFormat="1" applyFont="1" applyBorder="1" applyAlignment="1" applyProtection="1">
      <alignment horizontal="center" shrinkToFit="1"/>
      <protection locked="0"/>
    </xf>
    <xf numFmtId="168" fontId="0" fillId="0" borderId="0" xfId="0" applyNumberFormat="1"/>
    <xf numFmtId="14" fontId="9" fillId="0" borderId="0" xfId="0" applyNumberFormat="1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20" fontId="0" fillId="0" borderId="8" xfId="0" applyNumberFormat="1" applyBorder="1" applyAlignment="1">
      <alignment horizontal="center"/>
    </xf>
    <xf numFmtId="0" fontId="4" fillId="0" borderId="21" xfId="1" applyFont="1" applyBorder="1"/>
    <xf numFmtId="0" fontId="0" fillId="0" borderId="22" xfId="0" applyBorder="1" applyAlignment="1">
      <alignment horizontal="center"/>
    </xf>
    <xf numFmtId="0" fontId="4" fillId="0" borderId="9" xfId="1" applyFont="1" applyBorder="1"/>
    <xf numFmtId="0" fontId="0" fillId="0" borderId="10" xfId="0" applyBorder="1" applyAlignment="1">
      <alignment horizontal="center"/>
    </xf>
    <xf numFmtId="0" fontId="4" fillId="0" borderId="11" xfId="1" applyFont="1" applyBorder="1"/>
    <xf numFmtId="20" fontId="0" fillId="0" borderId="12" xfId="0" applyNumberFormat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8" xfId="0" applyBorder="1" applyAlignment="1" applyProtection="1">
      <alignment horizontal="center"/>
      <protection locked="0"/>
    </xf>
    <xf numFmtId="165" fontId="0" fillId="0" borderId="8" xfId="0" applyNumberForma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locked="0"/>
    </xf>
    <xf numFmtId="1" fontId="0" fillId="0" borderId="8" xfId="0" applyNumberFormat="1" applyBorder="1" applyAlignment="1" applyProtection="1">
      <alignment horizontal="center"/>
      <protection locked="0"/>
    </xf>
    <xf numFmtId="165" fontId="0" fillId="0" borderId="0" xfId="0" applyNumberFormat="1"/>
    <xf numFmtId="165" fontId="0" fillId="0" borderId="0" xfId="0" quotePrefix="1" applyNumberFormat="1" applyAlignment="1">
      <alignment horizontal="center" vertical="top" wrapText="1"/>
    </xf>
    <xf numFmtId="0" fontId="0" fillId="0" borderId="8" xfId="0" applyBorder="1" applyAlignment="1">
      <alignment horizontal="center" shrinkToFi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0" xfId="0" applyFont="1" applyAlignment="1">
      <alignment horizontal="center" shrinkToFit="1"/>
    </xf>
    <xf numFmtId="9" fontId="0" fillId="0" borderId="0" xfId="2" applyFont="1" applyBorder="1" applyAlignment="1">
      <alignment horizontal="center"/>
    </xf>
    <xf numFmtId="0" fontId="14" fillId="0" borderId="0" xfId="3" applyFill="1" applyBorder="1"/>
    <xf numFmtId="0" fontId="0" fillId="0" borderId="0" xfId="0" applyAlignment="1">
      <alignment horizontal="right"/>
    </xf>
    <xf numFmtId="0" fontId="15" fillId="0" borderId="0" xfId="4" applyFill="1" applyBorder="1" applyAlignment="1">
      <alignment horizontal="center"/>
    </xf>
    <xf numFmtId="0" fontId="14" fillId="0" borderId="0" xfId="3" applyFill="1" applyBorder="1" applyAlignment="1">
      <alignment horizontal="center"/>
    </xf>
    <xf numFmtId="0" fontId="14" fillId="0" borderId="0" xfId="3" applyFill="1" applyBorder="1" applyAlignment="1">
      <alignment horizontal="left"/>
    </xf>
    <xf numFmtId="166" fontId="0" fillId="0" borderId="0" xfId="0" applyNumberFormat="1"/>
    <xf numFmtId="169" fontId="0" fillId="0" borderId="0" xfId="0" applyNumberFormat="1" applyAlignment="1">
      <alignment horizontal="center"/>
    </xf>
    <xf numFmtId="9" fontId="0" fillId="0" borderId="0" xfId="2" applyFont="1" applyFill="1" applyBorder="1" applyAlignment="1">
      <alignment horizontal="center"/>
    </xf>
    <xf numFmtId="170" fontId="0" fillId="0" borderId="0" xfId="2" applyNumberFormat="1" applyFont="1" applyFill="1" applyBorder="1" applyAlignment="1">
      <alignment horizontal="center"/>
    </xf>
    <xf numFmtId="171" fontId="0" fillId="0" borderId="0" xfId="2" applyNumberFormat="1" applyFont="1" applyFill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0" fontId="14" fillId="5" borderId="20" xfId="3" applyNumberFormat="1" applyAlignment="1">
      <alignment horizontal="center"/>
    </xf>
    <xf numFmtId="0" fontId="0" fillId="0" borderId="0" xfId="2" applyNumberFormat="1" applyFont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2" applyNumberFormat="1" applyFont="1" applyFill="1" applyAlignment="1">
      <alignment horizontal="center"/>
    </xf>
    <xf numFmtId="0" fontId="0" fillId="0" borderId="30" xfId="2" applyNumberFormat="1" applyFont="1" applyFill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65" fontId="0" fillId="0" borderId="30" xfId="0" applyNumberFormat="1" applyBorder="1" applyAlignment="1">
      <alignment horizontal="center"/>
    </xf>
    <xf numFmtId="0" fontId="16" fillId="8" borderId="32" xfId="5" applyNumberFormat="1" applyBorder="1" applyAlignment="1">
      <alignment horizontal="center"/>
    </xf>
    <xf numFmtId="0" fontId="16" fillId="8" borderId="33" xfId="5" applyNumberFormat="1" applyBorder="1" applyAlignment="1">
      <alignment horizontal="center"/>
    </xf>
    <xf numFmtId="0" fontId="16" fillId="8" borderId="34" xfId="5" applyNumberFormat="1" applyBorder="1" applyAlignment="1">
      <alignment horizontal="center"/>
    </xf>
    <xf numFmtId="0" fontId="16" fillId="8" borderId="35" xfId="5" applyNumberFormat="1" applyBorder="1" applyAlignment="1">
      <alignment horizontal="center"/>
    </xf>
    <xf numFmtId="0" fontId="0" fillId="9" borderId="0" xfId="0" applyFill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2" applyNumberFormat="1" applyFont="1" applyBorder="1" applyAlignment="1">
      <alignment horizontal="center"/>
    </xf>
    <xf numFmtId="0" fontId="0" fillId="0" borderId="28" xfId="2" applyNumberFormat="1" applyFont="1" applyBorder="1" applyAlignment="1">
      <alignment horizontal="center"/>
    </xf>
    <xf numFmtId="0" fontId="0" fillId="0" borderId="29" xfId="2" applyNumberFormat="1" applyFont="1" applyBorder="1" applyAlignment="1">
      <alignment horizontal="center"/>
    </xf>
    <xf numFmtId="9" fontId="0" fillId="0" borderId="28" xfId="2" applyFont="1" applyBorder="1" applyAlignment="1">
      <alignment horizontal="center"/>
    </xf>
    <xf numFmtId="9" fontId="0" fillId="0" borderId="27" xfId="2" applyFont="1" applyBorder="1" applyAlignment="1">
      <alignment horizontal="center"/>
    </xf>
    <xf numFmtId="9" fontId="0" fillId="0" borderId="29" xfId="2" applyFont="1" applyBorder="1" applyAlignment="1">
      <alignment horizontal="center"/>
    </xf>
  </cellXfs>
  <cellStyles count="6">
    <cellStyle name="Good" xfId="4" builtinId="26"/>
    <cellStyle name="Hyperlink" xfId="1" builtinId="8"/>
    <cellStyle name="Input" xfId="3" builtinId="20"/>
    <cellStyle name="Normal" xfId="0" builtinId="0"/>
    <cellStyle name="Output" xfId="5" builtinId="21"/>
    <cellStyle name="Percent" xfId="2" builtinId="5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4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2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hartsheet" Target="chartsheets/sheet1.xml"/><Relationship Id="rId22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Chest</a:t>
            </a:r>
            <a:r>
              <a:rPr lang="en-US" baseline="0"/>
              <a:t> Exercises with Error Correction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Cex_CH!$E$1</c:f>
              <c:strCache>
                <c:ptCount val="1"/>
                <c:pt idx="0">
                  <c:v>PS Dual System Flat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Cex_CH!$A$4:$A$12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Cex_CH!$E$4:$E$12</c:f>
              <c:numCache>
                <c:formatCode>General</c:formatCode>
                <c:ptCount val="9"/>
                <c:pt idx="0">
                  <c:v>1260</c:v>
                </c:pt>
                <c:pt idx="1">
                  <c:v>2660</c:v>
                </c:pt>
                <c:pt idx="2">
                  <c:v>1100</c:v>
                </c:pt>
                <c:pt idx="3">
                  <c:v>2590</c:v>
                </c:pt>
                <c:pt idx="4">
                  <c:v>2590</c:v>
                </c:pt>
                <c:pt idx="5">
                  <c:v>2493</c:v>
                </c:pt>
                <c:pt idx="6">
                  <c:v>2251</c:v>
                </c:pt>
                <c:pt idx="7">
                  <c:v>1547</c:v>
                </c:pt>
                <c:pt idx="8">
                  <c:v>1408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D78-4BAC-8BB6-33594AD691C3}"/>
            </c:ext>
          </c:extLst>
        </c:ser>
        <c:ser>
          <c:idx val="1"/>
          <c:order val="1"/>
          <c:tx>
            <c:strRef>
              <c:f>Cex_CH!$AC$1</c:f>
              <c:strCache>
                <c:ptCount val="1"/>
                <c:pt idx="0">
                  <c:v>Dumbbell Fly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Cex_CH!$A$4:$A$12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Cex_CH!$AD$4:$AD$10</c:f>
              <c:numCache>
                <c:formatCode>General</c:formatCode>
                <c:ptCount val="7"/>
                <c:pt idx="0">
                  <c:v>0.33600000000000002</c:v>
                </c:pt>
                <c:pt idx="1">
                  <c:v>0.3</c:v>
                </c:pt>
                <c:pt idx="2">
                  <c:v>0.253</c:v>
                </c:pt>
                <c:pt idx="3">
                  <c:v>7.2099999999999997E-2</c:v>
                </c:pt>
                <c:pt idx="4">
                  <c:v>0.29959999999999998</c:v>
                </c:pt>
                <c:pt idx="5">
                  <c:v>0.29959999999999998</c:v>
                </c:pt>
                <c:pt idx="6">
                  <c:v>0.29959999999999998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D78-4BAC-8BB6-33594AD691C3}"/>
            </c:ext>
          </c:extLst>
        </c:ser>
        <c:ser>
          <c:idx val="2"/>
          <c:order val="2"/>
          <c:tx>
            <c:strRef>
              <c:f>Cex_CH!$AF$1</c:f>
              <c:strCache>
                <c:ptCount val="1"/>
                <c:pt idx="0">
                  <c:v>Dumbell Bench Press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Cex_CH!$A$4:$A$13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Cex_CH!$AG$4:$AG$10</c:f>
              <c:numCache>
                <c:formatCode>General</c:formatCode>
                <c:ptCount val="7"/>
                <c:pt idx="0">
                  <c:v>0.30199999999999999</c:v>
                </c:pt>
                <c:pt idx="1">
                  <c:v>0.29499999999999998</c:v>
                </c:pt>
                <c:pt idx="2">
                  <c:v>0.25900000000000001</c:v>
                </c:pt>
                <c:pt idx="3">
                  <c:v>7.2599999999999998E-2</c:v>
                </c:pt>
                <c:pt idx="4">
                  <c:v>0.39400000000000002</c:v>
                </c:pt>
                <c:pt idx="5">
                  <c:v>0.39400000000000002</c:v>
                </c:pt>
                <c:pt idx="6">
                  <c:v>0.39400000000000002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D78-4BAC-8BB6-33594AD69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69600"/>
        <c:axId val="565271264"/>
      </c:scatterChart>
      <c:valAx>
        <c:axId val="5652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1264"/>
        <c:crosses val="autoZero"/>
        <c:crossBetween val="midCat"/>
      </c:valAx>
      <c:valAx>
        <c:axId val="5652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Back</a:t>
            </a:r>
            <a:r>
              <a:rPr lang="en-US" baseline="0"/>
              <a:t> Exercises with Error Correction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Cex_BA!$B$1</c:f>
              <c:strCache>
                <c:ptCount val="1"/>
                <c:pt idx="0">
                  <c:v>Back Extension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Cex_BA!$A$4:$A$14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Cex_BA!$C$4:$C$11</c:f>
              <c:numCache>
                <c:formatCode>General</c:formatCode>
                <c:ptCount val="8"/>
                <c:pt idx="0">
                  <c:v>4.2999999999999997E-2</c:v>
                </c:pt>
                <c:pt idx="1">
                  <c:v>1.075</c:v>
                </c:pt>
                <c:pt idx="2">
                  <c:v>4.1000000000000002E-2</c:v>
                </c:pt>
                <c:pt idx="3">
                  <c:v>4.0800000000000003E-2</c:v>
                </c:pt>
                <c:pt idx="4">
                  <c:v>0.1411</c:v>
                </c:pt>
                <c:pt idx="5">
                  <c:v>0.1411</c:v>
                </c:pt>
                <c:pt idx="6">
                  <c:v>0.1411</c:v>
                </c:pt>
                <c:pt idx="7">
                  <c:v>0.1411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BBE-41F4-9A04-828055009D05}"/>
            </c:ext>
          </c:extLst>
        </c:ser>
        <c:ser>
          <c:idx val="1"/>
          <c:order val="1"/>
          <c:tx>
            <c:strRef>
              <c:f>Cex_BA!$N$1</c:f>
              <c:strCache>
                <c:ptCount val="1"/>
                <c:pt idx="0">
                  <c:v>Swimmer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Cex_BA!$A$4:$A$13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Cex_BA!$O$4:$O$10</c:f>
              <c:numCache>
                <c:formatCode>General</c:formatCode>
                <c:ptCount val="7"/>
                <c:pt idx="0">
                  <c:v>6.7000000000000004E-2</c:v>
                </c:pt>
                <c:pt idx="1">
                  <c:v>1.724</c:v>
                </c:pt>
                <c:pt idx="2">
                  <c:v>0.13700000000000001</c:v>
                </c:pt>
                <c:pt idx="3">
                  <c:v>0.877</c:v>
                </c:pt>
                <c:pt idx="4">
                  <c:v>0.11360000000000001</c:v>
                </c:pt>
                <c:pt idx="5">
                  <c:v>0.34970000000000001</c:v>
                </c:pt>
                <c:pt idx="6">
                  <c:v>0.34970000000000001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BBE-41F4-9A04-828055009D05}"/>
            </c:ext>
          </c:extLst>
        </c:ser>
        <c:ser>
          <c:idx val="2"/>
          <c:order val="2"/>
          <c:tx>
            <c:strRef>
              <c:f>Cex_BA!$Q$1</c:f>
              <c:strCache>
                <c:ptCount val="1"/>
                <c:pt idx="0">
                  <c:v>Narrow-Grip Lat Pulldown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Cex_BA!$A$4:$A$13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Cex_BA!$N$5:$N$11</c:f>
              <c:numCache>
                <c:formatCode>General</c:formatCode>
                <c:ptCount val="7"/>
                <c:pt idx="0">
                  <c:v>1000</c:v>
                </c:pt>
                <c:pt idx="1">
                  <c:v>1000</c:v>
                </c:pt>
                <c:pt idx="2">
                  <c:v>1980</c:v>
                </c:pt>
                <c:pt idx="3">
                  <c:v>1980</c:v>
                </c:pt>
                <c:pt idx="4">
                  <c:v>1969</c:v>
                </c:pt>
                <c:pt idx="5">
                  <c:v>1940</c:v>
                </c:pt>
                <c:pt idx="6">
                  <c:v>1856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BBE-41F4-9A04-828055009D05}"/>
            </c:ext>
          </c:extLst>
        </c:ser>
        <c:ser>
          <c:idx val="3"/>
          <c:order val="3"/>
          <c:tx>
            <c:strRef>
              <c:f>Cex_BA!$AR$1</c:f>
              <c:strCache>
                <c:ptCount val="1"/>
                <c:pt idx="0">
                  <c:v>Thumbs-up DB Reverse Fly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Cex_BA!$A$4:$A$13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Cex_BA!$AS$4:$AS$10</c:f>
              <c:numCache>
                <c:formatCode>General</c:formatCode>
                <c:ptCount val="7"/>
                <c:pt idx="0">
                  <c:v>0.218</c:v>
                </c:pt>
                <c:pt idx="1">
                  <c:v>0.4</c:v>
                </c:pt>
                <c:pt idx="2">
                  <c:v>0.35199999999999998</c:v>
                </c:pt>
                <c:pt idx="3">
                  <c:v>0.13389999999999999</c:v>
                </c:pt>
                <c:pt idx="4">
                  <c:v>0.49959999999999999</c:v>
                </c:pt>
                <c:pt idx="5">
                  <c:v>0.49959999999999999</c:v>
                </c:pt>
                <c:pt idx="6">
                  <c:v>0.49959999999999999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BBE-41F4-9A04-828055009D05}"/>
            </c:ext>
          </c:extLst>
        </c:ser>
        <c:ser>
          <c:idx val="4"/>
          <c:order val="4"/>
          <c:tx>
            <c:strRef>
              <c:f>Cex_BA!$K$1</c:f>
              <c:strCache>
                <c:ptCount val="1"/>
                <c:pt idx="0">
                  <c:v>T-Bar Row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Cex_BA!$A$4:$A$11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Cex_BA!$K$4:$K$9</c:f>
              <c:numCache>
                <c:formatCode>General</c:formatCode>
                <c:ptCount val="6"/>
                <c:pt idx="0">
                  <c:v>1710</c:v>
                </c:pt>
                <c:pt idx="1">
                  <c:v>1710</c:v>
                </c:pt>
                <c:pt idx="2">
                  <c:v>1501</c:v>
                </c:pt>
                <c:pt idx="3">
                  <c:v>1438</c:v>
                </c:pt>
                <c:pt idx="4">
                  <c:v>1388</c:v>
                </c:pt>
                <c:pt idx="5">
                  <c:v>1346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07-4600-A390-EB7DD5B0C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69600"/>
        <c:axId val="565271264"/>
      </c:scatterChart>
      <c:valAx>
        <c:axId val="5652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1264"/>
        <c:crosses val="autoZero"/>
        <c:crossBetween val="midCat"/>
      </c:valAx>
      <c:valAx>
        <c:axId val="5652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</a:t>
            </a:r>
            <a:r>
              <a:rPr lang="en-US" baseline="0"/>
              <a:t> Exercises with Error Correction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Cex_AB!$E$1</c:f>
              <c:strCache>
                <c:ptCount val="1"/>
                <c:pt idx="0">
                  <c:v>Row to Shoulder stand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Cex_AB!$A$4:$A$15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Cex_AB!$F$4:$F$12</c:f>
              <c:numCache>
                <c:formatCode>General</c:formatCode>
                <c:ptCount val="9"/>
                <c:pt idx="0">
                  <c:v>4.2000000000000003E-2</c:v>
                </c:pt>
                <c:pt idx="1">
                  <c:v>0.79400000000000004</c:v>
                </c:pt>
                <c:pt idx="2">
                  <c:v>1.266</c:v>
                </c:pt>
                <c:pt idx="3">
                  <c:v>0.02</c:v>
                </c:pt>
                <c:pt idx="4">
                  <c:v>5.625</c:v>
                </c:pt>
                <c:pt idx="5" formatCode="0.00">
                  <c:v>0.90369999999999995</c:v>
                </c:pt>
                <c:pt idx="6">
                  <c:v>0.90369999999999995</c:v>
                </c:pt>
                <c:pt idx="7">
                  <c:v>0.90369999999999995</c:v>
                </c:pt>
                <c:pt idx="8">
                  <c:v>0.90369999999999995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2E-4B1D-B903-00E989053E6A}"/>
            </c:ext>
          </c:extLst>
        </c:ser>
        <c:ser>
          <c:idx val="1"/>
          <c:order val="1"/>
          <c:tx>
            <c:strRef>
              <c:f>Cex_AB!$K$1</c:f>
              <c:strCache>
                <c:ptCount val="1"/>
                <c:pt idx="0">
                  <c:v>Plank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Cex_AB!$A$4:$A$15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Cex_AB!$L$4:$L$14</c:f>
              <c:numCache>
                <c:formatCode>General</c:formatCode>
                <c:ptCount val="11"/>
                <c:pt idx="0">
                  <c:v>3.448</c:v>
                </c:pt>
                <c:pt idx="1">
                  <c:v>0.26</c:v>
                </c:pt>
                <c:pt idx="2">
                  <c:v>2.9409999999999998</c:v>
                </c:pt>
                <c:pt idx="3">
                  <c:v>0.39200000000000002</c:v>
                </c:pt>
                <c:pt idx="4">
                  <c:v>4.5449999999999999</c:v>
                </c:pt>
                <c:pt idx="5">
                  <c:v>0.111</c:v>
                </c:pt>
                <c:pt idx="6">
                  <c:v>5.8819999999999997</c:v>
                </c:pt>
                <c:pt idx="7">
                  <c:v>0.60809999999999997</c:v>
                </c:pt>
                <c:pt idx="8">
                  <c:v>0.21129999999999999</c:v>
                </c:pt>
                <c:pt idx="9">
                  <c:v>0.21129999999999999</c:v>
                </c:pt>
                <c:pt idx="10">
                  <c:v>0.21129999999999999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2E-4B1D-B903-00E989053E6A}"/>
            </c:ext>
          </c:extLst>
        </c:ser>
        <c:ser>
          <c:idx val="2"/>
          <c:order val="2"/>
          <c:tx>
            <c:strRef>
              <c:f>Cex_AB!$Q$1</c:f>
              <c:strCache>
                <c:ptCount val="1"/>
                <c:pt idx="0">
                  <c:v>Leg-tuck and Twist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Cex_AB!$A$4:$A$16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Cex_AB!$R$4:$R$12</c:f>
              <c:numCache>
                <c:formatCode>General</c:formatCode>
                <c:ptCount val="9"/>
                <c:pt idx="0">
                  <c:v>0.1</c:v>
                </c:pt>
                <c:pt idx="1">
                  <c:v>1.667</c:v>
                </c:pt>
                <c:pt idx="2">
                  <c:v>0.12</c:v>
                </c:pt>
                <c:pt idx="3">
                  <c:v>1.19</c:v>
                </c:pt>
                <c:pt idx="4">
                  <c:v>8.9999999999999993E-3</c:v>
                </c:pt>
                <c:pt idx="5">
                  <c:v>2.3195999999999999</c:v>
                </c:pt>
                <c:pt idx="6">
                  <c:v>0.95520000000000005</c:v>
                </c:pt>
                <c:pt idx="7">
                  <c:v>0.95520000000000005</c:v>
                </c:pt>
                <c:pt idx="8">
                  <c:v>0.95520000000000005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2E-4B1D-B903-00E989053E6A}"/>
            </c:ext>
          </c:extLst>
        </c:ser>
        <c:ser>
          <c:idx val="3"/>
          <c:order val="3"/>
          <c:tx>
            <c:strRef>
              <c:f>Cex_AB!$T$1</c:f>
              <c:strCache>
                <c:ptCount val="1"/>
                <c:pt idx="0">
                  <c:v>Mountain Climbers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Cex_AB!$A$4:$A$16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Cex_AB!$U$4:$U$12</c:f>
              <c:numCache>
                <c:formatCode>General</c:formatCode>
                <c:ptCount val="9"/>
                <c:pt idx="0">
                  <c:v>0.1</c:v>
                </c:pt>
                <c:pt idx="1">
                  <c:v>1.667</c:v>
                </c:pt>
                <c:pt idx="2">
                  <c:v>0.12</c:v>
                </c:pt>
                <c:pt idx="3">
                  <c:v>0.83299999999999996</c:v>
                </c:pt>
                <c:pt idx="4">
                  <c:v>3.5000000000000003E-2</c:v>
                </c:pt>
                <c:pt idx="5">
                  <c:v>6.6176000000000004</c:v>
                </c:pt>
                <c:pt idx="6">
                  <c:v>0.7006</c:v>
                </c:pt>
                <c:pt idx="7">
                  <c:v>0.7006</c:v>
                </c:pt>
                <c:pt idx="8">
                  <c:v>0.7006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2E-4B1D-B903-00E989053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69600"/>
        <c:axId val="565271264"/>
      </c:scatterChart>
      <c:valAx>
        <c:axId val="5652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1264"/>
        <c:crosses val="autoZero"/>
        <c:crossBetween val="midCat"/>
      </c:valAx>
      <c:valAx>
        <c:axId val="5652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Oblique</a:t>
            </a:r>
            <a:r>
              <a:rPr lang="en-US" baseline="0"/>
              <a:t> Exercises with Error Correction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Cex_OB!$B$1</c:f>
              <c:strCache>
                <c:ptCount val="1"/>
                <c:pt idx="0">
                  <c:v>Side Plank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Cex_OB!$A$4:$A$17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Cex_OB!$B$4:$B$16</c:f>
              <c:numCache>
                <c:formatCode>General</c:formatCode>
                <c:ptCount val="13"/>
                <c:pt idx="0">
                  <c:v>90</c:v>
                </c:pt>
                <c:pt idx="1">
                  <c:v>60</c:v>
                </c:pt>
                <c:pt idx="2">
                  <c:v>172</c:v>
                </c:pt>
                <c:pt idx="3">
                  <c:v>97</c:v>
                </c:pt>
                <c:pt idx="4">
                  <c:v>120</c:v>
                </c:pt>
                <c:pt idx="5">
                  <c:v>90</c:v>
                </c:pt>
                <c:pt idx="6">
                  <c:v>480</c:v>
                </c:pt>
                <c:pt idx="7">
                  <c:v>245</c:v>
                </c:pt>
                <c:pt idx="8" formatCode="0">
                  <c:v>60</c:v>
                </c:pt>
                <c:pt idx="9" formatCode="0">
                  <c:v>60</c:v>
                </c:pt>
                <c:pt idx="10">
                  <c:v>79</c:v>
                </c:pt>
                <c:pt idx="11">
                  <c:v>126</c:v>
                </c:pt>
                <c:pt idx="12">
                  <c:v>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71F-4680-ACBB-ADFB233BBED4}"/>
            </c:ext>
          </c:extLst>
        </c:ser>
        <c:ser>
          <c:idx val="1"/>
          <c:order val="1"/>
          <c:tx>
            <c:strRef>
              <c:f>Cex_OB!$E$1</c:f>
              <c:strCache>
                <c:ptCount val="1"/>
                <c:pt idx="0">
                  <c:v>Side Ups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Cex_OB!$A$4:$A$17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Cex_OB!$E$4:$E$15</c:f>
              <c:numCache>
                <c:formatCode>General</c:formatCode>
                <c:ptCount val="12"/>
                <c:pt idx="0">
                  <c:v>80</c:v>
                </c:pt>
                <c:pt idx="1">
                  <c:v>72</c:v>
                </c:pt>
                <c:pt idx="2">
                  <c:v>150</c:v>
                </c:pt>
                <c:pt idx="3">
                  <c:v>40</c:v>
                </c:pt>
                <c:pt idx="4">
                  <c:v>120</c:v>
                </c:pt>
                <c:pt idx="5" formatCode="0">
                  <c:v>120</c:v>
                </c:pt>
                <c:pt idx="6">
                  <c:v>133</c:v>
                </c:pt>
                <c:pt idx="7">
                  <c:v>165</c:v>
                </c:pt>
                <c:pt idx="8">
                  <c:v>259</c:v>
                </c:pt>
                <c:pt idx="9">
                  <c:v>277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71F-4680-ACBB-ADFB233BBE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69600"/>
        <c:axId val="565271264"/>
      </c:scatterChart>
      <c:valAx>
        <c:axId val="5652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1264"/>
        <c:crosses val="autoZero"/>
        <c:crossBetween val="midCat"/>
      </c:valAx>
      <c:valAx>
        <c:axId val="5652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Shoulder Exercises with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Cex_SH!$B$1</c:f>
              <c:strCache>
                <c:ptCount val="1"/>
                <c:pt idx="0">
                  <c:v>Assisted Pullups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Cex_SH!$A$4:$A$11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Cex_SH!$B$4:$B$11</c:f>
              <c:numCache>
                <c:formatCode>General</c:formatCode>
                <c:ptCount val="8"/>
                <c:pt idx="0">
                  <c:v>3591</c:v>
                </c:pt>
                <c:pt idx="1">
                  <c:v>1720</c:v>
                </c:pt>
                <c:pt idx="2">
                  <c:v>4650</c:v>
                </c:pt>
                <c:pt idx="3">
                  <c:v>4650</c:v>
                </c:pt>
                <c:pt idx="4" formatCode="0">
                  <c:v>4291</c:v>
                </c:pt>
                <c:pt idx="5" formatCode="0">
                  <c:v>3398</c:v>
                </c:pt>
                <c:pt idx="6" formatCode="0">
                  <c:v>793</c:v>
                </c:pt>
                <c:pt idx="7" formatCode="0">
                  <c:v>280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BC7-4E80-A691-E81C560F8AC4}"/>
            </c:ext>
          </c:extLst>
        </c:ser>
        <c:ser>
          <c:idx val="1"/>
          <c:order val="1"/>
          <c:tx>
            <c:strRef>
              <c:f>Cex_SH!$E$1</c:f>
              <c:strCache>
                <c:ptCount val="1"/>
                <c:pt idx="0">
                  <c:v>Dual Pulley Pull Down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Cex_SH!$A$4:$A$10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Cex_SH!$E$4:$E$9</c:f>
              <c:numCache>
                <c:formatCode>General</c:formatCode>
                <c:ptCount val="6"/>
                <c:pt idx="0">
                  <c:v>3441</c:v>
                </c:pt>
                <c:pt idx="1">
                  <c:v>3441</c:v>
                </c:pt>
                <c:pt idx="2">
                  <c:v>30351</c:v>
                </c:pt>
                <c:pt idx="3">
                  <c:v>33462</c:v>
                </c:pt>
                <c:pt idx="4">
                  <c:v>3661</c:v>
                </c:pt>
                <c:pt idx="5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30-438A-BF9F-7198470D8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0016"/>
        <c:axId val="565267936"/>
      </c:scatterChart>
      <c:valAx>
        <c:axId val="56527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7936"/>
        <c:crosses val="autoZero"/>
        <c:crossBetween val="midCat"/>
      </c:valAx>
      <c:valAx>
        <c:axId val="5652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Tricep</a:t>
            </a:r>
            <a:r>
              <a:rPr lang="en-US" baseline="0"/>
              <a:t> Exercises with Error Correction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Cex_TR!$B$1</c:f>
              <c:strCache>
                <c:ptCount val="1"/>
                <c:pt idx="0">
                  <c:v>DB Tricep Extension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Cex_TR!$A$4:$A$13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Cex_TR!$B$4:$B$13</c:f>
              <c:numCache>
                <c:formatCode>General</c:formatCode>
                <c:ptCount val="10"/>
                <c:pt idx="0">
                  <c:v>1221</c:v>
                </c:pt>
                <c:pt idx="1">
                  <c:v>1110</c:v>
                </c:pt>
                <c:pt idx="2">
                  <c:v>300</c:v>
                </c:pt>
                <c:pt idx="3">
                  <c:v>480</c:v>
                </c:pt>
                <c:pt idx="4">
                  <c:v>675</c:v>
                </c:pt>
                <c:pt idx="5">
                  <c:v>1520</c:v>
                </c:pt>
                <c:pt idx="6">
                  <c:v>1520</c:v>
                </c:pt>
                <c:pt idx="7">
                  <c:v>1601</c:v>
                </c:pt>
                <c:pt idx="8">
                  <c:v>1803</c:v>
                </c:pt>
                <c:pt idx="9">
                  <c:v>2392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9CA-43EC-B58D-8F91325D7B64}"/>
            </c:ext>
          </c:extLst>
        </c:ser>
        <c:ser>
          <c:idx val="2"/>
          <c:order val="1"/>
          <c:tx>
            <c:strRef>
              <c:f>Cex_TR!$H$1</c:f>
              <c:strCache>
                <c:ptCount val="1"/>
                <c:pt idx="0">
                  <c:v>SkiERG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Cex_TR!$A$4:$A$13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Cex_TR!$H$4:$H$10</c:f>
              <c:numCache>
                <c:formatCode>General</c:formatCode>
                <c:ptCount val="7"/>
                <c:pt idx="0">
                  <c:v>500</c:v>
                </c:pt>
                <c:pt idx="1">
                  <c:v>500</c:v>
                </c:pt>
                <c:pt idx="2">
                  <c:v>1109</c:v>
                </c:pt>
                <c:pt idx="3">
                  <c:v>1106</c:v>
                </c:pt>
                <c:pt idx="4">
                  <c:v>1104</c:v>
                </c:pt>
                <c:pt idx="5">
                  <c:v>1101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9CA-43EC-B58D-8F91325D7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69600"/>
        <c:axId val="565271264"/>
      </c:scatterChart>
      <c:valAx>
        <c:axId val="5652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1264"/>
        <c:crosses val="autoZero"/>
        <c:crossBetween val="midCat"/>
      </c:valAx>
      <c:valAx>
        <c:axId val="56527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9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Leg Exercises with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Cex_LE!$E$1</c:f>
              <c:strCache>
                <c:ptCount val="1"/>
                <c:pt idx="0">
                  <c:v>Squat Lunge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Cex_LE!$A$4:$A$11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Cex_LE!$E$4:$E$11</c:f>
              <c:numCache>
                <c:formatCode>General</c:formatCode>
                <c:ptCount val="8"/>
                <c:pt idx="0">
                  <c:v>1400</c:v>
                </c:pt>
                <c:pt idx="1">
                  <c:v>3330</c:v>
                </c:pt>
                <c:pt idx="2">
                  <c:v>10800</c:v>
                </c:pt>
                <c:pt idx="3">
                  <c:v>10800</c:v>
                </c:pt>
                <c:pt idx="4">
                  <c:v>10376</c:v>
                </c:pt>
                <c:pt idx="5">
                  <c:v>9319</c:v>
                </c:pt>
                <c:pt idx="6">
                  <c:v>6238</c:v>
                </c:pt>
                <c:pt idx="7">
                  <c:v>5631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079-4C9D-95CD-966543C26B8C}"/>
            </c:ext>
          </c:extLst>
        </c:ser>
        <c:ser>
          <c:idx val="1"/>
          <c:order val="1"/>
          <c:tx>
            <c:strRef>
              <c:f>Cex_LE!$AI$1</c:f>
              <c:strCache>
                <c:ptCount val="1"/>
                <c:pt idx="0">
                  <c:v>Calf Raises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Cex_LE!$A$4:$A$11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Cex_LE!$AI$4:$AI$11</c:f>
              <c:numCache>
                <c:formatCode>General</c:formatCode>
                <c:ptCount val="8"/>
                <c:pt idx="0">
                  <c:v>1850</c:v>
                </c:pt>
                <c:pt idx="1">
                  <c:v>500</c:v>
                </c:pt>
                <c:pt idx="2">
                  <c:v>4020</c:v>
                </c:pt>
                <c:pt idx="3">
                  <c:v>4020</c:v>
                </c:pt>
                <c:pt idx="4">
                  <c:v>4719</c:v>
                </c:pt>
                <c:pt idx="5">
                  <c:v>6458</c:v>
                </c:pt>
                <c:pt idx="6">
                  <c:v>11531</c:v>
                </c:pt>
                <c:pt idx="7">
                  <c:v>12531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079-4C9D-95CD-966543C26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0016"/>
        <c:axId val="565267936"/>
      </c:scatterChart>
      <c:valAx>
        <c:axId val="56527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7936"/>
        <c:crosses val="autoZero"/>
        <c:crossBetween val="midCat"/>
      </c:valAx>
      <c:valAx>
        <c:axId val="5652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Bicep Exercises with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Cex_BI!$E$1</c:f>
              <c:strCache>
                <c:ptCount val="1"/>
                <c:pt idx="0">
                  <c:v>Dumbell Curl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Cex_BI!$A$4:$A$11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Cex_BI!$E$4:$E$10</c:f>
              <c:numCache>
                <c:formatCode>General</c:formatCode>
                <c:ptCount val="7"/>
                <c:pt idx="0">
                  <c:v>800</c:v>
                </c:pt>
                <c:pt idx="1">
                  <c:v>2072</c:v>
                </c:pt>
                <c:pt idx="2">
                  <c:v>2072</c:v>
                </c:pt>
                <c:pt idx="3">
                  <c:v>4239</c:v>
                </c:pt>
                <c:pt idx="4">
                  <c:v>9524</c:v>
                </c:pt>
                <c:pt idx="5">
                  <c:v>358</c:v>
                </c:pt>
                <c:pt idx="6">
                  <c:v>460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A6-4527-BFA4-B0F9CB3B46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70016"/>
        <c:axId val="565267936"/>
      </c:scatterChart>
      <c:scatterChart>
        <c:scatterStyle val="smoothMarker"/>
        <c:varyColors val="0"/>
        <c:ser>
          <c:idx val="0"/>
          <c:order val="0"/>
          <c:tx>
            <c:strRef>
              <c:f>Cex_BI!$T$1</c:f>
              <c:strCache>
                <c:ptCount val="1"/>
                <c:pt idx="0">
                  <c:v>Triple 7's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Cex_BI!$A$4:$A$11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Cex_BI!$T$4:$T$10</c:f>
              <c:numCache>
                <c:formatCode>General</c:formatCode>
                <c:ptCount val="7"/>
                <c:pt idx="0">
                  <c:v>210</c:v>
                </c:pt>
                <c:pt idx="1">
                  <c:v>210</c:v>
                </c:pt>
                <c:pt idx="2">
                  <c:v>217</c:v>
                </c:pt>
                <c:pt idx="3">
                  <c:v>235</c:v>
                </c:pt>
                <c:pt idx="4">
                  <c:v>251</c:v>
                </c:pt>
                <c:pt idx="5">
                  <c:v>264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A6-4527-BFA4-B0F9CB3B466A}"/>
            </c:ext>
          </c:extLst>
        </c:ser>
        <c:ser>
          <c:idx val="2"/>
          <c:order val="2"/>
          <c:tx>
            <c:strRef>
              <c:f>Cex_BI!$W$1</c:f>
              <c:strCache>
                <c:ptCount val="1"/>
                <c:pt idx="0">
                  <c:v>Curling Machine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Cex_BI!$A$4:$A$16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Cex_BI!$W$4:$W$11</c:f>
              <c:numCache>
                <c:formatCode>General</c:formatCode>
                <c:ptCount val="8"/>
                <c:pt idx="0">
                  <c:v>1040</c:v>
                </c:pt>
                <c:pt idx="1">
                  <c:v>340</c:v>
                </c:pt>
                <c:pt idx="2">
                  <c:v>525</c:v>
                </c:pt>
                <c:pt idx="3">
                  <c:v>350</c:v>
                </c:pt>
                <c:pt idx="4">
                  <c:v>350</c:v>
                </c:pt>
                <c:pt idx="5">
                  <c:v>360</c:v>
                </c:pt>
                <c:pt idx="6">
                  <c:v>386</c:v>
                </c:pt>
                <c:pt idx="7">
                  <c:v>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70-4F49-9400-0750FEF24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52847"/>
        <c:axId val="118349935"/>
      </c:scatterChart>
      <c:valAx>
        <c:axId val="56527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67936"/>
        <c:crosses val="autoZero"/>
        <c:crossBetween val="midCat"/>
      </c:valAx>
      <c:valAx>
        <c:axId val="56526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270016"/>
        <c:crosses val="autoZero"/>
        <c:crossBetween val="midCat"/>
      </c:valAx>
      <c:valAx>
        <c:axId val="11834993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352847"/>
        <c:crosses val="max"/>
        <c:crossBetween val="midCat"/>
      </c:valAx>
      <c:valAx>
        <c:axId val="1183528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3499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Cex_CA!$E$3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Cex_CA!$A$4:$A$18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xVal>
          <c:yVal>
            <c:numRef>
              <c:f>Cex_CA!$E$4:$E$19</c:f>
              <c:numCache>
                <c:formatCode>General</c:formatCode>
                <c:ptCount val="16"/>
                <c:pt idx="0">
                  <c:v>3109</c:v>
                </c:pt>
                <c:pt idx="1">
                  <c:v>546</c:v>
                </c:pt>
                <c:pt idx="2">
                  <c:v>180</c:v>
                </c:pt>
                <c:pt idx="3">
                  <c:v>10460</c:v>
                </c:pt>
                <c:pt idx="4">
                  <c:v>11265</c:v>
                </c:pt>
                <c:pt idx="5">
                  <c:v>9286</c:v>
                </c:pt>
                <c:pt idx="6">
                  <c:v>14400</c:v>
                </c:pt>
                <c:pt idx="7">
                  <c:v>11909</c:v>
                </c:pt>
                <c:pt idx="8">
                  <c:v>11909</c:v>
                </c:pt>
                <c:pt idx="9" formatCode="0">
                  <c:v>14484.096000000001</c:v>
                </c:pt>
                <c:pt idx="10" formatCode="0">
                  <c:v>15020</c:v>
                </c:pt>
                <c:pt idx="11" formatCode="0">
                  <c:v>5000</c:v>
                </c:pt>
                <c:pt idx="12" formatCode="0">
                  <c:v>5000</c:v>
                </c:pt>
                <c:pt idx="13" formatCode="0">
                  <c:v>5000</c:v>
                </c:pt>
                <c:pt idx="14">
                  <c:v>5479</c:v>
                </c:pt>
                <c:pt idx="15">
                  <c:v>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0E-41DC-999C-4CACA76D8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41184"/>
        <c:axId val="23944096"/>
      </c:scatterChart>
      <c:scatterChart>
        <c:scatterStyle val="smoothMarker"/>
        <c:varyColors val="0"/>
        <c:ser>
          <c:idx val="1"/>
          <c:order val="1"/>
          <c:tx>
            <c:strRef>
              <c:f>Cex_CA!$B$1</c:f>
              <c:strCache>
                <c:ptCount val="1"/>
                <c:pt idx="0">
                  <c:v>Eliptical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Cex_CA!$A$4:$A$13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Cex_CA!$B$4:$B$11</c:f>
              <c:numCache>
                <c:formatCode>General</c:formatCode>
                <c:ptCount val="8"/>
                <c:pt idx="0">
                  <c:v>250</c:v>
                </c:pt>
                <c:pt idx="1">
                  <c:v>250</c:v>
                </c:pt>
                <c:pt idx="2">
                  <c:v>269</c:v>
                </c:pt>
                <c:pt idx="3">
                  <c:v>269</c:v>
                </c:pt>
                <c:pt idx="4">
                  <c:v>362</c:v>
                </c:pt>
                <c:pt idx="5">
                  <c:v>595</c:v>
                </c:pt>
                <c:pt idx="6">
                  <c:v>1272</c:v>
                </c:pt>
                <c:pt idx="7">
                  <c:v>1406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2E9-495C-B1CB-1D21AF0BEF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85263"/>
        <c:axId val="184703567"/>
      </c:scatterChart>
      <c:valAx>
        <c:axId val="23941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44096"/>
        <c:crosses val="autoZero"/>
        <c:crossBetween val="midCat"/>
      </c:valAx>
      <c:valAx>
        <c:axId val="239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41184"/>
        <c:crosses val="autoZero"/>
        <c:crossBetween val="midCat"/>
      </c:valAx>
      <c:valAx>
        <c:axId val="1847035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85263"/>
        <c:crosses val="max"/>
        <c:crossBetween val="midCat"/>
      </c:valAx>
      <c:valAx>
        <c:axId val="1846852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470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ACFT Workout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0"/>
      <c:rotY val="10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2">
              <a:lumMod val="40000"/>
              <a:lumOff val="60000"/>
            </a:schemeClr>
          </a:solidFill>
          <a:round/>
        </a:ln>
        <a:effectLst/>
        <a:sp3d contourW="9525">
          <a:contourClr>
            <a:schemeClr val="tx2">
              <a:lumMod val="40000"/>
              <a:lumOff val="6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4494529092883461E-2"/>
          <c:y val="8.1836037612738374E-2"/>
          <c:w val="0.94204891407800895"/>
          <c:h val="0.78733021674512194"/>
        </c:manualLayout>
      </c:layout>
      <c:line3DChart>
        <c:grouping val="standar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Legs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Sheet1!$K$5:$V$5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1.1000000000000001</c:v>
                </c:pt>
                <c:pt idx="2">
                  <c:v>161.96999999999997</c:v>
                </c:pt>
                <c:pt idx="3">
                  <c:v>45.110000000000007</c:v>
                </c:pt>
                <c:pt idx="4">
                  <c:v>23.86</c:v>
                </c:pt>
                <c:pt idx="5">
                  <c:v>12.9</c:v>
                </c:pt>
                <c:pt idx="6">
                  <c:v>1.7715610000000011</c:v>
                </c:pt>
                <c:pt idx="7">
                  <c:v>1.9487171000000014</c:v>
                </c:pt>
                <c:pt idx="8">
                  <c:v>2.1435888100000016</c:v>
                </c:pt>
                <c:pt idx="9">
                  <c:v>2.3579476910000019</c:v>
                </c:pt>
                <c:pt idx="10">
                  <c:v>2.5937424601000023</c:v>
                </c:pt>
                <c:pt idx="11">
                  <c:v>2.8531167061100029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0E-456F-8D94-23BC3012825A}"/>
            </c:ext>
          </c:extLst>
        </c:ser>
        <c:ser>
          <c:idx val="1"/>
          <c:order val="1"/>
          <c:tx>
            <c:strRef>
              <c:f>Sheet1!$J$6</c:f>
              <c:strCache>
                <c:ptCount val="1"/>
                <c:pt idx="0">
                  <c:v>Tricep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Sheet1!$K$6:$V$6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1.1100000000000001</c:v>
                </c:pt>
                <c:pt idx="2">
                  <c:v>13.200000000000001</c:v>
                </c:pt>
                <c:pt idx="3">
                  <c:v>5</c:v>
                </c:pt>
                <c:pt idx="4">
                  <c:v>16.77</c:v>
                </c:pt>
                <c:pt idx="5">
                  <c:v>489.83000000000004</c:v>
                </c:pt>
                <c:pt idx="6">
                  <c:v>1.8704145521610007</c:v>
                </c:pt>
                <c:pt idx="7">
                  <c:v>2.0761601528987108</c:v>
                </c:pt>
                <c:pt idx="8">
                  <c:v>2.3045377697175691</c:v>
                </c:pt>
                <c:pt idx="9">
                  <c:v>2.558036924386502</c:v>
                </c:pt>
                <c:pt idx="10">
                  <c:v>2.8394209860690176</c:v>
                </c:pt>
                <c:pt idx="11">
                  <c:v>3.1517572945366097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0E-456F-8D94-23BC3012825A}"/>
            </c:ext>
          </c:extLst>
        </c:ser>
        <c:ser>
          <c:idx val="2"/>
          <c:order val="2"/>
          <c:tx>
            <c:strRef>
              <c:f>Sheet1!$J$7</c:f>
              <c:strCache>
                <c:ptCount val="1"/>
                <c:pt idx="0">
                  <c:v>Chest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Sheet1!$K$7:$V$7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1.17</c:v>
                </c:pt>
                <c:pt idx="2">
                  <c:v>99.199999999999989</c:v>
                </c:pt>
                <c:pt idx="3">
                  <c:v>22.23</c:v>
                </c:pt>
                <c:pt idx="4">
                  <c:v>53.75</c:v>
                </c:pt>
                <c:pt idx="5">
                  <c:v>3.7</c:v>
                </c:pt>
                <c:pt idx="6">
                  <c:v>2.5651642017689986</c:v>
                </c:pt>
                <c:pt idx="7">
                  <c:v>3.001242116069728</c:v>
                </c:pt>
                <c:pt idx="8">
                  <c:v>3.5114532758015815</c:v>
                </c:pt>
                <c:pt idx="9">
                  <c:v>4.1084003326878502</c:v>
                </c:pt>
                <c:pt idx="10">
                  <c:v>4.8068283892447843</c:v>
                </c:pt>
                <c:pt idx="11">
                  <c:v>5.6239892154163975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0E-456F-8D94-23BC3012825A}"/>
            </c:ext>
          </c:extLst>
        </c:ser>
        <c:ser>
          <c:idx val="3"/>
          <c:order val="3"/>
          <c:tx>
            <c:strRef>
              <c:f>Sheet1!$J$8</c:f>
              <c:strCache>
                <c:ptCount val="1"/>
                <c:pt idx="0">
                  <c:v>Abs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Sheet1!$K$8:$V$8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1.18</c:v>
                </c:pt>
                <c:pt idx="2">
                  <c:v>147.14999999999998</c:v>
                </c:pt>
                <c:pt idx="3">
                  <c:v>83.47</c:v>
                </c:pt>
                <c:pt idx="4">
                  <c:v>143.91999999999999</c:v>
                </c:pt>
                <c:pt idx="5">
                  <c:v>3.37</c:v>
                </c:pt>
                <c:pt idx="6">
                  <c:v>2.6995541530239993</c:v>
                </c:pt>
                <c:pt idx="7">
                  <c:v>3.185473900568319</c:v>
                </c:pt>
                <c:pt idx="8">
                  <c:v>3.7588592026706165</c:v>
                </c:pt>
                <c:pt idx="9">
                  <c:v>4.4354538591513268</c:v>
                </c:pt>
                <c:pt idx="10">
                  <c:v>5.2338355537985652</c:v>
                </c:pt>
                <c:pt idx="11">
                  <c:v>6.1759259534823068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0E-456F-8D94-23BC3012825A}"/>
            </c:ext>
          </c:extLst>
        </c:ser>
        <c:ser>
          <c:idx val="4"/>
          <c:order val="4"/>
          <c:tx>
            <c:strRef>
              <c:f>Sheet1!$J$9</c:f>
              <c:strCache>
                <c:ptCount val="1"/>
                <c:pt idx="0">
                  <c:v>Shoulder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Sheet1!$K$9:$V$9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1.18</c:v>
                </c:pt>
                <c:pt idx="2">
                  <c:v>76.2</c:v>
                </c:pt>
                <c:pt idx="3">
                  <c:v>84.15000000000002</c:v>
                </c:pt>
                <c:pt idx="4">
                  <c:v>15.17</c:v>
                </c:pt>
                <c:pt idx="5">
                  <c:v>8.64</c:v>
                </c:pt>
                <c:pt idx="6">
                  <c:v>2.6995541530239993</c:v>
                </c:pt>
                <c:pt idx="7">
                  <c:v>3.185473900568319</c:v>
                </c:pt>
                <c:pt idx="8">
                  <c:v>3.7588592026706165</c:v>
                </c:pt>
                <c:pt idx="9">
                  <c:v>4.4354538591513268</c:v>
                </c:pt>
                <c:pt idx="10">
                  <c:v>5.2338355537985652</c:v>
                </c:pt>
                <c:pt idx="11">
                  <c:v>6.1759259534823068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0E-456F-8D94-23BC3012825A}"/>
            </c:ext>
          </c:extLst>
        </c:ser>
        <c:ser>
          <c:idx val="5"/>
          <c:order val="5"/>
          <c:tx>
            <c:strRef>
              <c:f>Sheet1!$J$10</c:f>
              <c:strCache>
                <c:ptCount val="1"/>
                <c:pt idx="0">
                  <c:v>Biceps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Sheet1!$K$10:$V$10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1.18</c:v>
                </c:pt>
                <c:pt idx="2">
                  <c:v>21.37</c:v>
                </c:pt>
                <c:pt idx="3">
                  <c:v>5.95</c:v>
                </c:pt>
                <c:pt idx="4">
                  <c:v>10.61</c:v>
                </c:pt>
                <c:pt idx="5">
                  <c:v>2.62</c:v>
                </c:pt>
                <c:pt idx="6">
                  <c:v>2.6995541530239993</c:v>
                </c:pt>
                <c:pt idx="7">
                  <c:v>3.185473900568319</c:v>
                </c:pt>
                <c:pt idx="8">
                  <c:v>3.7588592026706165</c:v>
                </c:pt>
                <c:pt idx="9">
                  <c:v>4.4354538591513268</c:v>
                </c:pt>
                <c:pt idx="10">
                  <c:v>5.2338355537985652</c:v>
                </c:pt>
                <c:pt idx="11">
                  <c:v>6.1759259534823068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0E-456F-8D94-23BC3012825A}"/>
            </c:ext>
          </c:extLst>
        </c:ser>
        <c:ser>
          <c:idx val="6"/>
          <c:order val="6"/>
          <c:tx>
            <c:strRef>
              <c:f>Sheet1!$J$11</c:f>
              <c:strCache>
                <c:ptCount val="1"/>
                <c:pt idx="0">
                  <c:v>Cardio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Sheet1!$K$11:$V$11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1.19</c:v>
                </c:pt>
                <c:pt idx="2">
                  <c:v>100.46000000000004</c:v>
                </c:pt>
                <c:pt idx="3">
                  <c:v>42.68</c:v>
                </c:pt>
                <c:pt idx="4">
                  <c:v>16.799999999999997</c:v>
                </c:pt>
                <c:pt idx="5">
                  <c:v>44</c:v>
                </c:pt>
                <c:pt idx="6">
                  <c:v>2.8397608552809994</c:v>
                </c:pt>
                <c:pt idx="7">
                  <c:v>3.3793154177843894</c:v>
                </c:pt>
                <c:pt idx="8">
                  <c:v>4.0213853471634229</c:v>
                </c:pt>
                <c:pt idx="9">
                  <c:v>4.785448563124473</c:v>
                </c:pt>
                <c:pt idx="10">
                  <c:v>5.6946837901181224</c:v>
                </c:pt>
                <c:pt idx="11">
                  <c:v>6.7766737102405656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0E-456F-8D94-23BC3012825A}"/>
            </c:ext>
          </c:extLst>
        </c:ser>
        <c:ser>
          <c:idx val="7"/>
          <c:order val="7"/>
          <c:tx>
            <c:strRef>
              <c:f>Sheet1!$J$12</c:f>
              <c:strCache>
                <c:ptCount val="1"/>
                <c:pt idx="0">
                  <c:v>Obliques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Sheet1!$K$12:$V$12</c:f>
              <c:numCache>
                <c:formatCode>0.00</c:formatCode>
                <c:ptCount val="12"/>
                <c:pt idx="0" formatCode="0">
                  <c:v>1</c:v>
                </c:pt>
                <c:pt idx="1">
                  <c:v>1.2</c:v>
                </c:pt>
                <c:pt idx="2">
                  <c:v>298.88</c:v>
                </c:pt>
                <c:pt idx="3">
                  <c:v>9.2899999999999991</c:v>
                </c:pt>
                <c:pt idx="4">
                  <c:v>500.19</c:v>
                </c:pt>
                <c:pt idx="5">
                  <c:v>5.3</c:v>
                </c:pt>
                <c:pt idx="6">
                  <c:v>2.9859839999999997</c:v>
                </c:pt>
                <c:pt idx="7">
                  <c:v>3.5831807999999996</c:v>
                </c:pt>
                <c:pt idx="8">
                  <c:v>4.2998169599999994</c:v>
                </c:pt>
                <c:pt idx="9">
                  <c:v>5.1597803519999994</c:v>
                </c:pt>
                <c:pt idx="10">
                  <c:v>6.1917364223999991</c:v>
                </c:pt>
                <c:pt idx="11">
                  <c:v>7.4300837068799988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0E-456F-8D94-23BC3012825A}"/>
            </c:ext>
          </c:extLst>
        </c:ser>
        <c:ser>
          <c:idx val="8"/>
          <c:order val="8"/>
          <c:tx>
            <c:strRef>
              <c:f>Sheet1!$J$13</c:f>
              <c:strCache>
                <c:ptCount val="1"/>
                <c:pt idx="0">
                  <c:v>Back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Sheet1!$K$13:$V$13</c:f>
              <c:numCache>
                <c:formatCode>0.00</c:formatCode>
                <c:ptCount val="12"/>
                <c:pt idx="0" formatCode="0">
                  <c:v>1</c:v>
                </c:pt>
                <c:pt idx="1">
                  <c:v>1.23</c:v>
                </c:pt>
                <c:pt idx="2">
                  <c:v>158.44999999999999</c:v>
                </c:pt>
                <c:pt idx="3">
                  <c:v>26.05</c:v>
                </c:pt>
                <c:pt idx="4">
                  <c:v>33.56</c:v>
                </c:pt>
                <c:pt idx="5">
                  <c:v>8.4</c:v>
                </c:pt>
                <c:pt idx="6">
                  <c:v>3.4628259916889994</c:v>
                </c:pt>
                <c:pt idx="7">
                  <c:v>4.2592759697774696</c:v>
                </c:pt>
                <c:pt idx="8">
                  <c:v>5.2389094428262872</c:v>
                </c:pt>
                <c:pt idx="9">
                  <c:v>6.4438586146763335</c:v>
                </c:pt>
                <c:pt idx="10">
                  <c:v>7.9259460960518897</c:v>
                </c:pt>
                <c:pt idx="11">
                  <c:v>9.7489136981438236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20E-456F-8D94-23BC3012825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5813903"/>
        <c:axId val="45812239"/>
        <c:axId val="437880303"/>
      </c:line3DChart>
      <c:catAx>
        <c:axId val="4581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2239"/>
        <c:crosses val="autoZero"/>
        <c:auto val="1"/>
        <c:lblAlgn val="ctr"/>
        <c:lblOffset val="100"/>
        <c:noMultiLvlLbl val="0"/>
      </c:catAx>
      <c:valAx>
        <c:axId val="4581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3903"/>
        <c:crosses val="autoZero"/>
        <c:crossBetween val="between"/>
      </c:valAx>
      <c:serAx>
        <c:axId val="437880303"/>
        <c:scaling>
          <c:orientation val="minMax"/>
        </c:scaling>
        <c:delete val="0"/>
        <c:axPos val="b"/>
        <c:majorTickMark val="out"/>
        <c:minorTickMark val="none"/>
        <c:tickLblPos val="high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223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ACFT Workout Simulation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20"/>
      <c:rotY val="359"/>
      <c:depthPercent val="100"/>
      <c:rAngAx val="0"/>
      <c:perspective val="60"/>
    </c:view3D>
    <c:floor>
      <c:thickness val="0"/>
      <c:spPr>
        <a:noFill/>
        <a:ln w="9525" cap="flat" cmpd="sng" algn="ctr">
          <a:solidFill>
            <a:schemeClr val="tx2">
              <a:lumMod val="40000"/>
              <a:lumOff val="60000"/>
            </a:schemeClr>
          </a:solidFill>
          <a:round/>
        </a:ln>
        <a:effectLst/>
        <a:sp3d contourW="9525">
          <a:contourClr>
            <a:schemeClr val="tx2">
              <a:lumMod val="40000"/>
              <a:lumOff val="60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Sheet1!$J$16</c:f>
              <c:strCache>
                <c:ptCount val="1"/>
                <c:pt idx="0">
                  <c:v>Legs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Sheet1!$K$16:$V$16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1.1000000000000001</c:v>
                </c:pt>
                <c:pt idx="2">
                  <c:v>1.2100000000000002</c:v>
                </c:pt>
                <c:pt idx="3">
                  <c:v>1.3310000000000004</c:v>
                </c:pt>
                <c:pt idx="4">
                  <c:v>1.4641000000000006</c:v>
                </c:pt>
                <c:pt idx="5">
                  <c:v>1.6105100000000008</c:v>
                </c:pt>
                <c:pt idx="6">
                  <c:v>1.7715610000000011</c:v>
                </c:pt>
                <c:pt idx="7">
                  <c:v>1.9487171000000014</c:v>
                </c:pt>
                <c:pt idx="8">
                  <c:v>2.1435888100000016</c:v>
                </c:pt>
                <c:pt idx="9">
                  <c:v>2.3579476910000019</c:v>
                </c:pt>
                <c:pt idx="10">
                  <c:v>2.5937424601000023</c:v>
                </c:pt>
                <c:pt idx="11">
                  <c:v>2.8531167061100029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5-4C37-9FBF-7DF4AB9086E6}"/>
            </c:ext>
          </c:extLst>
        </c:ser>
        <c:ser>
          <c:idx val="1"/>
          <c:order val="1"/>
          <c:tx>
            <c:strRef>
              <c:f>Sheet1!$J$17</c:f>
              <c:strCache>
                <c:ptCount val="1"/>
                <c:pt idx="0">
                  <c:v>Tricep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Sheet1!$K$17:$V$17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1.1100000000000001</c:v>
                </c:pt>
                <c:pt idx="2">
                  <c:v>1.2321000000000002</c:v>
                </c:pt>
                <c:pt idx="3">
                  <c:v>1.3676310000000003</c:v>
                </c:pt>
                <c:pt idx="4">
                  <c:v>1.5180704100000004</c:v>
                </c:pt>
                <c:pt idx="5">
                  <c:v>1.6850581551000006</c:v>
                </c:pt>
                <c:pt idx="6">
                  <c:v>1.8704145521610007</c:v>
                </c:pt>
                <c:pt idx="7">
                  <c:v>2.0761601528987108</c:v>
                </c:pt>
                <c:pt idx="8">
                  <c:v>2.3045377697175691</c:v>
                </c:pt>
                <c:pt idx="9">
                  <c:v>2.558036924386502</c:v>
                </c:pt>
                <c:pt idx="10">
                  <c:v>2.8394209860690176</c:v>
                </c:pt>
                <c:pt idx="11">
                  <c:v>3.1517572945366097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5-4C37-9FBF-7DF4AB9086E6}"/>
            </c:ext>
          </c:extLst>
        </c:ser>
        <c:ser>
          <c:idx val="2"/>
          <c:order val="2"/>
          <c:tx>
            <c:strRef>
              <c:f>Sheet1!$J$18</c:f>
              <c:strCache>
                <c:ptCount val="1"/>
                <c:pt idx="0">
                  <c:v>Chest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Sheet1!$K$18:$V$18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1.17</c:v>
                </c:pt>
                <c:pt idx="2">
                  <c:v>1.3688999999999998</c:v>
                </c:pt>
                <c:pt idx="3">
                  <c:v>1.6016129999999997</c:v>
                </c:pt>
                <c:pt idx="4">
                  <c:v>1.8738872099999995</c:v>
                </c:pt>
                <c:pt idx="5">
                  <c:v>2.1924480356999991</c:v>
                </c:pt>
                <c:pt idx="6">
                  <c:v>2.5651642017689986</c:v>
                </c:pt>
                <c:pt idx="7">
                  <c:v>3.001242116069728</c:v>
                </c:pt>
                <c:pt idx="8">
                  <c:v>3.5114532758015815</c:v>
                </c:pt>
                <c:pt idx="9">
                  <c:v>4.1084003326878502</c:v>
                </c:pt>
                <c:pt idx="10">
                  <c:v>4.8068283892447843</c:v>
                </c:pt>
                <c:pt idx="11">
                  <c:v>5.6239892154163975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55-4C37-9FBF-7DF4AB9086E6}"/>
            </c:ext>
          </c:extLst>
        </c:ser>
        <c:ser>
          <c:idx val="3"/>
          <c:order val="3"/>
          <c:tx>
            <c:strRef>
              <c:f>Sheet1!$J$19</c:f>
              <c:strCache>
                <c:ptCount val="1"/>
                <c:pt idx="0">
                  <c:v>Abs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Sheet1!$K$19:$V$19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1.18</c:v>
                </c:pt>
                <c:pt idx="2">
                  <c:v>1.3923999999999999</c:v>
                </c:pt>
                <c:pt idx="3">
                  <c:v>1.6430319999999998</c:v>
                </c:pt>
                <c:pt idx="4">
                  <c:v>1.9387777599999998</c:v>
                </c:pt>
                <c:pt idx="5">
                  <c:v>2.2877577567999996</c:v>
                </c:pt>
                <c:pt idx="6">
                  <c:v>2.6995541530239993</c:v>
                </c:pt>
                <c:pt idx="7">
                  <c:v>3.185473900568319</c:v>
                </c:pt>
                <c:pt idx="8">
                  <c:v>3.7588592026706165</c:v>
                </c:pt>
                <c:pt idx="9">
                  <c:v>4.4354538591513268</c:v>
                </c:pt>
                <c:pt idx="10">
                  <c:v>5.2338355537985652</c:v>
                </c:pt>
                <c:pt idx="11">
                  <c:v>6.1759259534823068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55-4C37-9FBF-7DF4AB9086E6}"/>
            </c:ext>
          </c:extLst>
        </c:ser>
        <c:ser>
          <c:idx val="4"/>
          <c:order val="4"/>
          <c:tx>
            <c:strRef>
              <c:f>Sheet1!$J$20</c:f>
              <c:strCache>
                <c:ptCount val="1"/>
                <c:pt idx="0">
                  <c:v>Shoulder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Sheet1!$K$20:$V$20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1.18</c:v>
                </c:pt>
                <c:pt idx="2">
                  <c:v>1.3923999999999999</c:v>
                </c:pt>
                <c:pt idx="3">
                  <c:v>1.6430319999999998</c:v>
                </c:pt>
                <c:pt idx="4">
                  <c:v>1.9387777599999998</c:v>
                </c:pt>
                <c:pt idx="5">
                  <c:v>2.2877577567999996</c:v>
                </c:pt>
                <c:pt idx="6">
                  <c:v>2.6995541530239993</c:v>
                </c:pt>
                <c:pt idx="7">
                  <c:v>3.185473900568319</c:v>
                </c:pt>
                <c:pt idx="8">
                  <c:v>3.7588592026706165</c:v>
                </c:pt>
                <c:pt idx="9">
                  <c:v>4.4354538591513268</c:v>
                </c:pt>
                <c:pt idx="10">
                  <c:v>5.2338355537985652</c:v>
                </c:pt>
                <c:pt idx="11">
                  <c:v>6.1759259534823068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55-4C37-9FBF-7DF4AB9086E6}"/>
            </c:ext>
          </c:extLst>
        </c:ser>
        <c:ser>
          <c:idx val="5"/>
          <c:order val="5"/>
          <c:tx>
            <c:strRef>
              <c:f>Sheet1!$J$21</c:f>
              <c:strCache>
                <c:ptCount val="1"/>
                <c:pt idx="0">
                  <c:v>Biceps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Sheet1!$K$21:$V$21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1.18</c:v>
                </c:pt>
                <c:pt idx="2">
                  <c:v>1.3923999999999999</c:v>
                </c:pt>
                <c:pt idx="3">
                  <c:v>1.6430319999999998</c:v>
                </c:pt>
                <c:pt idx="4">
                  <c:v>1.9387777599999998</c:v>
                </c:pt>
                <c:pt idx="5">
                  <c:v>2.2877577567999996</c:v>
                </c:pt>
                <c:pt idx="6">
                  <c:v>2.6995541530239993</c:v>
                </c:pt>
                <c:pt idx="7">
                  <c:v>3.185473900568319</c:v>
                </c:pt>
                <c:pt idx="8">
                  <c:v>3.7588592026706165</c:v>
                </c:pt>
                <c:pt idx="9">
                  <c:v>4.4354538591513268</c:v>
                </c:pt>
                <c:pt idx="10">
                  <c:v>5.2338355537985652</c:v>
                </c:pt>
                <c:pt idx="11">
                  <c:v>6.1759259534823068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55-4C37-9FBF-7DF4AB9086E6}"/>
            </c:ext>
          </c:extLst>
        </c:ser>
        <c:ser>
          <c:idx val="6"/>
          <c:order val="6"/>
          <c:tx>
            <c:strRef>
              <c:f>Sheet1!$J$22</c:f>
              <c:strCache>
                <c:ptCount val="1"/>
                <c:pt idx="0">
                  <c:v>Cardio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Sheet1!$K$22:$V$22</c:f>
              <c:numCache>
                <c:formatCode>0.00</c:formatCode>
                <c:ptCount val="12"/>
                <c:pt idx="0" formatCode="0">
                  <c:v>1</c:v>
                </c:pt>
                <c:pt idx="1">
                  <c:v>1.19</c:v>
                </c:pt>
                <c:pt idx="2">
                  <c:v>1.4160999999999999</c:v>
                </c:pt>
                <c:pt idx="3">
                  <c:v>1.6851589999999999</c:v>
                </c:pt>
                <c:pt idx="4">
                  <c:v>2.0053392099999998</c:v>
                </c:pt>
                <c:pt idx="5">
                  <c:v>2.3863536598999997</c:v>
                </c:pt>
                <c:pt idx="6">
                  <c:v>2.8397608552809994</c:v>
                </c:pt>
                <c:pt idx="7">
                  <c:v>3.3793154177843894</c:v>
                </c:pt>
                <c:pt idx="8">
                  <c:v>4.0213853471634229</c:v>
                </c:pt>
                <c:pt idx="9">
                  <c:v>4.785448563124473</c:v>
                </c:pt>
                <c:pt idx="10">
                  <c:v>5.6946837901181224</c:v>
                </c:pt>
                <c:pt idx="11">
                  <c:v>6.7766737102405656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55-4C37-9FBF-7DF4AB9086E6}"/>
            </c:ext>
          </c:extLst>
        </c:ser>
        <c:ser>
          <c:idx val="7"/>
          <c:order val="7"/>
          <c:tx>
            <c:strRef>
              <c:f>Sheet1!$J$23</c:f>
              <c:strCache>
                <c:ptCount val="1"/>
                <c:pt idx="0">
                  <c:v>Obliques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Sheet1!$K$23:$V$23</c:f>
              <c:numCache>
                <c:formatCode>0.00</c:formatCode>
                <c:ptCount val="12"/>
                <c:pt idx="0" formatCode="0">
                  <c:v>1</c:v>
                </c:pt>
                <c:pt idx="1">
                  <c:v>1.2</c:v>
                </c:pt>
                <c:pt idx="2">
                  <c:v>1.44</c:v>
                </c:pt>
                <c:pt idx="3">
                  <c:v>1.728</c:v>
                </c:pt>
                <c:pt idx="4">
                  <c:v>2.0735999999999999</c:v>
                </c:pt>
                <c:pt idx="5">
                  <c:v>2.4883199999999999</c:v>
                </c:pt>
                <c:pt idx="6">
                  <c:v>2.9859839999999997</c:v>
                </c:pt>
                <c:pt idx="7">
                  <c:v>3.5831807999999996</c:v>
                </c:pt>
                <c:pt idx="8">
                  <c:v>4.2998169599999994</c:v>
                </c:pt>
                <c:pt idx="9">
                  <c:v>5.1597803519999994</c:v>
                </c:pt>
                <c:pt idx="10">
                  <c:v>6.1917364223999991</c:v>
                </c:pt>
                <c:pt idx="11">
                  <c:v>7.4300837068799988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55-4C37-9FBF-7DF4AB9086E6}"/>
            </c:ext>
          </c:extLst>
        </c:ser>
        <c:ser>
          <c:idx val="8"/>
          <c:order val="8"/>
          <c:tx>
            <c:strRef>
              <c:f>Sheet1!$J$24</c:f>
              <c:strCache>
                <c:ptCount val="1"/>
                <c:pt idx="0">
                  <c:v>Back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25400">
              <a:noFill/>
            </a:ln>
            <a:effectLst/>
            <a:sp3d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Sheet1!$K$3:$V$3</c:f>
              <c:strCache>
                <c:ptCount val="12"/>
                <c:pt idx="0">
                  <c:v>Baseline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strCache>
            </c:strRef>
          </c:cat>
          <c:val>
            <c:numRef>
              <c:f>Sheet1!$K$24:$V$24</c:f>
              <c:numCache>
                <c:formatCode>0.00</c:formatCode>
                <c:ptCount val="12"/>
                <c:pt idx="0" formatCode="0">
                  <c:v>1</c:v>
                </c:pt>
                <c:pt idx="1">
                  <c:v>1.23</c:v>
                </c:pt>
                <c:pt idx="2">
                  <c:v>1.5128999999999999</c:v>
                </c:pt>
                <c:pt idx="3">
                  <c:v>1.8608669999999998</c:v>
                </c:pt>
                <c:pt idx="4">
                  <c:v>2.2888664099999998</c:v>
                </c:pt>
                <c:pt idx="5">
                  <c:v>2.8153056842999997</c:v>
                </c:pt>
                <c:pt idx="6">
                  <c:v>3.4628259916889994</c:v>
                </c:pt>
                <c:pt idx="7">
                  <c:v>4.2592759697774696</c:v>
                </c:pt>
                <c:pt idx="8">
                  <c:v>5.2389094428262872</c:v>
                </c:pt>
                <c:pt idx="9">
                  <c:v>6.4438586146763335</c:v>
                </c:pt>
                <c:pt idx="10">
                  <c:v>7.9259460960518897</c:v>
                </c:pt>
                <c:pt idx="11">
                  <c:v>9.7489136981438236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55-4C37-9FBF-7DF4AB9086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5813903"/>
        <c:axId val="45812239"/>
        <c:axId val="437880303"/>
      </c:line3DChart>
      <c:catAx>
        <c:axId val="4581390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2239"/>
        <c:crosses val="autoZero"/>
        <c:auto val="1"/>
        <c:lblAlgn val="ctr"/>
        <c:lblOffset val="100"/>
        <c:noMultiLvlLbl val="0"/>
      </c:catAx>
      <c:valAx>
        <c:axId val="4581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3903"/>
        <c:crosses val="autoZero"/>
        <c:crossBetween val="between"/>
      </c:valAx>
      <c:serAx>
        <c:axId val="4378803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1223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8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40000"/>
            <a:lumOff val="60000"/>
          </a:schemeClr>
        </a:solidFill>
        <a:round/>
      </a:ln>
    </cs:spPr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 codeName="Chart3"/>
  <sheetViews>
    <sheetView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1"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18</xdr:row>
      <xdr:rowOff>19051</xdr:rowOff>
    </xdr:from>
    <xdr:to>
      <xdr:col>20</xdr:col>
      <xdr:colOff>152400</xdr:colOff>
      <xdr:row>38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209550</xdr:colOff>
      <xdr:row>18</xdr:row>
      <xdr:rowOff>180975</xdr:rowOff>
    </xdr:from>
    <xdr:to>
      <xdr:col>30</xdr:col>
      <xdr:colOff>47625</xdr:colOff>
      <xdr:row>42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28575</xdr:colOff>
      <xdr:row>15</xdr:row>
      <xdr:rowOff>161925</xdr:rowOff>
    </xdr:from>
    <xdr:to>
      <xdr:col>33</xdr:col>
      <xdr:colOff>476250</xdr:colOff>
      <xdr:row>38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479053</xdr:colOff>
      <xdr:row>14</xdr:row>
      <xdr:rowOff>5043</xdr:rowOff>
    </xdr:from>
    <xdr:to>
      <xdr:col>18</xdr:col>
      <xdr:colOff>299199</xdr:colOff>
      <xdr:row>37</xdr:row>
      <xdr:rowOff>24094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13</xdr:row>
      <xdr:rowOff>104775</xdr:rowOff>
    </xdr:from>
    <xdr:to>
      <xdr:col>14</xdr:col>
      <xdr:colOff>285750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14</xdr:row>
      <xdr:rowOff>9525</xdr:rowOff>
    </xdr:from>
    <xdr:to>
      <xdr:col>19</xdr:col>
      <xdr:colOff>323850</xdr:colOff>
      <xdr:row>37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66676</xdr:colOff>
      <xdr:row>14</xdr:row>
      <xdr:rowOff>142876</xdr:rowOff>
    </xdr:from>
    <xdr:to>
      <xdr:col>15</xdr:col>
      <xdr:colOff>419101</xdr:colOff>
      <xdr:row>35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66674</xdr:colOff>
      <xdr:row>13</xdr:row>
      <xdr:rowOff>0</xdr:rowOff>
    </xdr:from>
    <xdr:to>
      <xdr:col>17</xdr:col>
      <xdr:colOff>438149</xdr:colOff>
      <xdr:row>33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16</xdr:row>
      <xdr:rowOff>123825</xdr:rowOff>
    </xdr:from>
    <xdr:to>
      <xdr:col>15</xdr:col>
      <xdr:colOff>314325</xdr:colOff>
      <xdr:row>31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2737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E239"/>
  <sheetViews>
    <sheetView tabSelected="1" zoomScaleNormal="100" workbookViewId="0">
      <selection activeCell="C3" sqref="C3"/>
    </sheetView>
  </sheetViews>
  <sheetFormatPr defaultRowHeight="14.4" x14ac:dyDescent="0.3"/>
  <cols>
    <col min="1" max="1" width="14" style="8" bestFit="1" customWidth="1"/>
    <col min="2" max="2" width="14.33203125" style="1" customWidth="1"/>
    <col min="3" max="3" width="27.44140625" style="1" bestFit="1" customWidth="1"/>
    <col min="4" max="4" width="11.109375" style="1" customWidth="1"/>
    <col min="5" max="5" width="13.33203125" style="1" customWidth="1"/>
    <col min="6" max="6" width="16.33203125" style="1" customWidth="1"/>
    <col min="7" max="7" width="14.109375" style="10" customWidth="1"/>
    <col min="8" max="8" width="24.6640625" style="10" customWidth="1"/>
    <col min="9" max="9" width="10.6640625" customWidth="1"/>
    <col min="10" max="10" width="11.44140625" customWidth="1"/>
    <col min="11" max="11" width="11.5546875" bestFit="1" customWidth="1"/>
    <col min="12" max="12" width="11.44140625" bestFit="1" customWidth="1"/>
    <col min="13" max="13" width="12" bestFit="1" customWidth="1"/>
    <col min="14" max="14" width="13" bestFit="1" customWidth="1"/>
    <col min="15" max="15" width="11.6640625" bestFit="1" customWidth="1"/>
    <col min="16" max="16" width="10" bestFit="1" customWidth="1"/>
    <col min="17" max="17" width="10.6640625" customWidth="1"/>
    <col min="18" max="18" width="10" bestFit="1" customWidth="1"/>
    <col min="19" max="19" width="10.6640625" bestFit="1" customWidth="1"/>
    <col min="21" max="21" width="10.6640625" bestFit="1" customWidth="1"/>
    <col min="22" max="22" width="11.109375" bestFit="1" customWidth="1"/>
    <col min="23" max="23" width="11.5546875" bestFit="1" customWidth="1"/>
    <col min="27" max="27" width="11.5546875" bestFit="1" customWidth="1"/>
    <col min="28" max="28" width="18.109375" bestFit="1" customWidth="1"/>
    <col min="29" max="29" width="17.88671875" customWidth="1"/>
    <col min="30" max="30" width="11.88671875" customWidth="1"/>
    <col min="31" max="31" width="9.5546875" bestFit="1" customWidth="1"/>
  </cols>
  <sheetData>
    <row r="1" spans="1:27" ht="18" x14ac:dyDescent="0.35">
      <c r="A1" s="131" t="s">
        <v>0</v>
      </c>
      <c r="B1" s="132"/>
      <c r="C1" s="132"/>
      <c r="D1" s="132"/>
      <c r="E1" s="132"/>
      <c r="F1" s="132"/>
      <c r="G1" s="132"/>
      <c r="H1" s="132"/>
      <c r="I1" s="28"/>
      <c r="J1" s="35" t="s">
        <v>1</v>
      </c>
      <c r="K1" s="23">
        <v>44887</v>
      </c>
      <c r="L1" s="24">
        <v>44905</v>
      </c>
      <c r="M1" s="23">
        <v>44919</v>
      </c>
      <c r="N1" s="23">
        <v>44933</v>
      </c>
      <c r="O1" s="24">
        <v>44947</v>
      </c>
      <c r="P1" s="23">
        <v>44961</v>
      </c>
      <c r="Q1" s="23">
        <v>44975</v>
      </c>
      <c r="R1" s="24">
        <v>44989</v>
      </c>
      <c r="S1" s="23">
        <v>45003</v>
      </c>
      <c r="T1" s="24">
        <v>45017</v>
      </c>
      <c r="U1" s="24">
        <v>45031</v>
      </c>
      <c r="V1" s="23">
        <v>45045</v>
      </c>
      <c r="W1" s="23">
        <v>44887</v>
      </c>
      <c r="X1" s="1" t="s">
        <v>2</v>
      </c>
      <c r="Y1" s="1" t="s">
        <v>3</v>
      </c>
      <c r="Z1" s="1" t="s">
        <v>4</v>
      </c>
      <c r="AA1" s="1" t="s">
        <v>5</v>
      </c>
    </row>
    <row r="2" spans="1:27" x14ac:dyDescent="0.3">
      <c r="A2" s="133"/>
      <c r="B2" s="134"/>
      <c r="C2" s="11"/>
      <c r="D2"/>
      <c r="E2"/>
      <c r="G2"/>
      <c r="H2" s="13" t="s">
        <v>6</v>
      </c>
      <c r="I2" s="28" t="s">
        <v>7</v>
      </c>
      <c r="J2" s="1" t="s">
        <v>8</v>
      </c>
      <c r="K2" s="18">
        <f ca="1">IF(K$1-TODAY()&gt;0,K$1-TODAY(),0)</f>
        <v>0</v>
      </c>
      <c r="L2" s="18">
        <f ca="1">IF(L1-TODAY()&gt;0,L1-TODAY(),0)</f>
        <v>0</v>
      </c>
      <c r="M2" s="18">
        <f ca="1">IF(M1-TODAY()&gt;0,M1-TODAY(),0)</f>
        <v>0</v>
      </c>
      <c r="N2" s="18">
        <f ca="1">IF(N1-TODAY()&gt;0,N1-TODAY(),0)</f>
        <v>0</v>
      </c>
      <c r="O2" s="18">
        <f ca="1">IF(O1-TODAY()&gt;0,O1-TODAY(),0)</f>
        <v>0</v>
      </c>
      <c r="P2" s="18">
        <f t="shared" ref="P2:V2" ca="1" si="0">IF(P1-TODAY()&gt;0,P1-TODAY(),0)</f>
        <v>0</v>
      </c>
      <c r="Q2" s="18">
        <f t="shared" ca="1" si="0"/>
        <v>0</v>
      </c>
      <c r="R2" s="18">
        <f t="shared" ca="1" si="0"/>
        <v>0</v>
      </c>
      <c r="S2" s="18">
        <f t="shared" ca="1" si="0"/>
        <v>0</v>
      </c>
      <c r="T2" s="18">
        <f t="shared" ca="1" si="0"/>
        <v>0</v>
      </c>
      <c r="U2" s="18">
        <f t="shared" ca="1" si="0"/>
        <v>0</v>
      </c>
      <c r="V2" s="18">
        <f t="shared" ca="1" si="0"/>
        <v>0</v>
      </c>
      <c r="W2" s="18" t="s">
        <v>9</v>
      </c>
      <c r="X2" s="1" t="s">
        <v>9</v>
      </c>
      <c r="Y2" s="1" t="s">
        <v>9</v>
      </c>
      <c r="Z2" s="1" t="s">
        <v>9</v>
      </c>
      <c r="AA2" t="s">
        <v>10</v>
      </c>
    </row>
    <row r="3" spans="1:27" ht="15" thickBot="1" x14ac:dyDescent="0.35">
      <c r="A3" s="6"/>
      <c r="B3" s="7"/>
      <c r="C3" s="12"/>
      <c r="D3" s="7"/>
      <c r="E3" s="7"/>
      <c r="F3" s="19"/>
      <c r="G3" s="7"/>
      <c r="H3" s="14"/>
      <c r="I3" s="26" t="s">
        <v>11</v>
      </c>
      <c r="J3" s="27" t="s">
        <v>12</v>
      </c>
      <c r="K3" s="18" t="s">
        <v>13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11</v>
      </c>
      <c r="W3" s="1" t="s">
        <v>14</v>
      </c>
      <c r="X3" t="s">
        <v>2</v>
      </c>
      <c r="Y3" t="s">
        <v>3</v>
      </c>
      <c r="Z3" s="1" t="s">
        <v>4</v>
      </c>
      <c r="AA3" t="s">
        <v>10</v>
      </c>
    </row>
    <row r="4" spans="1:27" x14ac:dyDescent="0.3">
      <c r="A4" s="2"/>
      <c r="B4" s="3"/>
      <c r="C4" s="83" t="s">
        <v>15</v>
      </c>
      <c r="D4" s="84" t="s">
        <v>16</v>
      </c>
      <c r="E4" s="84" t="s">
        <v>17</v>
      </c>
      <c r="F4" s="84" t="s">
        <v>18</v>
      </c>
      <c r="G4" s="84" t="s">
        <v>19</v>
      </c>
      <c r="H4" s="91" t="s">
        <v>20</v>
      </c>
      <c r="I4" s="25" t="s">
        <v>21</v>
      </c>
      <c r="J4" s="18" t="s">
        <v>22</v>
      </c>
      <c r="K4" s="20">
        <v>7</v>
      </c>
      <c r="L4" s="32">
        <f>SUMIFS($H$129:$H$212,$B$129:$B$212,$J4)</f>
        <v>0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 t="s">
        <v>23</v>
      </c>
      <c r="Y4" s="130"/>
      <c r="Z4" s="130"/>
    </row>
    <row r="5" spans="1:27" x14ac:dyDescent="0.3">
      <c r="A5" s="5" t="s">
        <v>24</v>
      </c>
      <c r="B5" t="s">
        <v>25</v>
      </c>
      <c r="C5" s="85" t="s">
        <v>26</v>
      </c>
      <c r="D5" s="80">
        <v>242</v>
      </c>
      <c r="E5" s="80">
        <v>236</v>
      </c>
      <c r="F5" s="80"/>
      <c r="G5" s="80"/>
      <c r="H5" s="86" t="s">
        <v>27</v>
      </c>
      <c r="I5" s="25" t="s">
        <v>28</v>
      </c>
      <c r="J5" s="1" t="s">
        <v>29</v>
      </c>
      <c r="K5" s="20">
        <v>1</v>
      </c>
      <c r="L5" s="33">
        <v>1.1000000000000001</v>
      </c>
      <c r="M5" s="21">
        <f t="shared" ref="M5:M13" si="1">SUMIFS($H$15:$H$112,$B$15:$B$112,$J5)</f>
        <v>161.96999999999997</v>
      </c>
      <c r="N5" s="21">
        <f t="shared" ref="N5:N13" si="2">SUMIFS($H$113:$H$169,$B$113:$B$169,$J5)</f>
        <v>45.110000000000007</v>
      </c>
      <c r="O5" s="21">
        <f t="shared" ref="O5:O13" si="3">SUMIFS($H$170:$H$205,$B$170:$B$205,$J5)</f>
        <v>23.86</v>
      </c>
      <c r="P5" s="21">
        <f t="shared" ref="P5:P13" si="4">SUMIFS($H$206:$H$232,$B$206:$B$232,$J5)</f>
        <v>12.9</v>
      </c>
      <c r="Q5" s="21">
        <f t="shared" ref="Q5:V5" si="5">$K5*Q16</f>
        <v>1.7715610000000011</v>
      </c>
      <c r="R5" s="21">
        <f t="shared" si="5"/>
        <v>1.9487171000000014</v>
      </c>
      <c r="S5" s="21">
        <f t="shared" si="5"/>
        <v>2.1435888100000016</v>
      </c>
      <c r="T5" s="21">
        <f t="shared" si="5"/>
        <v>2.3579476910000019</v>
      </c>
      <c r="U5" s="21">
        <f t="shared" si="5"/>
        <v>2.5937424601000023</v>
      </c>
      <c r="V5" s="21">
        <f t="shared" si="5"/>
        <v>2.8531167061100029</v>
      </c>
      <c r="W5" s="22">
        <f>10*(24-24)</f>
        <v>0</v>
      </c>
      <c r="Y5" s="130"/>
      <c r="Z5" s="130"/>
    </row>
    <row r="6" spans="1:27" x14ac:dyDescent="0.3">
      <c r="A6" s="5"/>
      <c r="B6" t="s">
        <v>25</v>
      </c>
      <c r="C6" s="85" t="s">
        <v>30</v>
      </c>
      <c r="D6" s="80">
        <v>507</v>
      </c>
      <c r="E6" s="81"/>
      <c r="F6" s="80"/>
      <c r="G6" s="81"/>
      <c r="H6" s="86" t="s">
        <v>31</v>
      </c>
      <c r="I6" s="25" t="s">
        <v>35</v>
      </c>
      <c r="J6" s="18" t="s">
        <v>32</v>
      </c>
      <c r="K6" s="20">
        <v>1</v>
      </c>
      <c r="L6" s="33">
        <v>1.1100000000000001</v>
      </c>
      <c r="M6" s="21">
        <f t="shared" si="1"/>
        <v>13.200000000000001</v>
      </c>
      <c r="N6" s="21">
        <f t="shared" si="2"/>
        <v>5</v>
      </c>
      <c r="O6" s="21">
        <f t="shared" si="3"/>
        <v>16.77</v>
      </c>
      <c r="P6" s="21">
        <f t="shared" si="4"/>
        <v>489.83000000000004</v>
      </c>
      <c r="Q6" s="21">
        <f t="shared" ref="Q6:V6" si="6">$K6*Q17</f>
        <v>1.8704145521610007</v>
      </c>
      <c r="R6" s="21">
        <f t="shared" si="6"/>
        <v>2.0761601528987108</v>
      </c>
      <c r="S6" s="21">
        <f t="shared" si="6"/>
        <v>2.3045377697175691</v>
      </c>
      <c r="T6" s="21">
        <f t="shared" si="6"/>
        <v>2.558036924386502</v>
      </c>
      <c r="U6" s="21">
        <f t="shared" si="6"/>
        <v>2.8394209860690176</v>
      </c>
      <c r="V6" s="21">
        <f t="shared" si="6"/>
        <v>3.1517572945366097</v>
      </c>
      <c r="W6" s="1">
        <v>71</v>
      </c>
      <c r="Y6" s="130"/>
      <c r="Z6" s="130"/>
    </row>
    <row r="7" spans="1:27" x14ac:dyDescent="0.3">
      <c r="A7" s="5"/>
      <c r="B7"/>
      <c r="C7" s="85" t="s">
        <v>33</v>
      </c>
      <c r="D7" s="80">
        <v>310</v>
      </c>
      <c r="E7" s="81"/>
      <c r="F7" s="80"/>
      <c r="G7" s="81"/>
      <c r="H7" s="86" t="s">
        <v>34</v>
      </c>
      <c r="I7" s="25" t="s">
        <v>239</v>
      </c>
      <c r="J7" s="18" t="s">
        <v>36</v>
      </c>
      <c r="K7" s="20">
        <v>1</v>
      </c>
      <c r="L7" s="33">
        <v>1.17</v>
      </c>
      <c r="M7" s="21">
        <f t="shared" si="1"/>
        <v>99.199999999999989</v>
      </c>
      <c r="N7" s="21">
        <f>SUMIFS($H$113:$H$169,$B$113:$B$169,$J7)</f>
        <v>22.23</v>
      </c>
      <c r="O7" s="21">
        <f t="shared" si="3"/>
        <v>53.75</v>
      </c>
      <c r="P7" s="21">
        <f t="shared" si="4"/>
        <v>3.7</v>
      </c>
      <c r="Q7" s="21">
        <f t="shared" ref="Q7:V7" si="7">$K7*Q18</f>
        <v>2.5651642017689986</v>
      </c>
      <c r="R7" s="21">
        <f t="shared" si="7"/>
        <v>3.001242116069728</v>
      </c>
      <c r="S7" s="21">
        <f t="shared" si="7"/>
        <v>3.5114532758015815</v>
      </c>
      <c r="T7" s="21">
        <f t="shared" si="7"/>
        <v>4.1084003326878502</v>
      </c>
      <c r="U7" s="21">
        <f t="shared" si="7"/>
        <v>4.8068283892447843</v>
      </c>
      <c r="V7" s="21">
        <f t="shared" si="7"/>
        <v>5.6239892154163975</v>
      </c>
      <c r="W7" s="1">
        <v>84</v>
      </c>
      <c r="Y7" s="130"/>
      <c r="Z7" s="130"/>
    </row>
    <row r="8" spans="1:27" x14ac:dyDescent="0.3">
      <c r="A8" s="5"/>
      <c r="B8"/>
      <c r="C8" s="85" t="s">
        <v>37</v>
      </c>
      <c r="D8" s="80">
        <v>10.199999999999999</v>
      </c>
      <c r="E8" s="81"/>
      <c r="F8" s="80"/>
      <c r="G8" s="81"/>
      <c r="H8" s="86" t="s">
        <v>38</v>
      </c>
      <c r="I8" s="25" t="s">
        <v>39</v>
      </c>
      <c r="J8" s="18" t="s">
        <v>40</v>
      </c>
      <c r="K8" s="20">
        <v>1</v>
      </c>
      <c r="L8" s="33">
        <v>1.18</v>
      </c>
      <c r="M8" s="21">
        <f t="shared" si="1"/>
        <v>147.14999999999998</v>
      </c>
      <c r="N8" s="21">
        <f t="shared" si="2"/>
        <v>83.47</v>
      </c>
      <c r="O8" s="21">
        <f t="shared" si="3"/>
        <v>143.91999999999999</v>
      </c>
      <c r="P8" s="21">
        <f t="shared" si="4"/>
        <v>3.37</v>
      </c>
      <c r="Q8" s="21">
        <f t="shared" ref="Q8:V8" si="8">$K8*Q19</f>
        <v>2.6995541530239993</v>
      </c>
      <c r="R8" s="21">
        <f t="shared" si="8"/>
        <v>3.185473900568319</v>
      </c>
      <c r="S8" s="21">
        <f>$K8*S19</f>
        <v>3.7588592026706165</v>
      </c>
      <c r="T8" s="21">
        <f t="shared" si="8"/>
        <v>4.4354538591513268</v>
      </c>
      <c r="U8" s="21">
        <f t="shared" si="8"/>
        <v>5.2338355537985652</v>
      </c>
      <c r="V8" s="21">
        <f t="shared" si="8"/>
        <v>6.1759259534823068</v>
      </c>
      <c r="W8" s="1">
        <v>85</v>
      </c>
      <c r="Y8" s="130"/>
      <c r="Z8" s="130"/>
    </row>
    <row r="9" spans="1:27" x14ac:dyDescent="0.3">
      <c r="A9" s="5"/>
      <c r="B9"/>
      <c r="C9" s="85" t="s">
        <v>41</v>
      </c>
      <c r="D9" s="80">
        <v>39</v>
      </c>
      <c r="E9" s="81"/>
      <c r="F9" s="80"/>
      <c r="G9" s="81"/>
      <c r="H9" s="86" t="s">
        <v>42</v>
      </c>
      <c r="I9" s="25" t="s">
        <v>43</v>
      </c>
      <c r="J9" s="18" t="s">
        <v>44</v>
      </c>
      <c r="K9" s="20">
        <v>1</v>
      </c>
      <c r="L9" s="33">
        <v>1.18</v>
      </c>
      <c r="M9" s="21">
        <f t="shared" si="1"/>
        <v>76.2</v>
      </c>
      <c r="N9" s="21">
        <f t="shared" si="2"/>
        <v>84.15000000000002</v>
      </c>
      <c r="O9" s="21">
        <f t="shared" si="3"/>
        <v>15.17</v>
      </c>
      <c r="P9" s="21">
        <f t="shared" si="4"/>
        <v>8.64</v>
      </c>
      <c r="Q9" s="21">
        <f t="shared" ref="Q9:V9" si="9">$K9*Q20</f>
        <v>2.6995541530239993</v>
      </c>
      <c r="R9" s="21">
        <f t="shared" si="9"/>
        <v>3.185473900568319</v>
      </c>
      <c r="S9" s="21">
        <f t="shared" si="9"/>
        <v>3.7588592026706165</v>
      </c>
      <c r="T9" s="21">
        <f t="shared" si="9"/>
        <v>4.4354538591513268</v>
      </c>
      <c r="U9" s="21">
        <f t="shared" si="9"/>
        <v>5.2338355537985652</v>
      </c>
      <c r="V9" s="21">
        <f t="shared" si="9"/>
        <v>6.1759259534823068</v>
      </c>
      <c r="W9" s="1">
        <v>85</v>
      </c>
      <c r="Y9" s="130"/>
      <c r="Z9" s="130"/>
    </row>
    <row r="10" spans="1:27" x14ac:dyDescent="0.3">
      <c r="A10" s="5"/>
      <c r="B10"/>
      <c r="C10" s="85" t="s">
        <v>45</v>
      </c>
      <c r="D10" s="82">
        <v>7.8472222222222221E-2</v>
      </c>
      <c r="E10" s="81"/>
      <c r="F10" s="80"/>
      <c r="G10" s="81"/>
      <c r="H10" s="86" t="s">
        <v>46</v>
      </c>
      <c r="I10" s="25" t="s">
        <v>47</v>
      </c>
      <c r="J10" s="1" t="s">
        <v>48</v>
      </c>
      <c r="K10" s="20">
        <v>1</v>
      </c>
      <c r="L10" s="33">
        <v>1.18</v>
      </c>
      <c r="M10" s="21">
        <f t="shared" si="1"/>
        <v>21.37</v>
      </c>
      <c r="N10" s="21">
        <f t="shared" si="2"/>
        <v>5.95</v>
      </c>
      <c r="O10" s="21">
        <f t="shared" si="3"/>
        <v>10.61</v>
      </c>
      <c r="P10" s="21">
        <f t="shared" si="4"/>
        <v>2.62</v>
      </c>
      <c r="Q10" s="21">
        <f t="shared" ref="Q10:V10" si="10">$K10*Q21</f>
        <v>2.6995541530239993</v>
      </c>
      <c r="R10" s="21">
        <f t="shared" si="10"/>
        <v>3.185473900568319</v>
      </c>
      <c r="S10" s="21">
        <f t="shared" si="10"/>
        <v>3.7588592026706165</v>
      </c>
      <c r="T10" s="21">
        <f t="shared" si="10"/>
        <v>4.4354538591513268</v>
      </c>
      <c r="U10" s="21">
        <f t="shared" si="10"/>
        <v>5.2338355537985652</v>
      </c>
      <c r="V10" s="21">
        <f t="shared" si="10"/>
        <v>6.1759259534823068</v>
      </c>
      <c r="W10" s="1">
        <v>91</v>
      </c>
      <c r="Y10" s="130"/>
      <c r="Z10" s="130"/>
    </row>
    <row r="11" spans="1:27" x14ac:dyDescent="0.3">
      <c r="A11" s="5"/>
      <c r="B11"/>
      <c r="C11" s="85" t="s">
        <v>49</v>
      </c>
      <c r="D11" s="82">
        <v>7.7777777777777779E-2</v>
      </c>
      <c r="E11" s="81"/>
      <c r="F11" s="80"/>
      <c r="G11" s="81"/>
      <c r="H11" s="86" t="s">
        <v>50</v>
      </c>
      <c r="I11" s="25" t="s">
        <v>51</v>
      </c>
      <c r="J11" s="1" t="s">
        <v>52</v>
      </c>
      <c r="K11" s="20">
        <v>1</v>
      </c>
      <c r="L11" s="33">
        <v>1.19</v>
      </c>
      <c r="M11" s="21">
        <f t="shared" si="1"/>
        <v>100.46000000000004</v>
      </c>
      <c r="N11" s="21">
        <f t="shared" si="2"/>
        <v>42.68</v>
      </c>
      <c r="O11" s="21">
        <f t="shared" si="3"/>
        <v>16.799999999999997</v>
      </c>
      <c r="P11" s="21">
        <f t="shared" si="4"/>
        <v>44</v>
      </c>
      <c r="Q11" s="21">
        <f t="shared" ref="Q11:V11" si="11">$K11*Q22</f>
        <v>2.8397608552809994</v>
      </c>
      <c r="R11" s="21">
        <f t="shared" si="11"/>
        <v>3.3793154177843894</v>
      </c>
      <c r="S11" s="21">
        <f t="shared" si="11"/>
        <v>4.0213853471634229</v>
      </c>
      <c r="T11" s="21">
        <f t="shared" si="11"/>
        <v>4.785448563124473</v>
      </c>
      <c r="U11" s="21">
        <f t="shared" si="11"/>
        <v>5.6946837901181224</v>
      </c>
      <c r="V11" s="21">
        <f t="shared" si="11"/>
        <v>6.7766737102405656</v>
      </c>
      <c r="W11" s="1">
        <v>91</v>
      </c>
      <c r="Y11" s="130"/>
      <c r="Z11" s="130"/>
    </row>
    <row r="12" spans="1:27" ht="15" thickBot="1" x14ac:dyDescent="0.35">
      <c r="A12" s="6"/>
      <c r="B12" s="7"/>
      <c r="C12" s="87" t="s">
        <v>53</v>
      </c>
      <c r="D12" s="88">
        <v>0.65694444444444444</v>
      </c>
      <c r="E12" s="89"/>
      <c r="F12" s="89"/>
      <c r="G12" s="89"/>
      <c r="H12" s="90" t="s">
        <v>54</v>
      </c>
      <c r="I12" s="25" t="s">
        <v>55</v>
      </c>
      <c r="J12" s="18" t="s">
        <v>56</v>
      </c>
      <c r="K12" s="20">
        <v>1</v>
      </c>
      <c r="L12" s="33">
        <v>1.2</v>
      </c>
      <c r="M12" s="21">
        <f t="shared" si="1"/>
        <v>298.88</v>
      </c>
      <c r="N12" s="21">
        <f t="shared" si="2"/>
        <v>9.2899999999999991</v>
      </c>
      <c r="O12" s="21">
        <f t="shared" si="3"/>
        <v>500.19</v>
      </c>
      <c r="P12" s="21">
        <f t="shared" si="4"/>
        <v>5.3</v>
      </c>
      <c r="Q12" s="21">
        <f t="shared" ref="Q12:V12" si="12">$K12*Q23</f>
        <v>2.9859839999999997</v>
      </c>
      <c r="R12" s="21">
        <f t="shared" si="12"/>
        <v>3.5831807999999996</v>
      </c>
      <c r="S12" s="21">
        <f t="shared" si="12"/>
        <v>4.2998169599999994</v>
      </c>
      <c r="T12" s="21">
        <f t="shared" si="12"/>
        <v>5.1597803519999994</v>
      </c>
      <c r="U12" s="21">
        <f t="shared" si="12"/>
        <v>6.1917364223999991</v>
      </c>
      <c r="V12" s="21">
        <f t="shared" si="12"/>
        <v>7.4300837068799988</v>
      </c>
      <c r="W12" s="1"/>
    </row>
    <row r="13" spans="1:27" x14ac:dyDescent="0.3">
      <c r="A13" s="2" t="s">
        <v>57</v>
      </c>
      <c r="B13" s="3"/>
      <c r="C13" s="4"/>
      <c r="D13" s="3"/>
      <c r="E13" s="3"/>
      <c r="F13" s="3"/>
      <c r="G13" s="3"/>
      <c r="H13" s="15"/>
      <c r="I13" s="25" t="s">
        <v>58</v>
      </c>
      <c r="J13" s="1" t="s">
        <v>59</v>
      </c>
      <c r="K13" s="20">
        <v>1</v>
      </c>
      <c r="L13" s="33">
        <v>1.23</v>
      </c>
      <c r="M13" s="21">
        <f t="shared" si="1"/>
        <v>158.44999999999999</v>
      </c>
      <c r="N13" s="21">
        <f t="shared" si="2"/>
        <v>26.05</v>
      </c>
      <c r="O13" s="21">
        <f t="shared" si="3"/>
        <v>33.56</v>
      </c>
      <c r="P13" s="21">
        <f t="shared" si="4"/>
        <v>8.4</v>
      </c>
      <c r="Q13" s="21">
        <f t="shared" ref="Q13:V13" si="13">$K13*Q24</f>
        <v>3.4628259916889994</v>
      </c>
      <c r="R13" s="21">
        <f t="shared" si="13"/>
        <v>4.2592759697774696</v>
      </c>
      <c r="S13" s="21">
        <f t="shared" si="13"/>
        <v>5.2389094428262872</v>
      </c>
      <c r="T13" s="21">
        <f t="shared" si="13"/>
        <v>6.4438586146763335</v>
      </c>
      <c r="U13" s="21">
        <f t="shared" si="13"/>
        <v>7.9259460960518897</v>
      </c>
      <c r="V13" s="21">
        <f t="shared" si="13"/>
        <v>9.7489136981438236</v>
      </c>
      <c r="W13" s="1"/>
    </row>
    <row r="14" spans="1:27" ht="15.6" x14ac:dyDescent="0.35">
      <c r="A14" s="56" t="s">
        <v>60</v>
      </c>
      <c r="B14" s="36" t="s">
        <v>61</v>
      </c>
      <c r="C14" s="36" t="s">
        <v>215</v>
      </c>
      <c r="D14" s="36" t="s">
        <v>63</v>
      </c>
      <c r="E14" s="36" t="s">
        <v>64</v>
      </c>
      <c r="F14" s="37" t="s">
        <v>65</v>
      </c>
      <c r="G14" s="38" t="s">
        <v>66</v>
      </c>
      <c r="H14" s="36" t="s">
        <v>67</v>
      </c>
      <c r="I14" s="30" t="s">
        <v>68</v>
      </c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 spans="1:27" x14ac:dyDescent="0.3">
      <c r="A15" s="9">
        <v>44906</v>
      </c>
      <c r="B15" s="1" t="s">
        <v>22</v>
      </c>
      <c r="E15" s="1">
        <v>1</v>
      </c>
      <c r="F15" s="50"/>
      <c r="H15" s="50"/>
      <c r="I15" s="25" t="s">
        <v>69</v>
      </c>
      <c r="J15" s="18" t="s">
        <v>22</v>
      </c>
      <c r="K15" s="20">
        <v>7</v>
      </c>
      <c r="L15" s="20">
        <v>7</v>
      </c>
      <c r="M15" s="20">
        <v>7</v>
      </c>
      <c r="N15" s="20">
        <v>7</v>
      </c>
      <c r="O15" s="20">
        <v>7</v>
      </c>
      <c r="P15" s="20">
        <v>7</v>
      </c>
      <c r="Q15" s="20">
        <v>7</v>
      </c>
      <c r="R15" s="20">
        <v>7</v>
      </c>
      <c r="S15" s="20">
        <v>7</v>
      </c>
      <c r="T15" s="20">
        <v>7</v>
      </c>
      <c r="U15" s="20">
        <v>7</v>
      </c>
      <c r="V15" s="20">
        <v>7</v>
      </c>
      <c r="W15" s="1"/>
    </row>
    <row r="16" spans="1:27" x14ac:dyDescent="0.3">
      <c r="A16" s="9">
        <v>44907</v>
      </c>
      <c r="B16" s="1" t="s">
        <v>59</v>
      </c>
      <c r="C16" s="1" t="s">
        <v>70</v>
      </c>
      <c r="D16" s="1">
        <v>3</v>
      </c>
      <c r="E16" s="1">
        <v>37</v>
      </c>
      <c r="F16" s="50">
        <v>4.2999999999999997E-2</v>
      </c>
      <c r="G16" s="10">
        <v>150</v>
      </c>
      <c r="H16" s="50">
        <v>23.03</v>
      </c>
      <c r="I16" s="1">
        <v>1.1000000000000001</v>
      </c>
      <c r="J16" s="1" t="s">
        <v>29</v>
      </c>
      <c r="K16" s="20">
        <v>1</v>
      </c>
      <c r="L16" s="33">
        <f>K16*$I16/$K16</f>
        <v>1.1000000000000001</v>
      </c>
      <c r="M16" s="33">
        <f t="shared" ref="M16:V16" si="14">L16*$I16</f>
        <v>1.2100000000000002</v>
      </c>
      <c r="N16" s="33">
        <f t="shared" si="14"/>
        <v>1.3310000000000004</v>
      </c>
      <c r="O16" s="33">
        <f t="shared" si="14"/>
        <v>1.4641000000000006</v>
      </c>
      <c r="P16" s="33">
        <f t="shared" si="14"/>
        <v>1.6105100000000008</v>
      </c>
      <c r="Q16" s="33">
        <f t="shared" si="14"/>
        <v>1.7715610000000011</v>
      </c>
      <c r="R16" s="33">
        <f t="shared" si="14"/>
        <v>1.9487171000000014</v>
      </c>
      <c r="S16" s="33">
        <f t="shared" si="14"/>
        <v>2.1435888100000016</v>
      </c>
      <c r="T16" s="33">
        <f t="shared" si="14"/>
        <v>2.3579476910000019</v>
      </c>
      <c r="U16" s="33">
        <f t="shared" si="14"/>
        <v>2.5937424601000023</v>
      </c>
      <c r="V16" s="33">
        <f t="shared" si="14"/>
        <v>2.8531167061100029</v>
      </c>
      <c r="W16" s="1"/>
    </row>
    <row r="17" spans="1:27" x14ac:dyDescent="0.3">
      <c r="A17" s="9"/>
      <c r="B17" s="1" t="s">
        <v>44</v>
      </c>
      <c r="C17" s="1" t="s">
        <v>71</v>
      </c>
      <c r="D17" s="1">
        <v>3</v>
      </c>
      <c r="E17" s="1">
        <v>21</v>
      </c>
      <c r="F17" s="50">
        <v>6.7000000000000004E-2</v>
      </c>
      <c r="G17" s="10">
        <v>171</v>
      </c>
      <c r="H17" s="50">
        <v>14.9</v>
      </c>
      <c r="I17" s="1">
        <v>1.1100000000000001</v>
      </c>
      <c r="J17" s="18" t="s">
        <v>32</v>
      </c>
      <c r="K17" s="20">
        <v>1</v>
      </c>
      <c r="L17" s="33">
        <f>K17*$I17/$K17</f>
        <v>1.1100000000000001</v>
      </c>
      <c r="M17" s="33">
        <f t="shared" ref="M17:V17" si="15">L17*$I17</f>
        <v>1.2321000000000002</v>
      </c>
      <c r="N17" s="33">
        <f t="shared" si="15"/>
        <v>1.3676310000000003</v>
      </c>
      <c r="O17" s="33">
        <f t="shared" si="15"/>
        <v>1.5180704100000004</v>
      </c>
      <c r="P17" s="33">
        <f t="shared" si="15"/>
        <v>1.6850581551000006</v>
      </c>
      <c r="Q17" s="33">
        <f t="shared" si="15"/>
        <v>1.8704145521610007</v>
      </c>
      <c r="R17" s="33">
        <f t="shared" si="15"/>
        <v>2.0761601528987108</v>
      </c>
      <c r="S17" s="33">
        <f t="shared" si="15"/>
        <v>2.3045377697175691</v>
      </c>
      <c r="T17" s="33">
        <f t="shared" si="15"/>
        <v>2.558036924386502</v>
      </c>
      <c r="U17" s="33">
        <f t="shared" si="15"/>
        <v>2.8394209860690176</v>
      </c>
      <c r="V17" s="33">
        <f t="shared" si="15"/>
        <v>3.1517572945366097</v>
      </c>
      <c r="W17" s="1"/>
    </row>
    <row r="18" spans="1:27" x14ac:dyDescent="0.3">
      <c r="B18" s="1" t="s">
        <v>36</v>
      </c>
      <c r="C18" s="1" t="s">
        <v>72</v>
      </c>
      <c r="D18" s="1">
        <v>3</v>
      </c>
      <c r="E18" s="1">
        <v>37</v>
      </c>
      <c r="F18" s="50">
        <v>6.8000000000000005E-2</v>
      </c>
      <c r="G18" s="10">
        <v>96</v>
      </c>
      <c r="H18" s="50">
        <v>14.74</v>
      </c>
      <c r="I18" s="1">
        <v>1.17</v>
      </c>
      <c r="J18" s="18" t="s">
        <v>36</v>
      </c>
      <c r="K18" s="20">
        <v>1</v>
      </c>
      <c r="L18" s="33">
        <f t="shared" ref="L18:L24" si="16">K18*$I18/$K18</f>
        <v>1.17</v>
      </c>
      <c r="M18" s="33">
        <f t="shared" ref="M18:V18" si="17">L18*$I18</f>
        <v>1.3688999999999998</v>
      </c>
      <c r="N18" s="33">
        <f t="shared" si="17"/>
        <v>1.6016129999999997</v>
      </c>
      <c r="O18" s="33">
        <f t="shared" si="17"/>
        <v>1.8738872099999995</v>
      </c>
      <c r="P18" s="33">
        <f t="shared" si="17"/>
        <v>2.1924480356999991</v>
      </c>
      <c r="Q18" s="33">
        <f t="shared" si="17"/>
        <v>2.5651642017689986</v>
      </c>
      <c r="R18" s="33">
        <f t="shared" si="17"/>
        <v>3.001242116069728</v>
      </c>
      <c r="S18" s="33">
        <f t="shared" si="17"/>
        <v>3.5114532758015815</v>
      </c>
      <c r="T18" s="33">
        <f t="shared" si="17"/>
        <v>4.1084003326878502</v>
      </c>
      <c r="U18" s="33">
        <f t="shared" si="17"/>
        <v>4.8068283892447843</v>
      </c>
      <c r="V18" s="33">
        <f t="shared" si="17"/>
        <v>5.6239892154163975</v>
      </c>
      <c r="W18" s="1"/>
    </row>
    <row r="19" spans="1:27" x14ac:dyDescent="0.3">
      <c r="B19" s="1" t="s">
        <v>40</v>
      </c>
      <c r="C19" s="1" t="s">
        <v>73</v>
      </c>
      <c r="D19" s="1">
        <v>3</v>
      </c>
      <c r="E19" s="1">
        <v>37</v>
      </c>
      <c r="F19" s="50">
        <v>9.2999999999999999E-2</v>
      </c>
      <c r="G19" s="10">
        <v>70</v>
      </c>
      <c r="H19" s="50">
        <v>10.75</v>
      </c>
      <c r="I19" s="1">
        <v>1.18</v>
      </c>
      <c r="J19" s="18" t="s">
        <v>40</v>
      </c>
      <c r="K19" s="20">
        <v>1</v>
      </c>
      <c r="L19" s="33">
        <f t="shared" si="16"/>
        <v>1.18</v>
      </c>
      <c r="M19" s="33">
        <f>L19*$I19</f>
        <v>1.3923999999999999</v>
      </c>
      <c r="N19" s="33">
        <f t="shared" ref="N19:V19" si="18">M19*$I19</f>
        <v>1.6430319999999998</v>
      </c>
      <c r="O19" s="33">
        <f t="shared" si="18"/>
        <v>1.9387777599999998</v>
      </c>
      <c r="P19" s="33">
        <f t="shared" si="18"/>
        <v>2.2877577567999996</v>
      </c>
      <c r="Q19" s="33">
        <f t="shared" si="18"/>
        <v>2.6995541530239993</v>
      </c>
      <c r="R19" s="33">
        <f t="shared" si="18"/>
        <v>3.185473900568319</v>
      </c>
      <c r="S19" s="33">
        <f t="shared" si="18"/>
        <v>3.7588592026706165</v>
      </c>
      <c r="T19" s="33">
        <f t="shared" si="18"/>
        <v>4.4354538591513268</v>
      </c>
      <c r="U19" s="33">
        <f t="shared" si="18"/>
        <v>5.2338355537985652</v>
      </c>
      <c r="V19" s="33">
        <f t="shared" si="18"/>
        <v>6.1759259534823068</v>
      </c>
      <c r="W19" s="1"/>
    </row>
    <row r="20" spans="1:27" x14ac:dyDescent="0.3">
      <c r="B20" s="1" t="s">
        <v>40</v>
      </c>
      <c r="C20" s="1" t="s">
        <v>74</v>
      </c>
      <c r="E20" s="1">
        <v>24</v>
      </c>
      <c r="F20" s="50">
        <v>4.2000000000000003E-2</v>
      </c>
      <c r="H20" s="50">
        <v>24</v>
      </c>
      <c r="I20" s="1">
        <v>1.18</v>
      </c>
      <c r="J20" s="18" t="s">
        <v>44</v>
      </c>
      <c r="K20" s="20">
        <v>1</v>
      </c>
      <c r="L20" s="33">
        <f t="shared" si="16"/>
        <v>1.18</v>
      </c>
      <c r="M20" s="33">
        <f t="shared" ref="M20:V20" si="19">L20*$I20</f>
        <v>1.3923999999999999</v>
      </c>
      <c r="N20" s="33">
        <f t="shared" si="19"/>
        <v>1.6430319999999998</v>
      </c>
      <c r="O20" s="33">
        <f t="shared" si="19"/>
        <v>1.9387777599999998</v>
      </c>
      <c r="P20" s="33">
        <f t="shared" si="19"/>
        <v>2.2877577567999996</v>
      </c>
      <c r="Q20" s="33">
        <f t="shared" si="19"/>
        <v>2.6995541530239993</v>
      </c>
      <c r="R20" s="33">
        <f t="shared" si="19"/>
        <v>3.185473900568319</v>
      </c>
      <c r="S20" s="33">
        <f t="shared" si="19"/>
        <v>3.7588592026706165</v>
      </c>
      <c r="T20" s="33">
        <f t="shared" si="19"/>
        <v>4.4354538591513268</v>
      </c>
      <c r="U20" s="33">
        <f t="shared" si="19"/>
        <v>5.2338355537985652</v>
      </c>
      <c r="V20" s="33">
        <f t="shared" si="19"/>
        <v>6.1759259534823068</v>
      </c>
      <c r="W20" s="1"/>
    </row>
    <row r="21" spans="1:27" x14ac:dyDescent="0.3">
      <c r="B21" s="1" t="s">
        <v>56</v>
      </c>
      <c r="C21" s="1" t="s">
        <v>75</v>
      </c>
      <c r="E21" s="1">
        <v>90</v>
      </c>
      <c r="F21" s="50">
        <v>2.7029999999999998</v>
      </c>
      <c r="H21" s="50">
        <v>0.37</v>
      </c>
      <c r="I21" s="1">
        <v>1.18</v>
      </c>
      <c r="J21" s="1" t="s">
        <v>48</v>
      </c>
      <c r="K21" s="20">
        <v>1</v>
      </c>
      <c r="L21" s="33">
        <f t="shared" si="16"/>
        <v>1.18</v>
      </c>
      <c r="M21" s="33">
        <f t="shared" ref="M21:V21" si="20">L21*$I21</f>
        <v>1.3923999999999999</v>
      </c>
      <c r="N21" s="33">
        <f t="shared" si="20"/>
        <v>1.6430319999999998</v>
      </c>
      <c r="O21" s="33">
        <f t="shared" si="20"/>
        <v>1.9387777599999998</v>
      </c>
      <c r="P21" s="33">
        <f t="shared" si="20"/>
        <v>2.2877577567999996</v>
      </c>
      <c r="Q21" s="33">
        <f t="shared" si="20"/>
        <v>2.6995541530239993</v>
      </c>
      <c r="R21" s="33">
        <f t="shared" si="20"/>
        <v>3.185473900568319</v>
      </c>
      <c r="S21" s="33">
        <f t="shared" si="20"/>
        <v>3.7588592026706165</v>
      </c>
      <c r="T21" s="33">
        <f t="shared" si="20"/>
        <v>4.4354538591513268</v>
      </c>
      <c r="U21" s="33">
        <f t="shared" si="20"/>
        <v>5.2338355537985652</v>
      </c>
      <c r="V21" s="33">
        <f t="shared" si="20"/>
        <v>6.1759259534823068</v>
      </c>
      <c r="W21" s="1"/>
    </row>
    <row r="22" spans="1:27" x14ac:dyDescent="0.3">
      <c r="B22" s="1" t="s">
        <v>56</v>
      </c>
      <c r="C22" s="1" t="s">
        <v>76</v>
      </c>
      <c r="E22" s="1">
        <v>80</v>
      </c>
      <c r="F22" s="50">
        <v>1.2999999999999999E-2</v>
      </c>
      <c r="H22" s="50">
        <v>80</v>
      </c>
      <c r="I22" s="1">
        <v>1.19</v>
      </c>
      <c r="J22" s="1" t="s">
        <v>52</v>
      </c>
      <c r="K22" s="20">
        <v>1</v>
      </c>
      <c r="L22" s="33">
        <f t="shared" si="16"/>
        <v>1.19</v>
      </c>
      <c r="M22" s="33">
        <f t="shared" ref="M22:V22" si="21">L22*$I22</f>
        <v>1.4160999999999999</v>
      </c>
      <c r="N22" s="33">
        <f t="shared" si="21"/>
        <v>1.6851589999999999</v>
      </c>
      <c r="O22" s="33">
        <f t="shared" si="21"/>
        <v>2.0053392099999998</v>
      </c>
      <c r="P22" s="33">
        <f t="shared" si="21"/>
        <v>2.3863536598999997</v>
      </c>
      <c r="Q22" s="33">
        <f t="shared" si="21"/>
        <v>2.8397608552809994</v>
      </c>
      <c r="R22" s="33">
        <f t="shared" si="21"/>
        <v>3.3793154177843894</v>
      </c>
      <c r="S22" s="33">
        <f t="shared" si="21"/>
        <v>4.0213853471634229</v>
      </c>
      <c r="T22" s="33">
        <f t="shared" si="21"/>
        <v>4.785448563124473</v>
      </c>
      <c r="U22" s="33">
        <f t="shared" si="21"/>
        <v>5.6946837901181224</v>
      </c>
      <c r="V22" s="33">
        <f t="shared" si="21"/>
        <v>6.7766737102405656</v>
      </c>
      <c r="W22" s="1"/>
    </row>
    <row r="23" spans="1:27" x14ac:dyDescent="0.3">
      <c r="B23" s="1" t="s">
        <v>48</v>
      </c>
      <c r="C23" s="1" t="s">
        <v>77</v>
      </c>
      <c r="D23" s="1">
        <v>3</v>
      </c>
      <c r="E23" s="1">
        <v>37</v>
      </c>
      <c r="F23" s="50">
        <v>0.251</v>
      </c>
      <c r="G23" s="10">
        <v>26</v>
      </c>
      <c r="H23" s="50">
        <v>3.99</v>
      </c>
      <c r="I23" s="1">
        <v>1.2</v>
      </c>
      <c r="J23" s="18" t="s">
        <v>56</v>
      </c>
      <c r="K23" s="20">
        <v>1</v>
      </c>
      <c r="L23" s="33">
        <f t="shared" si="16"/>
        <v>1.2</v>
      </c>
      <c r="M23" s="33">
        <f t="shared" ref="M23:V23" si="22">L23*$I23</f>
        <v>1.44</v>
      </c>
      <c r="N23" s="33">
        <f t="shared" si="22"/>
        <v>1.728</v>
      </c>
      <c r="O23" s="33">
        <f t="shared" si="22"/>
        <v>2.0735999999999999</v>
      </c>
      <c r="P23" s="33">
        <f t="shared" si="22"/>
        <v>2.4883199999999999</v>
      </c>
      <c r="Q23" s="33">
        <f t="shared" si="22"/>
        <v>2.9859839999999997</v>
      </c>
      <c r="R23" s="33">
        <f t="shared" si="22"/>
        <v>3.5831807999999996</v>
      </c>
      <c r="S23" s="33">
        <f t="shared" si="22"/>
        <v>4.2998169599999994</v>
      </c>
      <c r="T23" s="33">
        <f t="shared" si="22"/>
        <v>5.1597803519999994</v>
      </c>
      <c r="U23" s="33">
        <f t="shared" si="22"/>
        <v>6.1917364223999991</v>
      </c>
      <c r="V23" s="33">
        <f t="shared" si="22"/>
        <v>7.4300837068799988</v>
      </c>
      <c r="W23" s="1"/>
    </row>
    <row r="24" spans="1:27" x14ac:dyDescent="0.3">
      <c r="B24" s="1" t="s">
        <v>32</v>
      </c>
      <c r="C24" s="1" t="s">
        <v>78</v>
      </c>
      <c r="D24" s="1">
        <v>3</v>
      </c>
      <c r="E24" s="1">
        <v>37</v>
      </c>
      <c r="F24" s="50">
        <v>0.19700000000000001</v>
      </c>
      <c r="G24" s="10">
        <v>33</v>
      </c>
      <c r="H24" s="50">
        <v>5.07</v>
      </c>
      <c r="I24" s="1">
        <v>1.23</v>
      </c>
      <c r="J24" s="1" t="s">
        <v>59</v>
      </c>
      <c r="K24" s="20">
        <v>1</v>
      </c>
      <c r="L24" s="33">
        <f t="shared" si="16"/>
        <v>1.23</v>
      </c>
      <c r="M24" s="33">
        <f t="shared" ref="M24:V24" si="23">L24*$I24</f>
        <v>1.5128999999999999</v>
      </c>
      <c r="N24" s="33">
        <f t="shared" si="23"/>
        <v>1.8608669999999998</v>
      </c>
      <c r="O24" s="33">
        <f t="shared" si="23"/>
        <v>2.2888664099999998</v>
      </c>
      <c r="P24" s="33">
        <f t="shared" si="23"/>
        <v>2.8153056842999997</v>
      </c>
      <c r="Q24" s="33">
        <f t="shared" si="23"/>
        <v>3.4628259916889994</v>
      </c>
      <c r="R24" s="33">
        <f t="shared" si="23"/>
        <v>4.2592759697774696</v>
      </c>
      <c r="S24" s="33">
        <f t="shared" si="23"/>
        <v>5.2389094428262872</v>
      </c>
      <c r="T24" s="33">
        <f t="shared" si="23"/>
        <v>6.4438586146763335</v>
      </c>
      <c r="U24" s="33">
        <f t="shared" si="23"/>
        <v>7.9259460960518897</v>
      </c>
      <c r="V24" s="33">
        <f t="shared" si="23"/>
        <v>9.7489136981438236</v>
      </c>
    </row>
    <row r="25" spans="1:27" x14ac:dyDescent="0.3">
      <c r="B25" s="1" t="s">
        <v>29</v>
      </c>
      <c r="C25" s="1" t="s">
        <v>79</v>
      </c>
      <c r="D25" s="1">
        <v>3</v>
      </c>
      <c r="E25" s="1">
        <v>37</v>
      </c>
      <c r="F25" s="50">
        <v>2.4E-2</v>
      </c>
      <c r="G25" s="10">
        <v>270</v>
      </c>
      <c r="H25" s="50">
        <v>41.45</v>
      </c>
      <c r="I25" s="30" t="s">
        <v>80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 spans="1:27" x14ac:dyDescent="0.3">
      <c r="A26" s="9"/>
      <c r="B26" s="1" t="s">
        <v>52</v>
      </c>
      <c r="C26" s="1" t="s">
        <v>81</v>
      </c>
      <c r="E26" s="1">
        <v>250</v>
      </c>
      <c r="F26" s="50">
        <v>0.96199999999999997</v>
      </c>
      <c r="H26" s="21">
        <v>1.04</v>
      </c>
      <c r="I26" s="1" t="s">
        <v>82</v>
      </c>
      <c r="J26" s="18" t="s">
        <v>8</v>
      </c>
      <c r="K26" s="34"/>
      <c r="L26" s="18">
        <f ca="1">IF(L$1-TODAY()&gt;0,L$1-TODAY(),0)</f>
        <v>0</v>
      </c>
      <c r="M26" s="18">
        <f t="shared" ref="M26:Q26" ca="1" si="24">IF(M$1-TODAY()&gt;0,M$1-TODAY(),0)</f>
        <v>0</v>
      </c>
      <c r="N26" s="18">
        <f t="shared" ca="1" si="24"/>
        <v>0</v>
      </c>
      <c r="O26" s="18">
        <f t="shared" ca="1" si="24"/>
        <v>0</v>
      </c>
      <c r="P26" s="18">
        <f t="shared" ca="1" si="24"/>
        <v>0</v>
      </c>
      <c r="Q26" s="18">
        <f t="shared" ca="1" si="24"/>
        <v>0</v>
      </c>
      <c r="R26" s="18">
        <f ca="1">IF(R$1-TODAY()&gt;0,R$1-TODAY(),0)</f>
        <v>0</v>
      </c>
      <c r="S26" s="18">
        <f ca="1">IF(S$1-TODAY()&gt;0,S$1-TODAY(),0)</f>
        <v>0</v>
      </c>
      <c r="T26" s="18">
        <f ca="1">IF(T$1-TODAY()&gt;0,T$1-TODAY(),0)</f>
        <v>0</v>
      </c>
      <c r="U26" s="18">
        <f ca="1">IF(U$1-TODAY()&gt;0,U$1-TODAY(),0)</f>
        <v>0</v>
      </c>
      <c r="V26" s="18">
        <f ca="1">IF(V$1-TODAY()&gt;0,V$1-TODAY(),0)</f>
        <v>0</v>
      </c>
    </row>
    <row r="27" spans="1:27" x14ac:dyDescent="0.3">
      <c r="A27" s="9">
        <v>44908</v>
      </c>
      <c r="B27" s="1" t="s">
        <v>40</v>
      </c>
      <c r="C27" s="1" t="s">
        <v>83</v>
      </c>
      <c r="E27" s="1">
        <v>27</v>
      </c>
      <c r="F27" s="50">
        <v>3.6999999999999998E-2</v>
      </c>
      <c r="G27" s="1"/>
      <c r="H27" s="50">
        <v>27</v>
      </c>
      <c r="J27" s="1" t="s">
        <v>29</v>
      </c>
      <c r="K27" s="34"/>
      <c r="L27" s="10">
        <f>L16*K5-L5</f>
        <v>0</v>
      </c>
      <c r="M27" s="10">
        <f>M16*L5-M5</f>
        <v>-160.63899999999998</v>
      </c>
      <c r="N27" s="10">
        <f>N16*M5-N5</f>
        <v>170.47207</v>
      </c>
      <c r="O27" s="10">
        <f>O16*N5-O5</f>
        <v>42.185551000000032</v>
      </c>
      <c r="P27" s="10">
        <f t="shared" ref="P27:V27" si="25">P16*O5-P5</f>
        <v>25.526768600000018</v>
      </c>
      <c r="Q27" s="10">
        <f t="shared" si="25"/>
        <v>21.081575900000011</v>
      </c>
      <c r="R27" s="10">
        <f t="shared" si="25"/>
        <v>1.5035541143931033</v>
      </c>
      <c r="S27" s="10">
        <f t="shared" si="25"/>
        <v>2.0336593594156556</v>
      </c>
      <c r="T27" s="10">
        <f t="shared" si="25"/>
        <v>2.6965225939929431</v>
      </c>
      <c r="U27" s="10">
        <f t="shared" si="25"/>
        <v>3.5221665847414627</v>
      </c>
      <c r="V27" s="10">
        <f t="shared" si="25"/>
        <v>4.5471332381481719</v>
      </c>
    </row>
    <row r="28" spans="1:27" x14ac:dyDescent="0.3">
      <c r="B28" s="1" t="s">
        <v>56</v>
      </c>
      <c r="C28" s="1" t="s">
        <v>75</v>
      </c>
      <c r="E28" s="1">
        <v>60</v>
      </c>
      <c r="F28" s="50">
        <v>1.4930000000000001</v>
      </c>
      <c r="G28" s="1"/>
      <c r="H28" s="50">
        <v>0.67</v>
      </c>
      <c r="J28" s="18" t="s">
        <v>32</v>
      </c>
      <c r="K28" s="34"/>
      <c r="L28" s="10">
        <f>L17*K6-L6</f>
        <v>0</v>
      </c>
      <c r="M28" s="10">
        <f>M17*L6-M6</f>
        <v>-11.832369</v>
      </c>
      <c r="N28" s="10">
        <f t="shared" ref="N28:V28" si="26">N17*M6-N6</f>
        <v>13.052729200000005</v>
      </c>
      <c r="O28" s="10">
        <f>O17*N6-O6</f>
        <v>-9.1796479499999979</v>
      </c>
      <c r="P28" s="10">
        <f t="shared" si="26"/>
        <v>-461.57157473897303</v>
      </c>
      <c r="Q28" s="10">
        <f t="shared" si="26"/>
        <v>914.31474553286205</v>
      </c>
      <c r="R28" s="10">
        <f t="shared" si="26"/>
        <v>1.8071200096998461</v>
      </c>
      <c r="S28" s="10">
        <f t="shared" si="26"/>
        <v>2.4800517186201128</v>
      </c>
      <c r="T28" s="10">
        <f t="shared" si="26"/>
        <v>3.3370557841943569</v>
      </c>
      <c r="U28" s="10">
        <f t="shared" si="26"/>
        <v>4.4239227401734613</v>
      </c>
      <c r="V28" s="10">
        <f t="shared" si="26"/>
        <v>5.7974085105667488</v>
      </c>
    </row>
    <row r="29" spans="1:27" x14ac:dyDescent="0.3">
      <c r="B29" s="1" t="s">
        <v>52</v>
      </c>
      <c r="C29" s="1" t="s">
        <v>84</v>
      </c>
      <c r="E29" s="1">
        <v>3109</v>
      </c>
      <c r="F29" s="50">
        <v>7.8E-2</v>
      </c>
      <c r="G29" s="1"/>
      <c r="H29" s="50">
        <v>12.9</v>
      </c>
      <c r="J29" s="18" t="s">
        <v>36</v>
      </c>
      <c r="K29" s="34"/>
      <c r="L29" s="10">
        <f t="shared" ref="L29:V34" si="27">L18*K7-L7</f>
        <v>0</v>
      </c>
      <c r="M29" s="10">
        <f>M18*L7-M7</f>
        <v>-97.598386999999988</v>
      </c>
      <c r="N29" s="10">
        <f>N18*M7-N7</f>
        <v>136.65000959999998</v>
      </c>
      <c r="O29" s="10">
        <f>O18*N7-O7</f>
        <v>-12.09348732170001</v>
      </c>
      <c r="P29" s="10">
        <f t="shared" si="27"/>
        <v>114.14408191887495</v>
      </c>
      <c r="Q29" s="10">
        <f t="shared" si="27"/>
        <v>6.9259433447762966</v>
      </c>
      <c r="R29" s="10">
        <f t="shared" si="27"/>
        <v>4.6974367209137764</v>
      </c>
      <c r="S29" s="10">
        <f t="shared" si="27"/>
        <v>7.0272681841451341</v>
      </c>
      <c r="T29" s="10">
        <f t="shared" si="27"/>
        <v>10.318055473833208</v>
      </c>
      <c r="U29" s="10">
        <f t="shared" si="27"/>
        <v>14.941546964301889</v>
      </c>
      <c r="V29" s="10">
        <f t="shared" si="27"/>
        <v>21.409561806053642</v>
      </c>
    </row>
    <row r="30" spans="1:27" x14ac:dyDescent="0.3">
      <c r="B30" s="1" t="s">
        <v>59</v>
      </c>
      <c r="C30" s="1" t="s">
        <v>85</v>
      </c>
      <c r="E30" s="1">
        <v>27</v>
      </c>
      <c r="F30" s="50">
        <v>3.6999999999999998E-2</v>
      </c>
      <c r="G30" s="1"/>
      <c r="H30" s="50">
        <v>27</v>
      </c>
      <c r="J30" s="18" t="s">
        <v>40</v>
      </c>
      <c r="K30" s="34"/>
      <c r="L30" s="10">
        <f t="shared" si="27"/>
        <v>0</v>
      </c>
      <c r="M30" s="10">
        <f>M19*L8-M8</f>
        <v>-145.50696799999997</v>
      </c>
      <c r="N30" s="10">
        <f t="shared" si="27"/>
        <v>158.30215879999994</v>
      </c>
      <c r="O30" s="10">
        <f t="shared" si="27"/>
        <v>17.909779627199981</v>
      </c>
      <c r="P30" s="10">
        <f t="shared" si="27"/>
        <v>325.88409635865588</v>
      </c>
      <c r="Q30" s="10">
        <f t="shared" si="27"/>
        <v>6.3979433426668777</v>
      </c>
      <c r="R30" s="10">
        <f t="shared" si="27"/>
        <v>5.4138853970604455</v>
      </c>
      <c r="S30" s="10">
        <f t="shared" si="27"/>
        <v>8.2148886833476737</v>
      </c>
      <c r="T30" s="10">
        <f t="shared" si="27"/>
        <v>12.236792697340537</v>
      </c>
      <c r="U30" s="10">
        <f t="shared" si="27"/>
        <v>17.980600551460704</v>
      </c>
      <c r="V30" s="10">
        <f t="shared" si="27"/>
        <v>26.147854879480697</v>
      </c>
    </row>
    <row r="31" spans="1:27" x14ac:dyDescent="0.3">
      <c r="B31" s="1" t="s">
        <v>36</v>
      </c>
      <c r="C31" s="1" t="s">
        <v>86</v>
      </c>
      <c r="D31" s="1">
        <v>2</v>
      </c>
      <c r="E31" s="1">
        <v>14</v>
      </c>
      <c r="F31" s="50">
        <v>0.191</v>
      </c>
      <c r="G31" s="1">
        <v>90</v>
      </c>
      <c r="H31" s="50">
        <v>5.23</v>
      </c>
      <c r="J31" s="18" t="s">
        <v>44</v>
      </c>
      <c r="K31" s="34"/>
      <c r="L31" s="10">
        <f t="shared" si="27"/>
        <v>0</v>
      </c>
      <c r="M31" s="10">
        <f>M20*L9-M9</f>
        <v>-74.556967999999998</v>
      </c>
      <c r="N31" s="10">
        <f t="shared" si="27"/>
        <v>41.049038399999972</v>
      </c>
      <c r="O31" s="10">
        <f t="shared" si="27"/>
        <v>147.97814850400005</v>
      </c>
      <c r="P31" s="10">
        <f t="shared" si="27"/>
        <v>26.06528517065599</v>
      </c>
      <c r="Q31" s="10">
        <f t="shared" si="27"/>
        <v>20.624593729103356</v>
      </c>
      <c r="R31" s="10">
        <f t="shared" si="27"/>
        <v>5.4138853970604455</v>
      </c>
      <c r="S31" s="10">
        <f t="shared" si="27"/>
        <v>8.2148886833476737</v>
      </c>
      <c r="T31" s="10">
        <f t="shared" si="27"/>
        <v>12.236792697340537</v>
      </c>
      <c r="U31" s="10">
        <f t="shared" si="27"/>
        <v>17.980600551460704</v>
      </c>
      <c r="V31" s="10">
        <f t="shared" si="27"/>
        <v>26.147854879480697</v>
      </c>
    </row>
    <row r="32" spans="1:27" x14ac:dyDescent="0.3">
      <c r="B32" s="1" t="s">
        <v>44</v>
      </c>
      <c r="C32" s="1" t="s">
        <v>87</v>
      </c>
      <c r="D32" s="1">
        <v>3</v>
      </c>
      <c r="E32" s="1">
        <v>37</v>
      </c>
      <c r="F32" s="50">
        <v>7.0000000000000007E-2</v>
      </c>
      <c r="G32" s="1">
        <v>93</v>
      </c>
      <c r="H32" s="50">
        <v>14.28</v>
      </c>
      <c r="J32" s="1" t="s">
        <v>48</v>
      </c>
      <c r="K32" s="34"/>
      <c r="L32" s="10">
        <f t="shared" si="27"/>
        <v>0</v>
      </c>
      <c r="M32" s="10">
        <f t="shared" si="27"/>
        <v>-19.726967999999999</v>
      </c>
      <c r="N32" s="10">
        <f t="shared" si="27"/>
        <v>29.161593839999998</v>
      </c>
      <c r="O32" s="10">
        <f t="shared" si="27"/>
        <v>0.92572767199999895</v>
      </c>
      <c r="P32" s="10">
        <f t="shared" si="27"/>
        <v>21.653109799647993</v>
      </c>
      <c r="Q32" s="10">
        <f t="shared" si="27"/>
        <v>4.3732777278988788</v>
      </c>
      <c r="R32" s="10">
        <f t="shared" si="27"/>
        <v>5.4138853970604455</v>
      </c>
      <c r="S32" s="10">
        <f t="shared" si="27"/>
        <v>8.2148886833476737</v>
      </c>
      <c r="T32" s="10">
        <f t="shared" si="27"/>
        <v>12.236792697340537</v>
      </c>
      <c r="U32" s="10">
        <f t="shared" si="27"/>
        <v>17.980600551460704</v>
      </c>
      <c r="V32" s="10">
        <f t="shared" si="27"/>
        <v>26.147854879480697</v>
      </c>
    </row>
    <row r="33" spans="1:22" x14ac:dyDescent="0.3">
      <c r="B33" s="1" t="s">
        <v>29</v>
      </c>
      <c r="C33" s="1" t="s">
        <v>88</v>
      </c>
      <c r="D33" s="1">
        <v>1</v>
      </c>
      <c r="E33" s="1">
        <v>10</v>
      </c>
      <c r="F33" s="50">
        <v>0.17199999999999999</v>
      </c>
      <c r="G33" s="1">
        <v>140</v>
      </c>
      <c r="H33" s="50">
        <v>5.81</v>
      </c>
      <c r="J33" s="1" t="s">
        <v>52</v>
      </c>
      <c r="K33" s="34"/>
      <c r="L33" s="10">
        <f>L22*K11-L11</f>
        <v>0</v>
      </c>
      <c r="M33" s="10">
        <f t="shared" si="27"/>
        <v>-98.774841000000038</v>
      </c>
      <c r="N33" s="10">
        <f t="shared" si="27"/>
        <v>126.61107314000003</v>
      </c>
      <c r="O33" s="10">
        <f t="shared" si="27"/>
        <v>68.787877482799999</v>
      </c>
      <c r="P33" s="10">
        <f t="shared" si="27"/>
        <v>-3.9092585136800153</v>
      </c>
      <c r="Q33" s="10">
        <f t="shared" si="27"/>
        <v>122.10971677708298</v>
      </c>
      <c r="R33" s="10">
        <f t="shared" si="27"/>
        <v>6.2171322232872752</v>
      </c>
      <c r="S33" s="10">
        <f t="shared" si="27"/>
        <v>9.5681441573581623</v>
      </c>
      <c r="T33" s="10">
        <f t="shared" si="27"/>
        <v>14.45868416822854</v>
      </c>
      <c r="U33" s="10">
        <f t="shared" si="27"/>
        <v>21.556932570750874</v>
      </c>
      <c r="V33" s="10">
        <f t="shared" si="27"/>
        <v>31.814340218386015</v>
      </c>
    </row>
    <row r="34" spans="1:22" x14ac:dyDescent="0.3">
      <c r="B34" s="1" t="s">
        <v>48</v>
      </c>
      <c r="C34" s="1" t="s">
        <v>89</v>
      </c>
      <c r="D34" s="1">
        <v>2</v>
      </c>
      <c r="E34" s="1">
        <v>20</v>
      </c>
      <c r="F34" s="50">
        <v>0.30099999999999999</v>
      </c>
      <c r="G34" s="1">
        <v>40</v>
      </c>
      <c r="H34" s="50">
        <v>3.32</v>
      </c>
      <c r="J34" s="18" t="s">
        <v>56</v>
      </c>
      <c r="K34" s="34"/>
      <c r="L34" s="10">
        <f t="shared" si="27"/>
        <v>0</v>
      </c>
      <c r="M34" s="10">
        <f t="shared" si="27"/>
        <v>-297.15199999999999</v>
      </c>
      <c r="N34" s="10">
        <f t="shared" si="27"/>
        <v>507.17464000000001</v>
      </c>
      <c r="O34" s="10">
        <f>O23*N12-O12</f>
        <v>-480.92625600000002</v>
      </c>
      <c r="P34" s="10">
        <f>P23*O12-P12</f>
        <v>1239.3327807999999</v>
      </c>
      <c r="Q34" s="10">
        <f t="shared" si="27"/>
        <v>12.839731199999997</v>
      </c>
      <c r="R34" s="10">
        <f t="shared" si="27"/>
        <v>7.1161397379071989</v>
      </c>
      <c r="S34" s="10">
        <f t="shared" si="27"/>
        <v>11.107204614586365</v>
      </c>
      <c r="T34" s="10">
        <f t="shared" si="27"/>
        <v>17.026330715404367</v>
      </c>
      <c r="U34" s="10">
        <f t="shared" si="27"/>
        <v>25.756263514662287</v>
      </c>
      <c r="V34" s="10">
        <f t="shared" si="27"/>
        <v>38.575036202489692</v>
      </c>
    </row>
    <row r="35" spans="1:22" x14ac:dyDescent="0.3">
      <c r="B35" s="1" t="s">
        <v>32</v>
      </c>
      <c r="C35" s="1" t="s">
        <v>90</v>
      </c>
      <c r="D35" s="1">
        <v>3</v>
      </c>
      <c r="E35" s="1">
        <v>31</v>
      </c>
      <c r="F35" s="50">
        <v>0.19400000000000001</v>
      </c>
      <c r="G35" s="1">
        <v>40</v>
      </c>
      <c r="H35" s="50">
        <v>5.15</v>
      </c>
      <c r="J35" s="1" t="s">
        <v>59</v>
      </c>
      <c r="K35" s="34"/>
      <c r="L35" s="10">
        <f>L24*K13-L13</f>
        <v>0</v>
      </c>
      <c r="M35" s="10">
        <f t="shared" ref="M35:V35" si="28">M24*L13-M13</f>
        <v>-156.58913299999998</v>
      </c>
      <c r="N35" s="10">
        <f t="shared" si="28"/>
        <v>268.80437614999994</v>
      </c>
      <c r="O35" s="10">
        <f t="shared" si="28"/>
        <v>26.064969980499995</v>
      </c>
      <c r="P35" s="10">
        <f t="shared" si="28"/>
        <v>86.081658765107989</v>
      </c>
      <c r="Q35" s="10">
        <f t="shared" si="28"/>
        <v>25.624912338498596</v>
      </c>
      <c r="R35" s="10">
        <f t="shared" si="28"/>
        <v>10.489855564144321</v>
      </c>
      <c r="S35" s="10">
        <f t="shared" si="28"/>
        <v>17.075051654843989</v>
      </c>
      <c r="T35" s="10">
        <f t="shared" si="28"/>
        <v>27.314933129989026</v>
      </c>
      <c r="U35" s="10">
        <f t="shared" si="28"/>
        <v>43.147729934452336</v>
      </c>
      <c r="V35" s="10">
        <f t="shared" si="28"/>
        <v>67.520450768406008</v>
      </c>
    </row>
    <row r="36" spans="1:22" x14ac:dyDescent="0.3">
      <c r="A36" s="9">
        <v>44909</v>
      </c>
      <c r="B36" s="1" t="s">
        <v>36</v>
      </c>
      <c r="C36" s="1" t="s">
        <v>91</v>
      </c>
      <c r="D36" s="1">
        <v>3</v>
      </c>
      <c r="E36" s="1">
        <v>21</v>
      </c>
      <c r="F36" s="50">
        <v>0.128</v>
      </c>
      <c r="G36" s="10">
        <v>90</v>
      </c>
      <c r="H36" s="10">
        <v>7.84</v>
      </c>
      <c r="J36" s="1"/>
      <c r="K36" s="18"/>
    </row>
    <row r="37" spans="1:22" x14ac:dyDescent="0.3">
      <c r="A37" s="9"/>
      <c r="B37" s="1" t="s">
        <v>32</v>
      </c>
      <c r="C37" s="1" t="s">
        <v>78</v>
      </c>
      <c r="D37" s="1">
        <v>3</v>
      </c>
      <c r="E37" s="1">
        <v>37</v>
      </c>
      <c r="F37" s="50">
        <v>1.099</v>
      </c>
      <c r="G37" s="10">
        <v>30</v>
      </c>
      <c r="H37" s="1">
        <v>0.91</v>
      </c>
      <c r="K37" s="17"/>
    </row>
    <row r="38" spans="1:22" x14ac:dyDescent="0.3">
      <c r="A38" s="9"/>
      <c r="B38" s="1" t="s">
        <v>52</v>
      </c>
      <c r="C38" s="1" t="s">
        <v>84</v>
      </c>
      <c r="E38" s="1">
        <v>546</v>
      </c>
      <c r="F38" s="1">
        <v>5.556</v>
      </c>
      <c r="H38" s="50">
        <v>0.18</v>
      </c>
      <c r="K38" s="17"/>
    </row>
    <row r="39" spans="1:22" x14ac:dyDescent="0.3">
      <c r="A39" s="9">
        <v>44910</v>
      </c>
      <c r="B39" s="1" t="s">
        <v>29</v>
      </c>
      <c r="C39" s="1" t="s">
        <v>88</v>
      </c>
      <c r="D39" s="1">
        <v>3</v>
      </c>
      <c r="E39" s="1">
        <v>37</v>
      </c>
      <c r="F39" s="1">
        <v>0.42</v>
      </c>
      <c r="G39" s="10">
        <v>90</v>
      </c>
      <c r="H39" s="50">
        <v>2.38</v>
      </c>
      <c r="K39" s="17"/>
    </row>
    <row r="40" spans="1:22" x14ac:dyDescent="0.3">
      <c r="B40" s="1" t="s">
        <v>59</v>
      </c>
      <c r="C40" s="1" t="s">
        <v>92</v>
      </c>
      <c r="E40" s="1">
        <v>1451</v>
      </c>
      <c r="F40" s="50">
        <v>0.16600000000000001</v>
      </c>
      <c r="H40" s="50">
        <v>6.02</v>
      </c>
      <c r="K40" s="17"/>
    </row>
    <row r="41" spans="1:22" x14ac:dyDescent="0.3">
      <c r="B41" s="1" t="s">
        <v>44</v>
      </c>
      <c r="C41" s="1" t="s">
        <v>93</v>
      </c>
      <c r="D41" s="1">
        <v>3</v>
      </c>
      <c r="E41" s="1">
        <v>44</v>
      </c>
      <c r="F41" s="1">
        <v>4.2000000000000003E-2</v>
      </c>
      <c r="G41" s="10">
        <v>130</v>
      </c>
      <c r="H41" s="50">
        <v>23.73</v>
      </c>
      <c r="K41" s="17"/>
    </row>
    <row r="42" spans="1:22" x14ac:dyDescent="0.3">
      <c r="B42" s="1" t="s">
        <v>59</v>
      </c>
      <c r="C42" s="1" t="s">
        <v>70</v>
      </c>
      <c r="D42" s="1">
        <v>3</v>
      </c>
      <c r="E42" s="1">
        <v>36</v>
      </c>
      <c r="F42" s="1">
        <v>1.075</v>
      </c>
      <c r="G42" s="10">
        <v>145</v>
      </c>
      <c r="H42" s="50">
        <v>0.93</v>
      </c>
      <c r="K42" s="17"/>
    </row>
    <row r="43" spans="1:22" x14ac:dyDescent="0.3">
      <c r="A43" s="9">
        <v>44911</v>
      </c>
      <c r="B43" s="1" t="s">
        <v>40</v>
      </c>
      <c r="C43" s="1" t="s">
        <v>94</v>
      </c>
      <c r="E43" s="1">
        <v>70</v>
      </c>
      <c r="F43" s="50">
        <v>3.448</v>
      </c>
      <c r="H43" s="50">
        <v>0.28999999999999998</v>
      </c>
      <c r="K43" s="17"/>
    </row>
    <row r="44" spans="1:22" x14ac:dyDescent="0.3">
      <c r="B44" s="1" t="s">
        <v>56</v>
      </c>
      <c r="C44" s="1" t="s">
        <v>76</v>
      </c>
      <c r="E44" s="1">
        <v>72</v>
      </c>
      <c r="F44" s="1">
        <v>1.0640000000000001</v>
      </c>
      <c r="H44" s="50">
        <v>0.94</v>
      </c>
      <c r="K44" s="17"/>
    </row>
    <row r="45" spans="1:22" x14ac:dyDescent="0.3">
      <c r="B45" s="1" t="s">
        <v>52</v>
      </c>
      <c r="C45" s="1" t="s">
        <v>84</v>
      </c>
      <c r="E45" s="1">
        <v>180</v>
      </c>
      <c r="F45" s="1">
        <v>0.24099999999999999</v>
      </c>
      <c r="H45" s="50">
        <v>4.1500000000000004</v>
      </c>
      <c r="K45" s="17"/>
    </row>
    <row r="46" spans="1:22" x14ac:dyDescent="0.3">
      <c r="A46" s="9">
        <v>44913</v>
      </c>
      <c r="B46" s="1" t="s">
        <v>36</v>
      </c>
      <c r="C46" s="1" t="s">
        <v>95</v>
      </c>
      <c r="D46" s="1">
        <v>3</v>
      </c>
      <c r="E46" s="1">
        <v>31</v>
      </c>
      <c r="F46" s="50">
        <v>7.2999999999999995E-2</v>
      </c>
      <c r="G46" s="10">
        <v>106</v>
      </c>
      <c r="H46" s="50">
        <v>13.63</v>
      </c>
    </row>
    <row r="47" spans="1:22" x14ac:dyDescent="0.3">
      <c r="B47" s="1" t="s">
        <v>48</v>
      </c>
      <c r="C47" s="1" t="s">
        <v>89</v>
      </c>
      <c r="D47" s="1">
        <v>3</v>
      </c>
      <c r="E47" s="1">
        <v>37</v>
      </c>
      <c r="F47" s="1">
        <v>0.38600000000000001</v>
      </c>
      <c r="G47" s="10">
        <v>56</v>
      </c>
      <c r="H47" s="50">
        <v>2.59</v>
      </c>
    </row>
    <row r="48" spans="1:22" x14ac:dyDescent="0.3">
      <c r="A48" s="9">
        <v>44914</v>
      </c>
      <c r="B48" s="1" t="s">
        <v>36</v>
      </c>
      <c r="C48" s="1" t="s">
        <v>96</v>
      </c>
      <c r="D48" s="1">
        <v>3</v>
      </c>
      <c r="E48" s="1">
        <v>37</v>
      </c>
      <c r="F48" s="51">
        <v>7.2999999999999995E-2</v>
      </c>
      <c r="G48" s="10">
        <v>90</v>
      </c>
      <c r="H48" s="50">
        <v>13.76</v>
      </c>
    </row>
    <row r="49" spans="1:8" x14ac:dyDescent="0.3">
      <c r="A49" s="9"/>
      <c r="B49" s="1" t="s">
        <v>59</v>
      </c>
      <c r="C49" s="1" t="s">
        <v>97</v>
      </c>
      <c r="D49" s="1">
        <v>3</v>
      </c>
      <c r="E49" s="16">
        <v>30</v>
      </c>
      <c r="F49" s="51">
        <v>0.14099999999999999</v>
      </c>
      <c r="G49" s="10">
        <v>57</v>
      </c>
      <c r="H49" s="21">
        <v>7.07</v>
      </c>
    </row>
    <row r="50" spans="1:8" x14ac:dyDescent="0.3">
      <c r="A50" s="9"/>
      <c r="B50" s="1" t="s">
        <v>52</v>
      </c>
      <c r="C50" s="1" t="s">
        <v>98</v>
      </c>
      <c r="E50" s="1">
        <v>10</v>
      </c>
      <c r="F50" s="1">
        <v>0.1</v>
      </c>
      <c r="H50" s="1">
        <v>10</v>
      </c>
    </row>
    <row r="51" spans="1:8" x14ac:dyDescent="0.3">
      <c r="A51" s="9"/>
      <c r="B51" s="1" t="s">
        <v>52</v>
      </c>
      <c r="C51" s="1" t="s">
        <v>99</v>
      </c>
      <c r="E51" s="1">
        <v>50</v>
      </c>
      <c r="F51" s="1">
        <v>4.7619999999999996</v>
      </c>
      <c r="G51" s="1"/>
      <c r="H51" s="50">
        <v>0.21</v>
      </c>
    </row>
    <row r="52" spans="1:8" x14ac:dyDescent="0.3">
      <c r="B52" s="1" t="s">
        <v>52</v>
      </c>
      <c r="C52" s="1" t="s">
        <v>100</v>
      </c>
      <c r="E52" s="1">
        <v>50</v>
      </c>
      <c r="F52" s="1">
        <v>4.7619999999999996</v>
      </c>
      <c r="G52" s="1"/>
      <c r="H52" s="50">
        <v>0.21</v>
      </c>
    </row>
    <row r="53" spans="1:8" x14ac:dyDescent="0.3">
      <c r="A53" s="9">
        <v>44915</v>
      </c>
      <c r="B53" s="1" t="s">
        <v>56</v>
      </c>
      <c r="C53" s="1" t="s">
        <v>101</v>
      </c>
      <c r="E53" s="1">
        <v>10</v>
      </c>
      <c r="F53" s="1">
        <v>0.1</v>
      </c>
      <c r="G53" s="1"/>
      <c r="H53" s="50">
        <v>10</v>
      </c>
    </row>
    <row r="54" spans="1:8" x14ac:dyDescent="0.3">
      <c r="B54" s="1" t="s">
        <v>56</v>
      </c>
      <c r="C54" s="1" t="s">
        <v>102</v>
      </c>
      <c r="E54" s="1">
        <v>10</v>
      </c>
      <c r="F54" s="50">
        <v>0.1</v>
      </c>
      <c r="G54" s="1"/>
      <c r="H54" s="50">
        <v>10</v>
      </c>
    </row>
    <row r="55" spans="1:8" x14ac:dyDescent="0.3">
      <c r="B55" s="1" t="s">
        <v>56</v>
      </c>
      <c r="C55" s="1" t="s">
        <v>103</v>
      </c>
      <c r="E55" s="1">
        <v>10</v>
      </c>
      <c r="F55" s="1">
        <v>0.1</v>
      </c>
      <c r="G55" s="1"/>
      <c r="H55" s="50">
        <v>10</v>
      </c>
    </row>
    <row r="56" spans="1:8" x14ac:dyDescent="0.3">
      <c r="B56" s="1" t="s">
        <v>40</v>
      </c>
      <c r="C56" s="1" t="s">
        <v>104</v>
      </c>
      <c r="E56" s="1">
        <v>5</v>
      </c>
      <c r="F56" s="1">
        <v>0.2</v>
      </c>
      <c r="G56" s="1"/>
      <c r="H56" s="50">
        <v>5</v>
      </c>
    </row>
    <row r="57" spans="1:8" x14ac:dyDescent="0.3">
      <c r="B57" s="1" t="s">
        <v>40</v>
      </c>
      <c r="C57" s="1" t="s">
        <v>105</v>
      </c>
      <c r="E57" s="1">
        <v>10</v>
      </c>
      <c r="F57" s="50">
        <v>0.1</v>
      </c>
      <c r="G57" s="1"/>
      <c r="H57" s="50">
        <v>10</v>
      </c>
    </row>
    <row r="58" spans="1:8" x14ac:dyDescent="0.3">
      <c r="B58" s="1" t="s">
        <v>40</v>
      </c>
      <c r="C58" s="1" t="s">
        <v>106</v>
      </c>
      <c r="E58" s="1">
        <v>10</v>
      </c>
      <c r="F58" s="1">
        <v>0.1</v>
      </c>
      <c r="G58" s="1"/>
      <c r="H58" s="50">
        <v>10</v>
      </c>
    </row>
    <row r="59" spans="1:8" x14ac:dyDescent="0.3">
      <c r="B59" s="1" t="s">
        <v>40</v>
      </c>
      <c r="C59" s="1" t="s">
        <v>107</v>
      </c>
      <c r="E59" s="1">
        <v>10</v>
      </c>
      <c r="F59" s="1">
        <v>0.1</v>
      </c>
      <c r="G59" s="1"/>
      <c r="H59" s="50">
        <v>10</v>
      </c>
    </row>
    <row r="60" spans="1:8" x14ac:dyDescent="0.3">
      <c r="B60" s="1" t="s">
        <v>40</v>
      </c>
      <c r="C60" s="1" t="s">
        <v>108</v>
      </c>
      <c r="E60" s="1">
        <v>15</v>
      </c>
      <c r="F60" s="50">
        <v>6.7000000000000004E-2</v>
      </c>
      <c r="G60" s="1"/>
      <c r="H60" s="50">
        <v>15</v>
      </c>
    </row>
    <row r="61" spans="1:8" x14ac:dyDescent="0.3">
      <c r="B61" s="1" t="s">
        <v>52</v>
      </c>
      <c r="C61" s="1" t="s">
        <v>84</v>
      </c>
      <c r="E61" s="1">
        <v>10460</v>
      </c>
      <c r="F61" s="1">
        <v>9.6000000000000002E-2</v>
      </c>
      <c r="G61" s="1"/>
      <c r="H61" s="50">
        <v>10.42</v>
      </c>
    </row>
    <row r="62" spans="1:8" x14ac:dyDescent="0.3">
      <c r="B62" s="1" t="s">
        <v>52</v>
      </c>
      <c r="C62" s="1" t="s">
        <v>109</v>
      </c>
      <c r="E62" s="1">
        <v>10</v>
      </c>
      <c r="F62" s="51">
        <v>0.1</v>
      </c>
      <c r="G62" s="1"/>
      <c r="H62" s="50">
        <v>10</v>
      </c>
    </row>
    <row r="63" spans="1:8" x14ac:dyDescent="0.3">
      <c r="A63" s="9"/>
      <c r="B63" s="1" t="s">
        <v>56</v>
      </c>
      <c r="C63" s="1" t="s">
        <v>110</v>
      </c>
      <c r="D63" s="1">
        <v>1</v>
      </c>
      <c r="E63" s="1">
        <v>10</v>
      </c>
      <c r="F63" s="21">
        <v>0.1</v>
      </c>
      <c r="H63" s="21">
        <v>10</v>
      </c>
    </row>
    <row r="64" spans="1:8" x14ac:dyDescent="0.3">
      <c r="A64" s="9"/>
      <c r="B64" s="1" t="s">
        <v>32</v>
      </c>
      <c r="C64" s="1" t="s">
        <v>111</v>
      </c>
      <c r="E64" s="1">
        <v>500</v>
      </c>
      <c r="F64" s="1">
        <v>0.48299999999999998</v>
      </c>
      <c r="H64" s="1">
        <v>2.0699999999999998</v>
      </c>
    </row>
    <row r="65" spans="1:8" x14ac:dyDescent="0.3">
      <c r="A65" s="9">
        <v>44916</v>
      </c>
      <c r="B65" s="1" t="s">
        <v>59</v>
      </c>
      <c r="C65" s="1" t="s">
        <v>112</v>
      </c>
      <c r="E65" s="1">
        <v>15</v>
      </c>
      <c r="F65" s="1">
        <v>6.7000000000000004E-2</v>
      </c>
      <c r="H65" s="50">
        <v>15</v>
      </c>
    </row>
    <row r="66" spans="1:8" x14ac:dyDescent="0.3">
      <c r="B66" s="1" t="s">
        <v>36</v>
      </c>
      <c r="C66" s="1" t="s">
        <v>113</v>
      </c>
      <c r="E66" s="1">
        <v>10</v>
      </c>
      <c r="F66" s="1">
        <v>0.1</v>
      </c>
      <c r="H66" s="50">
        <v>10</v>
      </c>
    </row>
    <row r="67" spans="1:8" x14ac:dyDescent="0.3">
      <c r="B67" s="1" t="s">
        <v>36</v>
      </c>
      <c r="C67" s="1" t="s">
        <v>114</v>
      </c>
      <c r="E67" s="1">
        <v>12</v>
      </c>
      <c r="F67" s="50">
        <v>8.3000000000000004E-2</v>
      </c>
      <c r="H67" s="50">
        <v>12</v>
      </c>
    </row>
    <row r="68" spans="1:8" x14ac:dyDescent="0.3">
      <c r="B68" s="1" t="s">
        <v>36</v>
      </c>
      <c r="C68" s="1" t="s">
        <v>115</v>
      </c>
      <c r="E68" s="1">
        <v>10</v>
      </c>
      <c r="F68" s="1">
        <v>0.1</v>
      </c>
      <c r="H68" s="50">
        <v>10</v>
      </c>
    </row>
    <row r="69" spans="1:8" x14ac:dyDescent="0.3">
      <c r="B69" s="1" t="s">
        <v>36</v>
      </c>
      <c r="C69" s="1" t="s">
        <v>116</v>
      </c>
      <c r="E69" s="1">
        <v>12</v>
      </c>
      <c r="F69" s="1">
        <v>8.3000000000000004E-2</v>
      </c>
      <c r="H69" s="50">
        <v>12</v>
      </c>
    </row>
    <row r="70" spans="1:8" x14ac:dyDescent="0.3">
      <c r="B70" s="1" t="s">
        <v>56</v>
      </c>
      <c r="C70" s="1" t="s">
        <v>117</v>
      </c>
      <c r="E70" s="1">
        <v>15</v>
      </c>
      <c r="F70" s="50">
        <v>6.7000000000000004E-2</v>
      </c>
      <c r="H70" s="50">
        <v>15</v>
      </c>
    </row>
    <row r="71" spans="1:8" x14ac:dyDescent="0.3">
      <c r="B71" s="1" t="s">
        <v>40</v>
      </c>
      <c r="C71" s="1" t="s">
        <v>118</v>
      </c>
      <c r="E71" s="1">
        <v>15</v>
      </c>
      <c r="F71" s="1">
        <v>6.7000000000000004E-2</v>
      </c>
      <c r="H71" s="50">
        <v>15</v>
      </c>
    </row>
    <row r="72" spans="1:8" x14ac:dyDescent="0.3">
      <c r="B72" s="1" t="s">
        <v>40</v>
      </c>
      <c r="C72" s="1" t="s">
        <v>119</v>
      </c>
      <c r="E72" s="1">
        <v>15</v>
      </c>
      <c r="F72" s="1">
        <v>6.7000000000000004E-2</v>
      </c>
      <c r="H72" s="50">
        <v>15</v>
      </c>
    </row>
    <row r="73" spans="1:8" x14ac:dyDescent="0.3">
      <c r="B73" s="1" t="s">
        <v>44</v>
      </c>
      <c r="C73" s="1" t="s">
        <v>120</v>
      </c>
      <c r="D73" s="1">
        <v>1</v>
      </c>
      <c r="E73" s="1">
        <v>10</v>
      </c>
      <c r="F73" s="50">
        <v>0.48299999999999998</v>
      </c>
      <c r="G73" s="10">
        <v>50</v>
      </c>
      <c r="H73" s="50">
        <v>2.0699999999999998</v>
      </c>
    </row>
    <row r="74" spans="1:8" x14ac:dyDescent="0.3">
      <c r="B74" s="1" t="s">
        <v>44</v>
      </c>
      <c r="C74" s="1" t="s">
        <v>121</v>
      </c>
      <c r="D74" s="1">
        <v>1</v>
      </c>
      <c r="E74" s="1">
        <v>10</v>
      </c>
      <c r="F74" s="1">
        <v>0.48299999999999998</v>
      </c>
      <c r="G74" s="10">
        <v>50</v>
      </c>
      <c r="H74" s="50">
        <v>2.0699999999999998</v>
      </c>
    </row>
    <row r="75" spans="1:8" x14ac:dyDescent="0.3">
      <c r="B75" s="1" t="s">
        <v>44</v>
      </c>
      <c r="C75" s="1" t="s">
        <v>122</v>
      </c>
      <c r="D75" s="1">
        <v>2</v>
      </c>
      <c r="E75" s="1">
        <v>20</v>
      </c>
      <c r="F75" s="51">
        <v>0.14199999999999999</v>
      </c>
      <c r="G75" s="10">
        <v>85</v>
      </c>
      <c r="H75" s="50">
        <v>7.02</v>
      </c>
    </row>
    <row r="76" spans="1:8" x14ac:dyDescent="0.3">
      <c r="A76" s="9"/>
      <c r="B76" s="1" t="s">
        <v>44</v>
      </c>
      <c r="C76" s="1" t="s">
        <v>123</v>
      </c>
      <c r="E76" s="1">
        <v>5</v>
      </c>
      <c r="F76" s="21">
        <v>0.2</v>
      </c>
      <c r="H76" s="21">
        <v>5</v>
      </c>
    </row>
    <row r="77" spans="1:8" x14ac:dyDescent="0.3">
      <c r="A77" s="9"/>
      <c r="B77" s="1" t="s">
        <v>44</v>
      </c>
      <c r="C77" s="1" t="s">
        <v>124</v>
      </c>
      <c r="E77" s="1">
        <v>5</v>
      </c>
      <c r="F77" s="1">
        <v>0.2</v>
      </c>
      <c r="H77" s="50">
        <v>5</v>
      </c>
    </row>
    <row r="78" spans="1:8" x14ac:dyDescent="0.3">
      <c r="B78" s="1" t="s">
        <v>29</v>
      </c>
      <c r="C78" s="1" t="s">
        <v>125</v>
      </c>
      <c r="D78" s="1">
        <v>1</v>
      </c>
      <c r="E78" s="1">
        <v>15</v>
      </c>
      <c r="F78" s="1">
        <v>0.36599999999999999</v>
      </c>
      <c r="G78" s="10">
        <v>44</v>
      </c>
      <c r="H78" s="50">
        <v>2.73</v>
      </c>
    </row>
    <row r="79" spans="1:8" x14ac:dyDescent="0.3">
      <c r="B79" s="1" t="s">
        <v>29</v>
      </c>
      <c r="C79" s="1" t="s">
        <v>126</v>
      </c>
      <c r="E79" s="1">
        <v>12</v>
      </c>
      <c r="F79" s="50">
        <v>8.3000000000000004E-2</v>
      </c>
      <c r="H79" s="50">
        <v>12</v>
      </c>
    </row>
    <row r="80" spans="1:8" x14ac:dyDescent="0.3">
      <c r="B80" s="1" t="s">
        <v>29</v>
      </c>
      <c r="C80" s="1" t="s">
        <v>127</v>
      </c>
      <c r="D80" s="1">
        <v>1</v>
      </c>
      <c r="E80" s="1">
        <v>10</v>
      </c>
      <c r="F80" s="1">
        <v>0.48299999999999998</v>
      </c>
      <c r="G80" s="10">
        <v>50</v>
      </c>
      <c r="H80" s="50">
        <v>2.0699999999999998</v>
      </c>
    </row>
    <row r="81" spans="1:31" x14ac:dyDescent="0.3">
      <c r="B81" s="1" t="s">
        <v>29</v>
      </c>
      <c r="C81" s="1" t="s">
        <v>128</v>
      </c>
      <c r="E81" s="1">
        <v>14</v>
      </c>
      <c r="F81" s="1">
        <v>7.0999999999999994E-2</v>
      </c>
      <c r="H81" s="50">
        <v>14</v>
      </c>
    </row>
    <row r="82" spans="1:31" x14ac:dyDescent="0.3">
      <c r="B82" s="1" t="s">
        <v>29</v>
      </c>
      <c r="C82" s="1" t="s">
        <v>129</v>
      </c>
      <c r="E82" s="1">
        <v>15</v>
      </c>
      <c r="F82" s="50">
        <v>6.7000000000000004E-2</v>
      </c>
      <c r="H82" s="50">
        <v>15</v>
      </c>
    </row>
    <row r="83" spans="1:31" x14ac:dyDescent="0.3">
      <c r="B83" s="1" t="s">
        <v>29</v>
      </c>
      <c r="C83" s="1" t="s">
        <v>130</v>
      </c>
      <c r="E83" s="1">
        <v>10</v>
      </c>
      <c r="F83" s="1">
        <v>0.1</v>
      </c>
      <c r="H83" s="50">
        <v>10</v>
      </c>
    </row>
    <row r="84" spans="1:31" x14ac:dyDescent="0.3">
      <c r="B84" s="1" t="s">
        <v>29</v>
      </c>
      <c r="C84" s="1" t="s">
        <v>131</v>
      </c>
      <c r="E84" s="1">
        <v>10</v>
      </c>
      <c r="F84" s="1">
        <v>0.1</v>
      </c>
      <c r="H84" s="50">
        <v>10</v>
      </c>
    </row>
    <row r="85" spans="1:31" x14ac:dyDescent="0.3">
      <c r="B85" s="1" t="s">
        <v>29</v>
      </c>
      <c r="C85" s="1" t="s">
        <v>132</v>
      </c>
      <c r="E85" s="1">
        <v>15</v>
      </c>
      <c r="F85" s="50">
        <v>6.7000000000000004E-2</v>
      </c>
      <c r="H85" s="50">
        <v>15</v>
      </c>
    </row>
    <row r="86" spans="1:31" x14ac:dyDescent="0.3">
      <c r="B86" s="1" t="s">
        <v>48</v>
      </c>
      <c r="C86" s="1" t="s">
        <v>133</v>
      </c>
      <c r="D86" s="1">
        <v>1</v>
      </c>
      <c r="E86" s="1">
        <v>10</v>
      </c>
      <c r="F86" s="1">
        <v>0.48299999999999998</v>
      </c>
      <c r="G86" s="10">
        <v>50</v>
      </c>
      <c r="H86" s="50">
        <v>2.0699999999999998</v>
      </c>
    </row>
    <row r="87" spans="1:31" x14ac:dyDescent="0.3">
      <c r="B87" s="1" t="s">
        <v>48</v>
      </c>
      <c r="C87" s="1" t="s">
        <v>134</v>
      </c>
      <c r="D87" s="1">
        <v>1</v>
      </c>
      <c r="E87" s="1">
        <v>10</v>
      </c>
      <c r="F87" s="51">
        <v>0.48299999999999998</v>
      </c>
      <c r="G87" s="10">
        <v>50</v>
      </c>
      <c r="H87" s="50">
        <v>2.0699999999999998</v>
      </c>
    </row>
    <row r="88" spans="1:31" x14ac:dyDescent="0.3">
      <c r="A88" s="24"/>
      <c r="B88" s="1" t="s">
        <v>44</v>
      </c>
      <c r="C88" s="1" t="s">
        <v>135</v>
      </c>
      <c r="D88" s="1">
        <v>1</v>
      </c>
      <c r="E88" s="1">
        <v>10</v>
      </c>
      <c r="F88" s="21">
        <v>0.60599999999999998</v>
      </c>
      <c r="G88" s="10">
        <v>40</v>
      </c>
      <c r="H88" s="50">
        <v>1.65</v>
      </c>
    </row>
    <row r="89" spans="1:31" x14ac:dyDescent="0.3">
      <c r="A89" s="24"/>
      <c r="B89" s="1" t="s">
        <v>29</v>
      </c>
      <c r="C89" s="1" t="s">
        <v>136</v>
      </c>
      <c r="D89" s="1">
        <v>1</v>
      </c>
      <c r="E89" s="1">
        <v>10</v>
      </c>
      <c r="F89" s="1">
        <v>0.26900000000000002</v>
      </c>
      <c r="G89" s="10">
        <v>90</v>
      </c>
      <c r="H89" s="50">
        <v>3.72</v>
      </c>
    </row>
    <row r="90" spans="1:31" x14ac:dyDescent="0.3">
      <c r="A90" s="24">
        <v>44917</v>
      </c>
      <c r="B90" s="1" t="s">
        <v>44</v>
      </c>
      <c r="C90" s="1" t="s">
        <v>71</v>
      </c>
      <c r="D90" s="1">
        <v>1</v>
      </c>
      <c r="E90" s="1">
        <v>10</v>
      </c>
      <c r="F90" s="1">
        <v>2.0830000000000002</v>
      </c>
      <c r="G90" s="10">
        <v>172</v>
      </c>
      <c r="H90" s="51">
        <v>0.48</v>
      </c>
    </row>
    <row r="91" spans="1:31" x14ac:dyDescent="0.3">
      <c r="A91" s="1"/>
      <c r="B91" s="1" t="s">
        <v>59</v>
      </c>
      <c r="C91" s="1" t="s">
        <v>137</v>
      </c>
      <c r="D91" s="1">
        <v>4</v>
      </c>
      <c r="E91" s="1">
        <v>40</v>
      </c>
      <c r="F91" s="50">
        <v>0.10100000000000001</v>
      </c>
      <c r="G91" s="10">
        <v>60</v>
      </c>
      <c r="H91" s="51">
        <v>9.92</v>
      </c>
    </row>
    <row r="92" spans="1:31" x14ac:dyDescent="0.3">
      <c r="A92" s="1"/>
      <c r="B92" s="1" t="s">
        <v>59</v>
      </c>
      <c r="C92" s="1" t="s">
        <v>138</v>
      </c>
      <c r="D92" s="1">
        <v>4</v>
      </c>
      <c r="E92" s="1">
        <v>40</v>
      </c>
      <c r="F92" s="1">
        <v>7.0999999999999994E-2</v>
      </c>
      <c r="G92" s="10">
        <v>85</v>
      </c>
      <c r="H92" s="51">
        <v>14.05</v>
      </c>
      <c r="Y92" s="108"/>
      <c r="AD92" s="109"/>
    </row>
    <row r="93" spans="1:31" x14ac:dyDescent="0.3">
      <c r="A93" s="1"/>
      <c r="B93" s="1" t="s">
        <v>59</v>
      </c>
      <c r="C93" s="1" t="s">
        <v>139</v>
      </c>
      <c r="D93" s="1">
        <v>2</v>
      </c>
      <c r="E93" s="1">
        <v>16</v>
      </c>
      <c r="F93" s="1">
        <v>0.16800000000000001</v>
      </c>
      <c r="G93" s="10">
        <v>90</v>
      </c>
      <c r="H93" s="51">
        <v>5.95</v>
      </c>
      <c r="Z93" s="110"/>
      <c r="AA93" s="111"/>
      <c r="AB93" s="109"/>
      <c r="AC93" s="112"/>
      <c r="AE93" s="113"/>
    </row>
    <row r="94" spans="1:31" x14ac:dyDescent="0.3">
      <c r="A94" s="1"/>
      <c r="B94" s="1" t="s">
        <v>52</v>
      </c>
      <c r="C94" s="1" t="s">
        <v>140</v>
      </c>
      <c r="E94" s="1">
        <v>8370</v>
      </c>
      <c r="F94" s="50">
        <v>2.9000000000000001E-2</v>
      </c>
      <c r="H94" s="51">
        <v>34.590000000000003</v>
      </c>
      <c r="L94" s="1"/>
      <c r="M94" s="1"/>
      <c r="N94" s="134"/>
      <c r="O94" s="134"/>
      <c r="P94" s="134"/>
      <c r="Q94" s="134"/>
      <c r="R94" s="1"/>
      <c r="V94" s="1"/>
      <c r="W94" s="1"/>
      <c r="AD94" s="1"/>
    </row>
    <row r="95" spans="1:31" x14ac:dyDescent="0.3">
      <c r="A95" s="1"/>
      <c r="B95" s="1" t="s">
        <v>59</v>
      </c>
      <c r="C95" s="1" t="s">
        <v>70</v>
      </c>
      <c r="D95" s="1">
        <v>3</v>
      </c>
      <c r="E95" s="1">
        <v>38</v>
      </c>
      <c r="F95" s="1">
        <v>4.1000000000000002E-2</v>
      </c>
      <c r="G95" s="10">
        <v>145</v>
      </c>
      <c r="H95" s="51">
        <v>24.48</v>
      </c>
      <c r="L95" s="103"/>
      <c r="M95" s="103"/>
      <c r="N95" s="103"/>
      <c r="O95" s="106"/>
      <c r="P95" s="103"/>
      <c r="Q95" s="103"/>
      <c r="R95" s="103"/>
      <c r="S95" s="103"/>
      <c r="V95" s="103"/>
      <c r="W95" s="103"/>
      <c r="X95" s="103"/>
      <c r="Y95" s="106"/>
      <c r="Z95" s="103"/>
      <c r="AA95" s="103"/>
      <c r="AB95" s="103"/>
      <c r="AC95" s="103"/>
      <c r="AD95" s="103"/>
      <c r="AE95" s="103"/>
    </row>
    <row r="96" spans="1:31" x14ac:dyDescent="0.3">
      <c r="A96" s="1"/>
      <c r="B96" s="1" t="s">
        <v>48</v>
      </c>
      <c r="C96" s="1" t="s">
        <v>141</v>
      </c>
      <c r="D96" s="1">
        <v>3</v>
      </c>
      <c r="E96" s="1">
        <v>37</v>
      </c>
      <c r="F96" s="1">
        <v>0.437</v>
      </c>
      <c r="G96" s="10">
        <v>15</v>
      </c>
      <c r="H96" s="51">
        <v>2.29</v>
      </c>
      <c r="L96" s="1"/>
      <c r="M96" s="1"/>
      <c r="P96" s="1"/>
      <c r="Q96" s="1"/>
      <c r="S96" s="50"/>
      <c r="V96" s="1"/>
      <c r="W96" s="1"/>
      <c r="Z96" s="1"/>
      <c r="AA96" s="1"/>
      <c r="AB96" s="1"/>
      <c r="AC96" s="1"/>
      <c r="AE96" s="50"/>
    </row>
    <row r="97" spans="1:31" x14ac:dyDescent="0.3">
      <c r="A97" s="24"/>
      <c r="B97" s="1" t="s">
        <v>48</v>
      </c>
      <c r="C97" s="1" t="s">
        <v>142</v>
      </c>
      <c r="D97" s="1">
        <v>3</v>
      </c>
      <c r="E97" s="1">
        <v>36</v>
      </c>
      <c r="F97" s="50">
        <v>0.24</v>
      </c>
      <c r="G97" s="10">
        <v>28</v>
      </c>
      <c r="H97" s="51">
        <v>4.17</v>
      </c>
      <c r="L97" s="1"/>
      <c r="M97" s="1"/>
      <c r="N97" s="1"/>
      <c r="P97" s="1"/>
      <c r="Q97" s="1"/>
      <c r="R97" s="107"/>
      <c r="S97" s="50"/>
      <c r="V97" s="1"/>
      <c r="W97" s="1"/>
      <c r="X97" s="1"/>
      <c r="Z97" s="1"/>
      <c r="AA97" s="1"/>
      <c r="AB97" s="1"/>
      <c r="AC97" s="114"/>
      <c r="AD97" s="115"/>
      <c r="AE97" s="50"/>
    </row>
    <row r="98" spans="1:31" x14ac:dyDescent="0.3">
      <c r="A98" s="1"/>
      <c r="B98" s="1" t="s">
        <v>48</v>
      </c>
      <c r="C98" s="1" t="s">
        <v>143</v>
      </c>
      <c r="D98" s="1">
        <v>2</v>
      </c>
      <c r="E98" s="1">
        <v>14</v>
      </c>
      <c r="F98" s="1">
        <v>1.149</v>
      </c>
      <c r="G98" s="10">
        <v>15</v>
      </c>
      <c r="H98" s="51">
        <v>0.87</v>
      </c>
      <c r="L98" s="1"/>
      <c r="M98" s="1"/>
      <c r="N98" s="1"/>
      <c r="O98" s="1"/>
      <c r="P98" s="1"/>
      <c r="Q98" s="1"/>
      <c r="R98" s="107"/>
      <c r="S98" s="50"/>
      <c r="V98" s="1"/>
      <c r="W98" s="1"/>
      <c r="X98" s="1"/>
      <c r="Y98" s="1"/>
      <c r="Z98" s="1"/>
      <c r="AA98" s="1"/>
      <c r="AB98" s="1"/>
      <c r="AC98" s="114"/>
      <c r="AD98" s="115"/>
      <c r="AE98" s="50"/>
    </row>
    <row r="99" spans="1:31" x14ac:dyDescent="0.3">
      <c r="A99" s="24">
        <v>44918</v>
      </c>
      <c r="B99" s="1" t="s">
        <v>56</v>
      </c>
      <c r="C99" s="1" t="s">
        <v>144</v>
      </c>
      <c r="D99" s="1">
        <v>2</v>
      </c>
      <c r="E99" s="1">
        <v>20</v>
      </c>
      <c r="F99" s="51">
        <v>0.80600000000000005</v>
      </c>
      <c r="G99" s="10">
        <v>15</v>
      </c>
      <c r="H99" s="51">
        <v>1.24</v>
      </c>
      <c r="L99" s="1"/>
      <c r="M99" s="1"/>
      <c r="N99" s="1"/>
      <c r="O99" s="1"/>
      <c r="P99" s="1"/>
      <c r="Q99" s="1"/>
      <c r="R99" s="107"/>
      <c r="S99" s="50"/>
      <c r="V99" s="1"/>
      <c r="W99" s="1"/>
      <c r="X99" s="1"/>
      <c r="Y99" s="1"/>
      <c r="Z99" s="1"/>
      <c r="AA99" s="1"/>
      <c r="AB99" s="1"/>
      <c r="AC99" s="114"/>
      <c r="AD99" s="115"/>
      <c r="AE99" s="50"/>
    </row>
    <row r="100" spans="1:31" x14ac:dyDescent="0.3">
      <c r="A100" s="24"/>
      <c r="B100" s="1" t="s">
        <v>52</v>
      </c>
      <c r="C100" s="1" t="s">
        <v>145</v>
      </c>
      <c r="E100" s="16">
        <v>600</v>
      </c>
      <c r="F100" s="21">
        <v>0.40300000000000002</v>
      </c>
      <c r="H100" s="21">
        <v>2.48</v>
      </c>
      <c r="L100" s="1"/>
      <c r="M100" s="1"/>
      <c r="N100" s="1"/>
      <c r="O100" s="1"/>
      <c r="P100" s="1"/>
      <c r="Q100" s="1"/>
      <c r="R100" s="107"/>
      <c r="S100" s="50"/>
      <c r="V100" s="1"/>
      <c r="W100" s="1"/>
      <c r="X100" s="1"/>
      <c r="Y100" s="1"/>
      <c r="Z100" s="1"/>
      <c r="AA100" s="1"/>
      <c r="AB100" s="1"/>
      <c r="AC100" s="114"/>
      <c r="AD100" s="115"/>
      <c r="AE100" s="50"/>
    </row>
    <row r="101" spans="1:31" x14ac:dyDescent="0.3">
      <c r="A101" s="1"/>
      <c r="B101" s="1" t="s">
        <v>52</v>
      </c>
      <c r="C101" s="1" t="s">
        <v>146</v>
      </c>
      <c r="E101" s="1">
        <v>600</v>
      </c>
      <c r="F101" s="1">
        <v>0.40300000000000002</v>
      </c>
      <c r="H101" s="50">
        <v>2.48</v>
      </c>
      <c r="L101" s="1"/>
      <c r="M101" s="1"/>
      <c r="N101" s="1"/>
      <c r="O101" s="1"/>
      <c r="P101" s="1"/>
      <c r="Q101" s="1"/>
      <c r="R101" s="107"/>
      <c r="S101" s="50"/>
      <c r="V101" s="1"/>
      <c r="W101" s="1"/>
      <c r="X101" s="1"/>
      <c r="Y101" s="1"/>
      <c r="Z101" s="1"/>
      <c r="AA101" s="1"/>
      <c r="AB101" s="1"/>
      <c r="AC101" s="114"/>
      <c r="AD101" s="115"/>
      <c r="AE101" s="50"/>
    </row>
    <row r="102" spans="1:31" x14ac:dyDescent="0.3">
      <c r="A102" s="1"/>
      <c r="B102" s="1" t="s">
        <v>29</v>
      </c>
      <c r="C102" s="1" t="s">
        <v>147</v>
      </c>
      <c r="D102" s="1">
        <v>3</v>
      </c>
      <c r="E102" s="1">
        <v>37</v>
      </c>
      <c r="F102" s="1">
        <v>0.13100000000000001</v>
      </c>
      <c r="G102" s="10">
        <v>50</v>
      </c>
      <c r="H102" s="51">
        <v>7.64</v>
      </c>
      <c r="L102" s="1"/>
      <c r="M102" s="1"/>
      <c r="N102" s="1"/>
      <c r="O102" s="1"/>
      <c r="P102" s="1"/>
      <c r="Q102" s="1"/>
      <c r="R102" s="107"/>
      <c r="S102" s="50"/>
      <c r="V102" s="1"/>
      <c r="W102" s="10"/>
      <c r="X102" s="10"/>
      <c r="Y102" s="10"/>
      <c r="Z102" s="1"/>
      <c r="AA102" s="51"/>
      <c r="AB102" s="1"/>
      <c r="AC102" s="1"/>
      <c r="AD102" s="116"/>
      <c r="AE102" s="50"/>
    </row>
    <row r="103" spans="1:31" x14ac:dyDescent="0.3">
      <c r="A103" s="1"/>
      <c r="B103" s="1" t="s">
        <v>29</v>
      </c>
      <c r="C103" s="1" t="s">
        <v>148</v>
      </c>
      <c r="D103" s="1">
        <v>3</v>
      </c>
      <c r="E103" s="1">
        <v>37</v>
      </c>
      <c r="F103" s="50">
        <v>7.2999999999999995E-2</v>
      </c>
      <c r="G103" s="10">
        <v>90</v>
      </c>
      <c r="H103" s="51">
        <v>13.76</v>
      </c>
      <c r="L103" s="1"/>
      <c r="M103" s="1"/>
      <c r="N103" s="1"/>
      <c r="O103" s="1"/>
      <c r="P103" s="1"/>
      <c r="Q103" s="1"/>
      <c r="R103" s="118"/>
      <c r="S103" s="50"/>
      <c r="V103" s="1"/>
      <c r="W103" s="10"/>
      <c r="X103" s="10"/>
      <c r="Y103" s="10"/>
      <c r="Z103" s="1"/>
      <c r="AA103" s="51"/>
      <c r="AB103" s="1"/>
      <c r="AC103" s="1"/>
      <c r="AD103" s="116"/>
      <c r="AE103" s="50"/>
    </row>
    <row r="104" spans="1:31" x14ac:dyDescent="0.3">
      <c r="A104" s="1"/>
      <c r="B104" s="1" t="s">
        <v>29</v>
      </c>
      <c r="C104" s="1" t="s">
        <v>149</v>
      </c>
      <c r="D104" s="1">
        <v>2</v>
      </c>
      <c r="E104" s="1">
        <v>20</v>
      </c>
      <c r="F104" s="1">
        <v>0.48299999999999998</v>
      </c>
      <c r="G104" s="10">
        <v>25</v>
      </c>
      <c r="H104" s="51">
        <v>2.0699999999999998</v>
      </c>
      <c r="L104" s="1"/>
      <c r="M104" s="1"/>
      <c r="N104" s="1"/>
      <c r="O104" s="1"/>
      <c r="P104" s="1"/>
      <c r="Q104" s="1"/>
      <c r="R104" s="118"/>
      <c r="S104" s="50"/>
      <c r="V104" s="1"/>
      <c r="W104" s="10"/>
      <c r="X104" s="10"/>
      <c r="Y104" s="10"/>
      <c r="Z104" s="1"/>
      <c r="AA104" s="51"/>
      <c r="AB104" s="1"/>
      <c r="AC104" s="1"/>
      <c r="AD104" s="116"/>
      <c r="AE104" s="50"/>
    </row>
    <row r="105" spans="1:31" x14ac:dyDescent="0.3">
      <c r="A105" s="1"/>
      <c r="B105" s="1" t="s">
        <v>29</v>
      </c>
      <c r="C105" s="1" t="s">
        <v>150</v>
      </c>
      <c r="D105" s="1">
        <v>3</v>
      </c>
      <c r="E105" s="1">
        <v>30</v>
      </c>
      <c r="F105" s="1">
        <v>0.23</v>
      </c>
      <c r="G105" s="10">
        <v>35</v>
      </c>
      <c r="H105" s="51">
        <v>4.34</v>
      </c>
      <c r="L105" s="1"/>
      <c r="M105" s="1"/>
      <c r="N105" s="1"/>
      <c r="O105" s="1"/>
      <c r="P105" s="1"/>
      <c r="Q105" s="1"/>
      <c r="R105" s="118"/>
      <c r="S105" s="50"/>
      <c r="V105" s="1"/>
      <c r="W105" s="10"/>
      <c r="X105" s="10"/>
      <c r="Y105" s="10"/>
      <c r="Z105" s="1"/>
      <c r="AA105" s="51"/>
      <c r="AB105" s="1"/>
      <c r="AC105" s="1"/>
      <c r="AD105" s="116"/>
      <c r="AE105" s="50"/>
    </row>
    <row r="106" spans="1:31" x14ac:dyDescent="0.3">
      <c r="A106" s="24">
        <v>44918</v>
      </c>
      <c r="B106" s="1" t="s">
        <v>56</v>
      </c>
      <c r="C106" s="1" t="s">
        <v>75</v>
      </c>
      <c r="E106" s="1">
        <v>172</v>
      </c>
      <c r="F106" s="50">
        <v>0.94299999999999995</v>
      </c>
      <c r="H106" s="51">
        <v>1.06</v>
      </c>
      <c r="L106" s="1"/>
      <c r="M106" s="1"/>
      <c r="N106" s="1"/>
      <c r="O106" s="1"/>
      <c r="P106" s="1"/>
      <c r="Q106" s="1"/>
      <c r="R106" s="118"/>
      <c r="S106" s="50"/>
      <c r="V106" s="1"/>
      <c r="W106" s="10"/>
      <c r="X106" s="10"/>
      <c r="Y106" s="10"/>
      <c r="Z106" s="1"/>
      <c r="AA106" s="51"/>
      <c r="AB106" s="1"/>
      <c r="AC106" s="1"/>
      <c r="AD106" s="116"/>
      <c r="AE106" s="50"/>
    </row>
    <row r="107" spans="1:31" x14ac:dyDescent="0.3">
      <c r="A107" s="1"/>
      <c r="B107" s="1" t="s">
        <v>56</v>
      </c>
      <c r="C107" s="1" t="s">
        <v>76</v>
      </c>
      <c r="E107" s="1">
        <v>150</v>
      </c>
      <c r="F107" s="1">
        <v>6.0000000000000001E-3</v>
      </c>
      <c r="H107" s="51">
        <v>159.6</v>
      </c>
      <c r="L107" s="1"/>
      <c r="M107" s="1"/>
      <c r="N107" s="1"/>
      <c r="O107" s="1"/>
      <c r="P107" s="1"/>
      <c r="Q107" s="1"/>
      <c r="R107" s="118"/>
      <c r="S107" s="50"/>
      <c r="V107" s="1"/>
      <c r="W107" s="10"/>
      <c r="X107" s="10"/>
      <c r="Y107" s="10"/>
      <c r="Z107" s="1"/>
      <c r="AA107" s="51"/>
      <c r="AB107" s="1"/>
      <c r="AC107" s="1"/>
      <c r="AD107" s="116"/>
      <c r="AE107" s="50"/>
    </row>
    <row r="108" spans="1:31" x14ac:dyDescent="0.3">
      <c r="A108" s="1"/>
      <c r="B108" s="1" t="s">
        <v>40</v>
      </c>
      <c r="C108" s="1" t="s">
        <v>94</v>
      </c>
      <c r="E108" s="1">
        <v>270</v>
      </c>
      <c r="F108" s="1">
        <v>0.26</v>
      </c>
      <c r="H108" s="51">
        <v>3.85</v>
      </c>
      <c r="L108" s="1"/>
      <c r="M108" s="1"/>
      <c r="N108" s="1"/>
      <c r="O108" s="1"/>
      <c r="P108" s="1"/>
      <c r="Q108" s="1"/>
      <c r="R108" s="118"/>
      <c r="S108" s="50"/>
      <c r="V108" s="1"/>
      <c r="W108" s="10"/>
      <c r="X108" s="10"/>
      <c r="Y108" s="10"/>
      <c r="Z108" s="1"/>
      <c r="AA108" s="51"/>
      <c r="AB108" s="1"/>
      <c r="AC108" s="1"/>
      <c r="AD108" s="116"/>
      <c r="AE108" s="50"/>
    </row>
    <row r="109" spans="1:31" x14ac:dyDescent="0.3">
      <c r="A109" s="1"/>
      <c r="B109" s="1" t="s">
        <v>40</v>
      </c>
      <c r="C109" s="1" t="s">
        <v>74</v>
      </c>
      <c r="E109" s="1">
        <v>30</v>
      </c>
      <c r="F109" s="50">
        <v>0.79400000000000004</v>
      </c>
      <c r="H109" s="51">
        <v>1.26</v>
      </c>
      <c r="L109" s="1"/>
      <c r="M109" s="1"/>
      <c r="N109" s="1"/>
      <c r="O109" s="1"/>
      <c r="P109" s="1"/>
      <c r="Q109" s="1"/>
      <c r="R109" s="118"/>
      <c r="S109" s="50"/>
      <c r="V109" s="1"/>
      <c r="W109" s="10"/>
      <c r="X109" s="10"/>
      <c r="Y109" s="10"/>
      <c r="Z109" s="1"/>
      <c r="AA109" s="51"/>
      <c r="AB109" s="1"/>
      <c r="AC109" s="1"/>
      <c r="AD109" s="116"/>
      <c r="AE109" s="50"/>
    </row>
    <row r="110" spans="1:31" x14ac:dyDescent="0.3">
      <c r="A110" s="1"/>
      <c r="B110" s="1" t="s">
        <v>59</v>
      </c>
      <c r="C110" s="1" t="s">
        <v>151</v>
      </c>
      <c r="E110" s="1">
        <v>25</v>
      </c>
      <c r="F110" s="1">
        <v>0.04</v>
      </c>
      <c r="H110" s="51">
        <v>25</v>
      </c>
      <c r="V110" s="1"/>
      <c r="AB110" s="1"/>
      <c r="AC110" s="109"/>
      <c r="AD110" s="117"/>
    </row>
    <row r="111" spans="1:31" x14ac:dyDescent="0.3">
      <c r="A111" s="1"/>
      <c r="B111" s="1" t="s">
        <v>52</v>
      </c>
      <c r="C111" s="1" t="s">
        <v>99</v>
      </c>
      <c r="E111" s="1">
        <v>300</v>
      </c>
      <c r="F111" s="51">
        <v>0.16900000000000001</v>
      </c>
      <c r="H111" s="51">
        <v>5.9</v>
      </c>
      <c r="V111" s="1"/>
      <c r="AB111" s="1"/>
    </row>
    <row r="112" spans="1:31" x14ac:dyDescent="0.3">
      <c r="A112" s="24"/>
      <c r="B112" s="1" t="s">
        <v>52</v>
      </c>
      <c r="C112" s="1" t="s">
        <v>100</v>
      </c>
      <c r="E112" s="1">
        <v>300</v>
      </c>
      <c r="F112" s="1">
        <v>0.16900000000000001</v>
      </c>
      <c r="H112" s="1">
        <v>5.9</v>
      </c>
      <c r="AB112" s="1"/>
    </row>
    <row r="113" spans="1:28" x14ac:dyDescent="0.3">
      <c r="A113" s="24">
        <v>44920</v>
      </c>
      <c r="B113" s="1" t="s">
        <v>36</v>
      </c>
      <c r="C113" s="1" t="s">
        <v>152</v>
      </c>
      <c r="D113" s="1">
        <v>1</v>
      </c>
      <c r="E113" s="1">
        <v>12</v>
      </c>
      <c r="F113" s="1">
        <v>0.33600000000000002</v>
      </c>
      <c r="G113" s="10">
        <v>60</v>
      </c>
      <c r="H113" s="1">
        <v>2.98</v>
      </c>
      <c r="AB113" s="1"/>
    </row>
    <row r="114" spans="1:28" x14ac:dyDescent="0.3">
      <c r="A114" s="24"/>
      <c r="B114" s="1" t="s">
        <v>36</v>
      </c>
      <c r="C114" s="1" t="s">
        <v>153</v>
      </c>
      <c r="D114" s="1">
        <v>1</v>
      </c>
      <c r="E114" s="1">
        <v>10</v>
      </c>
      <c r="F114" s="1">
        <v>0.30199999999999999</v>
      </c>
      <c r="G114" s="10">
        <v>80</v>
      </c>
      <c r="H114" s="50">
        <v>3.31</v>
      </c>
      <c r="AB114" s="1"/>
    </row>
    <row r="115" spans="1:28" x14ac:dyDescent="0.3">
      <c r="A115" s="1"/>
      <c r="B115" s="1" t="s">
        <v>36</v>
      </c>
      <c r="C115" s="1" t="s">
        <v>154</v>
      </c>
      <c r="D115" s="1">
        <v>1</v>
      </c>
      <c r="E115" s="1">
        <v>20</v>
      </c>
      <c r="F115" s="1">
        <v>0.20200000000000001</v>
      </c>
      <c r="G115" s="10">
        <v>60</v>
      </c>
      <c r="H115" s="51">
        <v>4.96</v>
      </c>
    </row>
    <row r="116" spans="1:28" x14ac:dyDescent="0.3">
      <c r="A116" s="1"/>
      <c r="B116" s="1" t="s">
        <v>36</v>
      </c>
      <c r="C116" s="1" t="s">
        <v>86</v>
      </c>
      <c r="D116" s="1">
        <v>3</v>
      </c>
      <c r="E116" s="1">
        <v>38</v>
      </c>
      <c r="F116" s="50">
        <v>0.47599999999999998</v>
      </c>
      <c r="G116" s="10">
        <v>70</v>
      </c>
      <c r="H116" s="51">
        <v>2.1</v>
      </c>
    </row>
    <row r="117" spans="1:28" x14ac:dyDescent="0.3">
      <c r="A117" s="1"/>
      <c r="B117" s="1" t="s">
        <v>59</v>
      </c>
      <c r="C117" s="1" t="s">
        <v>155</v>
      </c>
      <c r="D117" s="1">
        <v>3</v>
      </c>
      <c r="E117" s="1">
        <v>30</v>
      </c>
      <c r="F117" s="1">
        <v>0.20200000000000001</v>
      </c>
      <c r="G117" s="10">
        <v>40</v>
      </c>
      <c r="H117" s="51">
        <v>4.96</v>
      </c>
    </row>
    <row r="118" spans="1:28" x14ac:dyDescent="0.3">
      <c r="A118" s="1"/>
      <c r="B118" s="1" t="s">
        <v>59</v>
      </c>
      <c r="C118" s="1" t="s">
        <v>156</v>
      </c>
      <c r="D118" s="1">
        <v>3</v>
      </c>
      <c r="E118" s="1">
        <v>30</v>
      </c>
      <c r="F118" s="1">
        <v>0.26900000000000002</v>
      </c>
      <c r="G118" s="10">
        <v>30</v>
      </c>
      <c r="H118" s="51">
        <v>3.72</v>
      </c>
    </row>
    <row r="119" spans="1:28" x14ac:dyDescent="0.3">
      <c r="A119" s="1"/>
      <c r="B119" s="1" t="s">
        <v>59</v>
      </c>
      <c r="C119" s="1" t="s">
        <v>157</v>
      </c>
      <c r="D119" s="1">
        <v>1</v>
      </c>
      <c r="E119" s="1">
        <v>10</v>
      </c>
      <c r="F119" s="50">
        <v>0.34599999999999997</v>
      </c>
      <c r="G119" s="10">
        <v>70</v>
      </c>
      <c r="H119" s="51">
        <v>2.89</v>
      </c>
    </row>
    <row r="120" spans="1:28" x14ac:dyDescent="0.3">
      <c r="A120" s="1"/>
      <c r="B120" s="1" t="s">
        <v>59</v>
      </c>
      <c r="C120" s="1" t="s">
        <v>158</v>
      </c>
      <c r="D120" s="1">
        <v>2</v>
      </c>
      <c r="E120" s="1">
        <v>10</v>
      </c>
      <c r="F120" s="1">
        <v>0.60599999999999998</v>
      </c>
      <c r="G120" s="10">
        <v>40</v>
      </c>
      <c r="H120" s="51">
        <v>1.65</v>
      </c>
    </row>
    <row r="121" spans="1:28" x14ac:dyDescent="0.3">
      <c r="A121" s="1"/>
      <c r="B121" s="1" t="s">
        <v>59</v>
      </c>
      <c r="C121" s="1" t="s">
        <v>159</v>
      </c>
      <c r="D121" s="1">
        <v>1</v>
      </c>
      <c r="E121" s="1">
        <v>10</v>
      </c>
      <c r="F121" s="1">
        <v>0.40300000000000002</v>
      </c>
      <c r="G121" s="10">
        <v>60</v>
      </c>
      <c r="H121" s="51">
        <v>2.48</v>
      </c>
    </row>
    <row r="122" spans="1:28" x14ac:dyDescent="0.3">
      <c r="A122" s="1"/>
      <c r="B122" s="1" t="s">
        <v>32</v>
      </c>
      <c r="C122" s="1" t="s">
        <v>78</v>
      </c>
      <c r="D122" s="1">
        <v>1</v>
      </c>
      <c r="E122" s="1">
        <v>10</v>
      </c>
      <c r="F122" s="50">
        <v>0.73499999999999999</v>
      </c>
      <c r="G122" s="10">
        <v>30</v>
      </c>
      <c r="H122" s="51">
        <v>1.36</v>
      </c>
    </row>
    <row r="123" spans="1:28" x14ac:dyDescent="0.3">
      <c r="A123" s="1"/>
      <c r="B123" s="1" t="s">
        <v>52</v>
      </c>
      <c r="C123" s="1" t="s">
        <v>84</v>
      </c>
      <c r="E123" s="1">
        <v>11265</v>
      </c>
      <c r="F123" s="1">
        <v>0.224</v>
      </c>
      <c r="H123" s="51">
        <v>4.47</v>
      </c>
    </row>
    <row r="124" spans="1:28" x14ac:dyDescent="0.3">
      <c r="A124" s="24">
        <v>44921</v>
      </c>
      <c r="B124" s="1" t="s">
        <v>40</v>
      </c>
      <c r="C124" s="1" t="s">
        <v>74</v>
      </c>
      <c r="E124" s="1">
        <v>1</v>
      </c>
      <c r="F124" s="51">
        <v>1.266</v>
      </c>
      <c r="H124" s="51">
        <v>0.79</v>
      </c>
    </row>
    <row r="125" spans="1:28" x14ac:dyDescent="0.3">
      <c r="A125" s="24"/>
      <c r="B125" s="1" t="s">
        <v>40</v>
      </c>
      <c r="C125" s="1" t="s">
        <v>94</v>
      </c>
      <c r="E125" s="1">
        <v>316</v>
      </c>
      <c r="F125" s="1">
        <v>2.9409999999999998</v>
      </c>
      <c r="H125" s="1">
        <v>0.34</v>
      </c>
    </row>
    <row r="126" spans="1:28" x14ac:dyDescent="0.3">
      <c r="A126" s="24"/>
      <c r="B126" s="1" t="s">
        <v>40</v>
      </c>
      <c r="C126" s="1" t="s">
        <v>105</v>
      </c>
      <c r="E126" s="1">
        <v>6</v>
      </c>
      <c r="F126" s="1">
        <v>1.667</v>
      </c>
      <c r="H126" s="1">
        <v>0.6</v>
      </c>
    </row>
    <row r="127" spans="1:28" x14ac:dyDescent="0.3">
      <c r="A127" s="24"/>
      <c r="B127" s="1" t="s">
        <v>40</v>
      </c>
      <c r="C127" s="1" t="s">
        <v>106</v>
      </c>
      <c r="E127" s="1">
        <v>6</v>
      </c>
      <c r="F127" s="1">
        <v>1.667</v>
      </c>
      <c r="H127" s="1">
        <v>0.6</v>
      </c>
    </row>
    <row r="128" spans="1:28" x14ac:dyDescent="0.3">
      <c r="A128" s="24"/>
      <c r="B128" s="1" t="s">
        <v>56</v>
      </c>
      <c r="C128" s="1" t="s">
        <v>75</v>
      </c>
      <c r="E128" s="1">
        <v>97</v>
      </c>
      <c r="F128" s="1">
        <v>2.6320000000000001</v>
      </c>
      <c r="H128" s="1">
        <v>0.38</v>
      </c>
      <c r="I128" s="49"/>
    </row>
    <row r="129" spans="1:9" x14ac:dyDescent="0.3">
      <c r="A129" s="24">
        <v>44922</v>
      </c>
      <c r="B129" s="1" t="s">
        <v>52</v>
      </c>
      <c r="C129" s="1" t="s">
        <v>84</v>
      </c>
      <c r="E129" s="1">
        <v>9286</v>
      </c>
      <c r="F129" s="1">
        <v>0.11600000000000001</v>
      </c>
      <c r="H129" s="1">
        <v>8.6</v>
      </c>
      <c r="I129" s="1"/>
    </row>
    <row r="130" spans="1:9" x14ac:dyDescent="0.3">
      <c r="A130" s="24"/>
      <c r="B130" s="1" t="s">
        <v>40</v>
      </c>
      <c r="C130" s="1" t="s">
        <v>105</v>
      </c>
      <c r="E130" s="16">
        <v>5</v>
      </c>
      <c r="F130" s="21">
        <v>0.12</v>
      </c>
      <c r="H130" s="21">
        <v>8.34</v>
      </c>
    </row>
    <row r="131" spans="1:9" x14ac:dyDescent="0.3">
      <c r="A131" s="24"/>
      <c r="B131" s="1" t="s">
        <v>40</v>
      </c>
      <c r="C131" s="1" t="s">
        <v>106</v>
      </c>
      <c r="E131" s="1">
        <v>5</v>
      </c>
      <c r="F131" s="1">
        <v>0.12</v>
      </c>
      <c r="H131" s="21">
        <v>8.34</v>
      </c>
    </row>
    <row r="132" spans="1:9" x14ac:dyDescent="0.3">
      <c r="A132" s="24">
        <v>44923</v>
      </c>
      <c r="B132" s="1" t="s">
        <v>40</v>
      </c>
      <c r="C132" s="1" t="s">
        <v>94</v>
      </c>
      <c r="E132" s="1">
        <v>210</v>
      </c>
      <c r="F132" s="1">
        <v>0.39200000000000002</v>
      </c>
      <c r="H132" s="21">
        <v>2.5499999999999998</v>
      </c>
    </row>
    <row r="133" spans="1:9" x14ac:dyDescent="0.3">
      <c r="A133" s="1"/>
      <c r="B133" s="1" t="s">
        <v>56</v>
      </c>
      <c r="C133" s="1" t="s">
        <v>75</v>
      </c>
      <c r="E133" s="1">
        <v>120</v>
      </c>
      <c r="F133" s="50">
        <v>0.76300000000000001</v>
      </c>
      <c r="H133" s="21">
        <v>1.31</v>
      </c>
    </row>
    <row r="134" spans="1:9" x14ac:dyDescent="0.3">
      <c r="A134" s="1"/>
      <c r="B134" s="1" t="s">
        <v>44</v>
      </c>
      <c r="C134" s="1" t="s">
        <v>197</v>
      </c>
      <c r="E134" s="1">
        <v>37</v>
      </c>
      <c r="F134" s="1">
        <v>0.32700000000000001</v>
      </c>
      <c r="G134" s="10">
        <v>20</v>
      </c>
      <c r="H134" s="21">
        <v>3.06</v>
      </c>
    </row>
    <row r="135" spans="1:9" x14ac:dyDescent="0.3">
      <c r="A135" s="1"/>
      <c r="B135" s="1" t="s">
        <v>44</v>
      </c>
      <c r="C135" s="1" t="s">
        <v>199</v>
      </c>
      <c r="E135" s="1">
        <v>36</v>
      </c>
      <c r="F135" s="1">
        <v>6.7000000000000004E-2</v>
      </c>
      <c r="G135" s="10">
        <v>100</v>
      </c>
      <c r="H135" s="21">
        <v>14.88</v>
      </c>
    </row>
    <row r="136" spans="1:9" x14ac:dyDescent="0.3">
      <c r="A136" s="1"/>
      <c r="B136" s="1" t="s">
        <v>29</v>
      </c>
      <c r="C136" s="1" t="s">
        <v>203</v>
      </c>
      <c r="E136" s="1">
        <v>10</v>
      </c>
      <c r="F136" s="51">
        <v>0.17899999999999999</v>
      </c>
      <c r="G136" s="10">
        <v>135</v>
      </c>
      <c r="H136" s="21">
        <v>5.58</v>
      </c>
    </row>
    <row r="137" spans="1:9" x14ac:dyDescent="0.3">
      <c r="A137" s="1"/>
      <c r="B137" s="1" t="s">
        <v>29</v>
      </c>
      <c r="C137" s="1" t="s">
        <v>204</v>
      </c>
      <c r="E137" s="1">
        <v>20</v>
      </c>
      <c r="F137" s="1">
        <v>0.30199999999999999</v>
      </c>
      <c r="G137" s="10">
        <v>40</v>
      </c>
      <c r="H137" s="21">
        <v>3.31</v>
      </c>
    </row>
    <row r="138" spans="1:9" x14ac:dyDescent="0.3">
      <c r="A138" s="1"/>
      <c r="B138" s="1" t="s">
        <v>48</v>
      </c>
      <c r="C138" s="1" t="s">
        <v>143</v>
      </c>
      <c r="E138" s="1">
        <v>17</v>
      </c>
      <c r="F138" s="1">
        <v>0.621</v>
      </c>
      <c r="G138" s="10">
        <v>20</v>
      </c>
      <c r="H138" s="21">
        <v>1.61</v>
      </c>
    </row>
    <row r="139" spans="1:9" x14ac:dyDescent="0.3">
      <c r="A139" s="1"/>
      <c r="B139" s="1" t="s">
        <v>29</v>
      </c>
      <c r="C139" s="1" t="s">
        <v>136</v>
      </c>
      <c r="E139" s="1">
        <v>5</v>
      </c>
      <c r="F139" s="50">
        <v>1.786</v>
      </c>
      <c r="G139" s="10">
        <v>100</v>
      </c>
      <c r="H139" s="21">
        <v>0.56000000000000005</v>
      </c>
    </row>
    <row r="140" spans="1:9" x14ac:dyDescent="0.3">
      <c r="A140" s="24">
        <v>44924</v>
      </c>
      <c r="B140" s="1" t="s">
        <v>52</v>
      </c>
      <c r="C140" s="1" t="s">
        <v>84</v>
      </c>
      <c r="E140" s="1">
        <v>14400</v>
      </c>
      <c r="F140" s="1">
        <v>0.14499999999999999</v>
      </c>
      <c r="H140" s="21">
        <v>6.9</v>
      </c>
    </row>
    <row r="141" spans="1:9" x14ac:dyDescent="0.3">
      <c r="A141" s="24">
        <v>44927</v>
      </c>
      <c r="B141" s="1" t="s">
        <v>52</v>
      </c>
      <c r="C141" s="1" t="s">
        <v>84</v>
      </c>
      <c r="E141" s="1">
        <v>11909</v>
      </c>
      <c r="F141" s="50">
        <v>0.14000000000000001</v>
      </c>
      <c r="H141" s="21">
        <v>7.14</v>
      </c>
    </row>
    <row r="142" spans="1:9" x14ac:dyDescent="0.3">
      <c r="A142" s="24">
        <v>44929</v>
      </c>
      <c r="B142" s="1" t="s">
        <v>52</v>
      </c>
      <c r="C142" s="1" t="s">
        <v>84</v>
      </c>
      <c r="E142" s="1">
        <v>11909</v>
      </c>
      <c r="F142" s="50">
        <v>0.14499999999999999</v>
      </c>
      <c r="H142" s="21">
        <v>6.89</v>
      </c>
    </row>
    <row r="143" spans="1:9" x14ac:dyDescent="0.3">
      <c r="A143" s="24"/>
      <c r="B143" s="1" t="s">
        <v>40</v>
      </c>
      <c r="C143" s="1" t="s">
        <v>94</v>
      </c>
      <c r="E143" s="1">
        <v>135</v>
      </c>
      <c r="F143" s="50">
        <v>4.5449999999999999</v>
      </c>
      <c r="H143" s="21">
        <v>0.22</v>
      </c>
      <c r="I143" s="78"/>
    </row>
    <row r="144" spans="1:9" x14ac:dyDescent="0.3">
      <c r="A144" s="24"/>
      <c r="B144" s="1" t="s">
        <v>40</v>
      </c>
      <c r="C144" s="1" t="s">
        <v>105</v>
      </c>
      <c r="E144" s="1">
        <v>7</v>
      </c>
      <c r="F144" s="50">
        <v>1.19</v>
      </c>
      <c r="H144" s="21">
        <v>0.84</v>
      </c>
    </row>
    <row r="145" spans="1:9" x14ac:dyDescent="0.3">
      <c r="A145" s="24"/>
      <c r="B145" s="1" t="s">
        <v>40</v>
      </c>
      <c r="C145" s="1" t="s">
        <v>106</v>
      </c>
      <c r="E145" s="1">
        <v>10</v>
      </c>
      <c r="F145" s="21">
        <v>0.83299999999999996</v>
      </c>
      <c r="H145" s="21">
        <v>1.2</v>
      </c>
    </row>
    <row r="146" spans="1:9" x14ac:dyDescent="0.3">
      <c r="A146" s="9"/>
      <c r="B146" s="1" t="s">
        <v>56</v>
      </c>
      <c r="C146" s="1" t="s">
        <v>75</v>
      </c>
      <c r="E146" s="1">
        <v>90</v>
      </c>
      <c r="F146" s="1">
        <v>3.5710000000000002</v>
      </c>
      <c r="H146" s="21">
        <v>0.28000000000000003</v>
      </c>
    </row>
    <row r="147" spans="1:9" x14ac:dyDescent="0.3">
      <c r="A147" s="9"/>
      <c r="B147" s="1" t="s">
        <v>56</v>
      </c>
      <c r="C147" s="1" t="s">
        <v>76</v>
      </c>
      <c r="E147" s="1">
        <v>40</v>
      </c>
      <c r="F147" s="21">
        <v>4.1669999999999998</v>
      </c>
      <c r="H147" s="21">
        <v>0.24</v>
      </c>
    </row>
    <row r="148" spans="1:9" x14ac:dyDescent="0.3">
      <c r="A148" s="9"/>
      <c r="B148" s="1" t="s">
        <v>40</v>
      </c>
      <c r="C148" s="1" t="s">
        <v>74</v>
      </c>
      <c r="E148" s="1">
        <v>40</v>
      </c>
      <c r="F148" s="1">
        <v>0.02</v>
      </c>
      <c r="H148" s="21">
        <v>50.64</v>
      </c>
    </row>
    <row r="149" spans="1:9" x14ac:dyDescent="0.3">
      <c r="A149" s="9"/>
      <c r="B149" s="1" t="s">
        <v>59</v>
      </c>
      <c r="C149" s="1" t="s">
        <v>112</v>
      </c>
      <c r="E149" s="1">
        <v>40</v>
      </c>
      <c r="F149" s="50">
        <v>0.373</v>
      </c>
      <c r="H149" s="21">
        <v>2.68</v>
      </c>
    </row>
    <row r="150" spans="1:9" x14ac:dyDescent="0.3">
      <c r="A150" s="9">
        <v>44930</v>
      </c>
      <c r="B150" s="1" t="s">
        <v>36</v>
      </c>
      <c r="C150" s="1" t="s">
        <v>86</v>
      </c>
      <c r="D150" s="1">
        <v>2</v>
      </c>
      <c r="E150" s="1">
        <v>22</v>
      </c>
      <c r="F150" s="1">
        <v>0.46300000000000002</v>
      </c>
      <c r="G150" s="10">
        <v>50</v>
      </c>
      <c r="H150" s="21">
        <v>2.16</v>
      </c>
    </row>
    <row r="151" spans="1:9" x14ac:dyDescent="0.3">
      <c r="A151" s="9"/>
      <c r="B151" s="1" t="s">
        <v>36</v>
      </c>
      <c r="C151" s="1" t="s">
        <v>152</v>
      </c>
      <c r="D151" s="1">
        <v>3</v>
      </c>
      <c r="E151" s="1">
        <v>30</v>
      </c>
      <c r="F151" s="21">
        <v>0.3</v>
      </c>
      <c r="G151" s="10">
        <v>80</v>
      </c>
      <c r="H151" s="21">
        <v>3.33</v>
      </c>
    </row>
    <row r="152" spans="1:9" x14ac:dyDescent="0.3">
      <c r="A152" s="9"/>
      <c r="B152" s="1" t="s">
        <v>36</v>
      </c>
      <c r="C152" s="1" t="s">
        <v>153</v>
      </c>
      <c r="D152" s="1">
        <v>3</v>
      </c>
      <c r="E152" s="1">
        <v>34</v>
      </c>
      <c r="F152" s="50">
        <v>0.29499999999999998</v>
      </c>
      <c r="G152" s="10">
        <v>80</v>
      </c>
      <c r="H152" s="21">
        <v>3.39</v>
      </c>
    </row>
    <row r="153" spans="1:9" x14ac:dyDescent="0.3">
      <c r="A153" s="79"/>
      <c r="B153" s="1" t="s">
        <v>59</v>
      </c>
      <c r="C153" s="1" t="s">
        <v>97</v>
      </c>
      <c r="D153" s="1">
        <v>2</v>
      </c>
      <c r="E153" s="1">
        <v>20</v>
      </c>
      <c r="F153" s="21">
        <v>1.724</v>
      </c>
      <c r="G153" s="10">
        <v>50</v>
      </c>
      <c r="H153" s="1">
        <v>0.57999999999999996</v>
      </c>
      <c r="I153" s="49"/>
    </row>
    <row r="154" spans="1:9" x14ac:dyDescent="0.3">
      <c r="A154" s="9"/>
      <c r="B154" s="1" t="s">
        <v>59</v>
      </c>
      <c r="C154" s="1" t="s">
        <v>195</v>
      </c>
      <c r="D154" s="1">
        <v>3</v>
      </c>
      <c r="E154" s="1">
        <v>37</v>
      </c>
      <c r="F154" s="1">
        <v>0.218</v>
      </c>
      <c r="G154" s="10">
        <v>30</v>
      </c>
      <c r="H154" s="21">
        <v>4.59</v>
      </c>
      <c r="I154" s="62"/>
    </row>
    <row r="155" spans="1:9" x14ac:dyDescent="0.3">
      <c r="A155" s="9"/>
      <c r="B155" s="1" t="s">
        <v>59</v>
      </c>
      <c r="C155" s="1" t="s">
        <v>158</v>
      </c>
      <c r="D155" s="1">
        <v>1</v>
      </c>
      <c r="E155" s="1">
        <v>10</v>
      </c>
      <c r="F155" s="1">
        <v>0.4</v>
      </c>
      <c r="G155" s="10">
        <v>100</v>
      </c>
      <c r="H155" s="21">
        <v>2.5</v>
      </c>
      <c r="I155" s="62"/>
    </row>
    <row r="156" spans="1:9" x14ac:dyDescent="0.3">
      <c r="B156" s="1" t="s">
        <v>32</v>
      </c>
      <c r="C156" s="1" t="s">
        <v>78</v>
      </c>
      <c r="D156" s="1">
        <v>1</v>
      </c>
      <c r="E156" s="1">
        <v>12</v>
      </c>
      <c r="F156" s="1">
        <v>0.68500000000000005</v>
      </c>
      <c r="G156" s="10">
        <v>40</v>
      </c>
      <c r="H156" s="21">
        <v>1.46</v>
      </c>
      <c r="I156" s="62"/>
    </row>
    <row r="157" spans="1:9" x14ac:dyDescent="0.3">
      <c r="B157" s="1" t="s">
        <v>32</v>
      </c>
      <c r="C157" s="1" t="s">
        <v>111</v>
      </c>
      <c r="E157" s="1">
        <v>1094</v>
      </c>
      <c r="F157" s="51">
        <v>0.45900000000000002</v>
      </c>
      <c r="H157" s="21">
        <v>2.1800000000000002</v>
      </c>
      <c r="I157" s="62"/>
    </row>
    <row r="158" spans="1:9" x14ac:dyDescent="0.3">
      <c r="A158" s="9">
        <v>44931</v>
      </c>
      <c r="B158" s="1" t="s">
        <v>52</v>
      </c>
      <c r="C158" s="1" t="s">
        <v>84</v>
      </c>
      <c r="E158" s="10">
        <v>14484.096000000001</v>
      </c>
      <c r="F158" s="1">
        <v>0.115</v>
      </c>
      <c r="H158" s="21">
        <v>8.68</v>
      </c>
      <c r="I158" s="62"/>
    </row>
    <row r="159" spans="1:9" x14ac:dyDescent="0.3">
      <c r="B159" s="1" t="s">
        <v>40</v>
      </c>
      <c r="C159" s="1" t="s">
        <v>94</v>
      </c>
      <c r="E159" s="1">
        <v>480</v>
      </c>
      <c r="F159" s="1">
        <v>0.111</v>
      </c>
      <c r="H159" s="21">
        <v>9.01</v>
      </c>
      <c r="I159" s="62"/>
    </row>
    <row r="160" spans="1:9" x14ac:dyDescent="0.3">
      <c r="A160" s="9"/>
      <c r="B160" s="1" t="s">
        <v>56</v>
      </c>
      <c r="C160" s="1" t="s">
        <v>75</v>
      </c>
      <c r="E160" s="1">
        <v>480</v>
      </c>
      <c r="F160" s="50">
        <v>0.14099999999999999</v>
      </c>
      <c r="H160" s="21">
        <v>7.08</v>
      </c>
      <c r="I160" s="62"/>
    </row>
    <row r="161" spans="1:9" x14ac:dyDescent="0.3">
      <c r="A161" s="9">
        <v>44932</v>
      </c>
      <c r="B161" s="1" t="s">
        <v>22</v>
      </c>
      <c r="C161" s="1" t="s">
        <v>233</v>
      </c>
      <c r="E161" s="1" t="s">
        <v>23</v>
      </c>
      <c r="F161" s="50" t="s">
        <v>23</v>
      </c>
      <c r="G161" s="10" t="s">
        <v>23</v>
      </c>
      <c r="H161" s="21" t="s">
        <v>23</v>
      </c>
      <c r="I161" s="62"/>
    </row>
    <row r="162" spans="1:9" x14ac:dyDescent="0.3">
      <c r="A162" s="9">
        <v>44933</v>
      </c>
      <c r="B162" s="1" t="s">
        <v>44</v>
      </c>
      <c r="C162" s="1" t="s">
        <v>71</v>
      </c>
      <c r="E162" s="1">
        <v>30</v>
      </c>
      <c r="F162" s="1">
        <v>2.5000000000000001E-2</v>
      </c>
      <c r="G162" s="10">
        <v>155</v>
      </c>
      <c r="H162" s="21">
        <v>40.020000000000003</v>
      </c>
      <c r="I162" s="10">
        <v>236</v>
      </c>
    </row>
    <row r="163" spans="1:9" x14ac:dyDescent="0.3">
      <c r="B163" s="1" t="s">
        <v>44</v>
      </c>
      <c r="C163" s="1" t="s">
        <v>202</v>
      </c>
      <c r="E163" s="1">
        <v>30</v>
      </c>
      <c r="F163" s="1">
        <v>4.3999999999999997E-2</v>
      </c>
      <c r="G163" s="10">
        <v>185</v>
      </c>
      <c r="H163" s="21">
        <v>22.93</v>
      </c>
      <c r="I163" s="62"/>
    </row>
    <row r="164" spans="1:9" x14ac:dyDescent="0.3">
      <c r="B164" s="1" t="s">
        <v>44</v>
      </c>
      <c r="C164" s="1" t="s">
        <v>135</v>
      </c>
      <c r="E164" s="1">
        <v>26</v>
      </c>
      <c r="F164" s="51">
        <v>0.307</v>
      </c>
      <c r="G164" s="10">
        <v>50</v>
      </c>
      <c r="H164" s="21">
        <v>3.26</v>
      </c>
      <c r="I164" s="62"/>
    </row>
    <row r="165" spans="1:9" x14ac:dyDescent="0.3">
      <c r="B165" s="1" t="s">
        <v>29</v>
      </c>
      <c r="C165" s="1" t="s">
        <v>136</v>
      </c>
      <c r="E165" s="1">
        <v>30</v>
      </c>
      <c r="F165" s="1">
        <v>3.4000000000000002E-2</v>
      </c>
      <c r="G165" s="10">
        <v>134</v>
      </c>
      <c r="H165" s="21">
        <v>29.67</v>
      </c>
      <c r="I165" s="62"/>
    </row>
    <row r="166" spans="1:9" x14ac:dyDescent="0.3">
      <c r="B166" s="1" t="s">
        <v>29</v>
      </c>
      <c r="C166" s="1" t="s">
        <v>149</v>
      </c>
      <c r="E166" s="1">
        <v>30</v>
      </c>
      <c r="F166" s="51">
        <v>0.27900000000000003</v>
      </c>
      <c r="G166" s="10">
        <v>60</v>
      </c>
      <c r="H166" s="21">
        <v>3.59</v>
      </c>
      <c r="I166" s="62"/>
    </row>
    <row r="167" spans="1:9" x14ac:dyDescent="0.3">
      <c r="A167" s="9"/>
      <c r="B167" s="1" t="s">
        <v>29</v>
      </c>
      <c r="C167" s="1" t="s">
        <v>127</v>
      </c>
      <c r="E167" s="1">
        <v>20</v>
      </c>
      <c r="F167" s="21">
        <v>0.41699999999999998</v>
      </c>
      <c r="G167" s="10">
        <v>60</v>
      </c>
      <c r="H167" s="21">
        <v>2.4</v>
      </c>
      <c r="I167" s="62"/>
    </row>
    <row r="168" spans="1:9" x14ac:dyDescent="0.3">
      <c r="B168" s="1" t="s">
        <v>48</v>
      </c>
      <c r="C168" s="1" t="s">
        <v>143</v>
      </c>
      <c r="E168" s="1">
        <v>21</v>
      </c>
      <c r="F168" s="21">
        <v>0.74099999999999999</v>
      </c>
      <c r="G168" s="10">
        <v>25</v>
      </c>
      <c r="H168" s="21">
        <v>1.35</v>
      </c>
      <c r="I168" s="62"/>
    </row>
    <row r="169" spans="1:9" x14ac:dyDescent="0.3">
      <c r="B169" s="1" t="s">
        <v>48</v>
      </c>
      <c r="C169" s="1" t="s">
        <v>133</v>
      </c>
      <c r="E169" s="1">
        <v>30</v>
      </c>
      <c r="F169" s="21">
        <v>0.33400000000000002</v>
      </c>
      <c r="G169" s="10">
        <v>50</v>
      </c>
      <c r="H169" s="21">
        <v>2.99</v>
      </c>
      <c r="I169" s="62"/>
    </row>
    <row r="170" spans="1:9" x14ac:dyDescent="0.3">
      <c r="A170" s="9">
        <v>44934</v>
      </c>
      <c r="B170" s="1" t="s">
        <v>22</v>
      </c>
      <c r="C170" s="1" t="s">
        <v>233</v>
      </c>
      <c r="F170" s="21"/>
      <c r="H170" s="21"/>
      <c r="I170" s="62"/>
    </row>
    <row r="171" spans="1:9" x14ac:dyDescent="0.3">
      <c r="A171" s="9">
        <v>44938</v>
      </c>
      <c r="B171" s="1" t="s">
        <v>40</v>
      </c>
      <c r="C171" s="1" t="s">
        <v>105</v>
      </c>
      <c r="E171" s="1">
        <v>97</v>
      </c>
      <c r="F171" s="21">
        <v>8.9999999999999993E-3</v>
      </c>
      <c r="H171" s="21">
        <v>115.43</v>
      </c>
      <c r="I171" s="62"/>
    </row>
    <row r="172" spans="1:9" x14ac:dyDescent="0.3">
      <c r="A172" s="9"/>
      <c r="B172" s="1" t="s">
        <v>56</v>
      </c>
      <c r="C172" s="1" t="s">
        <v>76</v>
      </c>
      <c r="E172" s="1">
        <v>120</v>
      </c>
      <c r="F172" s="1">
        <v>2E-3</v>
      </c>
      <c r="H172" s="21">
        <v>500.04</v>
      </c>
      <c r="I172" s="62"/>
    </row>
    <row r="173" spans="1:9" x14ac:dyDescent="0.3">
      <c r="B173" s="1" t="s">
        <v>52</v>
      </c>
      <c r="C173" s="1" t="s">
        <v>81</v>
      </c>
      <c r="E173" s="1">
        <v>250</v>
      </c>
      <c r="F173" s="1">
        <v>0.98</v>
      </c>
      <c r="H173" s="21">
        <v>1.02</v>
      </c>
      <c r="I173" s="62"/>
    </row>
    <row r="174" spans="1:9" x14ac:dyDescent="0.3">
      <c r="B174" s="1" t="s">
        <v>52</v>
      </c>
      <c r="C174" s="1" t="s">
        <v>145</v>
      </c>
      <c r="E174" s="1">
        <v>600</v>
      </c>
      <c r="F174" s="50">
        <v>0.98</v>
      </c>
      <c r="H174" s="21">
        <v>1.02</v>
      </c>
      <c r="I174" s="62"/>
    </row>
    <row r="175" spans="1:9" x14ac:dyDescent="0.3">
      <c r="B175" s="1" t="s">
        <v>59</v>
      </c>
      <c r="C175" s="1" t="s">
        <v>97</v>
      </c>
      <c r="E175" s="10">
        <v>50</v>
      </c>
      <c r="F175" s="51">
        <v>0.13700000000000001</v>
      </c>
      <c r="G175" s="10">
        <v>20</v>
      </c>
      <c r="H175" s="21">
        <v>7.31</v>
      </c>
      <c r="I175" s="62"/>
    </row>
    <row r="176" spans="1:9" x14ac:dyDescent="0.3">
      <c r="A176" s="9"/>
      <c r="B176" s="1" t="s">
        <v>36</v>
      </c>
      <c r="C176" s="1" t="s">
        <v>114</v>
      </c>
      <c r="E176" s="1">
        <v>10</v>
      </c>
      <c r="F176" s="1">
        <v>1.2050000000000001</v>
      </c>
      <c r="H176" s="21">
        <v>0.83</v>
      </c>
      <c r="I176" s="62"/>
    </row>
    <row r="177" spans="1:9" x14ac:dyDescent="0.3">
      <c r="A177" s="9">
        <v>44939</v>
      </c>
      <c r="B177" s="1" t="s">
        <v>36</v>
      </c>
      <c r="C177" s="1" t="s">
        <v>86</v>
      </c>
      <c r="D177" s="1">
        <v>3</v>
      </c>
      <c r="E177" s="1">
        <v>37</v>
      </c>
      <c r="F177" s="1">
        <v>0.19700000000000001</v>
      </c>
      <c r="G177" s="10">
        <v>70</v>
      </c>
      <c r="H177" s="21">
        <v>5.08</v>
      </c>
      <c r="I177" s="62"/>
    </row>
    <row r="178" spans="1:9" x14ac:dyDescent="0.3">
      <c r="B178" s="1" t="s">
        <v>36</v>
      </c>
      <c r="C178" s="1" t="s">
        <v>91</v>
      </c>
      <c r="D178" s="1">
        <v>3</v>
      </c>
      <c r="E178" s="1">
        <v>31</v>
      </c>
      <c r="F178" s="50">
        <v>0.752</v>
      </c>
      <c r="G178" s="10">
        <v>79</v>
      </c>
      <c r="H178" s="21">
        <v>1.33</v>
      </c>
      <c r="I178" s="62"/>
    </row>
    <row r="179" spans="1:9" x14ac:dyDescent="0.3">
      <c r="B179" s="1" t="s">
        <v>36</v>
      </c>
      <c r="C179" s="1" t="s">
        <v>114</v>
      </c>
      <c r="E179" s="1">
        <v>25</v>
      </c>
      <c r="F179" s="1">
        <v>3.3000000000000002E-2</v>
      </c>
      <c r="H179" s="21">
        <v>30.13</v>
      </c>
      <c r="I179" s="62"/>
    </row>
    <row r="180" spans="1:9" x14ac:dyDescent="0.3">
      <c r="A180" s="9">
        <v>44940</v>
      </c>
      <c r="B180" s="1" t="s">
        <v>44</v>
      </c>
      <c r="C180" s="1" t="s">
        <v>120</v>
      </c>
      <c r="D180" s="1">
        <v>3</v>
      </c>
      <c r="E180" s="1">
        <v>37</v>
      </c>
      <c r="F180" s="1">
        <v>0.26700000000000002</v>
      </c>
      <c r="G180" s="10">
        <v>50</v>
      </c>
      <c r="H180" s="21">
        <v>3.75</v>
      </c>
      <c r="I180" s="10">
        <v>238</v>
      </c>
    </row>
    <row r="181" spans="1:9" x14ac:dyDescent="0.3">
      <c r="B181" s="1" t="s">
        <v>44</v>
      </c>
      <c r="C181" s="1" t="s">
        <v>121</v>
      </c>
      <c r="D181" s="1">
        <v>3</v>
      </c>
      <c r="E181" s="1">
        <v>37</v>
      </c>
      <c r="F181" s="1">
        <v>0.26700000000000002</v>
      </c>
      <c r="G181" s="10">
        <v>50</v>
      </c>
      <c r="H181" s="21">
        <v>3.75</v>
      </c>
      <c r="I181" s="62"/>
    </row>
    <row r="182" spans="1:9" x14ac:dyDescent="0.3">
      <c r="B182" s="1" t="s">
        <v>44</v>
      </c>
      <c r="C182" s="1" t="s">
        <v>197</v>
      </c>
      <c r="D182" s="1">
        <v>3</v>
      </c>
      <c r="E182" s="1">
        <v>103</v>
      </c>
      <c r="F182" s="51">
        <v>0.35299999999999998</v>
      </c>
      <c r="G182" s="10">
        <v>20</v>
      </c>
      <c r="H182" s="21">
        <v>2.83</v>
      </c>
      <c r="I182" s="62"/>
    </row>
    <row r="183" spans="1:9" x14ac:dyDescent="0.3">
      <c r="A183" s="9"/>
      <c r="B183" s="1" t="s">
        <v>29</v>
      </c>
      <c r="C183" s="1" t="s">
        <v>88</v>
      </c>
      <c r="D183" s="1">
        <v>4</v>
      </c>
      <c r="E183" s="1">
        <v>90</v>
      </c>
      <c r="F183" s="1">
        <v>5.1999999999999998E-2</v>
      </c>
      <c r="G183" s="10">
        <v>120</v>
      </c>
      <c r="H183" s="21">
        <v>19.059999999999999</v>
      </c>
      <c r="I183" s="62"/>
    </row>
    <row r="184" spans="1:9" x14ac:dyDescent="0.3">
      <c r="B184" s="1" t="s">
        <v>29</v>
      </c>
      <c r="C184" s="1" t="s">
        <v>127</v>
      </c>
      <c r="D184" s="1">
        <v>3</v>
      </c>
      <c r="E184" s="1">
        <v>36</v>
      </c>
      <c r="F184" s="1">
        <v>0.52900000000000003</v>
      </c>
      <c r="G184" s="10">
        <v>30</v>
      </c>
      <c r="H184" s="21">
        <v>1.89</v>
      </c>
      <c r="I184" s="62"/>
    </row>
    <row r="185" spans="1:9" x14ac:dyDescent="0.3">
      <c r="B185" s="1" t="s">
        <v>29</v>
      </c>
      <c r="C185" s="1" t="s">
        <v>125</v>
      </c>
      <c r="D185" s="1">
        <v>3</v>
      </c>
      <c r="E185" s="1">
        <v>54</v>
      </c>
      <c r="F185" s="1">
        <v>0.34399999999999997</v>
      </c>
      <c r="G185" s="10">
        <v>35</v>
      </c>
      <c r="H185" s="21">
        <v>2.91</v>
      </c>
      <c r="I185" s="62"/>
    </row>
    <row r="186" spans="1:9" x14ac:dyDescent="0.3">
      <c r="B186" s="1" t="s">
        <v>32</v>
      </c>
      <c r="C186" s="1" t="s">
        <v>240</v>
      </c>
      <c r="D186" s="1">
        <v>3</v>
      </c>
      <c r="E186" s="1">
        <v>60</v>
      </c>
      <c r="F186" s="1">
        <v>7.9000000000000001E-2</v>
      </c>
      <c r="G186" s="10">
        <v>50</v>
      </c>
      <c r="H186" s="21">
        <v>12.61</v>
      </c>
      <c r="I186" s="62"/>
    </row>
    <row r="187" spans="1:9" x14ac:dyDescent="0.3">
      <c r="A187" s="9"/>
      <c r="B187" s="1" t="s">
        <v>32</v>
      </c>
      <c r="C187" s="1" t="s">
        <v>241</v>
      </c>
      <c r="D187" s="1">
        <v>3</v>
      </c>
      <c r="E187" s="1">
        <v>35</v>
      </c>
      <c r="F187" s="1">
        <v>0.45200000000000001</v>
      </c>
      <c r="G187" s="10">
        <v>15</v>
      </c>
      <c r="H187" s="21">
        <v>2.21</v>
      </c>
      <c r="I187" s="62"/>
    </row>
    <row r="188" spans="1:9" x14ac:dyDescent="0.3">
      <c r="A188" s="9">
        <v>44942</v>
      </c>
      <c r="B188" s="1" t="s">
        <v>52</v>
      </c>
      <c r="C188" s="1" t="s">
        <v>84</v>
      </c>
      <c r="E188" s="1">
        <v>15020</v>
      </c>
      <c r="F188" s="50">
        <v>0.13700000000000001</v>
      </c>
      <c r="H188" s="21">
        <v>7.32</v>
      </c>
      <c r="I188" s="62"/>
    </row>
    <row r="189" spans="1:9" x14ac:dyDescent="0.3">
      <c r="A189" s="9">
        <v>44944</v>
      </c>
      <c r="B189" s="1" t="s">
        <v>36</v>
      </c>
      <c r="C189" s="1" t="s">
        <v>91</v>
      </c>
      <c r="E189" s="1">
        <v>30</v>
      </c>
      <c r="F189" s="50">
        <v>0.11700000000000001</v>
      </c>
      <c r="G189" s="10">
        <v>90</v>
      </c>
      <c r="H189" s="21">
        <v>8.57</v>
      </c>
      <c r="I189" s="10">
        <v>237</v>
      </c>
    </row>
    <row r="190" spans="1:9" x14ac:dyDescent="0.3">
      <c r="B190" s="1" t="s">
        <v>36</v>
      </c>
      <c r="C190" s="1" t="s">
        <v>152</v>
      </c>
      <c r="E190" s="1">
        <v>39</v>
      </c>
      <c r="F190" s="50">
        <v>0.253</v>
      </c>
      <c r="G190" s="10">
        <v>80</v>
      </c>
      <c r="H190" s="21">
        <v>3.95</v>
      </c>
      <c r="I190" s="62"/>
    </row>
    <row r="191" spans="1:9" x14ac:dyDescent="0.3">
      <c r="A191" s="9"/>
      <c r="B191" s="1" t="s">
        <v>36</v>
      </c>
      <c r="C191" s="1" t="s">
        <v>153</v>
      </c>
      <c r="E191" s="1">
        <v>31</v>
      </c>
      <c r="F191" s="50">
        <v>0.25900000000000001</v>
      </c>
      <c r="G191" s="10">
        <v>100</v>
      </c>
      <c r="H191" s="21">
        <v>3.86</v>
      </c>
      <c r="I191" s="62"/>
    </row>
    <row r="192" spans="1:9" x14ac:dyDescent="0.3">
      <c r="B192" s="1" t="s">
        <v>59</v>
      </c>
      <c r="C192" s="1" t="s">
        <v>159</v>
      </c>
      <c r="E192" s="1">
        <v>40</v>
      </c>
      <c r="F192" s="50">
        <v>0.21</v>
      </c>
      <c r="G192" s="10">
        <v>70</v>
      </c>
      <c r="H192" s="21">
        <v>4.76</v>
      </c>
      <c r="I192" s="62"/>
    </row>
    <row r="193" spans="1:9" x14ac:dyDescent="0.3">
      <c r="A193" s="9"/>
      <c r="B193" s="1" t="s">
        <v>59</v>
      </c>
      <c r="C193" s="1" t="s">
        <v>158</v>
      </c>
      <c r="E193" s="1">
        <v>42</v>
      </c>
      <c r="F193" s="50">
        <v>0.35199999999999998</v>
      </c>
      <c r="G193" s="10">
        <v>40</v>
      </c>
      <c r="H193" s="21">
        <v>2.84</v>
      </c>
      <c r="I193" s="62"/>
    </row>
    <row r="194" spans="1:9" x14ac:dyDescent="0.3">
      <c r="B194" s="1" t="s">
        <v>59</v>
      </c>
      <c r="C194" s="1" t="s">
        <v>112</v>
      </c>
      <c r="E194" s="1">
        <v>50</v>
      </c>
      <c r="F194" s="50">
        <v>5.3999999999999999E-2</v>
      </c>
      <c r="H194" s="21">
        <v>18.649999999999999</v>
      </c>
      <c r="I194" s="62"/>
    </row>
    <row r="195" spans="1:9" x14ac:dyDescent="0.3">
      <c r="B195" s="1" t="s">
        <v>32</v>
      </c>
      <c r="C195" s="1" t="s">
        <v>78</v>
      </c>
      <c r="E195" s="1">
        <v>27</v>
      </c>
      <c r="F195" s="50">
        <v>0.51300000000000001</v>
      </c>
      <c r="G195" s="10">
        <v>25</v>
      </c>
      <c r="H195" s="21">
        <v>1.95</v>
      </c>
      <c r="I195" s="62"/>
    </row>
    <row r="196" spans="1:9" x14ac:dyDescent="0.3">
      <c r="B196" s="1" t="s">
        <v>48</v>
      </c>
      <c r="C196" s="1" t="s">
        <v>134</v>
      </c>
      <c r="E196" s="1">
        <v>61</v>
      </c>
      <c r="F196" s="50">
        <v>0.161</v>
      </c>
      <c r="G196" s="10">
        <v>50</v>
      </c>
      <c r="H196" s="21">
        <v>6.22</v>
      </c>
      <c r="I196" s="62"/>
    </row>
    <row r="197" spans="1:9" x14ac:dyDescent="0.3">
      <c r="B197" s="1" t="s">
        <v>48</v>
      </c>
      <c r="C197" s="1" t="s">
        <v>242</v>
      </c>
      <c r="E197" s="1">
        <v>26</v>
      </c>
      <c r="F197" s="50">
        <v>0.22800000000000001</v>
      </c>
      <c r="G197" s="10">
        <v>40</v>
      </c>
      <c r="H197" s="21">
        <v>4.3899999999999997</v>
      </c>
      <c r="I197" s="62"/>
    </row>
    <row r="198" spans="1:9" x14ac:dyDescent="0.3">
      <c r="A198" s="9">
        <v>44945</v>
      </c>
      <c r="B198" s="1" t="s">
        <v>40</v>
      </c>
      <c r="C198" s="1" t="s">
        <v>106</v>
      </c>
      <c r="E198" s="1">
        <v>34</v>
      </c>
      <c r="F198" s="50">
        <v>3.5000000000000003E-2</v>
      </c>
      <c r="H198" s="21">
        <v>28.32</v>
      </c>
      <c r="I198" s="62"/>
    </row>
    <row r="199" spans="1:9" x14ac:dyDescent="0.3">
      <c r="B199" s="1" t="s">
        <v>40</v>
      </c>
      <c r="C199" s="1" t="s">
        <v>94</v>
      </c>
      <c r="E199" s="1">
        <v>370</v>
      </c>
      <c r="F199" s="50">
        <v>5.8819999999999997</v>
      </c>
      <c r="H199" s="21">
        <v>0.17</v>
      </c>
      <c r="I199" s="62"/>
    </row>
    <row r="200" spans="1:9" x14ac:dyDescent="0.3">
      <c r="B200" s="1" t="s">
        <v>56</v>
      </c>
      <c r="C200" s="1" t="s">
        <v>75</v>
      </c>
      <c r="E200" s="1">
        <v>245</v>
      </c>
      <c r="F200" s="50">
        <v>6.6669999999999998</v>
      </c>
      <c r="H200" s="21">
        <v>0.15</v>
      </c>
      <c r="I200" s="62"/>
    </row>
    <row r="201" spans="1:9" x14ac:dyDescent="0.3">
      <c r="B201" s="1" t="s">
        <v>52</v>
      </c>
      <c r="C201" s="1" t="s">
        <v>81</v>
      </c>
      <c r="E201" s="1">
        <v>269</v>
      </c>
      <c r="F201" s="50">
        <v>0.90100000000000002</v>
      </c>
      <c r="H201" s="21">
        <v>1.1100000000000001</v>
      </c>
      <c r="I201" s="62"/>
    </row>
    <row r="202" spans="1:9" x14ac:dyDescent="0.3">
      <c r="A202" s="9"/>
      <c r="B202" s="1" t="s">
        <v>52</v>
      </c>
      <c r="C202" s="1" t="s">
        <v>145</v>
      </c>
      <c r="E202" s="1">
        <v>1530</v>
      </c>
      <c r="F202" s="50">
        <v>0.158</v>
      </c>
      <c r="H202" s="21">
        <v>6.33</v>
      </c>
      <c r="I202" s="62"/>
    </row>
    <row r="203" spans="1:9" x14ac:dyDescent="0.3">
      <c r="A203" s="9">
        <v>44946</v>
      </c>
      <c r="B203" s="1" t="s">
        <v>44</v>
      </c>
      <c r="C203" s="1" t="s">
        <v>197</v>
      </c>
      <c r="E203" s="1">
        <v>30</v>
      </c>
      <c r="F203" s="50">
        <v>0.746</v>
      </c>
      <c r="G203" s="10">
        <v>30</v>
      </c>
      <c r="H203" s="21">
        <v>1.34</v>
      </c>
      <c r="I203" s="62"/>
    </row>
    <row r="204" spans="1:9" x14ac:dyDescent="0.3">
      <c r="B204" s="1" t="s">
        <v>44</v>
      </c>
      <c r="C204" s="1" t="s">
        <v>135</v>
      </c>
      <c r="E204" s="1">
        <v>20</v>
      </c>
      <c r="F204" s="50">
        <v>0.55200000000000005</v>
      </c>
      <c r="G204" s="10">
        <v>70</v>
      </c>
      <c r="H204" s="21">
        <v>1.81</v>
      </c>
      <c r="I204" s="62"/>
    </row>
    <row r="205" spans="1:9" x14ac:dyDescent="0.3">
      <c r="B205" s="1" t="s">
        <v>44</v>
      </c>
      <c r="C205" s="1" t="s">
        <v>120</v>
      </c>
      <c r="E205" s="1">
        <v>30</v>
      </c>
      <c r="F205" s="50">
        <v>0.59199999999999997</v>
      </c>
      <c r="G205" s="10">
        <v>50</v>
      </c>
      <c r="H205" s="21">
        <v>1.69</v>
      </c>
      <c r="I205" s="62"/>
    </row>
    <row r="206" spans="1:9" x14ac:dyDescent="0.3">
      <c r="A206" s="9">
        <v>44948</v>
      </c>
      <c r="B206" s="1" t="s">
        <v>40</v>
      </c>
      <c r="C206" s="1" t="s">
        <v>73</v>
      </c>
      <c r="E206" s="1">
        <v>27</v>
      </c>
      <c r="F206" s="1">
        <v>0.94299999999999995</v>
      </c>
      <c r="G206" s="10">
        <v>100</v>
      </c>
      <c r="H206" s="21">
        <v>1.06</v>
      </c>
      <c r="I206" s="62"/>
    </row>
    <row r="207" spans="1:9" x14ac:dyDescent="0.3">
      <c r="B207" s="1" t="s">
        <v>40</v>
      </c>
      <c r="C207" s="1" t="s">
        <v>83</v>
      </c>
      <c r="E207" s="1">
        <v>30</v>
      </c>
      <c r="F207" s="50">
        <v>0.90100000000000002</v>
      </c>
      <c r="H207" s="21">
        <v>1.1100000000000001</v>
      </c>
      <c r="I207" s="62"/>
    </row>
    <row r="208" spans="1:9" x14ac:dyDescent="0.3">
      <c r="B208" s="1" t="s">
        <v>40</v>
      </c>
      <c r="C208" s="1" t="s">
        <v>104</v>
      </c>
      <c r="E208" s="1">
        <v>6</v>
      </c>
      <c r="F208" s="50">
        <v>0.83299999999999996</v>
      </c>
      <c r="H208" s="21">
        <v>1.2</v>
      </c>
      <c r="I208" s="62"/>
    </row>
    <row r="209" spans="1:9" x14ac:dyDescent="0.3">
      <c r="B209" s="1" t="s">
        <v>56</v>
      </c>
      <c r="C209" s="1" t="s">
        <v>101</v>
      </c>
      <c r="E209" s="1">
        <v>13</v>
      </c>
      <c r="F209" s="50">
        <v>0.76900000000000002</v>
      </c>
      <c r="H209" s="21">
        <v>1.3</v>
      </c>
      <c r="I209" s="62"/>
    </row>
    <row r="210" spans="1:9" x14ac:dyDescent="0.3">
      <c r="B210" s="1" t="s">
        <v>56</v>
      </c>
      <c r="C210" s="1" t="s">
        <v>102</v>
      </c>
      <c r="E210" s="1">
        <v>20</v>
      </c>
      <c r="F210" s="50">
        <v>0.5</v>
      </c>
      <c r="H210" s="21">
        <v>2</v>
      </c>
      <c r="I210" s="62"/>
    </row>
    <row r="211" spans="1:9" x14ac:dyDescent="0.3">
      <c r="B211" s="1" t="s">
        <v>56</v>
      </c>
      <c r="C211" s="1" t="s">
        <v>103</v>
      </c>
      <c r="E211" s="1">
        <v>20</v>
      </c>
      <c r="F211" s="50">
        <v>0.5</v>
      </c>
      <c r="H211" s="21">
        <v>2</v>
      </c>
      <c r="I211" s="62"/>
    </row>
    <row r="212" spans="1:9" x14ac:dyDescent="0.3">
      <c r="A212" s="1"/>
      <c r="B212" s="1" t="s">
        <v>29</v>
      </c>
      <c r="C212" s="1" t="s">
        <v>129</v>
      </c>
      <c r="E212" s="1">
        <v>41</v>
      </c>
      <c r="F212" s="50">
        <v>0.36399999999999999</v>
      </c>
      <c r="H212" s="21">
        <v>2.75</v>
      </c>
      <c r="I212" s="49"/>
    </row>
    <row r="213" spans="1:9" x14ac:dyDescent="0.3">
      <c r="A213" s="24"/>
      <c r="B213" s="1" t="s">
        <v>29</v>
      </c>
      <c r="C213" s="1" t="s">
        <v>130</v>
      </c>
      <c r="E213" s="1">
        <v>37</v>
      </c>
      <c r="F213" s="50">
        <v>0.27</v>
      </c>
      <c r="H213" s="21">
        <v>3.7</v>
      </c>
      <c r="I213" s="21"/>
    </row>
    <row r="214" spans="1:9" x14ac:dyDescent="0.3">
      <c r="B214" s="1" t="s">
        <v>29</v>
      </c>
      <c r="C214" s="1" t="s">
        <v>131</v>
      </c>
      <c r="E214" s="1">
        <v>37</v>
      </c>
      <c r="F214" s="50">
        <v>0.27</v>
      </c>
      <c r="H214" s="21">
        <v>3.7</v>
      </c>
      <c r="I214" s="21"/>
    </row>
    <row r="215" spans="1:9" x14ac:dyDescent="0.3">
      <c r="B215" s="1" t="s">
        <v>29</v>
      </c>
      <c r="C215" s="1" t="s">
        <v>132</v>
      </c>
      <c r="E215" s="1">
        <v>41</v>
      </c>
      <c r="F215" s="50">
        <v>0.36399999999999999</v>
      </c>
      <c r="H215" s="21">
        <v>2.75</v>
      </c>
      <c r="I215" s="21"/>
    </row>
    <row r="216" spans="1:9" x14ac:dyDescent="0.3">
      <c r="B216" s="1" t="s">
        <v>52</v>
      </c>
      <c r="C216" s="1" t="s">
        <v>98</v>
      </c>
      <c r="E216" s="1">
        <v>20</v>
      </c>
      <c r="F216" s="50">
        <v>0.5</v>
      </c>
      <c r="H216" s="21">
        <v>2</v>
      </c>
      <c r="I216" s="21"/>
    </row>
    <row r="217" spans="1:9" x14ac:dyDescent="0.3">
      <c r="B217" s="1" t="s">
        <v>52</v>
      </c>
      <c r="C217" s="1" t="s">
        <v>109</v>
      </c>
      <c r="E217" s="1">
        <v>420</v>
      </c>
      <c r="F217" s="50">
        <v>2.4E-2</v>
      </c>
      <c r="H217" s="21">
        <v>42</v>
      </c>
      <c r="I217" s="21"/>
    </row>
    <row r="218" spans="1:9" x14ac:dyDescent="0.3">
      <c r="A218" s="9">
        <v>44950</v>
      </c>
      <c r="B218" s="1" t="s">
        <v>44</v>
      </c>
      <c r="C218" s="1" t="s">
        <v>93</v>
      </c>
      <c r="D218" s="1">
        <v>4</v>
      </c>
      <c r="E218" s="1">
        <v>82</v>
      </c>
      <c r="F218" s="50">
        <v>0.76900000000000002</v>
      </c>
      <c r="G218" s="10">
        <v>90</v>
      </c>
      <c r="H218" s="21">
        <v>1.3</v>
      </c>
      <c r="I218" s="21"/>
    </row>
    <row r="219" spans="1:9" x14ac:dyDescent="0.3">
      <c r="B219" s="1" t="s">
        <v>44</v>
      </c>
      <c r="C219" s="1" t="s">
        <v>120</v>
      </c>
      <c r="D219" s="1">
        <v>5</v>
      </c>
      <c r="E219" s="1">
        <v>59</v>
      </c>
      <c r="F219" s="50">
        <v>0.13600000000000001</v>
      </c>
      <c r="G219" s="10">
        <v>50</v>
      </c>
      <c r="H219" s="21">
        <v>7.34</v>
      </c>
      <c r="I219" s="21"/>
    </row>
    <row r="220" spans="1:9" x14ac:dyDescent="0.3">
      <c r="B220" s="1" t="s">
        <v>48</v>
      </c>
      <c r="C220" s="1" t="s">
        <v>77</v>
      </c>
      <c r="D220" s="1">
        <v>4</v>
      </c>
      <c r="E220" s="1">
        <v>29</v>
      </c>
      <c r="F220" s="50">
        <v>0.65400000000000003</v>
      </c>
      <c r="G220" s="10">
        <v>50</v>
      </c>
      <c r="H220" s="21">
        <v>1.53</v>
      </c>
      <c r="I220" s="21"/>
    </row>
    <row r="221" spans="1:9" x14ac:dyDescent="0.3">
      <c r="A221" s="9">
        <v>44951</v>
      </c>
      <c r="B221" s="1" t="s">
        <v>36</v>
      </c>
      <c r="C221" s="1" t="s">
        <v>72</v>
      </c>
      <c r="E221" s="1">
        <v>23</v>
      </c>
      <c r="F221" s="50">
        <v>1.1240000000000001</v>
      </c>
      <c r="G221" s="10">
        <v>135</v>
      </c>
      <c r="H221" s="21">
        <v>0.89</v>
      </c>
      <c r="I221" s="21"/>
    </row>
    <row r="222" spans="1:9" x14ac:dyDescent="0.3">
      <c r="B222" s="1" t="s">
        <v>36</v>
      </c>
      <c r="C222" s="1" t="s">
        <v>113</v>
      </c>
      <c r="E222" s="1">
        <v>16</v>
      </c>
      <c r="F222" s="50">
        <v>0.625</v>
      </c>
      <c r="H222" s="21">
        <v>1.6</v>
      </c>
      <c r="I222" s="21"/>
    </row>
    <row r="223" spans="1:9" x14ac:dyDescent="0.3">
      <c r="B223" s="1" t="s">
        <v>59</v>
      </c>
      <c r="C223" s="1" t="s">
        <v>154</v>
      </c>
      <c r="E223" s="1">
        <v>18</v>
      </c>
      <c r="F223" s="50">
        <v>0.72499999999999998</v>
      </c>
      <c r="G223" s="10">
        <v>90</v>
      </c>
      <c r="H223" s="21">
        <v>1.38</v>
      </c>
      <c r="I223" s="21"/>
    </row>
    <row r="224" spans="1:9" x14ac:dyDescent="0.3">
      <c r="A224" s="9"/>
      <c r="B224" s="1" t="s">
        <v>59</v>
      </c>
      <c r="C224" s="1" t="s">
        <v>97</v>
      </c>
      <c r="E224" s="1">
        <v>22</v>
      </c>
      <c r="F224" s="50">
        <v>0.877</v>
      </c>
      <c r="G224" s="10">
        <v>90</v>
      </c>
      <c r="H224" s="21">
        <v>1.1399999999999999</v>
      </c>
    </row>
    <row r="225" spans="1:8" x14ac:dyDescent="0.3">
      <c r="B225" s="1" t="s">
        <v>32</v>
      </c>
      <c r="C225" s="1" t="s">
        <v>111</v>
      </c>
      <c r="E225" s="1">
        <v>1060</v>
      </c>
      <c r="F225" s="50">
        <v>2E-3</v>
      </c>
      <c r="H225" s="21">
        <v>486.54</v>
      </c>
    </row>
    <row r="226" spans="1:8" x14ac:dyDescent="0.3">
      <c r="A226" s="9">
        <v>44953</v>
      </c>
      <c r="B226" s="1" t="s">
        <v>36</v>
      </c>
      <c r="C226" s="1" t="s">
        <v>95</v>
      </c>
      <c r="E226" s="1">
        <v>56</v>
      </c>
      <c r="F226" s="50">
        <v>0.82599999999999996</v>
      </c>
      <c r="G226" s="10">
        <v>70</v>
      </c>
      <c r="H226" s="21">
        <v>1.21</v>
      </c>
    </row>
    <row r="227" spans="1:8" x14ac:dyDescent="0.3">
      <c r="B227" s="1" t="s">
        <v>59</v>
      </c>
      <c r="C227" s="1" t="s">
        <v>85</v>
      </c>
      <c r="E227" s="1">
        <v>40</v>
      </c>
      <c r="F227" s="50">
        <v>0.67600000000000005</v>
      </c>
      <c r="H227" s="21">
        <v>1.48</v>
      </c>
    </row>
    <row r="228" spans="1:8" x14ac:dyDescent="0.3">
      <c r="B228" s="1" t="s">
        <v>59</v>
      </c>
      <c r="C228" s="1" t="s">
        <v>92</v>
      </c>
      <c r="E228" s="1">
        <v>1912</v>
      </c>
      <c r="F228" s="50">
        <v>0.746</v>
      </c>
      <c r="H228" s="21">
        <v>1.34</v>
      </c>
    </row>
    <row r="229" spans="1:8" x14ac:dyDescent="0.3">
      <c r="B229" s="1" t="s">
        <v>59</v>
      </c>
      <c r="C229" s="1" t="s">
        <v>151</v>
      </c>
      <c r="E229" s="1">
        <v>48</v>
      </c>
      <c r="F229" s="50">
        <v>0.52100000000000002</v>
      </c>
      <c r="H229" s="21">
        <v>1.92</v>
      </c>
    </row>
    <row r="230" spans="1:8" x14ac:dyDescent="0.3">
      <c r="B230" s="1" t="s">
        <v>59</v>
      </c>
      <c r="C230" s="1" t="s">
        <v>138</v>
      </c>
      <c r="E230" s="1">
        <v>38</v>
      </c>
      <c r="F230" s="50">
        <v>0.877</v>
      </c>
      <c r="G230" s="10">
        <v>100</v>
      </c>
      <c r="H230" s="21">
        <v>1.1399999999999999</v>
      </c>
    </row>
    <row r="231" spans="1:8" x14ac:dyDescent="0.3">
      <c r="B231" s="1" t="s">
        <v>32</v>
      </c>
      <c r="C231" s="1" t="s">
        <v>78</v>
      </c>
      <c r="E231" s="1">
        <v>38</v>
      </c>
      <c r="F231" s="50">
        <v>0.30399999999999999</v>
      </c>
      <c r="G231" s="10">
        <v>40</v>
      </c>
      <c r="H231" s="21">
        <v>3.29</v>
      </c>
    </row>
    <row r="232" spans="1:8" x14ac:dyDescent="0.3">
      <c r="B232" s="1" t="s">
        <v>48</v>
      </c>
      <c r="C232" s="1" t="s">
        <v>143</v>
      </c>
      <c r="E232" s="1">
        <v>14</v>
      </c>
      <c r="F232" s="50">
        <v>0.91700000000000004</v>
      </c>
      <c r="G232" s="10">
        <v>25</v>
      </c>
      <c r="H232" s="21">
        <v>1.0900000000000001</v>
      </c>
    </row>
    <row r="233" spans="1:8" x14ac:dyDescent="0.3">
      <c r="A233" s="9">
        <v>45155</v>
      </c>
      <c r="B233" s="1" t="s">
        <v>52</v>
      </c>
      <c r="C233" s="1" t="s">
        <v>84</v>
      </c>
      <c r="E233" s="1">
        <v>5000</v>
      </c>
      <c r="F233" s="50">
        <v>0.33600000000000002</v>
      </c>
      <c r="H233" s="21">
        <v>2.98</v>
      </c>
    </row>
    <row r="234" spans="1:8" x14ac:dyDescent="0.3">
      <c r="A234" s="9"/>
      <c r="F234" s="50"/>
      <c r="H234" s="21"/>
    </row>
    <row r="235" spans="1:8" x14ac:dyDescent="0.3">
      <c r="F235" s="50"/>
      <c r="H235" s="21"/>
    </row>
    <row r="239" spans="1:8" x14ac:dyDescent="0.3">
      <c r="A239" s="9"/>
    </row>
  </sheetData>
  <sortState xmlns:xlrd2="http://schemas.microsoft.com/office/spreadsheetml/2017/richdata2" ref="I16:V24">
    <sortCondition ref="I16:I24"/>
  </sortState>
  <dataConsolidate/>
  <mergeCells count="4">
    <mergeCell ref="A1:H1"/>
    <mergeCell ref="A2:B2"/>
    <mergeCell ref="P94:Q94"/>
    <mergeCell ref="N94:O94"/>
  </mergeCells>
  <phoneticPr fontId="5" type="noConversion"/>
  <conditionalFormatting sqref="L5:L13">
    <cfRule type="cellIs" dxfId="10" priority="4" operator="greaterThan">
      <formula>$K5</formula>
    </cfRule>
    <cfRule type="cellIs" dxfId="9" priority="6" operator="lessThan">
      <formula>$K5</formula>
    </cfRule>
  </conditionalFormatting>
  <conditionalFormatting sqref="L2:V2">
    <cfRule type="cellIs" dxfId="8" priority="7" operator="between">
      <formula>1</formula>
      <formula>14</formula>
    </cfRule>
  </conditionalFormatting>
  <conditionalFormatting sqref="L26:V26">
    <cfRule type="cellIs" dxfId="7" priority="14" operator="between">
      <formula>11</formula>
      <formula>14</formula>
    </cfRule>
    <cfRule type="cellIs" dxfId="6" priority="15" operator="between">
      <formula>6</formula>
      <formula>10</formula>
    </cfRule>
    <cfRule type="cellIs" dxfId="5" priority="16" operator="between">
      <formula>1</formula>
      <formula>5</formula>
    </cfRule>
  </conditionalFormatting>
  <conditionalFormatting sqref="L27:V35">
    <cfRule type="cellIs" dxfId="4" priority="1" operator="equal">
      <formula>0</formula>
    </cfRule>
  </conditionalFormatting>
  <conditionalFormatting sqref="M5:V13">
    <cfRule type="cellIs" dxfId="3" priority="2" operator="greaterThan">
      <formula>$L5</formula>
    </cfRule>
    <cfRule type="cellIs" dxfId="2" priority="3" operator="lessThan">
      <formula>$L5</formula>
    </cfRule>
  </conditionalFormatting>
  <dataValidations count="1">
    <dataValidation allowBlank="1" showInputMessage="1" showErrorMessage="1" promptTitle="Forumula=10*(24-BMI) - input BMI" prompt="Can pass at 24% with 0 pts or max at 14% with 100 pts_x000a_" sqref="W5:Z5 X15:Z15" xr:uid="{00000000-0002-0000-0000-000000000000}"/>
  </dataValidations>
  <pageMargins left="0.7" right="0.7" top="0.75" bottom="0.75" header="0.3" footer="0.3"/>
  <pageSetup scale="14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Sheet2!$A$2:$A$11</xm:f>
          </x14:formula1>
          <xm:sqref>B15:B152 B235:B1048576 B154:B223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G10003"/>
  <sheetViews>
    <sheetView zoomScale="85" zoomScaleNormal="85" workbookViewId="0">
      <selection activeCell="F25" sqref="F25"/>
    </sheetView>
  </sheetViews>
  <sheetFormatPr defaultRowHeight="14.4" x14ac:dyDescent="0.3"/>
  <cols>
    <col min="1" max="1" width="14.6640625" customWidth="1"/>
    <col min="2" max="2" width="28" style="25" customWidth="1"/>
    <col min="4" max="4" width="9.5546875" bestFit="1" customWidth="1"/>
    <col min="5" max="5" width="9.109375" style="1"/>
    <col min="6" max="6" width="23" bestFit="1" customWidth="1"/>
    <col min="7" max="7" width="16" bestFit="1" customWidth="1"/>
    <col min="8" max="8" width="9.33203125" bestFit="1" customWidth="1"/>
    <col min="11" max="11" width="12.6640625" customWidth="1"/>
    <col min="12" max="13" width="11.5546875" bestFit="1" customWidth="1"/>
    <col min="14" max="14" width="10" customWidth="1"/>
    <col min="22" max="22" width="7.33203125" customWidth="1"/>
  </cols>
  <sheetData>
    <row r="1" spans="1:33" ht="15.6" x14ac:dyDescent="0.35">
      <c r="A1" s="1" t="s">
        <v>61</v>
      </c>
      <c r="B1" s="1" t="s">
        <v>62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61</v>
      </c>
      <c r="I1" s="1" t="s">
        <v>165</v>
      </c>
      <c r="J1" s="1" t="s">
        <v>166</v>
      </c>
      <c r="K1" s="39" t="s">
        <v>167</v>
      </c>
      <c r="V1" s="1" t="s">
        <v>168</v>
      </c>
    </row>
    <row r="2" spans="1:33" ht="15" customHeight="1" x14ac:dyDescent="0.3">
      <c r="A2" s="18" t="s">
        <v>22</v>
      </c>
      <c r="B2" t="s">
        <v>75</v>
      </c>
      <c r="C2" s="1" t="s">
        <v>56</v>
      </c>
      <c r="D2" s="50">
        <v>6.6669999999999998</v>
      </c>
      <c r="E2" s="1" t="s">
        <v>169</v>
      </c>
      <c r="F2" s="25" t="s">
        <v>170</v>
      </c>
      <c r="G2" s="1" t="s">
        <v>171</v>
      </c>
      <c r="H2" s="29" t="s">
        <v>22</v>
      </c>
      <c r="I2" s="1" t="s">
        <v>23</v>
      </c>
      <c r="J2" s="1" t="s">
        <v>23</v>
      </c>
      <c r="K2" s="55" t="s">
        <v>172</v>
      </c>
      <c r="L2" s="55" t="s">
        <v>173</v>
      </c>
      <c r="M2" s="55" t="s">
        <v>174</v>
      </c>
      <c r="N2" s="55" t="s">
        <v>175</v>
      </c>
      <c r="O2" s="55" t="s">
        <v>176</v>
      </c>
      <c r="P2" s="57" t="s">
        <v>177</v>
      </c>
      <c r="Q2" s="1" t="s">
        <v>178</v>
      </c>
      <c r="T2" s="55"/>
      <c r="U2" s="55"/>
      <c r="V2" s="55" t="s">
        <v>179</v>
      </c>
      <c r="W2" s="55"/>
      <c r="X2" s="55"/>
      <c r="Z2" s="1"/>
      <c r="AA2" s="50"/>
      <c r="AB2" s="1"/>
      <c r="AD2">
        <v>6.6669999999999998</v>
      </c>
      <c r="AE2" t="s">
        <v>75</v>
      </c>
      <c r="AF2" t="s">
        <v>56</v>
      </c>
      <c r="AG2" t="s">
        <v>169</v>
      </c>
    </row>
    <row r="3" spans="1:33" x14ac:dyDescent="0.3">
      <c r="A3" s="18" t="s">
        <v>56</v>
      </c>
      <c r="B3" t="s">
        <v>94</v>
      </c>
      <c r="C3" s="1" t="s">
        <v>40</v>
      </c>
      <c r="D3" s="50">
        <v>5.8819999999999997</v>
      </c>
      <c r="E3" s="1" t="s">
        <v>169</v>
      </c>
      <c r="F3" s="25" t="s">
        <v>180</v>
      </c>
      <c r="G3" s="1" t="s">
        <v>181</v>
      </c>
      <c r="H3" s="29" t="s">
        <v>56</v>
      </c>
      <c r="I3" s="1">
        <v>1.4360833333333332</v>
      </c>
      <c r="J3" s="21">
        <f>Sheet1!O23</f>
        <v>2.0735999999999999</v>
      </c>
      <c r="K3" s="21">
        <v>3.3333333333333298E-2</v>
      </c>
      <c r="L3" s="58">
        <f>J3*Q3/K3</f>
        <v>43.545600000000043</v>
      </c>
      <c r="M3" s="55">
        <v>0.06</v>
      </c>
      <c r="N3" s="63">
        <v>25</v>
      </c>
      <c r="O3" s="52">
        <f>P3/N3</f>
        <v>101.19168000000002</v>
      </c>
      <c r="P3" s="59">
        <f>J3*(1-Q3)*244/M3</f>
        <v>2529.7920000000004</v>
      </c>
      <c r="Q3" s="1">
        <v>0.7</v>
      </c>
      <c r="R3" t="s">
        <v>182</v>
      </c>
      <c r="T3" s="31"/>
      <c r="U3" s="31"/>
      <c r="V3" s="55" t="s">
        <v>183</v>
      </c>
      <c r="W3" s="55" t="s">
        <v>184</v>
      </c>
      <c r="X3" s="31"/>
      <c r="Z3" s="1"/>
      <c r="AA3" s="50"/>
      <c r="AB3" s="1"/>
      <c r="AD3">
        <v>5.8819999999999997</v>
      </c>
      <c r="AE3" t="s">
        <v>94</v>
      </c>
      <c r="AF3" t="s">
        <v>40</v>
      </c>
      <c r="AG3" t="s">
        <v>169</v>
      </c>
    </row>
    <row r="4" spans="1:33" x14ac:dyDescent="0.3">
      <c r="A4" s="18" t="s">
        <v>40</v>
      </c>
      <c r="B4" t="s">
        <v>72</v>
      </c>
      <c r="C4" s="1" t="s">
        <v>36</v>
      </c>
      <c r="D4" s="50">
        <v>1.1240000000000001</v>
      </c>
      <c r="E4" s="1" t="s">
        <v>168</v>
      </c>
      <c r="F4" s="25" t="s">
        <v>185</v>
      </c>
      <c r="G4" s="1" t="s">
        <v>186</v>
      </c>
      <c r="H4" s="29" t="s">
        <v>40</v>
      </c>
      <c r="I4" s="1">
        <v>0.90345454545454529</v>
      </c>
      <c r="J4" s="21">
        <f>Sheet1!O19</f>
        <v>1.9387777599999998</v>
      </c>
      <c r="K4" s="52"/>
      <c r="L4" s="55"/>
      <c r="M4" s="1"/>
      <c r="N4" s="55"/>
      <c r="O4" s="55"/>
      <c r="P4" s="1"/>
      <c r="Q4" s="1">
        <v>0.5</v>
      </c>
      <c r="R4" s="31"/>
      <c r="T4" s="31"/>
      <c r="U4" s="31"/>
      <c r="V4" s="55" t="s">
        <v>169</v>
      </c>
      <c r="W4" s="55" t="s">
        <v>187</v>
      </c>
      <c r="X4" s="31"/>
      <c r="Z4" s="1"/>
      <c r="AA4" s="50"/>
      <c r="AB4" s="1"/>
      <c r="AD4">
        <v>1.1240000000000001</v>
      </c>
      <c r="AE4" t="s">
        <v>72</v>
      </c>
      <c r="AF4" t="s">
        <v>36</v>
      </c>
      <c r="AG4" t="s">
        <v>168</v>
      </c>
    </row>
    <row r="5" spans="1:33" x14ac:dyDescent="0.3">
      <c r="A5" s="1" t="s">
        <v>59</v>
      </c>
      <c r="B5" t="s">
        <v>73</v>
      </c>
      <c r="C5" s="1" t="s">
        <v>40</v>
      </c>
      <c r="D5" s="50">
        <v>0.94299999999999995</v>
      </c>
      <c r="E5" s="1" t="s">
        <v>168</v>
      </c>
      <c r="F5" s="25" t="s">
        <v>188</v>
      </c>
      <c r="G5" s="1" t="s">
        <v>189</v>
      </c>
      <c r="H5" s="25" t="s">
        <v>59</v>
      </c>
      <c r="I5" s="1">
        <v>0.38886666666666675</v>
      </c>
      <c r="J5" s="21">
        <f>Sheet1!O24</f>
        <v>2.2888664099999998</v>
      </c>
      <c r="K5" s="52"/>
      <c r="L5" s="55"/>
      <c r="M5" s="1"/>
      <c r="N5" s="55"/>
      <c r="O5" s="55"/>
      <c r="P5" s="1"/>
      <c r="Q5" s="1">
        <v>0.5</v>
      </c>
      <c r="R5" s="31"/>
      <c r="T5" s="31"/>
      <c r="U5" s="31"/>
      <c r="V5" s="31"/>
      <c r="W5" s="55" t="s">
        <v>190</v>
      </c>
      <c r="X5" s="31"/>
      <c r="Z5" s="1"/>
      <c r="AA5" s="50"/>
      <c r="AB5" s="1"/>
      <c r="AD5">
        <v>0.94299999999999995</v>
      </c>
      <c r="AE5" t="s">
        <v>73</v>
      </c>
      <c r="AF5" t="s">
        <v>40</v>
      </c>
      <c r="AG5" t="s">
        <v>168</v>
      </c>
    </row>
    <row r="6" spans="1:33" x14ac:dyDescent="0.3">
      <c r="A6" s="18" t="s">
        <v>36</v>
      </c>
      <c r="B6" t="s">
        <v>143</v>
      </c>
      <c r="C6" s="1" t="s">
        <v>48</v>
      </c>
      <c r="D6" s="50">
        <v>0.91700000000000004</v>
      </c>
      <c r="E6" s="1" t="s">
        <v>168</v>
      </c>
      <c r="F6" s="1"/>
      <c r="G6" s="1"/>
      <c r="H6" s="29" t="s">
        <v>36</v>
      </c>
      <c r="I6" s="1">
        <v>0.36471428571428577</v>
      </c>
      <c r="J6" s="21">
        <f>Sheet1!O18</f>
        <v>1.8738872099999995</v>
      </c>
      <c r="K6" s="52"/>
      <c r="L6" s="55"/>
      <c r="M6" s="1"/>
      <c r="N6" s="55"/>
      <c r="O6" s="55"/>
      <c r="P6" s="1"/>
      <c r="Q6" s="1">
        <v>0.5</v>
      </c>
      <c r="R6" s="31"/>
      <c r="T6" s="31"/>
      <c r="U6" s="31"/>
      <c r="V6" s="31"/>
      <c r="W6" s="55" t="s">
        <v>191</v>
      </c>
      <c r="X6" s="31"/>
      <c r="Z6" s="1"/>
      <c r="AA6" s="50"/>
      <c r="AB6" s="1"/>
      <c r="AD6">
        <v>0.91700000000000004</v>
      </c>
      <c r="AE6" t="s">
        <v>143</v>
      </c>
      <c r="AF6" t="s">
        <v>48</v>
      </c>
      <c r="AG6" t="s">
        <v>168</v>
      </c>
    </row>
    <row r="7" spans="1:33" x14ac:dyDescent="0.3">
      <c r="A7" s="18" t="s">
        <v>44</v>
      </c>
      <c r="B7" t="s">
        <v>83</v>
      </c>
      <c r="C7" s="1" t="s">
        <v>40</v>
      </c>
      <c r="D7" s="50">
        <v>0.90900000000000003</v>
      </c>
      <c r="E7" s="1" t="s">
        <v>179</v>
      </c>
      <c r="F7" s="25"/>
      <c r="H7" s="29" t="s">
        <v>44</v>
      </c>
      <c r="I7" s="1">
        <v>0.42559999999999998</v>
      </c>
      <c r="J7" s="21">
        <f>Sheet1!O20</f>
        <v>1.9387777599999998</v>
      </c>
      <c r="K7" s="52"/>
      <c r="L7" s="55"/>
      <c r="M7" s="1"/>
      <c r="N7" s="55"/>
      <c r="O7" s="55"/>
      <c r="P7" s="1"/>
      <c r="Q7" s="1">
        <v>1</v>
      </c>
      <c r="R7" s="31"/>
      <c r="T7" s="31"/>
      <c r="U7" s="31"/>
      <c r="V7" s="31"/>
      <c r="W7" s="55" t="s">
        <v>192</v>
      </c>
      <c r="X7" s="31"/>
      <c r="Z7" s="1"/>
      <c r="AA7" s="50"/>
      <c r="AB7" s="1"/>
      <c r="AD7">
        <v>0.90900000000000003</v>
      </c>
      <c r="AE7" t="s">
        <v>83</v>
      </c>
      <c r="AF7" t="s">
        <v>40</v>
      </c>
      <c r="AG7" t="s">
        <v>179</v>
      </c>
    </row>
    <row r="8" spans="1:33" x14ac:dyDescent="0.3">
      <c r="A8" s="1" t="s">
        <v>29</v>
      </c>
      <c r="B8" t="s">
        <v>81</v>
      </c>
      <c r="C8" s="1" t="s">
        <v>52</v>
      </c>
      <c r="D8" s="50">
        <v>0.90100000000000002</v>
      </c>
      <c r="E8" s="1" t="s">
        <v>169</v>
      </c>
      <c r="F8" s="25"/>
      <c r="H8" s="25" t="s">
        <v>29</v>
      </c>
      <c r="I8" s="1">
        <v>0.2872068965517241</v>
      </c>
      <c r="J8" s="21">
        <f>Sheet1!O16</f>
        <v>1.4641000000000006</v>
      </c>
      <c r="K8" s="52"/>
      <c r="L8" s="55"/>
      <c r="M8" s="1"/>
      <c r="N8" s="55"/>
      <c r="O8" s="55"/>
      <c r="P8" s="1"/>
      <c r="Q8" s="1">
        <v>1</v>
      </c>
      <c r="R8" s="31"/>
      <c r="T8" s="31"/>
      <c r="U8" s="31"/>
      <c r="V8" s="31"/>
      <c r="W8" s="55" t="s">
        <v>193</v>
      </c>
      <c r="X8" s="31"/>
      <c r="Z8" s="1"/>
      <c r="AA8" s="50"/>
      <c r="AB8" s="1"/>
      <c r="AD8">
        <v>0.90100000000000002</v>
      </c>
      <c r="AE8" t="s">
        <v>81</v>
      </c>
      <c r="AF8" t="s">
        <v>52</v>
      </c>
      <c r="AG8" t="s">
        <v>169</v>
      </c>
    </row>
    <row r="9" spans="1:33" x14ac:dyDescent="0.3">
      <c r="A9" s="1" t="s">
        <v>52</v>
      </c>
      <c r="B9" t="s">
        <v>97</v>
      </c>
      <c r="C9" s="1" t="s">
        <v>59</v>
      </c>
      <c r="D9" s="50">
        <v>0.877</v>
      </c>
      <c r="E9" s="1" t="s">
        <v>168</v>
      </c>
      <c r="F9" s="25"/>
      <c r="H9" s="25" t="s">
        <v>52</v>
      </c>
      <c r="I9" s="1">
        <v>0.77363333333333317</v>
      </c>
      <c r="J9" s="21">
        <f>Sheet1!O22</f>
        <v>2.0053392099999998</v>
      </c>
      <c r="K9" s="52"/>
      <c r="L9" s="55"/>
      <c r="M9" s="1"/>
      <c r="N9" s="101"/>
      <c r="O9" s="55"/>
      <c r="P9" s="1"/>
      <c r="Q9" s="1">
        <v>1</v>
      </c>
      <c r="R9" s="31"/>
      <c r="T9" s="31"/>
      <c r="U9" s="31"/>
      <c r="V9" s="31"/>
      <c r="W9" s="55" t="s">
        <v>194</v>
      </c>
      <c r="X9" s="31"/>
      <c r="Z9" s="1"/>
      <c r="AA9" s="50"/>
      <c r="AB9" s="1"/>
      <c r="AD9">
        <v>0.877</v>
      </c>
      <c r="AE9" t="s">
        <v>97</v>
      </c>
      <c r="AF9" t="s">
        <v>59</v>
      </c>
      <c r="AG9" t="s">
        <v>168</v>
      </c>
    </row>
    <row r="10" spans="1:33" x14ac:dyDescent="0.3">
      <c r="A10" s="1" t="s">
        <v>48</v>
      </c>
      <c r="B10" t="s">
        <v>138</v>
      </c>
      <c r="C10" s="1" t="s">
        <v>59</v>
      </c>
      <c r="D10" s="50">
        <v>0.877</v>
      </c>
      <c r="E10" s="1" t="s">
        <v>168</v>
      </c>
      <c r="F10" s="39"/>
      <c r="H10" s="25" t="s">
        <v>48</v>
      </c>
      <c r="I10" s="1">
        <v>0.49239999999999984</v>
      </c>
      <c r="J10" s="21">
        <f>Sheet1!O21</f>
        <v>1.9387777599999998</v>
      </c>
      <c r="K10" s="52"/>
      <c r="L10" s="55"/>
      <c r="M10" s="1"/>
      <c r="N10" s="55"/>
      <c r="O10" s="55"/>
      <c r="P10" s="1"/>
      <c r="Q10" s="1">
        <v>1</v>
      </c>
      <c r="R10" s="31"/>
      <c r="T10" s="31"/>
      <c r="U10" s="31"/>
      <c r="V10" s="31"/>
      <c r="W10" s="55" t="s">
        <v>196</v>
      </c>
      <c r="X10" s="31"/>
      <c r="Z10" s="1"/>
      <c r="AA10" s="50"/>
      <c r="AB10" s="1"/>
      <c r="AD10">
        <v>0.877</v>
      </c>
      <c r="AE10" t="s">
        <v>138</v>
      </c>
      <c r="AF10" t="s">
        <v>59</v>
      </c>
      <c r="AG10" t="s">
        <v>168</v>
      </c>
    </row>
    <row r="11" spans="1:33" x14ac:dyDescent="0.3">
      <c r="A11" s="18" t="s">
        <v>32</v>
      </c>
      <c r="B11" t="s">
        <v>104</v>
      </c>
      <c r="C11" s="1" t="s">
        <v>40</v>
      </c>
      <c r="D11" s="50">
        <v>0.83299999999999996</v>
      </c>
      <c r="E11" s="1" t="s">
        <v>179</v>
      </c>
      <c r="F11" s="25"/>
      <c r="H11" s="29" t="s">
        <v>32</v>
      </c>
      <c r="I11" s="1">
        <v>0.4335</v>
      </c>
      <c r="J11" s="21">
        <f>Sheet1!O17</f>
        <v>1.5180704100000004</v>
      </c>
      <c r="K11" s="52"/>
      <c r="L11" s="55"/>
      <c r="M11" s="1"/>
      <c r="N11" s="55"/>
      <c r="O11" s="55"/>
      <c r="P11" s="1"/>
      <c r="Q11" s="1">
        <v>1</v>
      </c>
      <c r="R11" s="31"/>
      <c r="T11" s="31"/>
      <c r="U11" s="31"/>
      <c r="V11" s="31"/>
      <c r="W11" s="55" t="s">
        <v>198</v>
      </c>
      <c r="X11" s="31"/>
      <c r="Z11" s="1"/>
      <c r="AA11" s="50"/>
      <c r="AB11" s="1"/>
      <c r="AD11">
        <v>0.83299999999999996</v>
      </c>
      <c r="AE11" t="s">
        <v>104</v>
      </c>
      <c r="AF11" t="s">
        <v>40</v>
      </c>
      <c r="AG11" t="s">
        <v>179</v>
      </c>
    </row>
    <row r="12" spans="1:33" x14ac:dyDescent="0.3">
      <c r="B12" t="s">
        <v>95</v>
      </c>
      <c r="C12" s="1" t="s">
        <v>36</v>
      </c>
      <c r="D12" s="50">
        <v>0.82599999999999996</v>
      </c>
      <c r="E12" s="1" t="s">
        <v>168</v>
      </c>
      <c r="F12" s="25"/>
      <c r="I12" s="1" t="s">
        <v>200</v>
      </c>
      <c r="J12" s="50">
        <f>MAX(D2:D98)</f>
        <v>6.6669999999999998</v>
      </c>
      <c r="K12" s="55" t="s">
        <v>201</v>
      </c>
      <c r="L12" s="61">
        <f>L3*K3</f>
        <v>1.4515199999999999</v>
      </c>
      <c r="M12" s="55"/>
      <c r="N12" s="60">
        <f>L12+P12</f>
        <v>2.0735999999999999</v>
      </c>
      <c r="O12" s="55"/>
      <c r="P12" s="61">
        <f>P3*M3/244</f>
        <v>0.62208000000000008</v>
      </c>
      <c r="Q12" s="31"/>
      <c r="R12" s="31"/>
      <c r="S12" s="31"/>
      <c r="T12" s="31"/>
      <c r="U12" s="31"/>
      <c r="V12" s="31"/>
      <c r="W12" s="31"/>
      <c r="X12" s="31"/>
      <c r="Z12" s="1"/>
      <c r="AA12" s="50"/>
      <c r="AB12" s="1"/>
      <c r="AD12">
        <v>0.82599999999999996</v>
      </c>
      <c r="AE12" t="s">
        <v>95</v>
      </c>
      <c r="AF12" t="s">
        <v>36</v>
      </c>
      <c r="AG12" t="s">
        <v>168</v>
      </c>
    </row>
    <row r="13" spans="1:33" x14ac:dyDescent="0.3">
      <c r="B13" t="s">
        <v>144</v>
      </c>
      <c r="C13" s="1" t="s">
        <v>56</v>
      </c>
      <c r="D13" s="50">
        <v>0.80600000000000005</v>
      </c>
      <c r="E13" s="1" t="s">
        <v>168</v>
      </c>
      <c r="F13" s="25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Z13" s="1"/>
      <c r="AA13" s="50"/>
      <c r="AB13" s="1"/>
      <c r="AD13">
        <v>0.80600000000000005</v>
      </c>
      <c r="AE13" t="s">
        <v>144</v>
      </c>
      <c r="AF13" t="s">
        <v>56</v>
      </c>
      <c r="AG13" t="s">
        <v>168</v>
      </c>
    </row>
    <row r="14" spans="1:33" x14ac:dyDescent="0.3">
      <c r="B14" t="s">
        <v>101</v>
      </c>
      <c r="C14" s="1" t="s">
        <v>56</v>
      </c>
      <c r="D14" s="50">
        <v>0.76900000000000002</v>
      </c>
      <c r="E14" s="1" t="s">
        <v>179</v>
      </c>
      <c r="F14" s="25"/>
      <c r="J14" s="100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Z14" s="1"/>
      <c r="AA14" s="50"/>
      <c r="AB14" s="1"/>
      <c r="AD14">
        <v>0.76900000000000002</v>
      </c>
      <c r="AE14" t="s">
        <v>101</v>
      </c>
      <c r="AF14" t="s">
        <v>56</v>
      </c>
      <c r="AG14" t="s">
        <v>179</v>
      </c>
    </row>
    <row r="15" spans="1:33" x14ac:dyDescent="0.3">
      <c r="B15" t="s">
        <v>93</v>
      </c>
      <c r="C15" s="1" t="s">
        <v>44</v>
      </c>
      <c r="D15" s="50">
        <v>0.76900000000000002</v>
      </c>
      <c r="E15" s="1" t="s">
        <v>168</v>
      </c>
      <c r="F15" s="25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Z15" s="1"/>
      <c r="AA15" s="50"/>
      <c r="AB15" s="1"/>
      <c r="AD15">
        <v>0.76900000000000002</v>
      </c>
      <c r="AE15" t="s">
        <v>93</v>
      </c>
      <c r="AF15" t="s">
        <v>44</v>
      </c>
      <c r="AG15" t="s">
        <v>168</v>
      </c>
    </row>
    <row r="16" spans="1:33" x14ac:dyDescent="0.3">
      <c r="B16" t="s">
        <v>197</v>
      </c>
      <c r="C16" s="1" t="s">
        <v>44</v>
      </c>
      <c r="D16" s="50">
        <v>0.746</v>
      </c>
      <c r="E16" s="1" t="s">
        <v>168</v>
      </c>
      <c r="F16" s="25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Z16" s="1"/>
      <c r="AA16" s="50"/>
      <c r="AB16" s="1"/>
      <c r="AD16">
        <v>0.746</v>
      </c>
      <c r="AE16" t="s">
        <v>197</v>
      </c>
      <c r="AF16" t="s">
        <v>44</v>
      </c>
      <c r="AG16" t="s">
        <v>168</v>
      </c>
    </row>
    <row r="17" spans="1:33" x14ac:dyDescent="0.3">
      <c r="B17" t="s">
        <v>92</v>
      </c>
      <c r="C17" s="1" t="s">
        <v>59</v>
      </c>
      <c r="D17" s="50">
        <v>0.746</v>
      </c>
      <c r="E17" s="1" t="s">
        <v>183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Z17" s="1"/>
      <c r="AA17" s="50"/>
      <c r="AB17" s="1"/>
      <c r="AD17">
        <v>0.746</v>
      </c>
      <c r="AE17" t="s">
        <v>92</v>
      </c>
      <c r="AF17" t="s">
        <v>59</v>
      </c>
      <c r="AG17" t="s">
        <v>183</v>
      </c>
    </row>
    <row r="18" spans="1:33" x14ac:dyDescent="0.3">
      <c r="B18" t="s">
        <v>154</v>
      </c>
      <c r="C18" s="1" t="s">
        <v>36</v>
      </c>
      <c r="D18" s="50">
        <v>0.72499999999999998</v>
      </c>
      <c r="E18" s="1" t="s">
        <v>168</v>
      </c>
      <c r="F18" s="25"/>
      <c r="I18" s="100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Z18" s="1"/>
      <c r="AA18" s="50"/>
      <c r="AB18" s="1"/>
      <c r="AD18">
        <v>0.72499999999999998</v>
      </c>
      <c r="AE18" t="s">
        <v>154</v>
      </c>
      <c r="AF18" t="s">
        <v>36</v>
      </c>
      <c r="AG18" t="s">
        <v>168</v>
      </c>
    </row>
    <row r="19" spans="1:33" x14ac:dyDescent="0.3">
      <c r="B19" t="s">
        <v>85</v>
      </c>
      <c r="C19" s="1" t="s">
        <v>59</v>
      </c>
      <c r="D19" s="50">
        <v>0.67600000000000005</v>
      </c>
      <c r="E19" s="1" t="s">
        <v>179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Z19" s="1"/>
      <c r="AA19" s="50"/>
      <c r="AB19" s="1"/>
      <c r="AD19">
        <v>0.67600000000000005</v>
      </c>
      <c r="AE19" t="s">
        <v>85</v>
      </c>
      <c r="AF19" t="s">
        <v>59</v>
      </c>
      <c r="AG19" t="s">
        <v>179</v>
      </c>
    </row>
    <row r="20" spans="1:33" x14ac:dyDescent="0.3">
      <c r="B20" t="s">
        <v>77</v>
      </c>
      <c r="C20" s="1" t="s">
        <v>48</v>
      </c>
      <c r="D20" s="50">
        <v>0.65400000000000003</v>
      </c>
      <c r="E20" s="1" t="s">
        <v>168</v>
      </c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Z20" s="1"/>
      <c r="AA20" s="50"/>
      <c r="AB20" s="1"/>
      <c r="AD20">
        <v>0.65400000000000003</v>
      </c>
      <c r="AE20" t="s">
        <v>77</v>
      </c>
      <c r="AF20" t="s">
        <v>48</v>
      </c>
      <c r="AG20" t="s">
        <v>168</v>
      </c>
    </row>
    <row r="21" spans="1:33" x14ac:dyDescent="0.3">
      <c r="B21" t="s">
        <v>113</v>
      </c>
      <c r="C21" s="1" t="s">
        <v>36</v>
      </c>
      <c r="D21" s="50">
        <v>0.625</v>
      </c>
      <c r="E21" s="1" t="s">
        <v>179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Z21" s="1"/>
      <c r="AA21" s="50"/>
      <c r="AB21" s="1"/>
      <c r="AD21">
        <v>0.625</v>
      </c>
      <c r="AE21" t="s">
        <v>113</v>
      </c>
      <c r="AF21" t="s">
        <v>36</v>
      </c>
      <c r="AG21" t="s">
        <v>179</v>
      </c>
    </row>
    <row r="22" spans="1:33" x14ac:dyDescent="0.3">
      <c r="B22" t="s">
        <v>135</v>
      </c>
      <c r="C22" s="1" t="s">
        <v>44</v>
      </c>
      <c r="D22" s="50">
        <v>0.55200000000000005</v>
      </c>
      <c r="E22" s="1" t="s">
        <v>168</v>
      </c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Z22" s="1"/>
      <c r="AA22" s="50"/>
      <c r="AB22" s="1"/>
      <c r="AD22">
        <v>0.55200000000000005</v>
      </c>
      <c r="AE22" t="s">
        <v>135</v>
      </c>
      <c r="AF22" t="s">
        <v>44</v>
      </c>
      <c r="AG22" t="s">
        <v>168</v>
      </c>
    </row>
    <row r="23" spans="1:33" x14ac:dyDescent="0.3">
      <c r="B23" t="s">
        <v>127</v>
      </c>
      <c r="C23" s="1" t="s">
        <v>29</v>
      </c>
      <c r="D23" s="50">
        <v>0.52900000000000003</v>
      </c>
      <c r="E23" s="1" t="s">
        <v>168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Z23" s="1"/>
      <c r="AA23" s="50"/>
      <c r="AB23" s="1"/>
      <c r="AD23">
        <v>0.52900000000000003</v>
      </c>
      <c r="AE23" t="s">
        <v>127</v>
      </c>
      <c r="AF23" t="s">
        <v>29</v>
      </c>
      <c r="AG23" t="s">
        <v>168</v>
      </c>
    </row>
    <row r="24" spans="1:33" x14ac:dyDescent="0.3">
      <c r="B24" t="s">
        <v>151</v>
      </c>
      <c r="C24" s="1" t="s">
        <v>59</v>
      </c>
      <c r="D24" s="50">
        <v>0.52100000000000002</v>
      </c>
      <c r="E24" s="1" t="s">
        <v>179</v>
      </c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Z24" s="1"/>
      <c r="AA24" s="50"/>
      <c r="AB24" s="1"/>
      <c r="AD24">
        <v>0.52100000000000002</v>
      </c>
      <c r="AE24" t="s">
        <v>151</v>
      </c>
      <c r="AF24" t="s">
        <v>59</v>
      </c>
      <c r="AG24" t="s">
        <v>179</v>
      </c>
    </row>
    <row r="25" spans="1:33" x14ac:dyDescent="0.3">
      <c r="B25" t="s">
        <v>98</v>
      </c>
      <c r="C25" s="1" t="s">
        <v>52</v>
      </c>
      <c r="D25" s="50">
        <v>0.5</v>
      </c>
      <c r="E25" s="1" t="s">
        <v>179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Z25" s="1"/>
      <c r="AA25" s="50"/>
      <c r="AB25" s="1"/>
      <c r="AD25">
        <v>0.5</v>
      </c>
      <c r="AE25" t="s">
        <v>98</v>
      </c>
      <c r="AF25" t="s">
        <v>52</v>
      </c>
      <c r="AG25" t="s">
        <v>179</v>
      </c>
    </row>
    <row r="26" spans="1:33" x14ac:dyDescent="0.3">
      <c r="B26" t="s">
        <v>102</v>
      </c>
      <c r="C26" s="1" t="s">
        <v>56</v>
      </c>
      <c r="D26" s="50">
        <v>0.5</v>
      </c>
      <c r="E26" s="1" t="s">
        <v>179</v>
      </c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Z26" s="1"/>
      <c r="AA26" s="50"/>
      <c r="AB26" s="1"/>
      <c r="AD26">
        <v>0.5</v>
      </c>
      <c r="AE26" t="s">
        <v>102</v>
      </c>
      <c r="AF26" t="s">
        <v>56</v>
      </c>
      <c r="AG26" t="s">
        <v>179</v>
      </c>
    </row>
    <row r="27" spans="1:33" x14ac:dyDescent="0.3">
      <c r="A27" s="1"/>
      <c r="B27" t="s">
        <v>103</v>
      </c>
      <c r="C27" s="1" t="s">
        <v>56</v>
      </c>
      <c r="D27" s="50">
        <v>0.5</v>
      </c>
      <c r="E27" s="1" t="s">
        <v>179</v>
      </c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Z27" s="1"/>
      <c r="AA27" s="50"/>
      <c r="AB27" s="1"/>
      <c r="AD27">
        <v>0.5</v>
      </c>
      <c r="AE27" t="s">
        <v>103</v>
      </c>
      <c r="AF27" t="s">
        <v>56</v>
      </c>
      <c r="AG27" t="s">
        <v>179</v>
      </c>
    </row>
    <row r="28" spans="1:33" x14ac:dyDescent="0.3">
      <c r="A28" s="1"/>
      <c r="B28" s="25" t="s">
        <v>241</v>
      </c>
      <c r="C28" s="1" t="s">
        <v>32</v>
      </c>
      <c r="D28" s="50">
        <v>0.45200000000000001</v>
      </c>
      <c r="E28" s="1" t="s">
        <v>168</v>
      </c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Z28" s="1"/>
      <c r="AA28" s="50"/>
      <c r="AB28" s="1"/>
      <c r="AD28">
        <v>0.45200000000000001</v>
      </c>
      <c r="AE28" t="s">
        <v>241</v>
      </c>
      <c r="AF28" t="s">
        <v>32</v>
      </c>
      <c r="AG28" t="s">
        <v>168</v>
      </c>
    </row>
    <row r="29" spans="1:33" x14ac:dyDescent="0.3">
      <c r="A29" s="1"/>
      <c r="B29" t="s">
        <v>141</v>
      </c>
      <c r="C29" s="1" t="s">
        <v>48</v>
      </c>
      <c r="D29" s="50">
        <v>0.437</v>
      </c>
      <c r="E29" s="1" t="s">
        <v>168</v>
      </c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25"/>
      <c r="Z29" s="1"/>
      <c r="AA29" s="50"/>
      <c r="AB29" s="1"/>
      <c r="AD29">
        <v>0.437</v>
      </c>
      <c r="AE29" t="s">
        <v>141</v>
      </c>
      <c r="AF29" t="s">
        <v>48</v>
      </c>
      <c r="AG29" t="s">
        <v>168</v>
      </c>
    </row>
    <row r="30" spans="1:33" x14ac:dyDescent="0.3">
      <c r="A30" s="1"/>
      <c r="B30" t="s">
        <v>146</v>
      </c>
      <c r="C30" s="1" t="s">
        <v>52</v>
      </c>
      <c r="D30" s="50">
        <v>0.40300000000000002</v>
      </c>
      <c r="E30" s="1" t="s">
        <v>169</v>
      </c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Z30" s="1"/>
      <c r="AA30" s="50"/>
      <c r="AB30" s="1"/>
      <c r="AD30">
        <v>0.40300000000000002</v>
      </c>
      <c r="AE30" t="s">
        <v>146</v>
      </c>
      <c r="AF30" t="s">
        <v>52</v>
      </c>
      <c r="AG30" t="s">
        <v>169</v>
      </c>
    </row>
    <row r="31" spans="1:33" x14ac:dyDescent="0.3">
      <c r="A31" s="1"/>
      <c r="B31" t="s">
        <v>89</v>
      </c>
      <c r="C31" s="1" t="s">
        <v>48</v>
      </c>
      <c r="D31" s="50">
        <v>0.38600000000000001</v>
      </c>
      <c r="E31" s="1" t="s">
        <v>168</v>
      </c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Z31" s="1"/>
      <c r="AA31" s="50"/>
      <c r="AB31" s="1"/>
      <c r="AD31">
        <v>0.38600000000000001</v>
      </c>
      <c r="AE31" t="s">
        <v>89</v>
      </c>
      <c r="AF31" t="s">
        <v>48</v>
      </c>
      <c r="AG31" t="s">
        <v>168</v>
      </c>
    </row>
    <row r="32" spans="1:33" x14ac:dyDescent="0.3">
      <c r="A32" s="1"/>
      <c r="B32" t="s">
        <v>129</v>
      </c>
      <c r="C32" s="1" t="s">
        <v>29</v>
      </c>
      <c r="D32" s="50">
        <v>0.36399999999999999</v>
      </c>
      <c r="E32" s="1" t="s">
        <v>179</v>
      </c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Z32" s="1"/>
      <c r="AA32" s="50"/>
      <c r="AB32" s="1"/>
      <c r="AD32">
        <v>0.36399999999999999</v>
      </c>
      <c r="AE32" t="s">
        <v>129</v>
      </c>
      <c r="AF32" t="s">
        <v>29</v>
      </c>
      <c r="AG32" t="s">
        <v>179</v>
      </c>
    </row>
    <row r="33" spans="1:33" x14ac:dyDescent="0.3">
      <c r="A33" s="1"/>
      <c r="B33" s="25" t="s">
        <v>132</v>
      </c>
      <c r="C33" s="1" t="s">
        <v>29</v>
      </c>
      <c r="D33" s="50">
        <v>0.36399999999999999</v>
      </c>
      <c r="E33" s="1" t="s">
        <v>179</v>
      </c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Z33" s="1"/>
      <c r="AA33" s="50"/>
      <c r="AB33" s="1"/>
      <c r="AD33">
        <v>0.36399999999999999</v>
      </c>
      <c r="AE33" t="s">
        <v>132</v>
      </c>
      <c r="AF33" t="s">
        <v>29</v>
      </c>
      <c r="AG33" t="s">
        <v>179</v>
      </c>
    </row>
    <row r="34" spans="1:33" x14ac:dyDescent="0.3">
      <c r="A34" s="1"/>
      <c r="B34" t="s">
        <v>158</v>
      </c>
      <c r="C34" s="1" t="s">
        <v>59</v>
      </c>
      <c r="D34" s="50">
        <v>0.35199999999999998</v>
      </c>
      <c r="E34" s="1" t="s">
        <v>168</v>
      </c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25"/>
      <c r="Z34" s="1"/>
      <c r="AA34" s="50"/>
      <c r="AB34" s="1"/>
      <c r="AD34">
        <v>0.35199999999999998</v>
      </c>
      <c r="AE34" t="s">
        <v>158</v>
      </c>
      <c r="AF34" t="s">
        <v>59</v>
      </c>
      <c r="AG34" t="s">
        <v>168</v>
      </c>
    </row>
    <row r="35" spans="1:33" x14ac:dyDescent="0.3">
      <c r="B35" t="s">
        <v>157</v>
      </c>
      <c r="C35" s="1" t="s">
        <v>59</v>
      </c>
      <c r="D35" s="50">
        <v>0.34599999999999997</v>
      </c>
      <c r="E35" s="1" t="s">
        <v>168</v>
      </c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Z35" s="1"/>
      <c r="AA35" s="50"/>
      <c r="AB35" s="1"/>
      <c r="AD35">
        <v>0.34599999999999997</v>
      </c>
      <c r="AE35" t="s">
        <v>157</v>
      </c>
      <c r="AF35" t="s">
        <v>59</v>
      </c>
      <c r="AG35" t="s">
        <v>168</v>
      </c>
    </row>
    <row r="36" spans="1:33" x14ac:dyDescent="0.3">
      <c r="B36" t="s">
        <v>125</v>
      </c>
      <c r="C36" s="1" t="s">
        <v>29</v>
      </c>
      <c r="D36" s="50">
        <v>0.34399999999999997</v>
      </c>
      <c r="E36" s="1" t="s">
        <v>168</v>
      </c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Z36" s="1"/>
      <c r="AA36" s="50"/>
      <c r="AB36" s="1"/>
      <c r="AD36">
        <v>0.34399999999999997</v>
      </c>
      <c r="AE36" t="s">
        <v>125</v>
      </c>
      <c r="AF36" t="s">
        <v>29</v>
      </c>
      <c r="AG36" t="s">
        <v>168</v>
      </c>
    </row>
    <row r="37" spans="1:33" x14ac:dyDescent="0.3">
      <c r="B37" t="s">
        <v>84</v>
      </c>
      <c r="C37" s="1" t="s">
        <v>52</v>
      </c>
      <c r="D37" s="50">
        <v>0.33700000000000002</v>
      </c>
      <c r="E37" s="1" t="s">
        <v>183</v>
      </c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Z37" s="1"/>
      <c r="AA37" s="50"/>
      <c r="AB37" s="1"/>
      <c r="AD37">
        <v>0.33700000000000002</v>
      </c>
      <c r="AE37" t="s">
        <v>84</v>
      </c>
      <c r="AF37" t="s">
        <v>52</v>
      </c>
      <c r="AG37" t="s">
        <v>183</v>
      </c>
    </row>
    <row r="38" spans="1:33" x14ac:dyDescent="0.3">
      <c r="B38" t="s">
        <v>133</v>
      </c>
      <c r="C38" s="1" t="s">
        <v>48</v>
      </c>
      <c r="D38" s="50">
        <v>0.33400000000000002</v>
      </c>
      <c r="E38" s="1" t="s">
        <v>168</v>
      </c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Z38" s="1"/>
      <c r="AA38" s="50"/>
      <c r="AB38" s="1"/>
      <c r="AD38">
        <v>0.33400000000000002</v>
      </c>
      <c r="AE38" t="s">
        <v>133</v>
      </c>
      <c r="AF38" t="s">
        <v>48</v>
      </c>
      <c r="AG38" t="s">
        <v>168</v>
      </c>
    </row>
    <row r="39" spans="1:33" x14ac:dyDescent="0.3">
      <c r="B39" t="s">
        <v>78</v>
      </c>
      <c r="C39" s="1" t="s">
        <v>32</v>
      </c>
      <c r="D39" s="50">
        <v>0.30399999999999999</v>
      </c>
      <c r="E39" s="1" t="s">
        <v>168</v>
      </c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Z39" s="1"/>
      <c r="AA39" s="50"/>
      <c r="AB39" s="1"/>
      <c r="AD39">
        <v>0.30399999999999999</v>
      </c>
      <c r="AE39" t="s">
        <v>78</v>
      </c>
      <c r="AF39" t="s">
        <v>32</v>
      </c>
      <c r="AG39" t="s">
        <v>168</v>
      </c>
    </row>
    <row r="40" spans="1:33" x14ac:dyDescent="0.3">
      <c r="B40" t="s">
        <v>204</v>
      </c>
      <c r="C40" s="1" t="s">
        <v>29</v>
      </c>
      <c r="D40" s="50">
        <v>0.30199999999999999</v>
      </c>
      <c r="E40" s="1" t="s">
        <v>168</v>
      </c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Z40" s="1"/>
      <c r="AA40" s="50"/>
      <c r="AB40" s="1"/>
      <c r="AD40">
        <v>0.30199999999999999</v>
      </c>
      <c r="AE40" t="s">
        <v>204</v>
      </c>
      <c r="AF40" t="s">
        <v>29</v>
      </c>
      <c r="AG40" t="s">
        <v>168</v>
      </c>
    </row>
    <row r="41" spans="1:33" x14ac:dyDescent="0.3">
      <c r="B41" s="25" t="s">
        <v>149</v>
      </c>
      <c r="C41" s="1" t="s">
        <v>29</v>
      </c>
      <c r="D41" s="50">
        <v>0.27900000000000003</v>
      </c>
      <c r="E41" s="1" t="s">
        <v>168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Z41" s="1"/>
      <c r="AA41" s="50"/>
      <c r="AB41" s="1"/>
      <c r="AD41">
        <v>0.27900000000000003</v>
      </c>
      <c r="AE41" t="s">
        <v>149</v>
      </c>
      <c r="AF41" t="s">
        <v>29</v>
      </c>
      <c r="AG41" t="s">
        <v>168</v>
      </c>
    </row>
    <row r="42" spans="1:33" x14ac:dyDescent="0.3">
      <c r="B42" s="25" t="s">
        <v>130</v>
      </c>
      <c r="C42" s="1" t="s">
        <v>29</v>
      </c>
      <c r="D42" s="50">
        <v>0.27</v>
      </c>
      <c r="E42" s="1" t="s">
        <v>179</v>
      </c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25"/>
      <c r="Z42" s="1"/>
      <c r="AA42" s="50"/>
      <c r="AB42" s="1"/>
      <c r="AD42">
        <v>0.27</v>
      </c>
      <c r="AE42" t="s">
        <v>130</v>
      </c>
      <c r="AF42" t="s">
        <v>29</v>
      </c>
      <c r="AG42" t="s">
        <v>179</v>
      </c>
    </row>
    <row r="43" spans="1:33" x14ac:dyDescent="0.3">
      <c r="B43" s="25" t="s">
        <v>131</v>
      </c>
      <c r="C43" s="1" t="s">
        <v>29</v>
      </c>
      <c r="D43" s="50">
        <v>0.27</v>
      </c>
      <c r="E43" s="1" t="s">
        <v>179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25"/>
      <c r="Z43" s="1"/>
      <c r="AA43" s="50"/>
      <c r="AB43" s="1"/>
      <c r="AD43">
        <v>0.27</v>
      </c>
      <c r="AE43" t="s">
        <v>131</v>
      </c>
      <c r="AF43" t="s">
        <v>29</v>
      </c>
      <c r="AG43" t="s">
        <v>179</v>
      </c>
    </row>
    <row r="44" spans="1:33" x14ac:dyDescent="0.3">
      <c r="B44" t="s">
        <v>156</v>
      </c>
      <c r="C44" s="1" t="s">
        <v>59</v>
      </c>
      <c r="D44" s="50">
        <v>0.26900000000000002</v>
      </c>
      <c r="E44" s="1" t="s">
        <v>168</v>
      </c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25"/>
      <c r="Z44" s="1"/>
      <c r="AA44" s="50"/>
      <c r="AB44" s="1"/>
      <c r="AD44">
        <v>0.26900000000000002</v>
      </c>
      <c r="AE44" t="s">
        <v>156</v>
      </c>
      <c r="AF44" t="s">
        <v>59</v>
      </c>
      <c r="AG44" t="s">
        <v>168</v>
      </c>
    </row>
    <row r="45" spans="1:33" x14ac:dyDescent="0.3">
      <c r="B45" t="s">
        <v>121</v>
      </c>
      <c r="C45" s="1" t="s">
        <v>44</v>
      </c>
      <c r="D45" s="50">
        <v>0.26700000000000002</v>
      </c>
      <c r="E45" s="1" t="s">
        <v>168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Z45" s="1"/>
      <c r="AA45" s="50"/>
      <c r="AB45" s="1"/>
      <c r="AD45">
        <v>0.26700000000000002</v>
      </c>
      <c r="AE45" t="s">
        <v>121</v>
      </c>
      <c r="AF45" t="s">
        <v>44</v>
      </c>
      <c r="AG45" t="s">
        <v>168</v>
      </c>
    </row>
    <row r="46" spans="1:33" x14ac:dyDescent="0.3">
      <c r="B46" t="s">
        <v>153</v>
      </c>
      <c r="C46" s="1" t="s">
        <v>36</v>
      </c>
      <c r="D46" s="50">
        <v>0.25900000000000001</v>
      </c>
      <c r="E46" s="1" t="s">
        <v>168</v>
      </c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Z46" s="1"/>
      <c r="AA46" s="50"/>
      <c r="AB46" s="1"/>
      <c r="AD46">
        <v>0.25900000000000001</v>
      </c>
      <c r="AE46" t="s">
        <v>153</v>
      </c>
      <c r="AF46" t="s">
        <v>36</v>
      </c>
      <c r="AG46" t="s">
        <v>168</v>
      </c>
    </row>
    <row r="47" spans="1:33" x14ac:dyDescent="0.3">
      <c r="B47" t="s">
        <v>152</v>
      </c>
      <c r="C47" s="1" t="s">
        <v>36</v>
      </c>
      <c r="D47" s="50">
        <v>0.253</v>
      </c>
      <c r="E47" s="1" t="s">
        <v>168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Z47" s="1"/>
      <c r="AA47" s="50"/>
      <c r="AB47" s="1"/>
      <c r="AD47">
        <v>0.253</v>
      </c>
      <c r="AE47" t="s">
        <v>152</v>
      </c>
      <c r="AF47" t="s">
        <v>36</v>
      </c>
      <c r="AG47" t="s">
        <v>168</v>
      </c>
    </row>
    <row r="48" spans="1:33" x14ac:dyDescent="0.3">
      <c r="B48" s="25" t="s">
        <v>142</v>
      </c>
      <c r="C48" s="1" t="s">
        <v>48</v>
      </c>
      <c r="D48" s="50">
        <v>0.24</v>
      </c>
      <c r="E48" s="1" t="s">
        <v>168</v>
      </c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Z48" s="1"/>
      <c r="AA48" s="50"/>
      <c r="AB48" s="1"/>
      <c r="AD48">
        <v>0.24</v>
      </c>
      <c r="AE48" t="s">
        <v>142</v>
      </c>
      <c r="AF48" t="s">
        <v>48</v>
      </c>
      <c r="AG48" t="s">
        <v>168</v>
      </c>
    </row>
    <row r="49" spans="2:33" x14ac:dyDescent="0.3">
      <c r="B49" t="s">
        <v>150</v>
      </c>
      <c r="C49" s="1" t="s">
        <v>29</v>
      </c>
      <c r="D49" s="50">
        <v>0.23</v>
      </c>
      <c r="E49" s="1" t="s">
        <v>168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25"/>
      <c r="Z49" s="1"/>
      <c r="AA49" s="50"/>
      <c r="AB49" s="1"/>
      <c r="AD49">
        <v>0.23</v>
      </c>
      <c r="AE49" t="s">
        <v>150</v>
      </c>
      <c r="AF49" t="s">
        <v>29</v>
      </c>
      <c r="AG49" t="s">
        <v>168</v>
      </c>
    </row>
    <row r="50" spans="2:33" x14ac:dyDescent="0.3">
      <c r="B50" t="s">
        <v>242</v>
      </c>
      <c r="C50" s="1" t="s">
        <v>48</v>
      </c>
      <c r="D50" s="50">
        <v>0.22800000000000001</v>
      </c>
      <c r="E50" s="1" t="s">
        <v>168</v>
      </c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Z50" s="1"/>
      <c r="AA50" s="50"/>
      <c r="AB50" s="1"/>
      <c r="AD50">
        <v>0.22800000000000001</v>
      </c>
      <c r="AE50" t="s">
        <v>242</v>
      </c>
      <c r="AF50" t="s">
        <v>48</v>
      </c>
      <c r="AG50" t="s">
        <v>168</v>
      </c>
    </row>
    <row r="51" spans="2:33" x14ac:dyDescent="0.3">
      <c r="B51" t="s">
        <v>195</v>
      </c>
      <c r="C51" s="1" t="s">
        <v>59</v>
      </c>
      <c r="D51" s="50">
        <v>0.218</v>
      </c>
      <c r="E51" s="1" t="s">
        <v>168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Z51" s="1"/>
      <c r="AA51" s="50"/>
      <c r="AB51" s="1"/>
      <c r="AD51">
        <v>0.218</v>
      </c>
      <c r="AE51" t="s">
        <v>195</v>
      </c>
      <c r="AF51" t="s">
        <v>59</v>
      </c>
      <c r="AG51" t="s">
        <v>168</v>
      </c>
    </row>
    <row r="52" spans="2:33" x14ac:dyDescent="0.3">
      <c r="B52" t="s">
        <v>159</v>
      </c>
      <c r="C52" s="1" t="s">
        <v>59</v>
      </c>
      <c r="D52" s="50">
        <v>0.21</v>
      </c>
      <c r="E52" s="1" t="s">
        <v>168</v>
      </c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Z52" s="1"/>
      <c r="AA52" s="50"/>
      <c r="AB52" s="1"/>
      <c r="AD52">
        <v>0.21</v>
      </c>
      <c r="AE52" t="s">
        <v>159</v>
      </c>
      <c r="AF52" t="s">
        <v>59</v>
      </c>
      <c r="AG52" t="s">
        <v>168</v>
      </c>
    </row>
    <row r="53" spans="2:33" x14ac:dyDescent="0.3">
      <c r="B53" s="25" t="s">
        <v>155</v>
      </c>
      <c r="C53" s="1" t="s">
        <v>59</v>
      </c>
      <c r="D53" s="50">
        <v>0.20200000000000001</v>
      </c>
      <c r="E53" s="1" t="s">
        <v>168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Z53" s="1"/>
      <c r="AA53" s="50"/>
      <c r="AB53" s="1"/>
      <c r="AD53">
        <v>0.20200000000000001</v>
      </c>
      <c r="AE53" t="s">
        <v>155</v>
      </c>
      <c r="AF53" t="s">
        <v>59</v>
      </c>
      <c r="AG53" t="s">
        <v>168</v>
      </c>
    </row>
    <row r="54" spans="2:33" x14ac:dyDescent="0.3">
      <c r="B54" s="25" t="s">
        <v>123</v>
      </c>
      <c r="C54" s="1" t="s">
        <v>44</v>
      </c>
      <c r="D54" s="50">
        <v>0.2</v>
      </c>
      <c r="E54" s="1" t="s">
        <v>179</v>
      </c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25"/>
      <c r="Z54" s="1"/>
      <c r="AA54" s="50"/>
      <c r="AB54" s="1"/>
      <c r="AD54">
        <v>0.2</v>
      </c>
      <c r="AE54" t="s">
        <v>123</v>
      </c>
      <c r="AF54" t="s">
        <v>44</v>
      </c>
      <c r="AG54" t="s">
        <v>179</v>
      </c>
    </row>
    <row r="55" spans="2:33" x14ac:dyDescent="0.3">
      <c r="B55" t="s">
        <v>124</v>
      </c>
      <c r="C55" s="1" t="s">
        <v>44</v>
      </c>
      <c r="D55" s="50">
        <v>0.2</v>
      </c>
      <c r="E55" s="1" t="s">
        <v>179</v>
      </c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25"/>
      <c r="Z55" s="1"/>
      <c r="AA55" s="50"/>
      <c r="AB55" s="1"/>
      <c r="AD55">
        <v>0.2</v>
      </c>
      <c r="AE55" t="s">
        <v>124</v>
      </c>
      <c r="AF55" t="s">
        <v>44</v>
      </c>
      <c r="AG55" t="s">
        <v>179</v>
      </c>
    </row>
    <row r="56" spans="2:33" x14ac:dyDescent="0.3">
      <c r="B56" t="s">
        <v>86</v>
      </c>
      <c r="C56" s="1" t="s">
        <v>36</v>
      </c>
      <c r="D56" s="50">
        <v>0.19700000000000001</v>
      </c>
      <c r="E56" s="1" t="s">
        <v>168</v>
      </c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Z56" s="1"/>
      <c r="AA56" s="50"/>
      <c r="AB56" s="1"/>
      <c r="AD56">
        <v>0.19700000000000001</v>
      </c>
      <c r="AE56" t="s">
        <v>86</v>
      </c>
      <c r="AF56" t="s">
        <v>36</v>
      </c>
      <c r="AG56" t="s">
        <v>168</v>
      </c>
    </row>
    <row r="57" spans="2:33" x14ac:dyDescent="0.3">
      <c r="B57" t="s">
        <v>90</v>
      </c>
      <c r="C57" s="1" t="s">
        <v>32</v>
      </c>
      <c r="D57" s="50">
        <v>0.19400000000000001</v>
      </c>
      <c r="E57" s="1" t="s">
        <v>168</v>
      </c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Z57" s="1"/>
      <c r="AA57" s="50"/>
      <c r="AB57" s="1"/>
      <c r="AD57">
        <v>0.19400000000000001</v>
      </c>
      <c r="AE57" t="s">
        <v>90</v>
      </c>
      <c r="AF57" t="s">
        <v>32</v>
      </c>
      <c r="AG57" t="s">
        <v>168</v>
      </c>
    </row>
    <row r="58" spans="2:33" x14ac:dyDescent="0.3">
      <c r="B58" t="s">
        <v>203</v>
      </c>
      <c r="C58" s="1" t="s">
        <v>29</v>
      </c>
      <c r="D58" s="50">
        <v>0.17899999999999999</v>
      </c>
      <c r="E58" s="1" t="s">
        <v>168</v>
      </c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Z58" s="1"/>
      <c r="AA58" s="50"/>
      <c r="AB58" s="1"/>
      <c r="AD58">
        <v>0.17899999999999999</v>
      </c>
      <c r="AE58" t="s">
        <v>203</v>
      </c>
      <c r="AF58" t="s">
        <v>29</v>
      </c>
      <c r="AG58" t="s">
        <v>168</v>
      </c>
    </row>
    <row r="59" spans="2:33" x14ac:dyDescent="0.3">
      <c r="B59" s="25" t="s">
        <v>99</v>
      </c>
      <c r="C59" s="1" t="s">
        <v>52</v>
      </c>
      <c r="D59" s="50">
        <v>0.16900000000000001</v>
      </c>
      <c r="E59" s="1" t="s">
        <v>183</v>
      </c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Z59" s="1"/>
      <c r="AA59" s="50"/>
      <c r="AB59" s="1"/>
      <c r="AD59">
        <v>0.16900000000000001</v>
      </c>
      <c r="AE59" t="s">
        <v>99</v>
      </c>
      <c r="AF59" t="s">
        <v>52</v>
      </c>
      <c r="AG59" t="s">
        <v>183</v>
      </c>
    </row>
    <row r="60" spans="2:33" x14ac:dyDescent="0.3">
      <c r="B60" s="25" t="s">
        <v>100</v>
      </c>
      <c r="C60" s="1" t="s">
        <v>52</v>
      </c>
      <c r="D60" s="50">
        <v>0.16900000000000001</v>
      </c>
      <c r="E60" s="1" t="s">
        <v>183</v>
      </c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25"/>
      <c r="Z60" s="1"/>
      <c r="AA60" s="50"/>
      <c r="AB60" s="1"/>
      <c r="AD60">
        <v>0.16900000000000001</v>
      </c>
      <c r="AE60" t="s">
        <v>100</v>
      </c>
      <c r="AF60" t="s">
        <v>52</v>
      </c>
      <c r="AG60" t="s">
        <v>183</v>
      </c>
    </row>
    <row r="61" spans="2:33" x14ac:dyDescent="0.3">
      <c r="B61" t="s">
        <v>139</v>
      </c>
      <c r="C61" s="1" t="s">
        <v>44</v>
      </c>
      <c r="D61" s="50">
        <v>0.16800000000000001</v>
      </c>
      <c r="E61" s="1" t="s">
        <v>168</v>
      </c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25"/>
      <c r="Z61" s="1"/>
      <c r="AA61" s="50"/>
      <c r="AB61" s="1"/>
      <c r="AD61">
        <v>0.16800000000000001</v>
      </c>
      <c r="AE61" t="s">
        <v>139</v>
      </c>
      <c r="AF61" t="s">
        <v>44</v>
      </c>
      <c r="AG61" t="s">
        <v>168</v>
      </c>
    </row>
    <row r="62" spans="2:33" x14ac:dyDescent="0.3">
      <c r="B62" t="s">
        <v>134</v>
      </c>
      <c r="C62" s="1" t="s">
        <v>48</v>
      </c>
      <c r="D62" s="50">
        <v>0.161</v>
      </c>
      <c r="E62" s="1" t="s">
        <v>168</v>
      </c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Z62" s="1"/>
      <c r="AA62" s="50"/>
      <c r="AB62" s="1"/>
      <c r="AD62">
        <v>0.161</v>
      </c>
      <c r="AE62" t="s">
        <v>134</v>
      </c>
      <c r="AF62" t="s">
        <v>48</v>
      </c>
      <c r="AG62" t="s">
        <v>168</v>
      </c>
    </row>
    <row r="63" spans="2:33" x14ac:dyDescent="0.3">
      <c r="B63" t="s">
        <v>145</v>
      </c>
      <c r="C63" s="1" t="s">
        <v>52</v>
      </c>
      <c r="D63" s="50">
        <v>0.158</v>
      </c>
      <c r="E63" s="1" t="s">
        <v>169</v>
      </c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Z63" s="1"/>
      <c r="AA63" s="50"/>
      <c r="AB63" s="1"/>
      <c r="AD63">
        <v>0.158</v>
      </c>
      <c r="AE63" t="s">
        <v>145</v>
      </c>
      <c r="AF63" t="s">
        <v>52</v>
      </c>
      <c r="AG63" t="s">
        <v>169</v>
      </c>
    </row>
    <row r="64" spans="2:33" x14ac:dyDescent="0.3">
      <c r="B64" t="s">
        <v>122</v>
      </c>
      <c r="C64" s="1" t="s">
        <v>44</v>
      </c>
      <c r="D64" s="50">
        <v>0.14199999999999999</v>
      </c>
      <c r="E64" s="1" t="s">
        <v>168</v>
      </c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Z64" s="1"/>
      <c r="AA64" s="50"/>
      <c r="AB64" s="1"/>
      <c r="AD64">
        <v>0.14199999999999999</v>
      </c>
      <c r="AE64" t="s">
        <v>122</v>
      </c>
      <c r="AF64" t="s">
        <v>44</v>
      </c>
      <c r="AG64" t="s">
        <v>168</v>
      </c>
    </row>
    <row r="65" spans="2:33" x14ac:dyDescent="0.3">
      <c r="B65" t="s">
        <v>120</v>
      </c>
      <c r="C65" s="1" t="s">
        <v>44</v>
      </c>
      <c r="D65" s="50">
        <v>0.13600000000000001</v>
      </c>
      <c r="E65" s="1" t="s">
        <v>168</v>
      </c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Z65" s="1"/>
      <c r="AA65" s="50"/>
      <c r="AB65" s="1"/>
      <c r="AD65">
        <v>0.13600000000000001</v>
      </c>
      <c r="AE65" t="s">
        <v>120</v>
      </c>
      <c r="AF65" t="s">
        <v>44</v>
      </c>
      <c r="AG65" t="s">
        <v>168</v>
      </c>
    </row>
    <row r="66" spans="2:33" x14ac:dyDescent="0.3">
      <c r="B66" t="s">
        <v>147</v>
      </c>
      <c r="C66" s="1" t="s">
        <v>29</v>
      </c>
      <c r="D66" s="50">
        <v>0.13100000000000001</v>
      </c>
      <c r="E66" s="1" t="s">
        <v>168</v>
      </c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Z66" s="1"/>
      <c r="AA66" s="50"/>
      <c r="AB66" s="1"/>
      <c r="AD66">
        <v>0.13100000000000001</v>
      </c>
      <c r="AE66" t="s">
        <v>147</v>
      </c>
      <c r="AF66" t="s">
        <v>29</v>
      </c>
      <c r="AG66" t="s">
        <v>168</v>
      </c>
    </row>
    <row r="67" spans="2:33" x14ac:dyDescent="0.3">
      <c r="B67" t="s">
        <v>91</v>
      </c>
      <c r="C67" s="1" t="s">
        <v>36</v>
      </c>
      <c r="D67" s="50">
        <v>0.11700000000000001</v>
      </c>
      <c r="E67" s="1" t="s">
        <v>168</v>
      </c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Z67" s="1"/>
      <c r="AA67" s="50"/>
      <c r="AB67" s="1"/>
      <c r="AD67">
        <v>0.11700000000000001</v>
      </c>
      <c r="AE67" t="s">
        <v>91</v>
      </c>
      <c r="AF67" t="s">
        <v>36</v>
      </c>
      <c r="AG67" t="s">
        <v>168</v>
      </c>
    </row>
    <row r="68" spans="2:33" x14ac:dyDescent="0.3">
      <c r="B68" t="s">
        <v>137</v>
      </c>
      <c r="C68" s="1" t="s">
        <v>59</v>
      </c>
      <c r="D68" s="50">
        <v>0.10100000000000001</v>
      </c>
      <c r="E68" s="1" t="s">
        <v>168</v>
      </c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Z68" s="1"/>
      <c r="AA68" s="50"/>
      <c r="AB68" s="1"/>
      <c r="AD68">
        <v>0.10100000000000001</v>
      </c>
      <c r="AE68" t="s">
        <v>137</v>
      </c>
      <c r="AF68" t="s">
        <v>59</v>
      </c>
      <c r="AG68" t="s">
        <v>168</v>
      </c>
    </row>
    <row r="69" spans="2:33" x14ac:dyDescent="0.3">
      <c r="B69" t="s">
        <v>115</v>
      </c>
      <c r="C69" s="1" t="s">
        <v>36</v>
      </c>
      <c r="D69" s="50">
        <v>0.1</v>
      </c>
      <c r="E69" s="1" t="s">
        <v>179</v>
      </c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Z69" s="1"/>
      <c r="AA69" s="50"/>
      <c r="AB69" s="1"/>
      <c r="AD69">
        <v>0.1</v>
      </c>
      <c r="AE69" t="s">
        <v>115</v>
      </c>
      <c r="AF69" t="s">
        <v>36</v>
      </c>
      <c r="AG69" t="s">
        <v>179</v>
      </c>
    </row>
    <row r="70" spans="2:33" x14ac:dyDescent="0.3">
      <c r="B70" t="s">
        <v>110</v>
      </c>
      <c r="C70" s="1" t="s">
        <v>56</v>
      </c>
      <c r="D70" s="50">
        <v>0.1</v>
      </c>
      <c r="E70" s="1" t="s">
        <v>179</v>
      </c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Z70" s="1"/>
      <c r="AA70" s="50"/>
      <c r="AB70" s="1"/>
      <c r="AD70">
        <v>0.1</v>
      </c>
      <c r="AE70" t="s">
        <v>110</v>
      </c>
      <c r="AF70" t="s">
        <v>56</v>
      </c>
      <c r="AG70" t="s">
        <v>179</v>
      </c>
    </row>
    <row r="71" spans="2:33" x14ac:dyDescent="0.3">
      <c r="B71" t="s">
        <v>107</v>
      </c>
      <c r="C71" s="1" t="s">
        <v>40</v>
      </c>
      <c r="D71" s="50">
        <v>0.1</v>
      </c>
      <c r="E71" s="1" t="s">
        <v>179</v>
      </c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Z71" s="1"/>
      <c r="AA71" s="50"/>
      <c r="AB71" s="1"/>
      <c r="AD71">
        <v>0.1</v>
      </c>
      <c r="AE71" t="s">
        <v>107</v>
      </c>
      <c r="AF71" t="s">
        <v>40</v>
      </c>
      <c r="AG71" t="s">
        <v>179</v>
      </c>
    </row>
    <row r="72" spans="2:33" x14ac:dyDescent="0.3">
      <c r="B72" t="s">
        <v>116</v>
      </c>
      <c r="C72" s="1" t="s">
        <v>36</v>
      </c>
      <c r="D72" s="50">
        <v>8.3000000000000004E-2</v>
      </c>
      <c r="E72" s="1" t="s">
        <v>179</v>
      </c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Z72" s="1"/>
      <c r="AA72" s="50"/>
      <c r="AB72" s="1"/>
      <c r="AD72">
        <v>8.3000000000000004E-2</v>
      </c>
      <c r="AE72" t="s">
        <v>116</v>
      </c>
      <c r="AF72" t="s">
        <v>36</v>
      </c>
      <c r="AG72" t="s">
        <v>179</v>
      </c>
    </row>
    <row r="73" spans="2:33" x14ac:dyDescent="0.3">
      <c r="B73" t="s">
        <v>126</v>
      </c>
      <c r="C73" s="1" t="s">
        <v>29</v>
      </c>
      <c r="D73" s="50">
        <v>8.3000000000000004E-2</v>
      </c>
      <c r="E73" s="1" t="s">
        <v>168</v>
      </c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Z73" s="1"/>
      <c r="AA73" s="50"/>
      <c r="AB73" s="1"/>
      <c r="AD73">
        <v>8.3000000000000004E-2</v>
      </c>
      <c r="AE73" t="s">
        <v>126</v>
      </c>
      <c r="AF73" t="s">
        <v>29</v>
      </c>
      <c r="AG73" t="s">
        <v>168</v>
      </c>
    </row>
    <row r="74" spans="2:33" x14ac:dyDescent="0.3">
      <c r="B74" t="s">
        <v>240</v>
      </c>
      <c r="C74" s="1" t="s">
        <v>32</v>
      </c>
      <c r="D74" s="50">
        <v>7.9000000000000001E-2</v>
      </c>
      <c r="E74" s="1" t="s">
        <v>168</v>
      </c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Z74" s="1"/>
      <c r="AA74" s="50"/>
      <c r="AB74" s="1"/>
      <c r="AD74">
        <v>7.9000000000000001E-2</v>
      </c>
      <c r="AE74" t="s">
        <v>240</v>
      </c>
      <c r="AF74" t="s">
        <v>32</v>
      </c>
      <c r="AG74" t="s">
        <v>168</v>
      </c>
    </row>
    <row r="75" spans="2:33" x14ac:dyDescent="0.3">
      <c r="B75" t="s">
        <v>96</v>
      </c>
      <c r="C75" s="1" t="s">
        <v>36</v>
      </c>
      <c r="D75" s="50">
        <v>7.2999999999999995E-2</v>
      </c>
      <c r="E75" s="1" t="s">
        <v>168</v>
      </c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Z75" s="1"/>
      <c r="AA75" s="50"/>
      <c r="AB75" s="1"/>
      <c r="AD75">
        <v>7.2999999999999995E-2</v>
      </c>
      <c r="AE75" t="s">
        <v>96</v>
      </c>
      <c r="AF75" t="s">
        <v>36</v>
      </c>
      <c r="AG75" t="s">
        <v>168</v>
      </c>
    </row>
    <row r="76" spans="2:33" x14ac:dyDescent="0.3">
      <c r="B76" s="25" t="s">
        <v>148</v>
      </c>
      <c r="C76" s="1" t="s">
        <v>29</v>
      </c>
      <c r="D76" s="50">
        <v>7.2999999999999995E-2</v>
      </c>
      <c r="E76" s="1" t="s">
        <v>168</v>
      </c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Z76" s="1"/>
      <c r="AA76" s="50"/>
      <c r="AB76" s="1"/>
      <c r="AD76">
        <v>7.2999999999999995E-2</v>
      </c>
      <c r="AE76" t="s">
        <v>148</v>
      </c>
      <c r="AF76" t="s">
        <v>29</v>
      </c>
      <c r="AG76" t="s">
        <v>168</v>
      </c>
    </row>
    <row r="77" spans="2:33" x14ac:dyDescent="0.3">
      <c r="B77" t="s">
        <v>128</v>
      </c>
      <c r="C77" s="1" t="s">
        <v>29</v>
      </c>
      <c r="D77" s="50">
        <v>7.0999999999999994E-2</v>
      </c>
      <c r="E77" s="1" t="s">
        <v>179</v>
      </c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25"/>
      <c r="Z77" s="1"/>
      <c r="AA77" s="50"/>
      <c r="AB77" s="1"/>
      <c r="AD77">
        <v>7.0999999999999994E-2</v>
      </c>
      <c r="AE77" t="s">
        <v>128</v>
      </c>
      <c r="AF77" t="s">
        <v>29</v>
      </c>
      <c r="AG77" t="s">
        <v>179</v>
      </c>
    </row>
    <row r="78" spans="2:33" x14ac:dyDescent="0.3">
      <c r="B78" t="s">
        <v>87</v>
      </c>
      <c r="C78" s="1" t="s">
        <v>44</v>
      </c>
      <c r="D78" s="50">
        <v>7.0000000000000007E-2</v>
      </c>
      <c r="E78" s="1" t="s">
        <v>168</v>
      </c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Z78" s="1"/>
      <c r="AA78" s="50"/>
      <c r="AB78" s="1"/>
      <c r="AD78">
        <v>7.0000000000000007E-2</v>
      </c>
      <c r="AE78" t="s">
        <v>87</v>
      </c>
      <c r="AF78" t="s">
        <v>44</v>
      </c>
      <c r="AG78" t="s">
        <v>168</v>
      </c>
    </row>
    <row r="79" spans="2:33" x14ac:dyDescent="0.3">
      <c r="B79" t="s">
        <v>117</v>
      </c>
      <c r="C79" s="1" t="s">
        <v>56</v>
      </c>
      <c r="D79" s="50">
        <v>6.7000000000000004E-2</v>
      </c>
      <c r="E79" s="1" t="s">
        <v>179</v>
      </c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Z79" s="1"/>
      <c r="AA79" s="50"/>
      <c r="AB79" s="1"/>
      <c r="AD79">
        <v>6.7000000000000004E-2</v>
      </c>
      <c r="AE79" t="s">
        <v>117</v>
      </c>
      <c r="AF79" t="s">
        <v>56</v>
      </c>
      <c r="AG79" t="s">
        <v>179</v>
      </c>
    </row>
    <row r="80" spans="2:33" x14ac:dyDescent="0.3">
      <c r="B80" t="s">
        <v>108</v>
      </c>
      <c r="C80" s="1" t="s">
        <v>40</v>
      </c>
      <c r="D80" s="50">
        <v>6.7000000000000004E-2</v>
      </c>
      <c r="E80" s="1" t="s">
        <v>179</v>
      </c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Z80" s="1"/>
      <c r="AA80" s="50"/>
      <c r="AB80" s="1"/>
      <c r="AD80">
        <v>6.7000000000000004E-2</v>
      </c>
      <c r="AE80" t="s">
        <v>108</v>
      </c>
      <c r="AF80" t="s">
        <v>40</v>
      </c>
      <c r="AG80" t="s">
        <v>179</v>
      </c>
    </row>
    <row r="81" spans="2:33" x14ac:dyDescent="0.3">
      <c r="B81" t="s">
        <v>118</v>
      </c>
      <c r="C81" s="1" t="s">
        <v>40</v>
      </c>
      <c r="D81" s="50">
        <v>6.7000000000000004E-2</v>
      </c>
      <c r="E81" s="1" t="s">
        <v>179</v>
      </c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Z81" s="1"/>
      <c r="AA81" s="50"/>
      <c r="AB81" s="1"/>
      <c r="AD81">
        <v>6.7000000000000004E-2</v>
      </c>
      <c r="AE81" t="s">
        <v>118</v>
      </c>
      <c r="AF81" t="s">
        <v>40</v>
      </c>
      <c r="AG81" t="s">
        <v>179</v>
      </c>
    </row>
    <row r="82" spans="2:33" x14ac:dyDescent="0.3">
      <c r="B82" t="s">
        <v>119</v>
      </c>
      <c r="C82" s="1" t="s">
        <v>40</v>
      </c>
      <c r="D82" s="50">
        <v>6.7000000000000004E-2</v>
      </c>
      <c r="E82" s="1" t="s">
        <v>179</v>
      </c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Z82" s="1"/>
      <c r="AA82" s="50"/>
      <c r="AB82" s="1"/>
      <c r="AD82">
        <v>6.7000000000000004E-2</v>
      </c>
      <c r="AE82" t="s">
        <v>119</v>
      </c>
      <c r="AF82" t="s">
        <v>40</v>
      </c>
      <c r="AG82" t="s">
        <v>179</v>
      </c>
    </row>
    <row r="83" spans="2:33" x14ac:dyDescent="0.3">
      <c r="B83" t="s">
        <v>199</v>
      </c>
      <c r="C83" s="1" t="s">
        <v>44</v>
      </c>
      <c r="D83" s="50">
        <v>6.7000000000000004E-2</v>
      </c>
      <c r="E83" s="1" t="s">
        <v>168</v>
      </c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Z83" s="1"/>
      <c r="AA83" s="50"/>
      <c r="AB83" s="1"/>
      <c r="AD83">
        <v>6.7000000000000004E-2</v>
      </c>
      <c r="AE83" t="s">
        <v>199</v>
      </c>
      <c r="AF83" t="s">
        <v>44</v>
      </c>
      <c r="AG83" t="s">
        <v>168</v>
      </c>
    </row>
    <row r="84" spans="2:33" x14ac:dyDescent="0.3">
      <c r="B84" t="s">
        <v>112</v>
      </c>
      <c r="C84" s="1" t="s">
        <v>59</v>
      </c>
      <c r="D84" s="50">
        <v>5.3999999999999999E-2</v>
      </c>
      <c r="E84" s="1" t="s">
        <v>179</v>
      </c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Z84" s="1"/>
      <c r="AA84" s="50"/>
      <c r="AB84" s="1"/>
      <c r="AD84">
        <v>5.3999999999999999E-2</v>
      </c>
      <c r="AE84" t="s">
        <v>112</v>
      </c>
      <c r="AF84" t="s">
        <v>59</v>
      </c>
      <c r="AG84" t="s">
        <v>179</v>
      </c>
    </row>
    <row r="85" spans="2:33" x14ac:dyDescent="0.3">
      <c r="B85" t="s">
        <v>88</v>
      </c>
      <c r="C85" s="1" t="s">
        <v>29</v>
      </c>
      <c r="D85" s="50">
        <v>5.1999999999999998E-2</v>
      </c>
      <c r="E85" s="1" t="s">
        <v>168</v>
      </c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Z85" s="1"/>
      <c r="AA85" s="50"/>
      <c r="AB85" s="1"/>
      <c r="AD85">
        <v>5.1999999999999998E-2</v>
      </c>
      <c r="AE85" t="s">
        <v>88</v>
      </c>
      <c r="AF85" t="s">
        <v>29</v>
      </c>
      <c r="AG85" t="s">
        <v>168</v>
      </c>
    </row>
    <row r="86" spans="2:33" x14ac:dyDescent="0.3">
      <c r="B86" s="25" t="s">
        <v>202</v>
      </c>
      <c r="C86" s="1" t="s">
        <v>44</v>
      </c>
      <c r="D86" s="50">
        <v>4.3999999999999997E-2</v>
      </c>
      <c r="E86" s="1" t="s">
        <v>168</v>
      </c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Z86" s="1"/>
      <c r="AA86" s="50"/>
      <c r="AB86" s="1"/>
      <c r="AD86">
        <v>4.3999999999999997E-2</v>
      </c>
      <c r="AE86" t="s">
        <v>202</v>
      </c>
      <c r="AF86" t="s">
        <v>44</v>
      </c>
      <c r="AG86" t="s">
        <v>168</v>
      </c>
    </row>
    <row r="87" spans="2:33" x14ac:dyDescent="0.3">
      <c r="B87" t="s">
        <v>70</v>
      </c>
      <c r="C87" s="1" t="s">
        <v>59</v>
      </c>
      <c r="D87" s="50">
        <v>4.1000000000000002E-2</v>
      </c>
      <c r="E87" s="1" t="s">
        <v>168</v>
      </c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25"/>
      <c r="Z87" s="1"/>
      <c r="AA87" s="50"/>
      <c r="AB87" s="1"/>
      <c r="AD87">
        <v>4.1000000000000002E-2</v>
      </c>
      <c r="AE87" t="s">
        <v>70</v>
      </c>
      <c r="AF87" t="s">
        <v>59</v>
      </c>
      <c r="AG87" t="s">
        <v>168</v>
      </c>
    </row>
    <row r="88" spans="2:33" x14ac:dyDescent="0.3">
      <c r="B88" s="25" t="s">
        <v>106</v>
      </c>
      <c r="C88" s="1" t="s">
        <v>40</v>
      </c>
      <c r="D88" s="50">
        <v>3.5000000000000003E-2</v>
      </c>
      <c r="E88" s="1" t="s">
        <v>179</v>
      </c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Z88" s="1"/>
      <c r="AA88" s="50"/>
      <c r="AB88" s="1"/>
      <c r="AD88">
        <v>3.5000000000000003E-2</v>
      </c>
      <c r="AE88" t="s">
        <v>106</v>
      </c>
      <c r="AF88" t="s">
        <v>40</v>
      </c>
      <c r="AG88" t="s">
        <v>179</v>
      </c>
    </row>
    <row r="89" spans="2:33" x14ac:dyDescent="0.3">
      <c r="B89" t="s">
        <v>136</v>
      </c>
      <c r="C89" s="1" t="s">
        <v>29</v>
      </c>
      <c r="D89" s="50">
        <v>3.4000000000000002E-2</v>
      </c>
      <c r="E89" s="1" t="s">
        <v>168</v>
      </c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25"/>
      <c r="Z89" s="1"/>
      <c r="AA89" s="50"/>
      <c r="AB89" s="1"/>
      <c r="AD89">
        <v>3.4000000000000002E-2</v>
      </c>
      <c r="AE89" t="s">
        <v>136</v>
      </c>
      <c r="AF89" t="s">
        <v>29</v>
      </c>
      <c r="AG89" t="s">
        <v>168</v>
      </c>
    </row>
    <row r="90" spans="2:33" x14ac:dyDescent="0.3">
      <c r="B90" t="s">
        <v>114</v>
      </c>
      <c r="C90" s="1" t="s">
        <v>36</v>
      </c>
      <c r="D90" s="50">
        <v>3.3000000000000002E-2</v>
      </c>
      <c r="E90" s="1" t="s">
        <v>179</v>
      </c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Z90" s="1"/>
      <c r="AA90" s="50"/>
      <c r="AB90" s="1"/>
      <c r="AD90">
        <v>3.3000000000000002E-2</v>
      </c>
      <c r="AE90" t="s">
        <v>114</v>
      </c>
      <c r="AF90" t="s">
        <v>36</v>
      </c>
      <c r="AG90" t="s">
        <v>179</v>
      </c>
    </row>
    <row r="91" spans="2:33" x14ac:dyDescent="0.3">
      <c r="B91" t="s">
        <v>140</v>
      </c>
      <c r="C91" s="1" t="s">
        <v>52</v>
      </c>
      <c r="D91" s="50">
        <v>2.9000000000000001E-2</v>
      </c>
      <c r="E91" s="1" t="s">
        <v>183</v>
      </c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Z91" s="1"/>
      <c r="AA91" s="50"/>
      <c r="AB91" s="1"/>
      <c r="AD91">
        <v>2.9000000000000001E-2</v>
      </c>
      <c r="AE91" t="s">
        <v>140</v>
      </c>
      <c r="AF91" t="s">
        <v>52</v>
      </c>
      <c r="AG91" t="s">
        <v>183</v>
      </c>
    </row>
    <row r="92" spans="2:33" x14ac:dyDescent="0.3">
      <c r="B92" s="25" t="s">
        <v>71</v>
      </c>
      <c r="C92" s="1" t="s">
        <v>44</v>
      </c>
      <c r="D92" s="50">
        <v>2.5000000000000001E-2</v>
      </c>
      <c r="E92" s="1" t="s">
        <v>168</v>
      </c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Z92" s="1"/>
      <c r="AA92" s="50"/>
      <c r="AB92" s="1"/>
      <c r="AD92">
        <v>2.5000000000000001E-2</v>
      </c>
      <c r="AE92" t="s">
        <v>71</v>
      </c>
      <c r="AF92" t="s">
        <v>44</v>
      </c>
      <c r="AG92" t="s">
        <v>168</v>
      </c>
    </row>
    <row r="93" spans="2:33" x14ac:dyDescent="0.3">
      <c r="B93" s="25" t="s">
        <v>79</v>
      </c>
      <c r="C93" s="1" t="s">
        <v>29</v>
      </c>
      <c r="D93" s="50">
        <v>2.4E-2</v>
      </c>
      <c r="E93" s="1" t="s">
        <v>168</v>
      </c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25"/>
      <c r="Z93" s="1"/>
      <c r="AA93" s="50"/>
      <c r="AB93" s="1"/>
      <c r="AD93">
        <v>2.4E-2</v>
      </c>
      <c r="AE93" t="s">
        <v>79</v>
      </c>
      <c r="AF93" t="s">
        <v>29</v>
      </c>
      <c r="AG93" t="s">
        <v>168</v>
      </c>
    </row>
    <row r="94" spans="2:33" x14ac:dyDescent="0.3">
      <c r="B94" s="25" t="s">
        <v>109</v>
      </c>
      <c r="C94" s="1" t="s">
        <v>52</v>
      </c>
      <c r="D94" s="50">
        <v>2.4E-2</v>
      </c>
      <c r="E94" s="1" t="s">
        <v>179</v>
      </c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25"/>
      <c r="Z94" s="1"/>
      <c r="AA94" s="50"/>
      <c r="AB94" s="1"/>
      <c r="AD94">
        <v>2.4E-2</v>
      </c>
      <c r="AE94" t="s">
        <v>109</v>
      </c>
      <c r="AF94" t="s">
        <v>52</v>
      </c>
      <c r="AG94" t="s">
        <v>179</v>
      </c>
    </row>
    <row r="95" spans="2:33" x14ac:dyDescent="0.3">
      <c r="B95" t="s">
        <v>74</v>
      </c>
      <c r="C95" s="1" t="s">
        <v>40</v>
      </c>
      <c r="D95" s="50">
        <v>0.02</v>
      </c>
      <c r="E95" s="1" t="s">
        <v>179</v>
      </c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25"/>
      <c r="Z95" s="1"/>
      <c r="AA95" s="50"/>
      <c r="AB95" s="1"/>
      <c r="AD95">
        <v>0.02</v>
      </c>
      <c r="AE95" t="s">
        <v>74</v>
      </c>
      <c r="AF95" t="s">
        <v>40</v>
      </c>
      <c r="AG95" t="s">
        <v>179</v>
      </c>
    </row>
    <row r="96" spans="2:33" x14ac:dyDescent="0.3">
      <c r="B96" s="25" t="s">
        <v>105</v>
      </c>
      <c r="C96" s="1" t="s">
        <v>40</v>
      </c>
      <c r="D96" s="50">
        <v>8.9999999999999993E-3</v>
      </c>
      <c r="E96" s="1" t="s">
        <v>179</v>
      </c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Z96" s="1"/>
      <c r="AA96" s="50"/>
      <c r="AB96" s="1"/>
      <c r="AD96">
        <v>8.9999999999999993E-3</v>
      </c>
      <c r="AE96" t="s">
        <v>105</v>
      </c>
      <c r="AF96" t="s">
        <v>40</v>
      </c>
      <c r="AG96" t="s">
        <v>179</v>
      </c>
    </row>
    <row r="97" spans="2:33" x14ac:dyDescent="0.3">
      <c r="B97" s="25" t="s">
        <v>76</v>
      </c>
      <c r="C97" s="1" t="s">
        <v>56</v>
      </c>
      <c r="D97" s="50">
        <v>2E-3</v>
      </c>
      <c r="E97" s="1" t="s">
        <v>179</v>
      </c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D97">
        <v>2E-3</v>
      </c>
      <c r="AE97" t="s">
        <v>76</v>
      </c>
      <c r="AF97" t="s">
        <v>56</v>
      </c>
      <c r="AG97" t="s">
        <v>179</v>
      </c>
    </row>
    <row r="98" spans="2:33" x14ac:dyDescent="0.3">
      <c r="B98" s="25" t="s">
        <v>111</v>
      </c>
      <c r="C98" s="1" t="s">
        <v>32</v>
      </c>
      <c r="D98" s="50">
        <v>2E-3</v>
      </c>
      <c r="E98" s="1" t="s">
        <v>183</v>
      </c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D98">
        <v>2E-3</v>
      </c>
      <c r="AE98" t="s">
        <v>111</v>
      </c>
      <c r="AF98" t="s">
        <v>32</v>
      </c>
      <c r="AG98" t="s">
        <v>183</v>
      </c>
    </row>
    <row r="99" spans="2:33" x14ac:dyDescent="0.3"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</row>
    <row r="100" spans="2:33" x14ac:dyDescent="0.3"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</row>
    <row r="101" spans="2:33" x14ac:dyDescent="0.3"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</row>
    <row r="102" spans="2:33" x14ac:dyDescent="0.3"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</row>
    <row r="103" spans="2:33" x14ac:dyDescent="0.3"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</row>
    <row r="104" spans="2:33" x14ac:dyDescent="0.3">
      <c r="C104" s="1"/>
      <c r="D104" s="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</row>
    <row r="105" spans="2:33" x14ac:dyDescent="0.3">
      <c r="C105" s="1"/>
      <c r="D105" s="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</row>
    <row r="106" spans="2:33" x14ac:dyDescent="0.3">
      <c r="C106" s="1"/>
      <c r="D106" s="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</row>
    <row r="107" spans="2:33" x14ac:dyDescent="0.3">
      <c r="C107" s="1"/>
      <c r="D107" s="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</row>
    <row r="108" spans="2:33" x14ac:dyDescent="0.3">
      <c r="C108" s="1"/>
      <c r="D108" s="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</row>
    <row r="109" spans="2:33" x14ac:dyDescent="0.3">
      <c r="C109" s="1"/>
      <c r="D109" s="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</row>
    <row r="110" spans="2:33" x14ac:dyDescent="0.3">
      <c r="C110" s="1"/>
      <c r="D110" s="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</row>
    <row r="111" spans="2:33" x14ac:dyDescent="0.3">
      <c r="C111" s="1"/>
      <c r="D111" s="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</row>
    <row r="112" spans="2:33" x14ac:dyDescent="0.3">
      <c r="C112" s="1"/>
      <c r="D112" s="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</row>
    <row r="113" spans="3:22" x14ac:dyDescent="0.3">
      <c r="C113" s="1"/>
      <c r="D113" s="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</row>
    <row r="114" spans="3:22" x14ac:dyDescent="0.3">
      <c r="C114" s="1"/>
      <c r="D114" s="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</row>
    <row r="115" spans="3:22" x14ac:dyDescent="0.3">
      <c r="C115" s="1"/>
      <c r="D115" s="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</row>
    <row r="116" spans="3:22" x14ac:dyDescent="0.3">
      <c r="C116" s="1"/>
      <c r="D116" s="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</row>
    <row r="117" spans="3:22" x14ac:dyDescent="0.3">
      <c r="C117" s="1"/>
      <c r="D117" s="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</row>
    <row r="118" spans="3:22" x14ac:dyDescent="0.3">
      <c r="C118" s="1"/>
      <c r="D118" s="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</row>
    <row r="119" spans="3:22" x14ac:dyDescent="0.3">
      <c r="C119" s="1"/>
      <c r="D119" s="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</row>
    <row r="120" spans="3:22" x14ac:dyDescent="0.3">
      <c r="C120" s="1"/>
      <c r="D120" s="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</row>
    <row r="121" spans="3:22" x14ac:dyDescent="0.3">
      <c r="C121" s="1"/>
      <c r="D121" s="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</row>
    <row r="122" spans="3:22" x14ac:dyDescent="0.3">
      <c r="C122" s="1"/>
      <c r="D122" s="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</row>
    <row r="123" spans="3:22" x14ac:dyDescent="0.3">
      <c r="C123" s="1"/>
      <c r="D123" s="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</row>
    <row r="124" spans="3:22" x14ac:dyDescent="0.3">
      <c r="C124" s="1"/>
      <c r="D124" s="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</row>
    <row r="125" spans="3:22" x14ac:dyDescent="0.3">
      <c r="C125" s="1"/>
      <c r="D125" s="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</row>
    <row r="126" spans="3:22" x14ac:dyDescent="0.3">
      <c r="C126" s="1"/>
      <c r="D126" s="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</row>
    <row r="127" spans="3:22" x14ac:dyDescent="0.3">
      <c r="C127" s="1"/>
      <c r="D127" s="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</row>
    <row r="128" spans="3:22" x14ac:dyDescent="0.3">
      <c r="C128" s="1"/>
      <c r="D128" s="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</row>
    <row r="129" spans="3:22" x14ac:dyDescent="0.3">
      <c r="C129" s="1"/>
      <c r="D129" s="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</row>
    <row r="130" spans="3:22" x14ac:dyDescent="0.3">
      <c r="C130" s="1"/>
      <c r="D130" s="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</row>
    <row r="131" spans="3:22" x14ac:dyDescent="0.3">
      <c r="C131" s="1"/>
      <c r="D131" s="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</row>
    <row r="132" spans="3:22" x14ac:dyDescent="0.3">
      <c r="C132" s="1"/>
      <c r="D132" s="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</row>
    <row r="133" spans="3:22" x14ac:dyDescent="0.3">
      <c r="C133" s="1"/>
      <c r="D133" s="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</row>
    <row r="134" spans="3:22" x14ac:dyDescent="0.3">
      <c r="C134" s="1"/>
      <c r="D134" s="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</row>
    <row r="135" spans="3:22" x14ac:dyDescent="0.3">
      <c r="C135" s="1"/>
      <c r="D135" s="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</row>
    <row r="136" spans="3:22" x14ac:dyDescent="0.3">
      <c r="C136" s="1"/>
      <c r="D136" s="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</row>
    <row r="137" spans="3:22" x14ac:dyDescent="0.3">
      <c r="C137" s="1"/>
      <c r="D137" s="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</row>
    <row r="138" spans="3:22" x14ac:dyDescent="0.3">
      <c r="C138" s="1"/>
      <c r="D138" s="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</row>
    <row r="139" spans="3:22" x14ac:dyDescent="0.3">
      <c r="C139" s="1"/>
      <c r="D139" s="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</row>
    <row r="140" spans="3:22" x14ac:dyDescent="0.3">
      <c r="C140" s="1"/>
      <c r="D140" s="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</row>
    <row r="141" spans="3:22" x14ac:dyDescent="0.3">
      <c r="C141" s="1"/>
      <c r="D141" s="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</row>
    <row r="142" spans="3:22" x14ac:dyDescent="0.3">
      <c r="C142" s="1"/>
      <c r="D142" s="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</row>
    <row r="143" spans="3:22" x14ac:dyDescent="0.3">
      <c r="C143" s="1"/>
      <c r="D143" s="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</row>
    <row r="144" spans="3:22" x14ac:dyDescent="0.3">
      <c r="C144" s="1"/>
      <c r="D144" s="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</row>
    <row r="145" spans="3:22" x14ac:dyDescent="0.3">
      <c r="C145" s="1"/>
      <c r="D145" s="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</row>
    <row r="146" spans="3:22" x14ac:dyDescent="0.3">
      <c r="C146" s="1"/>
      <c r="D146" s="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</row>
    <row r="147" spans="3:22" x14ac:dyDescent="0.3">
      <c r="C147" s="1"/>
      <c r="D147" s="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</row>
    <row r="148" spans="3:22" x14ac:dyDescent="0.3">
      <c r="C148" s="1"/>
      <c r="D148" s="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</row>
    <row r="149" spans="3:22" x14ac:dyDescent="0.3">
      <c r="C149" s="1"/>
      <c r="D149" s="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</row>
    <row r="150" spans="3:22" x14ac:dyDescent="0.3">
      <c r="C150" s="1"/>
      <c r="D150" s="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</row>
    <row r="151" spans="3:22" x14ac:dyDescent="0.3">
      <c r="C151" s="1"/>
      <c r="D151" s="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</row>
    <row r="152" spans="3:22" x14ac:dyDescent="0.3">
      <c r="C152" s="1"/>
      <c r="D152" s="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</row>
    <row r="153" spans="3:22" x14ac:dyDescent="0.3">
      <c r="C153" s="1"/>
      <c r="D153" s="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</row>
    <row r="154" spans="3:22" x14ac:dyDescent="0.3">
      <c r="C154" s="1"/>
      <c r="D154" s="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</row>
    <row r="155" spans="3:22" x14ac:dyDescent="0.3">
      <c r="C155" s="1"/>
      <c r="D155" s="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</row>
    <row r="156" spans="3:22" x14ac:dyDescent="0.3">
      <c r="C156" s="1"/>
      <c r="D156" s="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</row>
    <row r="157" spans="3:22" x14ac:dyDescent="0.3">
      <c r="C157" s="1"/>
      <c r="D157" s="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</row>
    <row r="158" spans="3:22" x14ac:dyDescent="0.3">
      <c r="C158" s="1"/>
      <c r="D158" s="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</row>
    <row r="159" spans="3:22" x14ac:dyDescent="0.3">
      <c r="C159" s="1"/>
      <c r="D159" s="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</row>
    <row r="160" spans="3:22" x14ac:dyDescent="0.3">
      <c r="C160" s="1"/>
      <c r="D160" s="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</row>
    <row r="161" spans="3:22" x14ac:dyDescent="0.3">
      <c r="C161" s="1"/>
      <c r="D161" s="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</row>
    <row r="162" spans="3:22" x14ac:dyDescent="0.3">
      <c r="C162" s="1"/>
      <c r="D162" s="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</row>
    <row r="163" spans="3:22" x14ac:dyDescent="0.3">
      <c r="C163" s="1"/>
      <c r="D163" s="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</row>
    <row r="164" spans="3:22" x14ac:dyDescent="0.3">
      <c r="C164" s="1"/>
      <c r="D164" s="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</row>
    <row r="165" spans="3:22" x14ac:dyDescent="0.3">
      <c r="C165" s="1"/>
      <c r="D165" s="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</row>
    <row r="166" spans="3:22" x14ac:dyDescent="0.3">
      <c r="C166" s="1"/>
      <c r="D166" s="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</row>
    <row r="167" spans="3:22" x14ac:dyDescent="0.3">
      <c r="C167" s="1"/>
      <c r="D167" s="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</row>
    <row r="168" spans="3:22" x14ac:dyDescent="0.3">
      <c r="C168" s="1"/>
      <c r="D168" s="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</row>
    <row r="169" spans="3:22" x14ac:dyDescent="0.3">
      <c r="C169" s="1"/>
      <c r="D169" s="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</row>
    <row r="170" spans="3:22" x14ac:dyDescent="0.3">
      <c r="C170" s="1"/>
      <c r="D170" s="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</row>
    <row r="171" spans="3:22" x14ac:dyDescent="0.3">
      <c r="C171" s="1"/>
      <c r="D171" s="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</row>
    <row r="172" spans="3:22" x14ac:dyDescent="0.3">
      <c r="C172" s="1"/>
      <c r="D172" s="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</row>
    <row r="173" spans="3:22" x14ac:dyDescent="0.3">
      <c r="C173" s="1"/>
      <c r="D173" s="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</row>
    <row r="174" spans="3:22" x14ac:dyDescent="0.3">
      <c r="C174" s="1"/>
      <c r="D174" s="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</row>
    <row r="175" spans="3:22" x14ac:dyDescent="0.3">
      <c r="C175" s="1"/>
      <c r="D175" s="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</row>
    <row r="176" spans="3:22" x14ac:dyDescent="0.3">
      <c r="C176" s="1"/>
      <c r="D176" s="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</row>
    <row r="177" spans="3:22" x14ac:dyDescent="0.3">
      <c r="C177" s="1"/>
      <c r="D177" s="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</row>
    <row r="178" spans="3:22" x14ac:dyDescent="0.3">
      <c r="C178" s="1"/>
      <c r="D178" s="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</row>
    <row r="179" spans="3:22" x14ac:dyDescent="0.3">
      <c r="C179" s="1"/>
      <c r="D179" s="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</row>
    <row r="180" spans="3:22" x14ac:dyDescent="0.3">
      <c r="C180" s="1"/>
      <c r="D180" s="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</row>
    <row r="181" spans="3:22" x14ac:dyDescent="0.3">
      <c r="C181" s="1"/>
      <c r="D181" s="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</row>
    <row r="182" spans="3:22" x14ac:dyDescent="0.3">
      <c r="C182" s="1"/>
      <c r="D182" s="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</row>
    <row r="183" spans="3:22" x14ac:dyDescent="0.3">
      <c r="C183" s="1"/>
      <c r="D183" s="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</row>
    <row r="184" spans="3:22" x14ac:dyDescent="0.3">
      <c r="C184" s="1"/>
      <c r="D184" s="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</row>
    <row r="185" spans="3:22" x14ac:dyDescent="0.3">
      <c r="C185" s="1"/>
      <c r="D185" s="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</row>
    <row r="186" spans="3:22" x14ac:dyDescent="0.3">
      <c r="C186" s="1"/>
      <c r="D186" s="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</row>
    <row r="187" spans="3:22" x14ac:dyDescent="0.3">
      <c r="C187" s="1"/>
      <c r="D187" s="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</row>
    <row r="188" spans="3:22" x14ac:dyDescent="0.3">
      <c r="C188" s="1"/>
      <c r="D188" s="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</row>
    <row r="189" spans="3:22" x14ac:dyDescent="0.3">
      <c r="C189" s="1"/>
      <c r="D189" s="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</row>
    <row r="190" spans="3:22" x14ac:dyDescent="0.3">
      <c r="C190" s="1"/>
      <c r="D190" s="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</row>
    <row r="191" spans="3:22" x14ac:dyDescent="0.3">
      <c r="C191" s="1"/>
      <c r="D191" s="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</row>
    <row r="192" spans="3:22" x14ac:dyDescent="0.3">
      <c r="C192" s="1"/>
      <c r="D192" s="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</row>
    <row r="193" spans="3:22" x14ac:dyDescent="0.3">
      <c r="C193" s="1"/>
      <c r="D193" s="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</row>
    <row r="194" spans="3:22" x14ac:dyDescent="0.3">
      <c r="C194" s="1"/>
      <c r="D194" s="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</row>
    <row r="195" spans="3:22" x14ac:dyDescent="0.3">
      <c r="C195" s="1"/>
      <c r="D195" s="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</row>
    <row r="196" spans="3:22" x14ac:dyDescent="0.3">
      <c r="C196" s="1"/>
      <c r="D196" s="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</row>
    <row r="197" spans="3:22" x14ac:dyDescent="0.3">
      <c r="C197" s="1"/>
      <c r="D197" s="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</row>
    <row r="198" spans="3:22" x14ac:dyDescent="0.3">
      <c r="C198" s="1"/>
      <c r="D198" s="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</row>
    <row r="199" spans="3:22" x14ac:dyDescent="0.3">
      <c r="C199" s="1"/>
      <c r="D199" s="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</row>
    <row r="200" spans="3:22" x14ac:dyDescent="0.3">
      <c r="C200" s="1"/>
      <c r="D200" s="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</row>
    <row r="201" spans="3:22" x14ac:dyDescent="0.3">
      <c r="C201" s="1"/>
      <c r="D201" s="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</row>
    <row r="202" spans="3:22" x14ac:dyDescent="0.3">
      <c r="C202" s="1"/>
      <c r="D202" s="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</row>
    <row r="203" spans="3:22" x14ac:dyDescent="0.3">
      <c r="C203" s="1"/>
      <c r="D203" s="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</row>
    <row r="204" spans="3:22" x14ac:dyDescent="0.3">
      <c r="C204" s="1"/>
      <c r="D204" s="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</row>
    <row r="205" spans="3:22" x14ac:dyDescent="0.3">
      <c r="C205" s="1"/>
      <c r="D205" s="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</row>
    <row r="206" spans="3:22" x14ac:dyDescent="0.3">
      <c r="C206" s="1"/>
      <c r="D206" s="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</row>
    <row r="207" spans="3:22" x14ac:dyDescent="0.3">
      <c r="C207" s="1"/>
      <c r="D207" s="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</row>
    <row r="208" spans="3:22" x14ac:dyDescent="0.3">
      <c r="C208" s="1"/>
      <c r="D208" s="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</row>
    <row r="209" spans="3:22" x14ac:dyDescent="0.3">
      <c r="C209" s="1"/>
      <c r="D209" s="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</row>
    <row r="210" spans="3:22" x14ac:dyDescent="0.3">
      <c r="C210" s="1"/>
      <c r="D210" s="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</row>
    <row r="211" spans="3:22" x14ac:dyDescent="0.3">
      <c r="C211" s="1"/>
      <c r="D211" s="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</row>
    <row r="212" spans="3:22" x14ac:dyDescent="0.3">
      <c r="C212" s="1"/>
      <c r="D212" s="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</row>
    <row r="213" spans="3:22" x14ac:dyDescent="0.3">
      <c r="C213" s="1"/>
      <c r="D213" s="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</row>
    <row r="214" spans="3:22" x14ac:dyDescent="0.3">
      <c r="C214" s="1"/>
      <c r="D214" s="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</row>
    <row r="215" spans="3:22" x14ac:dyDescent="0.3">
      <c r="C215" s="1"/>
      <c r="D215" s="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</row>
    <row r="216" spans="3:22" x14ac:dyDescent="0.3">
      <c r="C216" s="1"/>
      <c r="D216" s="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</row>
    <row r="217" spans="3:22" x14ac:dyDescent="0.3">
      <c r="C217" s="1"/>
      <c r="D217" s="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</row>
    <row r="218" spans="3:22" x14ac:dyDescent="0.3">
      <c r="D218" s="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</row>
    <row r="219" spans="3:22" x14ac:dyDescent="0.3">
      <c r="D219" s="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</row>
    <row r="220" spans="3:22" x14ac:dyDescent="0.3">
      <c r="D220" s="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</row>
    <row r="221" spans="3:22" x14ac:dyDescent="0.3">
      <c r="D221" s="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</row>
    <row r="222" spans="3:22" x14ac:dyDescent="0.3">
      <c r="D222" s="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</row>
    <row r="223" spans="3:22" x14ac:dyDescent="0.3">
      <c r="D223" s="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</row>
    <row r="224" spans="3:22" x14ac:dyDescent="0.3">
      <c r="D224" s="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</row>
    <row r="225" spans="4:22" x14ac:dyDescent="0.3">
      <c r="D225" s="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</row>
    <row r="226" spans="4:22" x14ac:dyDescent="0.3">
      <c r="D226" s="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</row>
    <row r="227" spans="4:22" x14ac:dyDescent="0.3">
      <c r="D227" s="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</row>
    <row r="228" spans="4:22" x14ac:dyDescent="0.3">
      <c r="D228" s="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</row>
    <row r="229" spans="4:22" x14ac:dyDescent="0.3">
      <c r="D229" s="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</row>
    <row r="230" spans="4:22" x14ac:dyDescent="0.3">
      <c r="D230" s="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</row>
    <row r="231" spans="4:22" x14ac:dyDescent="0.3">
      <c r="D231" s="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</row>
    <row r="232" spans="4:22" x14ac:dyDescent="0.3">
      <c r="D232" s="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</row>
    <row r="233" spans="4:22" x14ac:dyDescent="0.3">
      <c r="D233" s="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</row>
    <row r="234" spans="4:22" x14ac:dyDescent="0.3">
      <c r="D234" s="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</row>
    <row r="235" spans="4:22" x14ac:dyDescent="0.3">
      <c r="D235" s="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</row>
    <row r="236" spans="4:22" x14ac:dyDescent="0.3">
      <c r="D236" s="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</row>
    <row r="237" spans="4:22" x14ac:dyDescent="0.3">
      <c r="D237" s="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</row>
    <row r="238" spans="4:22" x14ac:dyDescent="0.3">
      <c r="D238" s="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</row>
    <row r="239" spans="4:22" x14ac:dyDescent="0.3">
      <c r="D239" s="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</row>
    <row r="240" spans="4:22" x14ac:dyDescent="0.3">
      <c r="D240" s="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</row>
    <row r="241" spans="4:22" x14ac:dyDescent="0.3">
      <c r="D241" s="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</row>
    <row r="242" spans="4:22" x14ac:dyDescent="0.3">
      <c r="D242" s="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</row>
    <row r="243" spans="4:22" x14ac:dyDescent="0.3">
      <c r="D243" s="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</row>
    <row r="244" spans="4:22" x14ac:dyDescent="0.3">
      <c r="D244" s="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</row>
    <row r="245" spans="4:22" x14ac:dyDescent="0.3">
      <c r="D245" s="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</row>
    <row r="246" spans="4:22" x14ac:dyDescent="0.3">
      <c r="D246" s="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</row>
    <row r="247" spans="4:22" x14ac:dyDescent="0.3">
      <c r="D247" s="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</row>
    <row r="248" spans="4:22" x14ac:dyDescent="0.3">
      <c r="D248" s="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</row>
    <row r="249" spans="4:22" x14ac:dyDescent="0.3">
      <c r="D249" s="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</row>
    <row r="250" spans="4:22" x14ac:dyDescent="0.3">
      <c r="D250" s="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</row>
    <row r="251" spans="4:22" x14ac:dyDescent="0.3">
      <c r="D251" s="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</row>
    <row r="252" spans="4:22" x14ac:dyDescent="0.3">
      <c r="D252" s="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</row>
    <row r="253" spans="4:22" x14ac:dyDescent="0.3">
      <c r="D253" s="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</row>
    <row r="254" spans="4:22" x14ac:dyDescent="0.3">
      <c r="D254" s="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</row>
    <row r="255" spans="4:22" x14ac:dyDescent="0.3">
      <c r="D255" s="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</row>
    <row r="256" spans="4:22" x14ac:dyDescent="0.3">
      <c r="D256" s="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</row>
    <row r="257" spans="4:22" x14ac:dyDescent="0.3">
      <c r="D257" s="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</row>
    <row r="258" spans="4:22" x14ac:dyDescent="0.3">
      <c r="D258" s="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</row>
    <row r="259" spans="4:22" x14ac:dyDescent="0.3">
      <c r="D259" s="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</row>
    <row r="260" spans="4:22" x14ac:dyDescent="0.3">
      <c r="D260" s="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</row>
    <row r="261" spans="4:22" x14ac:dyDescent="0.3">
      <c r="D261" s="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</row>
    <row r="262" spans="4:22" x14ac:dyDescent="0.3">
      <c r="D262" s="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</row>
    <row r="263" spans="4:22" x14ac:dyDescent="0.3">
      <c r="D263" s="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</row>
    <row r="264" spans="4:22" x14ac:dyDescent="0.3">
      <c r="D264" s="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</row>
    <row r="265" spans="4:22" x14ac:dyDescent="0.3">
      <c r="D265" s="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</row>
    <row r="266" spans="4:22" x14ac:dyDescent="0.3">
      <c r="D266" s="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</row>
    <row r="267" spans="4:22" x14ac:dyDescent="0.3">
      <c r="D267" s="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</row>
    <row r="268" spans="4:22" x14ac:dyDescent="0.3">
      <c r="D268" s="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</row>
    <row r="269" spans="4:22" x14ac:dyDescent="0.3">
      <c r="D269" s="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</row>
    <row r="270" spans="4:22" x14ac:dyDescent="0.3">
      <c r="D270" s="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</row>
    <row r="271" spans="4:22" x14ac:dyDescent="0.3">
      <c r="D271" s="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</row>
    <row r="272" spans="4:22" x14ac:dyDescent="0.3">
      <c r="D272" s="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</row>
    <row r="273" spans="4:22" x14ac:dyDescent="0.3">
      <c r="D273" s="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</row>
    <row r="274" spans="4:22" x14ac:dyDescent="0.3">
      <c r="D274" s="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</row>
    <row r="275" spans="4:22" x14ac:dyDescent="0.3">
      <c r="D275" s="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</row>
    <row r="276" spans="4:22" x14ac:dyDescent="0.3">
      <c r="D276" s="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</row>
    <row r="277" spans="4:22" x14ac:dyDescent="0.3">
      <c r="D277" s="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</row>
    <row r="278" spans="4:22" x14ac:dyDescent="0.3">
      <c r="D278" s="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</row>
    <row r="279" spans="4:22" x14ac:dyDescent="0.3">
      <c r="D279" s="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</row>
    <row r="280" spans="4:22" x14ac:dyDescent="0.3">
      <c r="D280" s="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</row>
    <row r="281" spans="4:22" x14ac:dyDescent="0.3">
      <c r="D281" s="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</row>
    <row r="282" spans="4:22" x14ac:dyDescent="0.3">
      <c r="D282" s="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</row>
    <row r="283" spans="4:22" x14ac:dyDescent="0.3">
      <c r="D283" s="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</row>
    <row r="284" spans="4:22" x14ac:dyDescent="0.3">
      <c r="D284" s="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</row>
    <row r="285" spans="4:22" x14ac:dyDescent="0.3">
      <c r="D285" s="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</row>
    <row r="286" spans="4:22" x14ac:dyDescent="0.3">
      <c r="D286" s="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</row>
    <row r="287" spans="4:22" x14ac:dyDescent="0.3">
      <c r="D287" s="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</row>
    <row r="288" spans="4:22" x14ac:dyDescent="0.3">
      <c r="D288" s="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</row>
    <row r="289" spans="4:22" x14ac:dyDescent="0.3">
      <c r="D289" s="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</row>
    <row r="290" spans="4:22" x14ac:dyDescent="0.3">
      <c r="D290" s="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</row>
    <row r="291" spans="4:22" x14ac:dyDescent="0.3">
      <c r="D291" s="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</row>
    <row r="292" spans="4:22" x14ac:dyDescent="0.3">
      <c r="D292" s="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</row>
    <row r="293" spans="4:22" x14ac:dyDescent="0.3">
      <c r="D293" s="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</row>
    <row r="294" spans="4:22" x14ac:dyDescent="0.3">
      <c r="D294" s="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</row>
    <row r="295" spans="4:22" x14ac:dyDescent="0.3">
      <c r="D295" s="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</row>
    <row r="296" spans="4:22" x14ac:dyDescent="0.3">
      <c r="D296" s="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</row>
    <row r="297" spans="4:22" x14ac:dyDescent="0.3">
      <c r="D297" s="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</row>
    <row r="298" spans="4:22" x14ac:dyDescent="0.3">
      <c r="D298" s="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</row>
    <row r="299" spans="4:22" x14ac:dyDescent="0.3">
      <c r="D299" s="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</row>
    <row r="300" spans="4:22" x14ac:dyDescent="0.3">
      <c r="D300" s="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</row>
    <row r="301" spans="4:22" x14ac:dyDescent="0.3">
      <c r="D301" s="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</row>
    <row r="302" spans="4:22" x14ac:dyDescent="0.3">
      <c r="D302" s="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</row>
    <row r="303" spans="4:22" x14ac:dyDescent="0.3">
      <c r="D303" s="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</row>
    <row r="304" spans="4:22" x14ac:dyDescent="0.3">
      <c r="D304" s="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</row>
    <row r="305" spans="4:22" x14ac:dyDescent="0.3">
      <c r="D305" s="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</row>
    <row r="306" spans="4:22" x14ac:dyDescent="0.3">
      <c r="D306" s="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</row>
    <row r="307" spans="4:22" x14ac:dyDescent="0.3">
      <c r="D307" s="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</row>
    <row r="308" spans="4:22" x14ac:dyDescent="0.3">
      <c r="D308" s="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</row>
    <row r="309" spans="4:22" x14ac:dyDescent="0.3">
      <c r="D309" s="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</row>
    <row r="310" spans="4:22" x14ac:dyDescent="0.3">
      <c r="D310" s="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</row>
    <row r="311" spans="4:22" x14ac:dyDescent="0.3">
      <c r="D311" s="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</row>
    <row r="312" spans="4:22" x14ac:dyDescent="0.3">
      <c r="D312" s="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</row>
    <row r="313" spans="4:22" x14ac:dyDescent="0.3">
      <c r="D313" s="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</row>
    <row r="314" spans="4:22" x14ac:dyDescent="0.3">
      <c r="D314" s="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</row>
    <row r="315" spans="4:22" x14ac:dyDescent="0.3">
      <c r="D315" s="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</row>
    <row r="316" spans="4:22" x14ac:dyDescent="0.3">
      <c r="D316" s="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</row>
    <row r="317" spans="4:22" x14ac:dyDescent="0.3">
      <c r="D317" s="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</row>
    <row r="318" spans="4:22" x14ac:dyDescent="0.3">
      <c r="D318" s="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</row>
    <row r="319" spans="4:22" x14ac:dyDescent="0.3">
      <c r="D319" s="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</row>
    <row r="320" spans="4:22" x14ac:dyDescent="0.3">
      <c r="D320" s="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</row>
    <row r="321" spans="4:22" x14ac:dyDescent="0.3">
      <c r="D321" s="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</row>
    <row r="322" spans="4:22" x14ac:dyDescent="0.3">
      <c r="D322" s="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</row>
    <row r="323" spans="4:22" x14ac:dyDescent="0.3">
      <c r="D323" s="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</row>
    <row r="324" spans="4:22" x14ac:dyDescent="0.3">
      <c r="D324" s="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</row>
    <row r="325" spans="4:22" x14ac:dyDescent="0.3">
      <c r="D325" s="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</row>
    <row r="326" spans="4:22" x14ac:dyDescent="0.3">
      <c r="D326" s="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</row>
    <row r="327" spans="4:22" x14ac:dyDescent="0.3">
      <c r="D327" s="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</row>
    <row r="328" spans="4:22" x14ac:dyDescent="0.3">
      <c r="D328" s="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</row>
    <row r="329" spans="4:22" x14ac:dyDescent="0.3">
      <c r="D329" s="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</row>
    <row r="330" spans="4:22" x14ac:dyDescent="0.3">
      <c r="D330" s="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</row>
    <row r="331" spans="4:22" x14ac:dyDescent="0.3">
      <c r="D331" s="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</row>
    <row r="332" spans="4:22" x14ac:dyDescent="0.3">
      <c r="D332" s="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</row>
    <row r="333" spans="4:22" x14ac:dyDescent="0.3">
      <c r="D333" s="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</row>
    <row r="334" spans="4:22" x14ac:dyDescent="0.3">
      <c r="D334" s="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</row>
    <row r="335" spans="4:22" x14ac:dyDescent="0.3">
      <c r="D335" s="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</row>
    <row r="336" spans="4:22" x14ac:dyDescent="0.3">
      <c r="D336" s="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</row>
    <row r="337" spans="4:22" x14ac:dyDescent="0.3">
      <c r="D337" s="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</row>
    <row r="338" spans="4:22" x14ac:dyDescent="0.3">
      <c r="D338" s="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</row>
    <row r="339" spans="4:22" x14ac:dyDescent="0.3">
      <c r="D339" s="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</row>
    <row r="340" spans="4:22" x14ac:dyDescent="0.3">
      <c r="D340" s="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</row>
    <row r="341" spans="4:22" x14ac:dyDescent="0.3">
      <c r="D341" s="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</row>
    <row r="342" spans="4:22" x14ac:dyDescent="0.3">
      <c r="D342" s="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</row>
    <row r="343" spans="4:22" x14ac:dyDescent="0.3">
      <c r="D343" s="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</row>
    <row r="344" spans="4:22" x14ac:dyDescent="0.3">
      <c r="D344" s="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</row>
    <row r="345" spans="4:22" x14ac:dyDescent="0.3">
      <c r="D345" s="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</row>
    <row r="346" spans="4:22" x14ac:dyDescent="0.3">
      <c r="D346" s="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</row>
    <row r="347" spans="4:22" x14ac:dyDescent="0.3">
      <c r="D347" s="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</row>
    <row r="348" spans="4:22" x14ac:dyDescent="0.3">
      <c r="D348" s="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</row>
    <row r="349" spans="4:22" x14ac:dyDescent="0.3">
      <c r="D349" s="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</row>
    <row r="350" spans="4:22" x14ac:dyDescent="0.3">
      <c r="D350" s="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</row>
    <row r="351" spans="4:22" x14ac:dyDescent="0.3">
      <c r="D351" s="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</row>
    <row r="352" spans="4:22" x14ac:dyDescent="0.3">
      <c r="D352" s="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</row>
    <row r="353" spans="4:22" x14ac:dyDescent="0.3">
      <c r="D353" s="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</row>
    <row r="354" spans="4:22" x14ac:dyDescent="0.3">
      <c r="D354" s="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</row>
    <row r="355" spans="4:22" x14ac:dyDescent="0.3">
      <c r="D355" s="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</row>
    <row r="356" spans="4:22" x14ac:dyDescent="0.3">
      <c r="D356" s="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</row>
    <row r="357" spans="4:22" x14ac:dyDescent="0.3">
      <c r="D357" s="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</row>
    <row r="358" spans="4:22" x14ac:dyDescent="0.3">
      <c r="D358" s="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</row>
    <row r="359" spans="4:22" x14ac:dyDescent="0.3">
      <c r="D359" s="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</row>
    <row r="360" spans="4:22" x14ac:dyDescent="0.3">
      <c r="D360" s="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</row>
    <row r="361" spans="4:22" x14ac:dyDescent="0.3">
      <c r="D361" s="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</row>
    <row r="362" spans="4:22" x14ac:dyDescent="0.3">
      <c r="D362" s="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</row>
    <row r="363" spans="4:22" x14ac:dyDescent="0.3">
      <c r="D363" s="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</row>
    <row r="364" spans="4:22" x14ac:dyDescent="0.3">
      <c r="D364" s="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</row>
    <row r="365" spans="4:22" x14ac:dyDescent="0.3">
      <c r="D365" s="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</row>
    <row r="366" spans="4:22" x14ac:dyDescent="0.3">
      <c r="D366" s="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</row>
    <row r="367" spans="4:22" x14ac:dyDescent="0.3">
      <c r="D367" s="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</row>
    <row r="368" spans="4:22" x14ac:dyDescent="0.3">
      <c r="D368" s="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</row>
    <row r="369" spans="4:22" x14ac:dyDescent="0.3">
      <c r="D369" s="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</row>
    <row r="370" spans="4:22" x14ac:dyDescent="0.3">
      <c r="D370" s="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</row>
    <row r="371" spans="4:22" x14ac:dyDescent="0.3">
      <c r="D371" s="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</row>
    <row r="372" spans="4:22" x14ac:dyDescent="0.3">
      <c r="D372" s="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</row>
    <row r="373" spans="4:22" x14ac:dyDescent="0.3">
      <c r="D373" s="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</row>
    <row r="374" spans="4:22" x14ac:dyDescent="0.3">
      <c r="D374" s="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</row>
    <row r="375" spans="4:22" x14ac:dyDescent="0.3">
      <c r="D375" s="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</row>
    <row r="376" spans="4:22" x14ac:dyDescent="0.3">
      <c r="D376" s="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</row>
    <row r="377" spans="4:22" x14ac:dyDescent="0.3">
      <c r="D377" s="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</row>
    <row r="378" spans="4:22" x14ac:dyDescent="0.3">
      <c r="D378" s="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</row>
    <row r="379" spans="4:22" x14ac:dyDescent="0.3">
      <c r="D379" s="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</row>
    <row r="380" spans="4:22" x14ac:dyDescent="0.3">
      <c r="D380" s="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</row>
    <row r="381" spans="4:22" x14ac:dyDescent="0.3">
      <c r="D381" s="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</row>
    <row r="382" spans="4:22" x14ac:dyDescent="0.3">
      <c r="D382" s="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</row>
    <row r="383" spans="4:22" x14ac:dyDescent="0.3">
      <c r="D383" s="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</row>
    <row r="384" spans="4:22" x14ac:dyDescent="0.3">
      <c r="D384" s="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</row>
    <row r="385" spans="4:22" x14ac:dyDescent="0.3">
      <c r="D385" s="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</row>
    <row r="386" spans="4:22" x14ac:dyDescent="0.3">
      <c r="D386" s="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</row>
    <row r="387" spans="4:22" x14ac:dyDescent="0.3">
      <c r="D387" s="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</row>
    <row r="388" spans="4:22" x14ac:dyDescent="0.3">
      <c r="D388" s="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</row>
    <row r="389" spans="4:22" x14ac:dyDescent="0.3">
      <c r="D389" s="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</row>
    <row r="390" spans="4:22" x14ac:dyDescent="0.3">
      <c r="D390" s="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</row>
    <row r="391" spans="4:22" x14ac:dyDescent="0.3">
      <c r="D391" s="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</row>
    <row r="392" spans="4:22" x14ac:dyDescent="0.3">
      <c r="D392" s="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</row>
    <row r="393" spans="4:22" x14ac:dyDescent="0.3">
      <c r="D393" s="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</row>
    <row r="394" spans="4:22" x14ac:dyDescent="0.3">
      <c r="D394" s="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</row>
    <row r="395" spans="4:22" x14ac:dyDescent="0.3">
      <c r="D395" s="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</row>
    <row r="396" spans="4:22" x14ac:dyDescent="0.3">
      <c r="D396" s="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</row>
    <row r="397" spans="4:22" x14ac:dyDescent="0.3">
      <c r="D397" s="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</row>
    <row r="398" spans="4:22" x14ac:dyDescent="0.3">
      <c r="D398" s="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</row>
    <row r="399" spans="4:22" x14ac:dyDescent="0.3">
      <c r="D399" s="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</row>
    <row r="400" spans="4:22" x14ac:dyDescent="0.3">
      <c r="D400" s="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</row>
    <row r="401" spans="4:22" x14ac:dyDescent="0.3">
      <c r="D401" s="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</row>
    <row r="402" spans="4:22" x14ac:dyDescent="0.3">
      <c r="D402" s="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</row>
    <row r="403" spans="4:22" x14ac:dyDescent="0.3">
      <c r="D403" s="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</row>
    <row r="404" spans="4:22" x14ac:dyDescent="0.3">
      <c r="D404" s="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</row>
    <row r="405" spans="4:22" x14ac:dyDescent="0.3">
      <c r="D405" s="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</row>
    <row r="406" spans="4:22" x14ac:dyDescent="0.3">
      <c r="D406" s="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</row>
    <row r="407" spans="4:22" x14ac:dyDescent="0.3">
      <c r="D407" s="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</row>
    <row r="408" spans="4:22" x14ac:dyDescent="0.3">
      <c r="D408" s="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</row>
    <row r="409" spans="4:22" x14ac:dyDescent="0.3">
      <c r="D409" s="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</row>
    <row r="410" spans="4:22" x14ac:dyDescent="0.3">
      <c r="D410" s="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</row>
    <row r="411" spans="4:22" x14ac:dyDescent="0.3">
      <c r="D411" s="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</row>
    <row r="412" spans="4:22" x14ac:dyDescent="0.3">
      <c r="D412" s="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</row>
    <row r="413" spans="4:22" x14ac:dyDescent="0.3">
      <c r="D413" s="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</row>
    <row r="414" spans="4:22" x14ac:dyDescent="0.3">
      <c r="D414" s="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</row>
    <row r="415" spans="4:22" x14ac:dyDescent="0.3">
      <c r="D415" s="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</row>
    <row r="416" spans="4:22" x14ac:dyDescent="0.3">
      <c r="D416" s="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</row>
    <row r="417" spans="4:22" x14ac:dyDescent="0.3">
      <c r="D417" s="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</row>
    <row r="418" spans="4:22" x14ac:dyDescent="0.3">
      <c r="D418" s="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</row>
    <row r="419" spans="4:22" x14ac:dyDescent="0.3">
      <c r="D419" s="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</row>
    <row r="420" spans="4:22" x14ac:dyDescent="0.3">
      <c r="D420" s="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</row>
    <row r="421" spans="4:22" x14ac:dyDescent="0.3">
      <c r="D421" s="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</row>
    <row r="422" spans="4:22" x14ac:dyDescent="0.3">
      <c r="D422" s="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</row>
    <row r="423" spans="4:22" x14ac:dyDescent="0.3">
      <c r="D423" s="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</row>
    <row r="424" spans="4:22" x14ac:dyDescent="0.3">
      <c r="D424" s="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</row>
    <row r="425" spans="4:22" x14ac:dyDescent="0.3">
      <c r="D425" s="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</row>
    <row r="426" spans="4:22" x14ac:dyDescent="0.3">
      <c r="D426" s="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</row>
    <row r="427" spans="4:22" x14ac:dyDescent="0.3">
      <c r="D427" s="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</row>
    <row r="428" spans="4:22" x14ac:dyDescent="0.3">
      <c r="D428" s="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</row>
    <row r="429" spans="4:22" x14ac:dyDescent="0.3">
      <c r="D429" s="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</row>
    <row r="430" spans="4:22" x14ac:dyDescent="0.3">
      <c r="D430" s="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</row>
    <row r="431" spans="4:22" x14ac:dyDescent="0.3">
      <c r="D431" s="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</row>
    <row r="432" spans="4:22" x14ac:dyDescent="0.3">
      <c r="D432" s="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</row>
    <row r="433" spans="4:22" x14ac:dyDescent="0.3">
      <c r="D433" s="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</row>
    <row r="434" spans="4:22" x14ac:dyDescent="0.3">
      <c r="D434" s="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</row>
    <row r="435" spans="4:22" x14ac:dyDescent="0.3">
      <c r="D435" s="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</row>
    <row r="436" spans="4:22" x14ac:dyDescent="0.3">
      <c r="D436" s="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</row>
    <row r="437" spans="4:22" x14ac:dyDescent="0.3">
      <c r="D437" s="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</row>
    <row r="438" spans="4:22" x14ac:dyDescent="0.3">
      <c r="D438" s="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</row>
    <row r="439" spans="4:22" x14ac:dyDescent="0.3">
      <c r="D439" s="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</row>
    <row r="440" spans="4:22" x14ac:dyDescent="0.3">
      <c r="D440" s="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</row>
    <row r="441" spans="4:22" x14ac:dyDescent="0.3">
      <c r="D441" s="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</row>
    <row r="442" spans="4:22" x14ac:dyDescent="0.3">
      <c r="D442" s="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</row>
    <row r="443" spans="4:22" x14ac:dyDescent="0.3">
      <c r="D443" s="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</row>
    <row r="444" spans="4:22" x14ac:dyDescent="0.3">
      <c r="D444" s="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</row>
    <row r="445" spans="4:22" x14ac:dyDescent="0.3">
      <c r="D445" s="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</row>
    <row r="446" spans="4:22" x14ac:dyDescent="0.3">
      <c r="D446" s="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</row>
    <row r="447" spans="4:22" x14ac:dyDescent="0.3">
      <c r="D447" s="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</row>
    <row r="448" spans="4:22" x14ac:dyDescent="0.3">
      <c r="D448" s="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</row>
    <row r="449" spans="4:22" x14ac:dyDescent="0.3">
      <c r="D449" s="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</row>
    <row r="450" spans="4:22" x14ac:dyDescent="0.3">
      <c r="D450" s="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</row>
    <row r="451" spans="4:22" x14ac:dyDescent="0.3">
      <c r="D451" s="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</row>
    <row r="452" spans="4:22" x14ac:dyDescent="0.3">
      <c r="D452" s="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</row>
    <row r="453" spans="4:22" x14ac:dyDescent="0.3">
      <c r="D453" s="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</row>
    <row r="454" spans="4:22" x14ac:dyDescent="0.3">
      <c r="D454" s="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</row>
    <row r="455" spans="4:22" x14ac:dyDescent="0.3">
      <c r="D455" s="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</row>
    <row r="456" spans="4:22" x14ac:dyDescent="0.3">
      <c r="D456" s="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</row>
    <row r="457" spans="4:22" x14ac:dyDescent="0.3">
      <c r="D457" s="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</row>
    <row r="458" spans="4:22" x14ac:dyDescent="0.3">
      <c r="D458" s="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</row>
    <row r="459" spans="4:22" x14ac:dyDescent="0.3">
      <c r="D459" s="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</row>
    <row r="460" spans="4:22" x14ac:dyDescent="0.3">
      <c r="D460" s="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</row>
    <row r="461" spans="4:22" x14ac:dyDescent="0.3">
      <c r="D461" s="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</row>
    <row r="462" spans="4:22" x14ac:dyDescent="0.3">
      <c r="D462" s="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</row>
    <row r="463" spans="4:22" x14ac:dyDescent="0.3">
      <c r="D463" s="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</row>
    <row r="464" spans="4:22" x14ac:dyDescent="0.3">
      <c r="D464" s="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</row>
    <row r="465" spans="4:22" x14ac:dyDescent="0.3">
      <c r="D465" s="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</row>
    <row r="466" spans="4:22" x14ac:dyDescent="0.3">
      <c r="D466" s="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</row>
    <row r="467" spans="4:22" x14ac:dyDescent="0.3">
      <c r="D467" s="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</row>
    <row r="468" spans="4:22" x14ac:dyDescent="0.3">
      <c r="D468" s="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</row>
    <row r="469" spans="4:22" x14ac:dyDescent="0.3">
      <c r="D469" s="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</row>
    <row r="470" spans="4:22" x14ac:dyDescent="0.3">
      <c r="D470" s="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</row>
    <row r="471" spans="4:22" x14ac:dyDescent="0.3">
      <c r="D471" s="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</row>
    <row r="472" spans="4:22" x14ac:dyDescent="0.3">
      <c r="D472" s="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</row>
    <row r="473" spans="4:22" x14ac:dyDescent="0.3">
      <c r="D473" s="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</row>
    <row r="474" spans="4:22" x14ac:dyDescent="0.3">
      <c r="D474" s="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</row>
    <row r="475" spans="4:22" x14ac:dyDescent="0.3">
      <c r="D475" s="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</row>
    <row r="476" spans="4:22" x14ac:dyDescent="0.3">
      <c r="D476" s="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</row>
    <row r="477" spans="4:22" x14ac:dyDescent="0.3">
      <c r="D477" s="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</row>
    <row r="478" spans="4:22" x14ac:dyDescent="0.3">
      <c r="D478" s="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</row>
    <row r="479" spans="4:22" x14ac:dyDescent="0.3">
      <c r="D479" s="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</row>
    <row r="480" spans="4:22" x14ac:dyDescent="0.3">
      <c r="D480" s="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</row>
    <row r="481" spans="4:22" x14ac:dyDescent="0.3">
      <c r="D481" s="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</row>
    <row r="482" spans="4:22" x14ac:dyDescent="0.3">
      <c r="D482" s="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</row>
    <row r="483" spans="4:22" x14ac:dyDescent="0.3">
      <c r="D483" s="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</row>
    <row r="484" spans="4:22" x14ac:dyDescent="0.3">
      <c r="D484" s="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</row>
    <row r="485" spans="4:22" x14ac:dyDescent="0.3">
      <c r="D485" s="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</row>
    <row r="486" spans="4:22" x14ac:dyDescent="0.3">
      <c r="D486" s="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</row>
    <row r="487" spans="4:22" x14ac:dyDescent="0.3">
      <c r="D487" s="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</row>
    <row r="488" spans="4:22" x14ac:dyDescent="0.3">
      <c r="D488" s="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</row>
    <row r="489" spans="4:22" x14ac:dyDescent="0.3">
      <c r="D489" s="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</row>
    <row r="490" spans="4:22" x14ac:dyDescent="0.3">
      <c r="D490" s="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</row>
    <row r="491" spans="4:22" x14ac:dyDescent="0.3">
      <c r="D491" s="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</row>
    <row r="492" spans="4:22" x14ac:dyDescent="0.3">
      <c r="D492" s="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</row>
    <row r="493" spans="4:22" x14ac:dyDescent="0.3">
      <c r="D493" s="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</row>
    <row r="494" spans="4:22" x14ac:dyDescent="0.3">
      <c r="D494" s="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</row>
    <row r="495" spans="4:22" x14ac:dyDescent="0.3">
      <c r="D495" s="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</row>
    <row r="496" spans="4:22" x14ac:dyDescent="0.3">
      <c r="D496" s="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</row>
    <row r="497" spans="4:22" x14ac:dyDescent="0.3">
      <c r="D497" s="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</row>
    <row r="498" spans="4:22" x14ac:dyDescent="0.3">
      <c r="D498" s="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</row>
    <row r="499" spans="4:22" x14ac:dyDescent="0.3">
      <c r="D499" s="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</row>
    <row r="500" spans="4:22" x14ac:dyDescent="0.3">
      <c r="D500" s="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</row>
    <row r="501" spans="4:22" x14ac:dyDescent="0.3">
      <c r="D501" s="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</row>
    <row r="502" spans="4:22" x14ac:dyDescent="0.3">
      <c r="D502" s="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</row>
    <row r="503" spans="4:22" x14ac:dyDescent="0.3">
      <c r="D503" s="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</row>
    <row r="504" spans="4:22" x14ac:dyDescent="0.3">
      <c r="D504" s="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</row>
    <row r="505" spans="4:22" x14ac:dyDescent="0.3">
      <c r="D505" s="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</row>
    <row r="506" spans="4:22" x14ac:dyDescent="0.3">
      <c r="D506" s="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</row>
    <row r="507" spans="4:22" x14ac:dyDescent="0.3">
      <c r="D507" s="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</row>
    <row r="508" spans="4:22" x14ac:dyDescent="0.3">
      <c r="D508" s="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</row>
    <row r="509" spans="4:22" x14ac:dyDescent="0.3">
      <c r="D509" s="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</row>
    <row r="510" spans="4:22" x14ac:dyDescent="0.3">
      <c r="D510" s="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</row>
    <row r="511" spans="4:22" x14ac:dyDescent="0.3">
      <c r="D511" s="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</row>
    <row r="512" spans="4:22" x14ac:dyDescent="0.3">
      <c r="D512" s="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</row>
    <row r="513" spans="4:22" x14ac:dyDescent="0.3">
      <c r="D513" s="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</row>
    <row r="514" spans="4:22" x14ac:dyDescent="0.3">
      <c r="D514" s="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</row>
    <row r="515" spans="4:22" x14ac:dyDescent="0.3">
      <c r="D515" s="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</row>
    <row r="516" spans="4:22" x14ac:dyDescent="0.3">
      <c r="D516" s="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</row>
    <row r="517" spans="4:22" x14ac:dyDescent="0.3">
      <c r="D517" s="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</row>
    <row r="518" spans="4:22" x14ac:dyDescent="0.3">
      <c r="D518" s="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</row>
    <row r="519" spans="4:22" x14ac:dyDescent="0.3">
      <c r="D519" s="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</row>
    <row r="520" spans="4:22" x14ac:dyDescent="0.3">
      <c r="D520" s="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</row>
    <row r="521" spans="4:22" x14ac:dyDescent="0.3">
      <c r="D521" s="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</row>
    <row r="522" spans="4:22" x14ac:dyDescent="0.3">
      <c r="D522" s="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</row>
    <row r="523" spans="4:22" x14ac:dyDescent="0.3">
      <c r="D523" s="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</row>
    <row r="524" spans="4:22" x14ac:dyDescent="0.3">
      <c r="D524" s="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</row>
    <row r="525" spans="4:22" x14ac:dyDescent="0.3">
      <c r="D525" s="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</row>
    <row r="526" spans="4:22" x14ac:dyDescent="0.3">
      <c r="D526" s="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</row>
    <row r="527" spans="4:22" x14ac:dyDescent="0.3">
      <c r="D527" s="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</row>
    <row r="528" spans="4:22" x14ac:dyDescent="0.3">
      <c r="D528" s="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</row>
    <row r="529" spans="4:22" x14ac:dyDescent="0.3">
      <c r="D529" s="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</row>
    <row r="530" spans="4:22" x14ac:dyDescent="0.3">
      <c r="D530" s="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</row>
    <row r="531" spans="4:22" x14ac:dyDescent="0.3">
      <c r="D531" s="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</row>
    <row r="532" spans="4:22" x14ac:dyDescent="0.3">
      <c r="D532" s="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</row>
    <row r="533" spans="4:22" x14ac:dyDescent="0.3">
      <c r="D533" s="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</row>
    <row r="534" spans="4:22" x14ac:dyDescent="0.3">
      <c r="D534" s="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</row>
    <row r="535" spans="4:22" x14ac:dyDescent="0.3">
      <c r="D535" s="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</row>
    <row r="536" spans="4:22" x14ac:dyDescent="0.3">
      <c r="D536" s="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</row>
    <row r="537" spans="4:22" x14ac:dyDescent="0.3">
      <c r="D537" s="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</row>
    <row r="538" spans="4:22" x14ac:dyDescent="0.3">
      <c r="D538" s="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</row>
    <row r="539" spans="4:22" x14ac:dyDescent="0.3">
      <c r="D539" s="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</row>
    <row r="540" spans="4:22" x14ac:dyDescent="0.3">
      <c r="D540" s="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</row>
    <row r="541" spans="4:22" x14ac:dyDescent="0.3">
      <c r="D541" s="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</row>
    <row r="542" spans="4:22" x14ac:dyDescent="0.3">
      <c r="D542" s="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</row>
    <row r="543" spans="4:22" x14ac:dyDescent="0.3">
      <c r="D543" s="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</row>
    <row r="544" spans="4:22" x14ac:dyDescent="0.3">
      <c r="D544" s="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</row>
    <row r="545" spans="4:22" x14ac:dyDescent="0.3">
      <c r="D545" s="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</row>
    <row r="546" spans="4:22" x14ac:dyDescent="0.3">
      <c r="D546" s="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</row>
    <row r="547" spans="4:22" x14ac:dyDescent="0.3">
      <c r="D547" s="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</row>
    <row r="548" spans="4:22" x14ac:dyDescent="0.3">
      <c r="D548" s="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</row>
    <row r="549" spans="4:22" x14ac:dyDescent="0.3">
      <c r="D549" s="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</row>
    <row r="550" spans="4:22" x14ac:dyDescent="0.3">
      <c r="D550" s="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</row>
    <row r="551" spans="4:22" x14ac:dyDescent="0.3">
      <c r="D551" s="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</row>
    <row r="552" spans="4:22" x14ac:dyDescent="0.3">
      <c r="D552" s="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</row>
    <row r="553" spans="4:22" x14ac:dyDescent="0.3">
      <c r="D553" s="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</row>
    <row r="554" spans="4:22" x14ac:dyDescent="0.3">
      <c r="D554" s="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</row>
    <row r="555" spans="4:22" x14ac:dyDescent="0.3">
      <c r="D555" s="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</row>
    <row r="556" spans="4:22" x14ac:dyDescent="0.3">
      <c r="D556" s="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</row>
    <row r="557" spans="4:22" x14ac:dyDescent="0.3">
      <c r="D557" s="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</row>
    <row r="558" spans="4:22" x14ac:dyDescent="0.3">
      <c r="D558" s="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</row>
    <row r="559" spans="4:22" x14ac:dyDescent="0.3">
      <c r="D559" s="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</row>
    <row r="560" spans="4:22" x14ac:dyDescent="0.3">
      <c r="D560" s="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</row>
    <row r="561" spans="4:22" x14ac:dyDescent="0.3">
      <c r="D561" s="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</row>
    <row r="562" spans="4:22" x14ac:dyDescent="0.3">
      <c r="D562" s="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</row>
    <row r="563" spans="4:22" x14ac:dyDescent="0.3">
      <c r="D563" s="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</row>
    <row r="564" spans="4:22" x14ac:dyDescent="0.3">
      <c r="D564" s="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</row>
    <row r="565" spans="4:22" x14ac:dyDescent="0.3">
      <c r="D565" s="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</row>
    <row r="566" spans="4:22" x14ac:dyDescent="0.3">
      <c r="D566" s="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</row>
    <row r="567" spans="4:22" x14ac:dyDescent="0.3">
      <c r="D567" s="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</row>
    <row r="568" spans="4:22" x14ac:dyDescent="0.3">
      <c r="D568" s="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</row>
    <row r="569" spans="4:22" x14ac:dyDescent="0.3">
      <c r="D569" s="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</row>
    <row r="570" spans="4:22" x14ac:dyDescent="0.3">
      <c r="D570" s="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</row>
    <row r="571" spans="4:22" x14ac:dyDescent="0.3">
      <c r="D571" s="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</row>
    <row r="572" spans="4:22" x14ac:dyDescent="0.3">
      <c r="D572" s="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</row>
    <row r="573" spans="4:22" x14ac:dyDescent="0.3">
      <c r="D573" s="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</row>
    <row r="574" spans="4:22" x14ac:dyDescent="0.3">
      <c r="D574" s="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</row>
    <row r="575" spans="4:22" x14ac:dyDescent="0.3">
      <c r="D575" s="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</row>
    <row r="576" spans="4:22" x14ac:dyDescent="0.3">
      <c r="D576" s="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</row>
    <row r="577" spans="4:22" x14ac:dyDescent="0.3">
      <c r="D577" s="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</row>
    <row r="578" spans="4:22" x14ac:dyDescent="0.3">
      <c r="D578" s="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</row>
    <row r="579" spans="4:22" x14ac:dyDescent="0.3">
      <c r="D579" s="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</row>
    <row r="580" spans="4:22" x14ac:dyDescent="0.3">
      <c r="D580" s="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</row>
    <row r="581" spans="4:22" x14ac:dyDescent="0.3">
      <c r="D581" s="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</row>
    <row r="582" spans="4:22" x14ac:dyDescent="0.3">
      <c r="D582" s="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</row>
    <row r="583" spans="4:22" x14ac:dyDescent="0.3">
      <c r="D583" s="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</row>
    <row r="584" spans="4:22" x14ac:dyDescent="0.3">
      <c r="D584" s="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</row>
    <row r="585" spans="4:22" x14ac:dyDescent="0.3">
      <c r="D585" s="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</row>
    <row r="586" spans="4:22" x14ac:dyDescent="0.3">
      <c r="D586" s="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</row>
    <row r="587" spans="4:22" x14ac:dyDescent="0.3">
      <c r="D587" s="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</row>
    <row r="588" spans="4:22" x14ac:dyDescent="0.3">
      <c r="D588" s="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</row>
    <row r="589" spans="4:22" x14ac:dyDescent="0.3">
      <c r="D589" s="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</row>
    <row r="590" spans="4:22" x14ac:dyDescent="0.3">
      <c r="D590" s="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</row>
    <row r="591" spans="4:22" x14ac:dyDescent="0.3">
      <c r="D591" s="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</row>
    <row r="592" spans="4:22" x14ac:dyDescent="0.3">
      <c r="D592" s="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</row>
    <row r="593" spans="4:22" x14ac:dyDescent="0.3">
      <c r="D593" s="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</row>
    <row r="594" spans="4:22" x14ac:dyDescent="0.3">
      <c r="D594" s="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</row>
    <row r="595" spans="4:22" x14ac:dyDescent="0.3">
      <c r="D595" s="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</row>
    <row r="596" spans="4:22" x14ac:dyDescent="0.3">
      <c r="D596" s="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</row>
    <row r="597" spans="4:22" x14ac:dyDescent="0.3">
      <c r="D597" s="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</row>
    <row r="598" spans="4:22" x14ac:dyDescent="0.3">
      <c r="D598" s="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</row>
    <row r="599" spans="4:22" x14ac:dyDescent="0.3">
      <c r="D599" s="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</row>
    <row r="600" spans="4:22" x14ac:dyDescent="0.3">
      <c r="D600" s="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</row>
    <row r="601" spans="4:22" x14ac:dyDescent="0.3">
      <c r="D601" s="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</row>
    <row r="602" spans="4:22" x14ac:dyDescent="0.3">
      <c r="D602" s="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</row>
    <row r="603" spans="4:22" x14ac:dyDescent="0.3">
      <c r="D603" s="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</row>
    <row r="604" spans="4:22" x14ac:dyDescent="0.3">
      <c r="D604" s="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</row>
    <row r="605" spans="4:22" x14ac:dyDescent="0.3">
      <c r="D605" s="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</row>
    <row r="606" spans="4:22" x14ac:dyDescent="0.3">
      <c r="D606" s="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</row>
    <row r="607" spans="4:22" x14ac:dyDescent="0.3">
      <c r="D607" s="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</row>
    <row r="608" spans="4:22" x14ac:dyDescent="0.3">
      <c r="D608" s="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</row>
    <row r="609" spans="4:22" x14ac:dyDescent="0.3">
      <c r="D609" s="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</row>
    <row r="610" spans="4:22" x14ac:dyDescent="0.3">
      <c r="D610" s="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</row>
    <row r="611" spans="4:22" x14ac:dyDescent="0.3">
      <c r="D611" s="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</row>
    <row r="612" spans="4:22" x14ac:dyDescent="0.3">
      <c r="D612" s="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</row>
    <row r="613" spans="4:22" x14ac:dyDescent="0.3">
      <c r="D613" s="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</row>
    <row r="614" spans="4:22" x14ac:dyDescent="0.3">
      <c r="D614" s="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</row>
    <row r="615" spans="4:22" x14ac:dyDescent="0.3">
      <c r="D615" s="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</row>
    <row r="616" spans="4:22" x14ac:dyDescent="0.3">
      <c r="D616" s="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</row>
    <row r="617" spans="4:22" x14ac:dyDescent="0.3">
      <c r="D617" s="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</row>
    <row r="618" spans="4:22" x14ac:dyDescent="0.3">
      <c r="D618" s="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</row>
    <row r="619" spans="4:22" x14ac:dyDescent="0.3">
      <c r="D619" s="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</row>
    <row r="620" spans="4:22" x14ac:dyDescent="0.3">
      <c r="D620" s="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</row>
    <row r="621" spans="4:22" x14ac:dyDescent="0.3">
      <c r="D621" s="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</row>
    <row r="622" spans="4:22" x14ac:dyDescent="0.3">
      <c r="D622" s="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</row>
    <row r="623" spans="4:22" x14ac:dyDescent="0.3">
      <c r="D623" s="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</row>
    <row r="624" spans="4:22" x14ac:dyDescent="0.3">
      <c r="D624" s="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</row>
    <row r="625" spans="4:22" x14ac:dyDescent="0.3">
      <c r="D625" s="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</row>
    <row r="626" spans="4:22" x14ac:dyDescent="0.3">
      <c r="D626" s="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</row>
    <row r="627" spans="4:22" x14ac:dyDescent="0.3">
      <c r="D627" s="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</row>
    <row r="628" spans="4:22" x14ac:dyDescent="0.3">
      <c r="D628" s="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</row>
    <row r="629" spans="4:22" x14ac:dyDescent="0.3">
      <c r="D629" s="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</row>
    <row r="630" spans="4:22" x14ac:dyDescent="0.3">
      <c r="D630" s="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</row>
    <row r="631" spans="4:22" x14ac:dyDescent="0.3">
      <c r="D631" s="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</row>
    <row r="632" spans="4:22" x14ac:dyDescent="0.3">
      <c r="D632" s="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</row>
    <row r="633" spans="4:22" x14ac:dyDescent="0.3">
      <c r="D633" s="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</row>
    <row r="634" spans="4:22" x14ac:dyDescent="0.3">
      <c r="D634" s="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</row>
    <row r="635" spans="4:22" x14ac:dyDescent="0.3">
      <c r="D635" s="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</row>
    <row r="636" spans="4:22" x14ac:dyDescent="0.3">
      <c r="D636" s="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</row>
    <row r="637" spans="4:22" x14ac:dyDescent="0.3">
      <c r="D637" s="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</row>
    <row r="638" spans="4:22" x14ac:dyDescent="0.3">
      <c r="D638" s="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</row>
    <row r="639" spans="4:22" x14ac:dyDescent="0.3">
      <c r="D639" s="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</row>
    <row r="640" spans="4:22" x14ac:dyDescent="0.3">
      <c r="D640" s="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</row>
    <row r="641" spans="4:22" x14ac:dyDescent="0.3">
      <c r="D641" s="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</row>
    <row r="642" spans="4:22" x14ac:dyDescent="0.3">
      <c r="D642" s="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</row>
    <row r="643" spans="4:22" x14ac:dyDescent="0.3">
      <c r="D643" s="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</row>
    <row r="644" spans="4:22" x14ac:dyDescent="0.3">
      <c r="D644" s="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</row>
    <row r="645" spans="4:22" x14ac:dyDescent="0.3">
      <c r="D645" s="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</row>
    <row r="646" spans="4:22" x14ac:dyDescent="0.3">
      <c r="D646" s="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</row>
    <row r="647" spans="4:22" x14ac:dyDescent="0.3">
      <c r="D647" s="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</row>
    <row r="648" spans="4:22" x14ac:dyDescent="0.3">
      <c r="D648" s="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</row>
    <row r="649" spans="4:22" x14ac:dyDescent="0.3">
      <c r="D649" s="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</row>
    <row r="650" spans="4:22" x14ac:dyDescent="0.3">
      <c r="D650" s="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</row>
    <row r="651" spans="4:22" x14ac:dyDescent="0.3">
      <c r="D651" s="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</row>
    <row r="652" spans="4:22" x14ac:dyDescent="0.3">
      <c r="D652" s="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</row>
    <row r="653" spans="4:22" x14ac:dyDescent="0.3">
      <c r="D653" s="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</row>
    <row r="654" spans="4:22" x14ac:dyDescent="0.3">
      <c r="D654" s="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</row>
    <row r="655" spans="4:22" x14ac:dyDescent="0.3">
      <c r="D655" s="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</row>
    <row r="656" spans="4:22" x14ac:dyDescent="0.3">
      <c r="D656" s="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</row>
    <row r="657" spans="4:22" x14ac:dyDescent="0.3">
      <c r="D657" s="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</row>
    <row r="658" spans="4:22" x14ac:dyDescent="0.3">
      <c r="D658" s="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</row>
    <row r="659" spans="4:22" x14ac:dyDescent="0.3">
      <c r="D659" s="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</row>
    <row r="660" spans="4:22" x14ac:dyDescent="0.3">
      <c r="D660" s="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</row>
    <row r="661" spans="4:22" x14ac:dyDescent="0.3">
      <c r="D661" s="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</row>
    <row r="662" spans="4:22" x14ac:dyDescent="0.3">
      <c r="D662" s="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</row>
    <row r="663" spans="4:22" x14ac:dyDescent="0.3">
      <c r="D663" s="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</row>
    <row r="664" spans="4:22" x14ac:dyDescent="0.3">
      <c r="D664" s="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</row>
    <row r="665" spans="4:22" x14ac:dyDescent="0.3">
      <c r="D665" s="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</row>
    <row r="666" spans="4:22" x14ac:dyDescent="0.3">
      <c r="D666" s="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</row>
    <row r="667" spans="4:22" x14ac:dyDescent="0.3">
      <c r="D667" s="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</row>
    <row r="668" spans="4:22" x14ac:dyDescent="0.3">
      <c r="D668" s="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</row>
    <row r="669" spans="4:22" x14ac:dyDescent="0.3">
      <c r="D669" s="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</row>
    <row r="670" spans="4:22" x14ac:dyDescent="0.3">
      <c r="D670" s="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</row>
    <row r="671" spans="4:22" x14ac:dyDescent="0.3">
      <c r="D671" s="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</row>
    <row r="672" spans="4:22" x14ac:dyDescent="0.3">
      <c r="D672" s="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</row>
    <row r="673" spans="4:22" x14ac:dyDescent="0.3">
      <c r="D673" s="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</row>
    <row r="674" spans="4:22" x14ac:dyDescent="0.3">
      <c r="D674" s="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</row>
    <row r="675" spans="4:22" x14ac:dyDescent="0.3">
      <c r="D675" s="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</row>
    <row r="676" spans="4:22" x14ac:dyDescent="0.3">
      <c r="D676" s="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</row>
    <row r="677" spans="4:22" x14ac:dyDescent="0.3">
      <c r="D677" s="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</row>
    <row r="678" spans="4:22" x14ac:dyDescent="0.3">
      <c r="D678" s="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</row>
    <row r="679" spans="4:22" x14ac:dyDescent="0.3">
      <c r="D679" s="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</row>
    <row r="680" spans="4:22" x14ac:dyDescent="0.3">
      <c r="D680" s="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</row>
    <row r="681" spans="4:22" x14ac:dyDescent="0.3">
      <c r="D681" s="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</row>
    <row r="682" spans="4:22" x14ac:dyDescent="0.3">
      <c r="D682" s="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</row>
    <row r="683" spans="4:22" x14ac:dyDescent="0.3">
      <c r="D683" s="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</row>
    <row r="684" spans="4:22" x14ac:dyDescent="0.3">
      <c r="D684" s="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</row>
    <row r="685" spans="4:22" x14ac:dyDescent="0.3">
      <c r="D685" s="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</row>
    <row r="686" spans="4:22" x14ac:dyDescent="0.3">
      <c r="D686" s="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</row>
    <row r="687" spans="4:22" x14ac:dyDescent="0.3">
      <c r="D687" s="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</row>
    <row r="688" spans="4:22" x14ac:dyDescent="0.3">
      <c r="D688" s="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</row>
    <row r="689" spans="4:22" x14ac:dyDescent="0.3">
      <c r="D689" s="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</row>
    <row r="690" spans="4:22" x14ac:dyDescent="0.3">
      <c r="D690" s="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</row>
    <row r="691" spans="4:22" x14ac:dyDescent="0.3">
      <c r="D691" s="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</row>
    <row r="692" spans="4:22" x14ac:dyDescent="0.3">
      <c r="D692" s="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</row>
    <row r="693" spans="4:22" x14ac:dyDescent="0.3">
      <c r="D693" s="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</row>
    <row r="694" spans="4:22" x14ac:dyDescent="0.3">
      <c r="D694" s="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</row>
    <row r="695" spans="4:22" x14ac:dyDescent="0.3">
      <c r="D695" s="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</row>
    <row r="696" spans="4:22" x14ac:dyDescent="0.3">
      <c r="D696" s="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</row>
    <row r="697" spans="4:22" x14ac:dyDescent="0.3">
      <c r="D697" s="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</row>
    <row r="698" spans="4:22" x14ac:dyDescent="0.3">
      <c r="D698" s="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</row>
    <row r="699" spans="4:22" x14ac:dyDescent="0.3">
      <c r="D699" s="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</row>
    <row r="700" spans="4:22" x14ac:dyDescent="0.3">
      <c r="D700" s="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</row>
    <row r="701" spans="4:22" x14ac:dyDescent="0.3">
      <c r="D701" s="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</row>
    <row r="702" spans="4:22" x14ac:dyDescent="0.3">
      <c r="D702" s="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</row>
    <row r="703" spans="4:22" x14ac:dyDescent="0.3">
      <c r="D703" s="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</row>
    <row r="704" spans="4:22" x14ac:dyDescent="0.3">
      <c r="D704" s="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</row>
    <row r="705" spans="4:22" x14ac:dyDescent="0.3">
      <c r="D705" s="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</row>
    <row r="706" spans="4:22" x14ac:dyDescent="0.3">
      <c r="D706" s="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</row>
    <row r="707" spans="4:22" x14ac:dyDescent="0.3">
      <c r="D707" s="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</row>
    <row r="708" spans="4:22" x14ac:dyDescent="0.3">
      <c r="D708" s="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</row>
    <row r="709" spans="4:22" x14ac:dyDescent="0.3">
      <c r="D709" s="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</row>
    <row r="710" spans="4:22" x14ac:dyDescent="0.3">
      <c r="D710" s="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</row>
    <row r="711" spans="4:22" x14ac:dyDescent="0.3">
      <c r="D711" s="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</row>
    <row r="712" spans="4:22" x14ac:dyDescent="0.3">
      <c r="D712" s="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</row>
    <row r="713" spans="4:22" x14ac:dyDescent="0.3">
      <c r="D713" s="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</row>
    <row r="714" spans="4:22" x14ac:dyDescent="0.3">
      <c r="D714" s="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</row>
    <row r="715" spans="4:22" x14ac:dyDescent="0.3">
      <c r="D715" s="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</row>
    <row r="716" spans="4:22" x14ac:dyDescent="0.3">
      <c r="D716" s="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</row>
    <row r="717" spans="4:22" x14ac:dyDescent="0.3">
      <c r="D717" s="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</row>
    <row r="718" spans="4:22" x14ac:dyDescent="0.3">
      <c r="D718" s="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4:22" x14ac:dyDescent="0.3">
      <c r="D719" s="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</row>
    <row r="720" spans="4:22" x14ac:dyDescent="0.3">
      <c r="D720" s="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</row>
    <row r="721" spans="4:22" x14ac:dyDescent="0.3">
      <c r="D721" s="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</row>
    <row r="722" spans="4:22" x14ac:dyDescent="0.3">
      <c r="D722" s="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</row>
    <row r="723" spans="4:22" x14ac:dyDescent="0.3">
      <c r="D723" s="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</row>
    <row r="724" spans="4:22" x14ac:dyDescent="0.3">
      <c r="D724" s="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</row>
    <row r="725" spans="4:22" x14ac:dyDescent="0.3">
      <c r="D725" s="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</row>
    <row r="726" spans="4:22" x14ac:dyDescent="0.3">
      <c r="D726" s="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</row>
    <row r="727" spans="4:22" x14ac:dyDescent="0.3">
      <c r="D727" s="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</row>
    <row r="728" spans="4:22" x14ac:dyDescent="0.3">
      <c r="D728" s="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</row>
    <row r="729" spans="4:22" x14ac:dyDescent="0.3">
      <c r="D729" s="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</row>
    <row r="730" spans="4:22" x14ac:dyDescent="0.3">
      <c r="D730" s="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</row>
    <row r="731" spans="4:22" x14ac:dyDescent="0.3">
      <c r="D731" s="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</row>
    <row r="732" spans="4:22" x14ac:dyDescent="0.3">
      <c r="D732" s="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</row>
    <row r="733" spans="4:22" x14ac:dyDescent="0.3">
      <c r="D733" s="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</row>
    <row r="734" spans="4:22" x14ac:dyDescent="0.3">
      <c r="D734" s="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</row>
    <row r="735" spans="4:22" x14ac:dyDescent="0.3">
      <c r="D735" s="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</row>
    <row r="736" spans="4:22" x14ac:dyDescent="0.3">
      <c r="D736" s="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</row>
    <row r="737" spans="4:22" x14ac:dyDescent="0.3">
      <c r="D737" s="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</row>
    <row r="738" spans="4:22" x14ac:dyDescent="0.3">
      <c r="D738" s="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</row>
    <row r="739" spans="4:22" x14ac:dyDescent="0.3">
      <c r="D739" s="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</row>
    <row r="740" spans="4:22" x14ac:dyDescent="0.3">
      <c r="D740" s="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</row>
    <row r="741" spans="4:22" x14ac:dyDescent="0.3">
      <c r="D741" s="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</row>
    <row r="742" spans="4:22" x14ac:dyDescent="0.3">
      <c r="D742" s="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</row>
    <row r="743" spans="4:22" x14ac:dyDescent="0.3">
      <c r="D743" s="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</row>
    <row r="744" spans="4:22" x14ac:dyDescent="0.3">
      <c r="D744" s="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</row>
    <row r="745" spans="4:22" x14ac:dyDescent="0.3">
      <c r="D745" s="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</row>
    <row r="746" spans="4:22" x14ac:dyDescent="0.3">
      <c r="D746" s="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</row>
    <row r="747" spans="4:22" x14ac:dyDescent="0.3">
      <c r="D747" s="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</row>
    <row r="748" spans="4:22" x14ac:dyDescent="0.3">
      <c r="D748" s="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</row>
    <row r="749" spans="4:22" x14ac:dyDescent="0.3">
      <c r="D749" s="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</row>
    <row r="750" spans="4:22" x14ac:dyDescent="0.3">
      <c r="D750" s="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</row>
    <row r="751" spans="4:22" x14ac:dyDescent="0.3">
      <c r="D751" s="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</row>
    <row r="752" spans="4:22" x14ac:dyDescent="0.3">
      <c r="D752" s="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</row>
    <row r="753" spans="4:22" x14ac:dyDescent="0.3">
      <c r="D753" s="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</row>
    <row r="754" spans="4:22" x14ac:dyDescent="0.3">
      <c r="D754" s="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</row>
    <row r="755" spans="4:22" x14ac:dyDescent="0.3">
      <c r="D755" s="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</row>
    <row r="756" spans="4:22" x14ac:dyDescent="0.3">
      <c r="D756" s="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</row>
    <row r="757" spans="4:22" x14ac:dyDescent="0.3">
      <c r="D757" s="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</row>
    <row r="758" spans="4:22" x14ac:dyDescent="0.3">
      <c r="D758" s="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</row>
    <row r="759" spans="4:22" x14ac:dyDescent="0.3">
      <c r="D759" s="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</row>
    <row r="760" spans="4:22" x14ac:dyDescent="0.3">
      <c r="D760" s="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</row>
    <row r="761" spans="4:22" x14ac:dyDescent="0.3">
      <c r="D761" s="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</row>
    <row r="762" spans="4:22" x14ac:dyDescent="0.3">
      <c r="D762" s="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</row>
    <row r="763" spans="4:22" x14ac:dyDescent="0.3">
      <c r="D763" s="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</row>
    <row r="764" spans="4:22" x14ac:dyDescent="0.3">
      <c r="D764" s="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</row>
    <row r="765" spans="4:22" x14ac:dyDescent="0.3">
      <c r="D765" s="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</row>
    <row r="766" spans="4:22" x14ac:dyDescent="0.3">
      <c r="D766" s="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</row>
    <row r="767" spans="4:22" x14ac:dyDescent="0.3">
      <c r="D767" s="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</row>
    <row r="768" spans="4:22" x14ac:dyDescent="0.3">
      <c r="D768" s="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</row>
    <row r="769" spans="4:22" x14ac:dyDescent="0.3">
      <c r="D769" s="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</row>
    <row r="770" spans="4:22" x14ac:dyDescent="0.3">
      <c r="D770" s="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</row>
    <row r="771" spans="4:22" x14ac:dyDescent="0.3">
      <c r="D771" s="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</row>
    <row r="772" spans="4:22" x14ac:dyDescent="0.3">
      <c r="D772" s="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</row>
    <row r="773" spans="4:22" x14ac:dyDescent="0.3">
      <c r="D773" s="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</row>
    <row r="774" spans="4:22" x14ac:dyDescent="0.3">
      <c r="D774" s="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</row>
    <row r="775" spans="4:22" x14ac:dyDescent="0.3">
      <c r="D775" s="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</row>
    <row r="776" spans="4:22" x14ac:dyDescent="0.3">
      <c r="D776" s="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</row>
    <row r="777" spans="4:22" x14ac:dyDescent="0.3">
      <c r="D777" s="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</row>
    <row r="778" spans="4:22" x14ac:dyDescent="0.3">
      <c r="D778" s="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</row>
    <row r="779" spans="4:22" x14ac:dyDescent="0.3">
      <c r="D779" s="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</row>
    <row r="780" spans="4:22" x14ac:dyDescent="0.3">
      <c r="D780" s="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</row>
    <row r="781" spans="4:22" x14ac:dyDescent="0.3">
      <c r="D781" s="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</row>
    <row r="782" spans="4:22" x14ac:dyDescent="0.3">
      <c r="D782" s="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</row>
    <row r="783" spans="4:22" x14ac:dyDescent="0.3">
      <c r="D783" s="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</row>
    <row r="784" spans="4:22" x14ac:dyDescent="0.3">
      <c r="D784" s="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</row>
    <row r="785" spans="4:22" x14ac:dyDescent="0.3">
      <c r="D785" s="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</row>
    <row r="786" spans="4:22" x14ac:dyDescent="0.3">
      <c r="D786" s="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</row>
    <row r="787" spans="4:22" x14ac:dyDescent="0.3">
      <c r="D787" s="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</row>
    <row r="788" spans="4:22" x14ac:dyDescent="0.3">
      <c r="D788" s="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</row>
    <row r="789" spans="4:22" x14ac:dyDescent="0.3">
      <c r="D789" s="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</row>
    <row r="790" spans="4:22" x14ac:dyDescent="0.3">
      <c r="D790" s="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</row>
    <row r="791" spans="4:22" x14ac:dyDescent="0.3">
      <c r="D791" s="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</row>
    <row r="792" spans="4:22" x14ac:dyDescent="0.3">
      <c r="D792" s="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</row>
    <row r="793" spans="4:22" x14ac:dyDescent="0.3">
      <c r="D793" s="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</row>
    <row r="794" spans="4:22" x14ac:dyDescent="0.3">
      <c r="D794" s="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</row>
    <row r="795" spans="4:22" x14ac:dyDescent="0.3">
      <c r="D795" s="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</row>
    <row r="796" spans="4:22" x14ac:dyDescent="0.3">
      <c r="D796" s="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</row>
    <row r="797" spans="4:22" x14ac:dyDescent="0.3">
      <c r="D797" s="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</row>
    <row r="798" spans="4:22" x14ac:dyDescent="0.3">
      <c r="D798" s="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</row>
    <row r="799" spans="4:22" x14ac:dyDescent="0.3">
      <c r="D799" s="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</row>
    <row r="800" spans="4:22" x14ac:dyDescent="0.3">
      <c r="D800" s="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</row>
    <row r="801" spans="4:22" x14ac:dyDescent="0.3">
      <c r="D801" s="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</row>
    <row r="802" spans="4:22" x14ac:dyDescent="0.3">
      <c r="D802" s="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</row>
    <row r="803" spans="4:22" x14ac:dyDescent="0.3">
      <c r="D803" s="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</row>
    <row r="804" spans="4:22" x14ac:dyDescent="0.3">
      <c r="D804" s="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</row>
    <row r="805" spans="4:22" x14ac:dyDescent="0.3">
      <c r="D805" s="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</row>
    <row r="806" spans="4:22" x14ac:dyDescent="0.3">
      <c r="D806" s="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</row>
    <row r="807" spans="4:22" x14ac:dyDescent="0.3">
      <c r="D807" s="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</row>
    <row r="808" spans="4:22" x14ac:dyDescent="0.3">
      <c r="D808" s="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</row>
    <row r="809" spans="4:22" x14ac:dyDescent="0.3">
      <c r="D809" s="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</row>
    <row r="810" spans="4:22" x14ac:dyDescent="0.3">
      <c r="D810" s="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</row>
    <row r="811" spans="4:22" x14ac:dyDescent="0.3">
      <c r="D811" s="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</row>
    <row r="812" spans="4:22" x14ac:dyDescent="0.3">
      <c r="D812" s="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</row>
    <row r="813" spans="4:22" x14ac:dyDescent="0.3">
      <c r="D813" s="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</row>
    <row r="814" spans="4:22" x14ac:dyDescent="0.3">
      <c r="D814" s="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</row>
    <row r="815" spans="4:22" x14ac:dyDescent="0.3">
      <c r="D815" s="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</row>
    <row r="816" spans="4:22" x14ac:dyDescent="0.3">
      <c r="D816" s="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</row>
    <row r="817" spans="4:22" x14ac:dyDescent="0.3">
      <c r="D817" s="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</row>
    <row r="818" spans="4:22" x14ac:dyDescent="0.3">
      <c r="D818" s="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</row>
    <row r="819" spans="4:22" x14ac:dyDescent="0.3">
      <c r="D819" s="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</row>
    <row r="820" spans="4:22" x14ac:dyDescent="0.3">
      <c r="D820" s="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</row>
    <row r="821" spans="4:22" x14ac:dyDescent="0.3">
      <c r="D821" s="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</row>
    <row r="822" spans="4:22" x14ac:dyDescent="0.3">
      <c r="D822" s="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</row>
    <row r="823" spans="4:22" x14ac:dyDescent="0.3">
      <c r="D823" s="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</row>
    <row r="824" spans="4:22" x14ac:dyDescent="0.3">
      <c r="D824" s="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</row>
    <row r="825" spans="4:22" x14ac:dyDescent="0.3">
      <c r="D825" s="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</row>
    <row r="826" spans="4:22" x14ac:dyDescent="0.3">
      <c r="D826" s="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</row>
    <row r="827" spans="4:22" x14ac:dyDescent="0.3">
      <c r="D827" s="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</row>
    <row r="828" spans="4:22" x14ac:dyDescent="0.3">
      <c r="D828" s="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</row>
    <row r="829" spans="4:22" x14ac:dyDescent="0.3">
      <c r="D829" s="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</row>
    <row r="830" spans="4:22" x14ac:dyDescent="0.3">
      <c r="D830" s="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</row>
    <row r="831" spans="4:22" x14ac:dyDescent="0.3">
      <c r="D831" s="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</row>
    <row r="832" spans="4:22" x14ac:dyDescent="0.3">
      <c r="D832" s="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</row>
    <row r="833" spans="4:22" x14ac:dyDescent="0.3">
      <c r="D833" s="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</row>
    <row r="834" spans="4:22" x14ac:dyDescent="0.3">
      <c r="D834" s="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</row>
    <row r="835" spans="4:22" x14ac:dyDescent="0.3">
      <c r="D835" s="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</row>
    <row r="836" spans="4:22" x14ac:dyDescent="0.3">
      <c r="D836" s="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</row>
    <row r="837" spans="4:22" x14ac:dyDescent="0.3">
      <c r="D837" s="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</row>
    <row r="838" spans="4:22" x14ac:dyDescent="0.3">
      <c r="D838" s="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</row>
    <row r="839" spans="4:22" x14ac:dyDescent="0.3">
      <c r="D839" s="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</row>
    <row r="840" spans="4:22" x14ac:dyDescent="0.3">
      <c r="D840" s="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</row>
    <row r="841" spans="4:22" x14ac:dyDescent="0.3">
      <c r="D841" s="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</row>
    <row r="842" spans="4:22" x14ac:dyDescent="0.3">
      <c r="D842" s="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</row>
    <row r="843" spans="4:22" x14ac:dyDescent="0.3">
      <c r="D843" s="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</row>
    <row r="844" spans="4:22" x14ac:dyDescent="0.3">
      <c r="D844" s="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</row>
    <row r="845" spans="4:22" x14ac:dyDescent="0.3">
      <c r="D845" s="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</row>
    <row r="846" spans="4:22" x14ac:dyDescent="0.3">
      <c r="D846" s="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</row>
    <row r="847" spans="4:22" x14ac:dyDescent="0.3">
      <c r="D847" s="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</row>
    <row r="848" spans="4:22" x14ac:dyDescent="0.3">
      <c r="D848" s="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</row>
    <row r="849" spans="4:22" x14ac:dyDescent="0.3">
      <c r="D849" s="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</row>
    <row r="850" spans="4:22" x14ac:dyDescent="0.3">
      <c r="D850" s="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</row>
    <row r="851" spans="4:22" x14ac:dyDescent="0.3">
      <c r="D851" s="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</row>
    <row r="852" spans="4:22" x14ac:dyDescent="0.3">
      <c r="D852" s="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</row>
    <row r="853" spans="4:22" x14ac:dyDescent="0.3">
      <c r="D853" s="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</row>
    <row r="854" spans="4:22" x14ac:dyDescent="0.3">
      <c r="D854" s="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</row>
    <row r="855" spans="4:22" x14ac:dyDescent="0.3">
      <c r="D855" s="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</row>
    <row r="856" spans="4:22" x14ac:dyDescent="0.3">
      <c r="D856" s="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</row>
    <row r="857" spans="4:22" x14ac:dyDescent="0.3">
      <c r="D857" s="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</row>
    <row r="858" spans="4:22" x14ac:dyDescent="0.3">
      <c r="D858" s="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</row>
    <row r="859" spans="4:22" x14ac:dyDescent="0.3">
      <c r="D859" s="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</row>
    <row r="860" spans="4:22" x14ac:dyDescent="0.3">
      <c r="D860" s="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</row>
    <row r="861" spans="4:22" x14ac:dyDescent="0.3">
      <c r="D861" s="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</row>
    <row r="862" spans="4:22" x14ac:dyDescent="0.3">
      <c r="D862" s="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</row>
    <row r="863" spans="4:22" x14ac:dyDescent="0.3">
      <c r="D863" s="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</row>
    <row r="864" spans="4:22" x14ac:dyDescent="0.3">
      <c r="D864" s="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</row>
    <row r="865" spans="4:22" x14ac:dyDescent="0.3">
      <c r="D865" s="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</row>
    <row r="866" spans="4:22" x14ac:dyDescent="0.3">
      <c r="D866" s="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</row>
    <row r="867" spans="4:22" x14ac:dyDescent="0.3">
      <c r="D867" s="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</row>
    <row r="868" spans="4:22" x14ac:dyDescent="0.3">
      <c r="D868" s="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</row>
    <row r="869" spans="4:22" x14ac:dyDescent="0.3">
      <c r="D869" s="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</row>
    <row r="870" spans="4:22" x14ac:dyDescent="0.3">
      <c r="D870" s="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</row>
    <row r="871" spans="4:22" x14ac:dyDescent="0.3">
      <c r="D871" s="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</row>
    <row r="872" spans="4:22" x14ac:dyDescent="0.3">
      <c r="D872" s="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</row>
    <row r="873" spans="4:22" x14ac:dyDescent="0.3">
      <c r="D873" s="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</row>
    <row r="874" spans="4:22" x14ac:dyDescent="0.3">
      <c r="D874" s="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</row>
    <row r="875" spans="4:22" x14ac:dyDescent="0.3">
      <c r="D875" s="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</row>
    <row r="876" spans="4:22" x14ac:dyDescent="0.3">
      <c r="D876" s="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</row>
    <row r="877" spans="4:22" x14ac:dyDescent="0.3">
      <c r="D877" s="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</row>
    <row r="878" spans="4:22" x14ac:dyDescent="0.3">
      <c r="D878" s="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</row>
    <row r="879" spans="4:22" x14ac:dyDescent="0.3">
      <c r="D879" s="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</row>
    <row r="880" spans="4:22" x14ac:dyDescent="0.3">
      <c r="D880" s="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</row>
    <row r="881" spans="4:22" x14ac:dyDescent="0.3">
      <c r="D881" s="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</row>
    <row r="882" spans="4:22" x14ac:dyDescent="0.3">
      <c r="D882" s="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</row>
    <row r="883" spans="4:22" x14ac:dyDescent="0.3">
      <c r="D883" s="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</row>
    <row r="884" spans="4:22" x14ac:dyDescent="0.3">
      <c r="D884" s="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</row>
    <row r="885" spans="4:22" x14ac:dyDescent="0.3">
      <c r="D885" s="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</row>
    <row r="886" spans="4:22" x14ac:dyDescent="0.3">
      <c r="D886" s="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</row>
    <row r="887" spans="4:22" x14ac:dyDescent="0.3">
      <c r="D887" s="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</row>
    <row r="888" spans="4:22" x14ac:dyDescent="0.3">
      <c r="D888" s="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</row>
    <row r="889" spans="4:22" x14ac:dyDescent="0.3">
      <c r="D889" s="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</row>
    <row r="890" spans="4:22" x14ac:dyDescent="0.3">
      <c r="D890" s="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</row>
    <row r="891" spans="4:22" x14ac:dyDescent="0.3">
      <c r="D891" s="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</row>
    <row r="892" spans="4:22" x14ac:dyDescent="0.3">
      <c r="D892" s="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</row>
    <row r="893" spans="4:22" x14ac:dyDescent="0.3">
      <c r="D893" s="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</row>
    <row r="894" spans="4:22" x14ac:dyDescent="0.3">
      <c r="D894" s="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</row>
    <row r="895" spans="4:22" x14ac:dyDescent="0.3">
      <c r="D895" s="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</row>
    <row r="896" spans="4:22" x14ac:dyDescent="0.3">
      <c r="D896" s="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</row>
    <row r="897" spans="4:22" x14ac:dyDescent="0.3">
      <c r="D897" s="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</row>
    <row r="898" spans="4:22" x14ac:dyDescent="0.3">
      <c r="D898" s="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</row>
    <row r="899" spans="4:22" x14ac:dyDescent="0.3">
      <c r="D899" s="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</row>
    <row r="900" spans="4:22" x14ac:dyDescent="0.3">
      <c r="D900" s="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</row>
    <row r="901" spans="4:22" x14ac:dyDescent="0.3">
      <c r="D901" s="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</row>
    <row r="902" spans="4:22" x14ac:dyDescent="0.3">
      <c r="D902" s="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</row>
    <row r="903" spans="4:22" x14ac:dyDescent="0.3">
      <c r="D903" s="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</row>
    <row r="904" spans="4:22" x14ac:dyDescent="0.3">
      <c r="D904" s="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</row>
    <row r="905" spans="4:22" x14ac:dyDescent="0.3">
      <c r="D905" s="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</row>
    <row r="906" spans="4:22" x14ac:dyDescent="0.3">
      <c r="D906" s="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</row>
    <row r="907" spans="4:22" x14ac:dyDescent="0.3">
      <c r="D907" s="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</row>
    <row r="908" spans="4:22" x14ac:dyDescent="0.3">
      <c r="D908" s="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</row>
    <row r="909" spans="4:22" x14ac:dyDescent="0.3">
      <c r="D909" s="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</row>
    <row r="910" spans="4:22" x14ac:dyDescent="0.3">
      <c r="D910" s="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</row>
    <row r="911" spans="4:22" x14ac:dyDescent="0.3">
      <c r="D911" s="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</row>
    <row r="912" spans="4:22" x14ac:dyDescent="0.3">
      <c r="D912" s="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</row>
    <row r="913" spans="4:22" x14ac:dyDescent="0.3">
      <c r="D913" s="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</row>
    <row r="914" spans="4:22" x14ac:dyDescent="0.3">
      <c r="D914" s="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</row>
    <row r="915" spans="4:22" x14ac:dyDescent="0.3">
      <c r="D915" s="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</row>
    <row r="916" spans="4:22" x14ac:dyDescent="0.3">
      <c r="D916" s="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</row>
    <row r="917" spans="4:22" x14ac:dyDescent="0.3">
      <c r="D917" s="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</row>
    <row r="918" spans="4:22" x14ac:dyDescent="0.3">
      <c r="D918" s="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</row>
    <row r="919" spans="4:22" x14ac:dyDescent="0.3">
      <c r="D919" s="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</row>
    <row r="920" spans="4:22" x14ac:dyDescent="0.3">
      <c r="D920" s="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</row>
    <row r="921" spans="4:22" x14ac:dyDescent="0.3">
      <c r="D921" s="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</row>
    <row r="922" spans="4:22" x14ac:dyDescent="0.3">
      <c r="D922" s="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</row>
    <row r="923" spans="4:22" x14ac:dyDescent="0.3">
      <c r="D923" s="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</row>
    <row r="924" spans="4:22" x14ac:dyDescent="0.3">
      <c r="D924" s="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</row>
    <row r="925" spans="4:22" x14ac:dyDescent="0.3">
      <c r="D925" s="1"/>
    </row>
    <row r="926" spans="4:22" x14ac:dyDescent="0.3">
      <c r="D926" s="1"/>
    </row>
    <row r="927" spans="4:22" x14ac:dyDescent="0.3">
      <c r="D927" s="1"/>
    </row>
    <row r="928" spans="4:22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  <row r="1002" spans="4:4" x14ac:dyDescent="0.3">
      <c r="D1002" s="1"/>
    </row>
    <row r="1003" spans="4:4" x14ac:dyDescent="0.3">
      <c r="D1003" s="1"/>
    </row>
    <row r="1004" spans="4:4" x14ac:dyDescent="0.3">
      <c r="D1004" s="1"/>
    </row>
    <row r="1005" spans="4:4" x14ac:dyDescent="0.3">
      <c r="D1005" s="1"/>
    </row>
    <row r="1006" spans="4:4" x14ac:dyDescent="0.3">
      <c r="D1006" s="1"/>
    </row>
    <row r="1007" spans="4:4" x14ac:dyDescent="0.3">
      <c r="D1007" s="1"/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1035" spans="4:4" x14ac:dyDescent="0.3">
      <c r="D1035" s="1"/>
    </row>
    <row r="1036" spans="4:4" x14ac:dyDescent="0.3">
      <c r="D1036" s="1"/>
    </row>
    <row r="1037" spans="4:4" x14ac:dyDescent="0.3">
      <c r="D1037" s="1"/>
    </row>
    <row r="1038" spans="4:4" x14ac:dyDescent="0.3">
      <c r="D1038" s="1"/>
    </row>
    <row r="1039" spans="4:4" x14ac:dyDescent="0.3">
      <c r="D1039" s="1"/>
    </row>
    <row r="1040" spans="4:4" x14ac:dyDescent="0.3">
      <c r="D1040" s="1"/>
    </row>
    <row r="1041" spans="4:4" x14ac:dyDescent="0.3">
      <c r="D1041" s="1"/>
    </row>
    <row r="1042" spans="4:4" x14ac:dyDescent="0.3">
      <c r="D1042" s="1"/>
    </row>
    <row r="1043" spans="4:4" x14ac:dyDescent="0.3">
      <c r="D1043" s="1"/>
    </row>
    <row r="1044" spans="4:4" x14ac:dyDescent="0.3">
      <c r="D1044" s="1"/>
    </row>
    <row r="1045" spans="4:4" x14ac:dyDescent="0.3">
      <c r="D1045" s="1"/>
    </row>
    <row r="1046" spans="4:4" x14ac:dyDescent="0.3">
      <c r="D1046" s="1"/>
    </row>
    <row r="1047" spans="4:4" x14ac:dyDescent="0.3">
      <c r="D1047" s="1"/>
    </row>
    <row r="1048" spans="4:4" x14ac:dyDescent="0.3">
      <c r="D1048" s="1"/>
    </row>
    <row r="1049" spans="4:4" x14ac:dyDescent="0.3">
      <c r="D1049" s="1"/>
    </row>
    <row r="1050" spans="4:4" x14ac:dyDescent="0.3">
      <c r="D1050" s="1"/>
    </row>
    <row r="1051" spans="4:4" x14ac:dyDescent="0.3">
      <c r="D1051" s="1"/>
    </row>
    <row r="1052" spans="4:4" x14ac:dyDescent="0.3">
      <c r="D1052" s="1"/>
    </row>
    <row r="1053" spans="4:4" x14ac:dyDescent="0.3">
      <c r="D1053" s="1"/>
    </row>
    <row r="1054" spans="4:4" x14ac:dyDescent="0.3">
      <c r="D1054" s="1"/>
    </row>
    <row r="1055" spans="4:4" x14ac:dyDescent="0.3">
      <c r="D1055" s="1"/>
    </row>
    <row r="1056" spans="4:4" x14ac:dyDescent="0.3">
      <c r="D1056" s="1"/>
    </row>
    <row r="1057" spans="4:4" x14ac:dyDescent="0.3">
      <c r="D1057" s="1"/>
    </row>
    <row r="1058" spans="4:4" x14ac:dyDescent="0.3">
      <c r="D1058" s="1"/>
    </row>
    <row r="1059" spans="4:4" x14ac:dyDescent="0.3">
      <c r="D1059" s="1"/>
    </row>
    <row r="1060" spans="4:4" x14ac:dyDescent="0.3">
      <c r="D1060" s="1"/>
    </row>
    <row r="1061" spans="4:4" x14ac:dyDescent="0.3">
      <c r="D1061" s="1"/>
    </row>
    <row r="1062" spans="4:4" x14ac:dyDescent="0.3">
      <c r="D1062" s="1"/>
    </row>
    <row r="1063" spans="4:4" x14ac:dyDescent="0.3">
      <c r="D1063" s="1"/>
    </row>
    <row r="1064" spans="4:4" x14ac:dyDescent="0.3">
      <c r="D1064" s="1"/>
    </row>
    <row r="1065" spans="4:4" x14ac:dyDescent="0.3">
      <c r="D1065" s="1"/>
    </row>
    <row r="1066" spans="4:4" x14ac:dyDescent="0.3">
      <c r="D1066" s="1"/>
    </row>
    <row r="1067" spans="4:4" x14ac:dyDescent="0.3">
      <c r="D1067" s="1"/>
    </row>
    <row r="1068" spans="4:4" x14ac:dyDescent="0.3">
      <c r="D1068" s="1"/>
    </row>
    <row r="1069" spans="4:4" x14ac:dyDescent="0.3">
      <c r="D1069" s="1"/>
    </row>
    <row r="1070" spans="4:4" x14ac:dyDescent="0.3">
      <c r="D1070" s="1"/>
    </row>
    <row r="1071" spans="4:4" x14ac:dyDescent="0.3">
      <c r="D1071" s="1"/>
    </row>
    <row r="1072" spans="4:4" x14ac:dyDescent="0.3">
      <c r="D1072" s="1"/>
    </row>
    <row r="1073" spans="4:4" x14ac:dyDescent="0.3">
      <c r="D1073" s="1"/>
    </row>
    <row r="1074" spans="4:4" x14ac:dyDescent="0.3">
      <c r="D1074" s="1"/>
    </row>
    <row r="1075" spans="4:4" x14ac:dyDescent="0.3">
      <c r="D1075" s="1"/>
    </row>
    <row r="1076" spans="4:4" x14ac:dyDescent="0.3">
      <c r="D1076" s="1"/>
    </row>
    <row r="1077" spans="4:4" x14ac:dyDescent="0.3">
      <c r="D1077" s="1"/>
    </row>
    <row r="1078" spans="4:4" x14ac:dyDescent="0.3">
      <c r="D1078" s="1"/>
    </row>
    <row r="1079" spans="4:4" x14ac:dyDescent="0.3">
      <c r="D1079" s="1"/>
    </row>
    <row r="1080" spans="4:4" x14ac:dyDescent="0.3">
      <c r="D1080" s="1"/>
    </row>
    <row r="1081" spans="4:4" x14ac:dyDescent="0.3">
      <c r="D1081" s="1"/>
    </row>
    <row r="1082" spans="4:4" x14ac:dyDescent="0.3">
      <c r="D1082" s="1"/>
    </row>
    <row r="1083" spans="4:4" x14ac:dyDescent="0.3">
      <c r="D1083" s="1"/>
    </row>
    <row r="1084" spans="4:4" x14ac:dyDescent="0.3">
      <c r="D1084" s="1"/>
    </row>
    <row r="1085" spans="4:4" x14ac:dyDescent="0.3">
      <c r="D1085" s="1"/>
    </row>
    <row r="1086" spans="4:4" x14ac:dyDescent="0.3">
      <c r="D1086" s="1"/>
    </row>
    <row r="1087" spans="4:4" x14ac:dyDescent="0.3">
      <c r="D1087" s="1"/>
    </row>
    <row r="1088" spans="4:4" x14ac:dyDescent="0.3">
      <c r="D1088" s="1"/>
    </row>
    <row r="1089" spans="4:4" x14ac:dyDescent="0.3">
      <c r="D1089" s="1"/>
    </row>
    <row r="1090" spans="4:4" x14ac:dyDescent="0.3">
      <c r="D1090" s="1"/>
    </row>
    <row r="1091" spans="4:4" x14ac:dyDescent="0.3">
      <c r="D1091" s="1"/>
    </row>
    <row r="1092" spans="4:4" x14ac:dyDescent="0.3">
      <c r="D1092" s="1"/>
    </row>
    <row r="1093" spans="4:4" x14ac:dyDescent="0.3">
      <c r="D1093" s="1"/>
    </row>
    <row r="1094" spans="4:4" x14ac:dyDescent="0.3">
      <c r="D1094" s="1"/>
    </row>
    <row r="1095" spans="4:4" x14ac:dyDescent="0.3">
      <c r="D1095" s="1"/>
    </row>
    <row r="1096" spans="4:4" x14ac:dyDescent="0.3">
      <c r="D1096" s="1"/>
    </row>
    <row r="1097" spans="4:4" x14ac:dyDescent="0.3">
      <c r="D1097" s="1"/>
    </row>
    <row r="1098" spans="4:4" x14ac:dyDescent="0.3">
      <c r="D1098" s="1"/>
    </row>
    <row r="1099" spans="4:4" x14ac:dyDescent="0.3">
      <c r="D1099" s="1"/>
    </row>
    <row r="1100" spans="4:4" x14ac:dyDescent="0.3">
      <c r="D1100" s="1"/>
    </row>
    <row r="1101" spans="4:4" x14ac:dyDescent="0.3">
      <c r="D1101" s="1"/>
    </row>
    <row r="1102" spans="4:4" x14ac:dyDescent="0.3">
      <c r="D1102" s="1"/>
    </row>
    <row r="1103" spans="4:4" x14ac:dyDescent="0.3">
      <c r="D1103" s="1"/>
    </row>
    <row r="1104" spans="4:4" x14ac:dyDescent="0.3">
      <c r="D1104" s="1"/>
    </row>
    <row r="1105" spans="4:4" x14ac:dyDescent="0.3">
      <c r="D1105" s="1"/>
    </row>
    <row r="1106" spans="4:4" x14ac:dyDescent="0.3">
      <c r="D1106" s="1"/>
    </row>
    <row r="1107" spans="4:4" x14ac:dyDescent="0.3">
      <c r="D1107" s="1"/>
    </row>
    <row r="1108" spans="4:4" x14ac:dyDescent="0.3">
      <c r="D1108" s="1"/>
    </row>
    <row r="1109" spans="4:4" x14ac:dyDescent="0.3">
      <c r="D1109" s="1"/>
    </row>
    <row r="1110" spans="4:4" x14ac:dyDescent="0.3">
      <c r="D1110" s="1"/>
    </row>
    <row r="1111" spans="4:4" x14ac:dyDescent="0.3">
      <c r="D1111" s="1"/>
    </row>
    <row r="1112" spans="4:4" x14ac:dyDescent="0.3">
      <c r="D1112" s="1"/>
    </row>
    <row r="1113" spans="4:4" x14ac:dyDescent="0.3">
      <c r="D1113" s="1"/>
    </row>
    <row r="1114" spans="4:4" x14ac:dyDescent="0.3">
      <c r="D1114" s="1"/>
    </row>
    <row r="1115" spans="4:4" x14ac:dyDescent="0.3">
      <c r="D1115" s="1"/>
    </row>
    <row r="1116" spans="4:4" x14ac:dyDescent="0.3">
      <c r="D1116" s="1"/>
    </row>
    <row r="1117" spans="4:4" x14ac:dyDescent="0.3">
      <c r="D1117" s="1"/>
    </row>
    <row r="1118" spans="4:4" x14ac:dyDescent="0.3">
      <c r="D1118" s="1"/>
    </row>
    <row r="1119" spans="4:4" x14ac:dyDescent="0.3">
      <c r="D1119" s="1"/>
    </row>
    <row r="1120" spans="4:4" x14ac:dyDescent="0.3">
      <c r="D1120" s="1"/>
    </row>
    <row r="1121" spans="4:4" x14ac:dyDescent="0.3">
      <c r="D1121" s="1"/>
    </row>
    <row r="1122" spans="4:4" x14ac:dyDescent="0.3">
      <c r="D1122" s="1"/>
    </row>
    <row r="1123" spans="4:4" x14ac:dyDescent="0.3">
      <c r="D1123" s="1"/>
    </row>
    <row r="1124" spans="4:4" x14ac:dyDescent="0.3">
      <c r="D1124" s="1"/>
    </row>
    <row r="1125" spans="4:4" x14ac:dyDescent="0.3">
      <c r="D1125" s="1"/>
    </row>
    <row r="1126" spans="4:4" x14ac:dyDescent="0.3">
      <c r="D1126" s="1"/>
    </row>
    <row r="1127" spans="4:4" x14ac:dyDescent="0.3">
      <c r="D1127" s="1"/>
    </row>
    <row r="1128" spans="4:4" x14ac:dyDescent="0.3">
      <c r="D1128" s="1"/>
    </row>
    <row r="1129" spans="4:4" x14ac:dyDescent="0.3">
      <c r="D1129" s="1"/>
    </row>
    <row r="1130" spans="4:4" x14ac:dyDescent="0.3">
      <c r="D1130" s="1"/>
    </row>
    <row r="1131" spans="4:4" x14ac:dyDescent="0.3">
      <c r="D1131" s="1"/>
    </row>
    <row r="1132" spans="4:4" x14ac:dyDescent="0.3">
      <c r="D1132" s="1"/>
    </row>
    <row r="1133" spans="4:4" x14ac:dyDescent="0.3">
      <c r="D1133" s="1"/>
    </row>
    <row r="1134" spans="4:4" x14ac:dyDescent="0.3">
      <c r="D1134" s="1"/>
    </row>
    <row r="1135" spans="4:4" x14ac:dyDescent="0.3">
      <c r="D1135" s="1"/>
    </row>
    <row r="1136" spans="4:4" x14ac:dyDescent="0.3">
      <c r="D1136" s="1"/>
    </row>
    <row r="1137" spans="4:4" x14ac:dyDescent="0.3">
      <c r="D1137" s="1"/>
    </row>
    <row r="1138" spans="4:4" x14ac:dyDescent="0.3">
      <c r="D1138" s="1"/>
    </row>
    <row r="1139" spans="4:4" x14ac:dyDescent="0.3">
      <c r="D1139" s="1"/>
    </row>
    <row r="1140" spans="4:4" x14ac:dyDescent="0.3">
      <c r="D1140" s="1"/>
    </row>
    <row r="1141" spans="4:4" x14ac:dyDescent="0.3">
      <c r="D1141" s="1"/>
    </row>
    <row r="1142" spans="4:4" x14ac:dyDescent="0.3">
      <c r="D1142" s="1"/>
    </row>
    <row r="1143" spans="4:4" x14ac:dyDescent="0.3">
      <c r="D1143" s="1"/>
    </row>
    <row r="1144" spans="4:4" x14ac:dyDescent="0.3">
      <c r="D1144" s="1"/>
    </row>
    <row r="1145" spans="4:4" x14ac:dyDescent="0.3">
      <c r="D1145" s="1"/>
    </row>
    <row r="1146" spans="4:4" x14ac:dyDescent="0.3">
      <c r="D1146" s="1"/>
    </row>
    <row r="1147" spans="4:4" x14ac:dyDescent="0.3">
      <c r="D1147" s="1"/>
    </row>
    <row r="1148" spans="4:4" x14ac:dyDescent="0.3">
      <c r="D1148" s="1"/>
    </row>
    <row r="1149" spans="4:4" x14ac:dyDescent="0.3">
      <c r="D1149" s="1"/>
    </row>
    <row r="1150" spans="4:4" x14ac:dyDescent="0.3">
      <c r="D1150" s="1"/>
    </row>
    <row r="1151" spans="4:4" x14ac:dyDescent="0.3">
      <c r="D1151" s="1"/>
    </row>
    <row r="1152" spans="4:4" x14ac:dyDescent="0.3">
      <c r="D1152" s="1"/>
    </row>
    <row r="1153" spans="4:4" x14ac:dyDescent="0.3">
      <c r="D1153" s="1"/>
    </row>
    <row r="1154" spans="4:4" x14ac:dyDescent="0.3">
      <c r="D1154" s="1"/>
    </row>
    <row r="1155" spans="4:4" x14ac:dyDescent="0.3">
      <c r="D1155" s="1"/>
    </row>
    <row r="1156" spans="4:4" x14ac:dyDescent="0.3">
      <c r="D1156" s="1"/>
    </row>
    <row r="1157" spans="4:4" x14ac:dyDescent="0.3">
      <c r="D1157" s="1"/>
    </row>
    <row r="1158" spans="4:4" x14ac:dyDescent="0.3">
      <c r="D1158" s="1"/>
    </row>
    <row r="1159" spans="4:4" x14ac:dyDescent="0.3">
      <c r="D1159" s="1"/>
    </row>
    <row r="1160" spans="4:4" x14ac:dyDescent="0.3">
      <c r="D1160" s="1"/>
    </row>
    <row r="1161" spans="4:4" x14ac:dyDescent="0.3">
      <c r="D1161" s="1"/>
    </row>
    <row r="1162" spans="4:4" x14ac:dyDescent="0.3">
      <c r="D1162" s="1"/>
    </row>
    <row r="1163" spans="4:4" x14ac:dyDescent="0.3">
      <c r="D1163" s="1"/>
    </row>
    <row r="1164" spans="4:4" x14ac:dyDescent="0.3">
      <c r="D1164" s="1"/>
    </row>
    <row r="1165" spans="4:4" x14ac:dyDescent="0.3">
      <c r="D1165" s="1"/>
    </row>
    <row r="1166" spans="4:4" x14ac:dyDescent="0.3">
      <c r="D1166" s="1"/>
    </row>
    <row r="1167" spans="4:4" x14ac:dyDescent="0.3">
      <c r="D1167" s="1"/>
    </row>
    <row r="1168" spans="4:4" x14ac:dyDescent="0.3">
      <c r="D1168" s="1"/>
    </row>
    <row r="1169" spans="4:4" x14ac:dyDescent="0.3">
      <c r="D1169" s="1"/>
    </row>
    <row r="1170" spans="4:4" x14ac:dyDescent="0.3">
      <c r="D1170" s="1"/>
    </row>
    <row r="1171" spans="4:4" x14ac:dyDescent="0.3">
      <c r="D1171" s="1"/>
    </row>
    <row r="1172" spans="4:4" x14ac:dyDescent="0.3">
      <c r="D1172" s="1"/>
    </row>
    <row r="1173" spans="4:4" x14ac:dyDescent="0.3">
      <c r="D1173" s="1"/>
    </row>
    <row r="1174" spans="4:4" x14ac:dyDescent="0.3">
      <c r="D1174" s="1"/>
    </row>
    <row r="1175" spans="4:4" x14ac:dyDescent="0.3">
      <c r="D1175" s="1"/>
    </row>
    <row r="1176" spans="4:4" x14ac:dyDescent="0.3">
      <c r="D1176" s="1"/>
    </row>
    <row r="1177" spans="4:4" x14ac:dyDescent="0.3">
      <c r="D1177" s="1"/>
    </row>
    <row r="1178" spans="4:4" x14ac:dyDescent="0.3">
      <c r="D1178" s="1"/>
    </row>
    <row r="1179" spans="4:4" x14ac:dyDescent="0.3">
      <c r="D1179" s="1"/>
    </row>
    <row r="1180" spans="4:4" x14ac:dyDescent="0.3">
      <c r="D1180" s="1"/>
    </row>
    <row r="1181" spans="4:4" x14ac:dyDescent="0.3">
      <c r="D1181" s="1"/>
    </row>
    <row r="1182" spans="4:4" x14ac:dyDescent="0.3">
      <c r="D1182" s="1"/>
    </row>
    <row r="1183" spans="4:4" x14ac:dyDescent="0.3">
      <c r="D1183" s="1"/>
    </row>
    <row r="1184" spans="4:4" x14ac:dyDescent="0.3">
      <c r="D1184" s="1"/>
    </row>
    <row r="1185" spans="4:4" x14ac:dyDescent="0.3">
      <c r="D1185" s="1"/>
    </row>
    <row r="1186" spans="4:4" x14ac:dyDescent="0.3">
      <c r="D1186" s="1"/>
    </row>
    <row r="1187" spans="4:4" x14ac:dyDescent="0.3">
      <c r="D1187" s="1"/>
    </row>
    <row r="1188" spans="4:4" x14ac:dyDescent="0.3">
      <c r="D1188" s="1"/>
    </row>
    <row r="1189" spans="4:4" x14ac:dyDescent="0.3">
      <c r="D1189" s="1"/>
    </row>
    <row r="1190" spans="4:4" x14ac:dyDescent="0.3">
      <c r="D1190" s="1"/>
    </row>
    <row r="1191" spans="4:4" x14ac:dyDescent="0.3">
      <c r="D1191" s="1"/>
    </row>
    <row r="1192" spans="4:4" x14ac:dyDescent="0.3">
      <c r="D1192" s="1"/>
    </row>
    <row r="1193" spans="4:4" x14ac:dyDescent="0.3">
      <c r="D1193" s="1"/>
    </row>
    <row r="1194" spans="4:4" x14ac:dyDescent="0.3">
      <c r="D1194" s="1"/>
    </row>
    <row r="1195" spans="4:4" x14ac:dyDescent="0.3">
      <c r="D1195" s="1"/>
    </row>
    <row r="1196" spans="4:4" x14ac:dyDescent="0.3">
      <c r="D1196" s="1"/>
    </row>
    <row r="1197" spans="4:4" x14ac:dyDescent="0.3">
      <c r="D1197" s="1"/>
    </row>
    <row r="1198" spans="4:4" x14ac:dyDescent="0.3">
      <c r="D1198" s="1"/>
    </row>
    <row r="1199" spans="4:4" x14ac:dyDescent="0.3">
      <c r="D1199" s="1"/>
    </row>
    <row r="1200" spans="4:4" x14ac:dyDescent="0.3">
      <c r="D1200" s="1"/>
    </row>
    <row r="1201" spans="4:4" x14ac:dyDescent="0.3">
      <c r="D1201" s="1"/>
    </row>
    <row r="1202" spans="4:4" x14ac:dyDescent="0.3">
      <c r="D1202" s="1"/>
    </row>
    <row r="1203" spans="4:4" x14ac:dyDescent="0.3">
      <c r="D1203" s="1"/>
    </row>
    <row r="1204" spans="4:4" x14ac:dyDescent="0.3">
      <c r="D1204" s="1"/>
    </row>
    <row r="1205" spans="4:4" x14ac:dyDescent="0.3">
      <c r="D1205" s="1"/>
    </row>
    <row r="1206" spans="4:4" x14ac:dyDescent="0.3">
      <c r="D1206" s="1"/>
    </row>
    <row r="1207" spans="4:4" x14ac:dyDescent="0.3">
      <c r="D1207" s="1"/>
    </row>
    <row r="1208" spans="4:4" x14ac:dyDescent="0.3">
      <c r="D1208" s="1"/>
    </row>
    <row r="1209" spans="4:4" x14ac:dyDescent="0.3">
      <c r="D1209" s="1"/>
    </row>
    <row r="1210" spans="4:4" x14ac:dyDescent="0.3">
      <c r="D1210" s="1"/>
    </row>
    <row r="1211" spans="4:4" x14ac:dyDescent="0.3">
      <c r="D1211" s="1"/>
    </row>
    <row r="1212" spans="4:4" x14ac:dyDescent="0.3">
      <c r="D1212" s="1"/>
    </row>
    <row r="1213" spans="4:4" x14ac:dyDescent="0.3">
      <c r="D1213" s="1"/>
    </row>
    <row r="1214" spans="4:4" x14ac:dyDescent="0.3">
      <c r="D1214" s="1"/>
    </row>
    <row r="1215" spans="4:4" x14ac:dyDescent="0.3">
      <c r="D1215" s="1"/>
    </row>
    <row r="1216" spans="4:4" x14ac:dyDescent="0.3">
      <c r="D1216" s="1"/>
    </row>
    <row r="1217" spans="4:4" x14ac:dyDescent="0.3">
      <c r="D1217" s="1"/>
    </row>
    <row r="1218" spans="4:4" x14ac:dyDescent="0.3">
      <c r="D1218" s="1"/>
    </row>
    <row r="1219" spans="4:4" x14ac:dyDescent="0.3">
      <c r="D1219" s="1"/>
    </row>
    <row r="1220" spans="4:4" x14ac:dyDescent="0.3">
      <c r="D1220" s="1"/>
    </row>
    <row r="1221" spans="4:4" x14ac:dyDescent="0.3">
      <c r="D1221" s="1"/>
    </row>
    <row r="1222" spans="4:4" x14ac:dyDescent="0.3">
      <c r="D1222" s="1"/>
    </row>
    <row r="1223" spans="4:4" x14ac:dyDescent="0.3">
      <c r="D1223" s="1"/>
    </row>
    <row r="1224" spans="4:4" x14ac:dyDescent="0.3">
      <c r="D1224" s="1"/>
    </row>
    <row r="1225" spans="4:4" x14ac:dyDescent="0.3">
      <c r="D1225" s="1"/>
    </row>
    <row r="1226" spans="4:4" x14ac:dyDescent="0.3">
      <c r="D1226" s="1"/>
    </row>
    <row r="1227" spans="4:4" x14ac:dyDescent="0.3">
      <c r="D1227" s="1"/>
    </row>
    <row r="1228" spans="4:4" x14ac:dyDescent="0.3">
      <c r="D1228" s="1"/>
    </row>
    <row r="1229" spans="4:4" x14ac:dyDescent="0.3">
      <c r="D1229" s="1"/>
    </row>
    <row r="1230" spans="4:4" x14ac:dyDescent="0.3">
      <c r="D1230" s="1"/>
    </row>
    <row r="1231" spans="4:4" x14ac:dyDescent="0.3">
      <c r="D1231" s="1"/>
    </row>
    <row r="1232" spans="4:4" x14ac:dyDescent="0.3">
      <c r="D1232" s="1"/>
    </row>
    <row r="1233" spans="4:4" x14ac:dyDescent="0.3">
      <c r="D1233" s="1"/>
    </row>
    <row r="1234" spans="4:4" x14ac:dyDescent="0.3">
      <c r="D1234" s="1"/>
    </row>
    <row r="1235" spans="4:4" x14ac:dyDescent="0.3">
      <c r="D1235" s="1"/>
    </row>
    <row r="1236" spans="4:4" x14ac:dyDescent="0.3">
      <c r="D1236" s="1"/>
    </row>
    <row r="1237" spans="4:4" x14ac:dyDescent="0.3">
      <c r="D1237" s="1"/>
    </row>
    <row r="1238" spans="4:4" x14ac:dyDescent="0.3">
      <c r="D1238" s="1"/>
    </row>
    <row r="1239" spans="4:4" x14ac:dyDescent="0.3">
      <c r="D1239" s="1"/>
    </row>
    <row r="1240" spans="4:4" x14ac:dyDescent="0.3">
      <c r="D1240" s="1"/>
    </row>
    <row r="1241" spans="4:4" x14ac:dyDescent="0.3">
      <c r="D1241" s="1"/>
    </row>
    <row r="1242" spans="4:4" x14ac:dyDescent="0.3">
      <c r="D1242" s="1"/>
    </row>
    <row r="1243" spans="4:4" x14ac:dyDescent="0.3">
      <c r="D1243" s="1"/>
    </row>
    <row r="1244" spans="4:4" x14ac:dyDescent="0.3">
      <c r="D1244" s="1"/>
    </row>
    <row r="1245" spans="4:4" x14ac:dyDescent="0.3">
      <c r="D1245" s="1"/>
    </row>
    <row r="1246" spans="4:4" x14ac:dyDescent="0.3">
      <c r="D1246" s="1"/>
    </row>
    <row r="1247" spans="4:4" x14ac:dyDescent="0.3">
      <c r="D1247" s="1"/>
    </row>
    <row r="1248" spans="4:4" x14ac:dyDescent="0.3">
      <c r="D1248" s="1"/>
    </row>
    <row r="1249" spans="4:4" x14ac:dyDescent="0.3">
      <c r="D1249" s="1"/>
    </row>
    <row r="1250" spans="4:4" x14ac:dyDescent="0.3">
      <c r="D1250" s="1"/>
    </row>
    <row r="1251" spans="4:4" x14ac:dyDescent="0.3">
      <c r="D1251" s="1"/>
    </row>
    <row r="1252" spans="4:4" x14ac:dyDescent="0.3">
      <c r="D1252" s="1"/>
    </row>
    <row r="1253" spans="4:4" x14ac:dyDescent="0.3">
      <c r="D1253" s="1"/>
    </row>
    <row r="1254" spans="4:4" x14ac:dyDescent="0.3">
      <c r="D1254" s="1"/>
    </row>
    <row r="1255" spans="4:4" x14ac:dyDescent="0.3">
      <c r="D1255" s="1"/>
    </row>
    <row r="1256" spans="4:4" x14ac:dyDescent="0.3">
      <c r="D1256" s="1"/>
    </row>
    <row r="1257" spans="4:4" x14ac:dyDescent="0.3">
      <c r="D1257" s="1"/>
    </row>
    <row r="1258" spans="4:4" x14ac:dyDescent="0.3">
      <c r="D1258" s="1"/>
    </row>
    <row r="1259" spans="4:4" x14ac:dyDescent="0.3">
      <c r="D1259" s="1"/>
    </row>
    <row r="1260" spans="4:4" x14ac:dyDescent="0.3">
      <c r="D1260" s="1"/>
    </row>
    <row r="1261" spans="4:4" x14ac:dyDescent="0.3">
      <c r="D1261" s="1"/>
    </row>
    <row r="1262" spans="4:4" x14ac:dyDescent="0.3">
      <c r="D1262" s="1"/>
    </row>
    <row r="1263" spans="4:4" x14ac:dyDescent="0.3">
      <c r="D1263" s="1"/>
    </row>
    <row r="1264" spans="4:4" x14ac:dyDescent="0.3">
      <c r="D1264" s="1"/>
    </row>
    <row r="1265" spans="4:4" x14ac:dyDescent="0.3">
      <c r="D1265" s="1"/>
    </row>
    <row r="1266" spans="4:4" x14ac:dyDescent="0.3">
      <c r="D1266" s="1"/>
    </row>
    <row r="1267" spans="4:4" x14ac:dyDescent="0.3">
      <c r="D1267" s="1"/>
    </row>
    <row r="1268" spans="4:4" x14ac:dyDescent="0.3">
      <c r="D1268" s="1"/>
    </row>
    <row r="1269" spans="4:4" x14ac:dyDescent="0.3">
      <c r="D1269" s="1"/>
    </row>
    <row r="1270" spans="4:4" x14ac:dyDescent="0.3">
      <c r="D1270" s="1"/>
    </row>
    <row r="1271" spans="4:4" x14ac:dyDescent="0.3">
      <c r="D1271" s="1"/>
    </row>
    <row r="1272" spans="4:4" x14ac:dyDescent="0.3">
      <c r="D1272" s="1"/>
    </row>
    <row r="1273" spans="4:4" x14ac:dyDescent="0.3">
      <c r="D1273" s="1"/>
    </row>
    <row r="1274" spans="4:4" x14ac:dyDescent="0.3">
      <c r="D1274" s="1"/>
    </row>
    <row r="1275" spans="4:4" x14ac:dyDescent="0.3">
      <c r="D1275" s="1"/>
    </row>
    <row r="1276" spans="4:4" x14ac:dyDescent="0.3">
      <c r="D1276" s="1"/>
    </row>
    <row r="1277" spans="4:4" x14ac:dyDescent="0.3">
      <c r="D1277" s="1"/>
    </row>
    <row r="1278" spans="4:4" x14ac:dyDescent="0.3">
      <c r="D1278" s="1"/>
    </row>
    <row r="1279" spans="4:4" x14ac:dyDescent="0.3">
      <c r="D1279" s="1"/>
    </row>
    <row r="1280" spans="4:4" x14ac:dyDescent="0.3">
      <c r="D1280" s="1"/>
    </row>
    <row r="1281" spans="4:4" x14ac:dyDescent="0.3">
      <c r="D1281" s="1"/>
    </row>
    <row r="1282" spans="4:4" x14ac:dyDescent="0.3">
      <c r="D1282" s="1"/>
    </row>
    <row r="1283" spans="4:4" x14ac:dyDescent="0.3">
      <c r="D1283" s="1"/>
    </row>
    <row r="1284" spans="4:4" x14ac:dyDescent="0.3">
      <c r="D1284" s="1"/>
    </row>
    <row r="1285" spans="4:4" x14ac:dyDescent="0.3">
      <c r="D1285" s="1"/>
    </row>
    <row r="1286" spans="4:4" x14ac:dyDescent="0.3">
      <c r="D1286" s="1"/>
    </row>
    <row r="1287" spans="4:4" x14ac:dyDescent="0.3">
      <c r="D1287" s="1"/>
    </row>
    <row r="1288" spans="4:4" x14ac:dyDescent="0.3">
      <c r="D1288" s="1"/>
    </row>
    <row r="1289" spans="4:4" x14ac:dyDescent="0.3">
      <c r="D1289" s="1"/>
    </row>
    <row r="1290" spans="4:4" x14ac:dyDescent="0.3">
      <c r="D1290" s="1"/>
    </row>
    <row r="1291" spans="4:4" x14ac:dyDescent="0.3">
      <c r="D1291" s="1"/>
    </row>
    <row r="1292" spans="4:4" x14ac:dyDescent="0.3">
      <c r="D1292" s="1"/>
    </row>
    <row r="1293" spans="4:4" x14ac:dyDescent="0.3">
      <c r="D1293" s="1"/>
    </row>
    <row r="1294" spans="4:4" x14ac:dyDescent="0.3">
      <c r="D1294" s="1"/>
    </row>
    <row r="1295" spans="4:4" x14ac:dyDescent="0.3">
      <c r="D1295" s="1"/>
    </row>
    <row r="1296" spans="4:4" x14ac:dyDescent="0.3">
      <c r="D1296" s="1"/>
    </row>
    <row r="1297" spans="4:4" x14ac:dyDescent="0.3">
      <c r="D1297" s="1"/>
    </row>
    <row r="1298" spans="4:4" x14ac:dyDescent="0.3">
      <c r="D1298" s="1"/>
    </row>
    <row r="1299" spans="4:4" x14ac:dyDescent="0.3">
      <c r="D1299" s="1"/>
    </row>
    <row r="1300" spans="4:4" x14ac:dyDescent="0.3">
      <c r="D1300" s="1"/>
    </row>
    <row r="1301" spans="4:4" x14ac:dyDescent="0.3">
      <c r="D1301" s="1"/>
    </row>
    <row r="1302" spans="4:4" x14ac:dyDescent="0.3">
      <c r="D1302" s="1"/>
    </row>
    <row r="1303" spans="4:4" x14ac:dyDescent="0.3">
      <c r="D1303" s="1"/>
    </row>
    <row r="1304" spans="4:4" x14ac:dyDescent="0.3">
      <c r="D1304" s="1"/>
    </row>
    <row r="1305" spans="4:4" x14ac:dyDescent="0.3">
      <c r="D1305" s="1"/>
    </row>
    <row r="1306" spans="4:4" x14ac:dyDescent="0.3">
      <c r="D1306" s="1"/>
    </row>
    <row r="1307" spans="4:4" x14ac:dyDescent="0.3">
      <c r="D1307" s="1"/>
    </row>
    <row r="1308" spans="4:4" x14ac:dyDescent="0.3">
      <c r="D1308" s="1"/>
    </row>
    <row r="1309" spans="4:4" x14ac:dyDescent="0.3">
      <c r="D1309" s="1"/>
    </row>
    <row r="1310" spans="4:4" x14ac:dyDescent="0.3">
      <c r="D1310" s="1"/>
    </row>
    <row r="1311" spans="4:4" x14ac:dyDescent="0.3">
      <c r="D1311" s="1"/>
    </row>
    <row r="1312" spans="4:4" x14ac:dyDescent="0.3">
      <c r="D1312" s="1"/>
    </row>
    <row r="1313" spans="4:4" x14ac:dyDescent="0.3">
      <c r="D1313" s="1"/>
    </row>
    <row r="1314" spans="4:4" x14ac:dyDescent="0.3">
      <c r="D1314" s="1"/>
    </row>
    <row r="1315" spans="4:4" x14ac:dyDescent="0.3">
      <c r="D1315" s="1"/>
    </row>
    <row r="1316" spans="4:4" x14ac:dyDescent="0.3">
      <c r="D1316" s="1"/>
    </row>
    <row r="1317" spans="4:4" x14ac:dyDescent="0.3">
      <c r="D1317" s="1"/>
    </row>
    <row r="1318" spans="4:4" x14ac:dyDescent="0.3">
      <c r="D1318" s="1"/>
    </row>
    <row r="1319" spans="4:4" x14ac:dyDescent="0.3">
      <c r="D1319" s="1"/>
    </row>
    <row r="1320" spans="4:4" x14ac:dyDescent="0.3">
      <c r="D1320" s="1"/>
    </row>
    <row r="1321" spans="4:4" x14ac:dyDescent="0.3">
      <c r="D1321" s="1"/>
    </row>
    <row r="1322" spans="4:4" x14ac:dyDescent="0.3">
      <c r="D1322" s="1"/>
    </row>
    <row r="1323" spans="4:4" x14ac:dyDescent="0.3">
      <c r="D1323" s="1"/>
    </row>
    <row r="1324" spans="4:4" x14ac:dyDescent="0.3">
      <c r="D1324" s="1"/>
    </row>
    <row r="1325" spans="4:4" x14ac:dyDescent="0.3">
      <c r="D1325" s="1"/>
    </row>
    <row r="1326" spans="4:4" x14ac:dyDescent="0.3">
      <c r="D1326" s="1"/>
    </row>
    <row r="1327" spans="4:4" x14ac:dyDescent="0.3">
      <c r="D1327" s="1"/>
    </row>
    <row r="1328" spans="4:4" x14ac:dyDescent="0.3">
      <c r="D1328" s="1"/>
    </row>
    <row r="1329" spans="4:4" x14ac:dyDescent="0.3">
      <c r="D1329" s="1"/>
    </row>
    <row r="1330" spans="4:4" x14ac:dyDescent="0.3">
      <c r="D1330" s="1"/>
    </row>
    <row r="1331" spans="4:4" x14ac:dyDescent="0.3">
      <c r="D1331" s="1"/>
    </row>
    <row r="1332" spans="4:4" x14ac:dyDescent="0.3">
      <c r="D1332" s="1"/>
    </row>
    <row r="1333" spans="4:4" x14ac:dyDescent="0.3">
      <c r="D1333" s="1"/>
    </row>
    <row r="1334" spans="4:4" x14ac:dyDescent="0.3">
      <c r="D1334" s="1"/>
    </row>
    <row r="1335" spans="4:4" x14ac:dyDescent="0.3">
      <c r="D1335" s="1"/>
    </row>
    <row r="1336" spans="4:4" x14ac:dyDescent="0.3">
      <c r="D1336" s="1"/>
    </row>
    <row r="1337" spans="4:4" x14ac:dyDescent="0.3">
      <c r="D1337" s="1"/>
    </row>
    <row r="1338" spans="4:4" x14ac:dyDescent="0.3">
      <c r="D1338" s="1"/>
    </row>
    <row r="1339" spans="4:4" x14ac:dyDescent="0.3">
      <c r="D1339" s="1"/>
    </row>
    <row r="1340" spans="4:4" x14ac:dyDescent="0.3">
      <c r="D1340" s="1"/>
    </row>
    <row r="1341" spans="4:4" x14ac:dyDescent="0.3">
      <c r="D1341" s="1"/>
    </row>
    <row r="1342" spans="4:4" x14ac:dyDescent="0.3">
      <c r="D1342" s="1"/>
    </row>
    <row r="1343" spans="4:4" x14ac:dyDescent="0.3">
      <c r="D1343" s="1"/>
    </row>
    <row r="1344" spans="4:4" x14ac:dyDescent="0.3">
      <c r="D1344" s="1"/>
    </row>
    <row r="1345" spans="4:4" x14ac:dyDescent="0.3">
      <c r="D1345" s="1"/>
    </row>
    <row r="1346" spans="4:4" x14ac:dyDescent="0.3">
      <c r="D1346" s="1"/>
    </row>
    <row r="1347" spans="4:4" x14ac:dyDescent="0.3">
      <c r="D1347" s="1"/>
    </row>
    <row r="1348" spans="4:4" x14ac:dyDescent="0.3">
      <c r="D1348" s="1"/>
    </row>
    <row r="1349" spans="4:4" x14ac:dyDescent="0.3">
      <c r="D1349" s="1"/>
    </row>
    <row r="1350" spans="4:4" x14ac:dyDescent="0.3">
      <c r="D1350" s="1"/>
    </row>
    <row r="1351" spans="4:4" x14ac:dyDescent="0.3">
      <c r="D1351" s="1"/>
    </row>
    <row r="1352" spans="4:4" x14ac:dyDescent="0.3">
      <c r="D1352" s="1"/>
    </row>
    <row r="1353" spans="4:4" x14ac:dyDescent="0.3">
      <c r="D1353" s="1"/>
    </row>
    <row r="1354" spans="4:4" x14ac:dyDescent="0.3">
      <c r="D1354" s="1"/>
    </row>
    <row r="1355" spans="4:4" x14ac:dyDescent="0.3">
      <c r="D1355" s="1"/>
    </row>
    <row r="1356" spans="4:4" x14ac:dyDescent="0.3">
      <c r="D1356" s="1"/>
    </row>
    <row r="1357" spans="4:4" x14ac:dyDescent="0.3">
      <c r="D1357" s="1"/>
    </row>
    <row r="1358" spans="4:4" x14ac:dyDescent="0.3">
      <c r="D1358" s="1"/>
    </row>
    <row r="1359" spans="4:4" x14ac:dyDescent="0.3">
      <c r="D1359" s="1"/>
    </row>
    <row r="1360" spans="4:4" x14ac:dyDescent="0.3">
      <c r="D1360" s="1"/>
    </row>
    <row r="1361" spans="4:4" x14ac:dyDescent="0.3">
      <c r="D1361" s="1"/>
    </row>
    <row r="1362" spans="4:4" x14ac:dyDescent="0.3">
      <c r="D1362" s="1"/>
    </row>
    <row r="1363" spans="4:4" x14ac:dyDescent="0.3">
      <c r="D1363" s="1"/>
    </row>
    <row r="1364" spans="4:4" x14ac:dyDescent="0.3">
      <c r="D1364" s="1"/>
    </row>
    <row r="1365" spans="4:4" x14ac:dyDescent="0.3">
      <c r="D1365" s="1"/>
    </row>
    <row r="1366" spans="4:4" x14ac:dyDescent="0.3">
      <c r="D1366" s="1"/>
    </row>
    <row r="1367" spans="4:4" x14ac:dyDescent="0.3">
      <c r="D1367" s="1"/>
    </row>
    <row r="1368" spans="4:4" x14ac:dyDescent="0.3">
      <c r="D1368" s="1"/>
    </row>
    <row r="1369" spans="4:4" x14ac:dyDescent="0.3">
      <c r="D1369" s="1"/>
    </row>
    <row r="1370" spans="4:4" x14ac:dyDescent="0.3">
      <c r="D1370" s="1"/>
    </row>
    <row r="1371" spans="4:4" x14ac:dyDescent="0.3">
      <c r="D1371" s="1"/>
    </row>
    <row r="1372" spans="4:4" x14ac:dyDescent="0.3">
      <c r="D1372" s="1"/>
    </row>
    <row r="1373" spans="4:4" x14ac:dyDescent="0.3">
      <c r="D1373" s="1"/>
    </row>
    <row r="1374" spans="4:4" x14ac:dyDescent="0.3">
      <c r="D1374" s="1"/>
    </row>
    <row r="1375" spans="4:4" x14ac:dyDescent="0.3">
      <c r="D1375" s="1"/>
    </row>
    <row r="1376" spans="4:4" x14ac:dyDescent="0.3">
      <c r="D1376" s="1"/>
    </row>
    <row r="1377" spans="4:4" x14ac:dyDescent="0.3">
      <c r="D1377" s="1"/>
    </row>
    <row r="1378" spans="4:4" x14ac:dyDescent="0.3">
      <c r="D1378" s="1"/>
    </row>
    <row r="1379" spans="4:4" x14ac:dyDescent="0.3">
      <c r="D1379" s="1"/>
    </row>
    <row r="1380" spans="4:4" x14ac:dyDescent="0.3">
      <c r="D1380" s="1"/>
    </row>
    <row r="1381" spans="4:4" x14ac:dyDescent="0.3">
      <c r="D1381" s="1"/>
    </row>
    <row r="1382" spans="4:4" x14ac:dyDescent="0.3">
      <c r="D1382" s="1"/>
    </row>
    <row r="1383" spans="4:4" x14ac:dyDescent="0.3">
      <c r="D1383" s="1"/>
    </row>
    <row r="1384" spans="4:4" x14ac:dyDescent="0.3">
      <c r="D1384" s="1"/>
    </row>
    <row r="1385" spans="4:4" x14ac:dyDescent="0.3">
      <c r="D1385" s="1"/>
    </row>
    <row r="1386" spans="4:4" x14ac:dyDescent="0.3">
      <c r="D1386" s="1"/>
    </row>
    <row r="1387" spans="4:4" x14ac:dyDescent="0.3">
      <c r="D1387" s="1"/>
    </row>
    <row r="1388" spans="4:4" x14ac:dyDescent="0.3">
      <c r="D1388" s="1"/>
    </row>
    <row r="1389" spans="4:4" x14ac:dyDescent="0.3">
      <c r="D1389" s="1"/>
    </row>
    <row r="1390" spans="4:4" x14ac:dyDescent="0.3">
      <c r="D1390" s="1"/>
    </row>
    <row r="1391" spans="4:4" x14ac:dyDescent="0.3">
      <c r="D1391" s="1"/>
    </row>
    <row r="1392" spans="4:4" x14ac:dyDescent="0.3">
      <c r="D1392" s="1"/>
    </row>
    <row r="1393" spans="4:4" x14ac:dyDescent="0.3">
      <c r="D1393" s="1"/>
    </row>
    <row r="1394" spans="4:4" x14ac:dyDescent="0.3">
      <c r="D1394" s="1"/>
    </row>
    <row r="1395" spans="4:4" x14ac:dyDescent="0.3">
      <c r="D1395" s="1"/>
    </row>
    <row r="1396" spans="4:4" x14ac:dyDescent="0.3">
      <c r="D1396" s="1"/>
    </row>
    <row r="1397" spans="4:4" x14ac:dyDescent="0.3">
      <c r="D1397" s="1"/>
    </row>
    <row r="1398" spans="4:4" x14ac:dyDescent="0.3">
      <c r="D1398" s="1"/>
    </row>
    <row r="1399" spans="4:4" x14ac:dyDescent="0.3">
      <c r="D1399" s="1"/>
    </row>
    <row r="1400" spans="4:4" x14ac:dyDescent="0.3">
      <c r="D1400" s="1"/>
    </row>
    <row r="1401" spans="4:4" x14ac:dyDescent="0.3">
      <c r="D1401" s="1"/>
    </row>
    <row r="1402" spans="4:4" x14ac:dyDescent="0.3">
      <c r="D1402" s="1"/>
    </row>
    <row r="1403" spans="4:4" x14ac:dyDescent="0.3">
      <c r="D1403" s="1"/>
    </row>
    <row r="1404" spans="4:4" x14ac:dyDescent="0.3">
      <c r="D1404" s="1"/>
    </row>
    <row r="1405" spans="4:4" x14ac:dyDescent="0.3">
      <c r="D1405" s="1"/>
    </row>
    <row r="1406" spans="4:4" x14ac:dyDescent="0.3">
      <c r="D1406" s="1"/>
    </row>
    <row r="1407" spans="4:4" x14ac:dyDescent="0.3">
      <c r="D1407" s="1"/>
    </row>
    <row r="1408" spans="4:4" x14ac:dyDescent="0.3">
      <c r="D1408" s="1"/>
    </row>
    <row r="1409" spans="4:4" x14ac:dyDescent="0.3">
      <c r="D1409" s="1"/>
    </row>
    <row r="1410" spans="4:4" x14ac:dyDescent="0.3">
      <c r="D1410" s="1"/>
    </row>
    <row r="1411" spans="4:4" x14ac:dyDescent="0.3">
      <c r="D1411" s="1"/>
    </row>
    <row r="1412" spans="4:4" x14ac:dyDescent="0.3">
      <c r="D1412" s="1"/>
    </row>
    <row r="1413" spans="4:4" x14ac:dyDescent="0.3">
      <c r="D1413" s="1"/>
    </row>
    <row r="1414" spans="4:4" x14ac:dyDescent="0.3">
      <c r="D1414" s="1"/>
    </row>
    <row r="1415" spans="4:4" x14ac:dyDescent="0.3">
      <c r="D1415" s="1"/>
    </row>
    <row r="1416" spans="4:4" x14ac:dyDescent="0.3">
      <c r="D1416" s="1"/>
    </row>
    <row r="1417" spans="4:4" x14ac:dyDescent="0.3">
      <c r="D1417" s="1"/>
    </row>
    <row r="1418" spans="4:4" x14ac:dyDescent="0.3">
      <c r="D1418" s="1"/>
    </row>
    <row r="1419" spans="4:4" x14ac:dyDescent="0.3">
      <c r="D1419" s="1"/>
    </row>
    <row r="1420" spans="4:4" x14ac:dyDescent="0.3">
      <c r="D1420" s="1"/>
    </row>
    <row r="1421" spans="4:4" x14ac:dyDescent="0.3">
      <c r="D1421" s="1"/>
    </row>
    <row r="1422" spans="4:4" x14ac:dyDescent="0.3">
      <c r="D1422" s="1"/>
    </row>
    <row r="1423" spans="4:4" x14ac:dyDescent="0.3">
      <c r="D1423" s="1"/>
    </row>
    <row r="1424" spans="4:4" x14ac:dyDescent="0.3">
      <c r="D1424" s="1"/>
    </row>
    <row r="1425" spans="4:4" x14ac:dyDescent="0.3">
      <c r="D1425" s="1"/>
    </row>
    <row r="1426" spans="4:4" x14ac:dyDescent="0.3">
      <c r="D1426" s="1"/>
    </row>
    <row r="1427" spans="4:4" x14ac:dyDescent="0.3">
      <c r="D1427" s="1"/>
    </row>
    <row r="1428" spans="4:4" x14ac:dyDescent="0.3">
      <c r="D1428" s="1"/>
    </row>
    <row r="1429" spans="4:4" x14ac:dyDescent="0.3">
      <c r="D1429" s="1"/>
    </row>
    <row r="1430" spans="4:4" x14ac:dyDescent="0.3">
      <c r="D1430" s="1"/>
    </row>
    <row r="1431" spans="4:4" x14ac:dyDescent="0.3">
      <c r="D1431" s="1"/>
    </row>
    <row r="1432" spans="4:4" x14ac:dyDescent="0.3">
      <c r="D1432" s="1"/>
    </row>
    <row r="1433" spans="4:4" x14ac:dyDescent="0.3">
      <c r="D1433" s="1"/>
    </row>
    <row r="1434" spans="4:4" x14ac:dyDescent="0.3">
      <c r="D1434" s="1"/>
    </row>
    <row r="1435" spans="4:4" x14ac:dyDescent="0.3">
      <c r="D1435" s="1"/>
    </row>
    <row r="1436" spans="4:4" x14ac:dyDescent="0.3">
      <c r="D1436" s="1"/>
    </row>
    <row r="1437" spans="4:4" x14ac:dyDescent="0.3">
      <c r="D1437" s="1"/>
    </row>
    <row r="1438" spans="4:4" x14ac:dyDescent="0.3">
      <c r="D1438" s="1"/>
    </row>
    <row r="1439" spans="4:4" x14ac:dyDescent="0.3">
      <c r="D1439" s="1"/>
    </row>
    <row r="1440" spans="4:4" x14ac:dyDescent="0.3">
      <c r="D1440" s="1"/>
    </row>
    <row r="1441" spans="4:4" x14ac:dyDescent="0.3">
      <c r="D1441" s="1"/>
    </row>
    <row r="1442" spans="4:4" x14ac:dyDescent="0.3">
      <c r="D1442" s="1"/>
    </row>
    <row r="1443" spans="4:4" x14ac:dyDescent="0.3">
      <c r="D1443" s="1"/>
    </row>
    <row r="1444" spans="4:4" x14ac:dyDescent="0.3">
      <c r="D1444" s="1"/>
    </row>
    <row r="1445" spans="4:4" x14ac:dyDescent="0.3">
      <c r="D1445" s="1"/>
    </row>
    <row r="1446" spans="4:4" x14ac:dyDescent="0.3">
      <c r="D1446" s="1"/>
    </row>
    <row r="1447" spans="4:4" x14ac:dyDescent="0.3">
      <c r="D1447" s="1"/>
    </row>
    <row r="1448" spans="4:4" x14ac:dyDescent="0.3">
      <c r="D1448" s="1"/>
    </row>
    <row r="1449" spans="4:4" x14ac:dyDescent="0.3">
      <c r="D1449" s="1"/>
    </row>
    <row r="1450" spans="4:4" x14ac:dyDescent="0.3">
      <c r="D1450" s="1"/>
    </row>
    <row r="1451" spans="4:4" x14ac:dyDescent="0.3">
      <c r="D1451" s="1"/>
    </row>
    <row r="1452" spans="4:4" x14ac:dyDescent="0.3">
      <c r="D1452" s="1"/>
    </row>
    <row r="1453" spans="4:4" x14ac:dyDescent="0.3">
      <c r="D1453" s="1"/>
    </row>
    <row r="1454" spans="4:4" x14ac:dyDescent="0.3">
      <c r="D1454" s="1"/>
    </row>
    <row r="1455" spans="4:4" x14ac:dyDescent="0.3">
      <c r="D1455" s="1"/>
    </row>
    <row r="1456" spans="4:4" x14ac:dyDescent="0.3">
      <c r="D1456" s="1"/>
    </row>
    <row r="1457" spans="4:4" x14ac:dyDescent="0.3">
      <c r="D1457" s="1"/>
    </row>
    <row r="1458" spans="4:4" x14ac:dyDescent="0.3">
      <c r="D1458" s="1"/>
    </row>
    <row r="1459" spans="4:4" x14ac:dyDescent="0.3">
      <c r="D1459" s="1"/>
    </row>
    <row r="1460" spans="4:4" x14ac:dyDescent="0.3">
      <c r="D1460" s="1"/>
    </row>
    <row r="1461" spans="4:4" x14ac:dyDescent="0.3">
      <c r="D1461" s="1"/>
    </row>
    <row r="1462" spans="4:4" x14ac:dyDescent="0.3">
      <c r="D1462" s="1"/>
    </row>
    <row r="1463" spans="4:4" x14ac:dyDescent="0.3">
      <c r="D1463" s="1"/>
    </row>
    <row r="1464" spans="4:4" x14ac:dyDescent="0.3">
      <c r="D1464" s="1"/>
    </row>
    <row r="1465" spans="4:4" x14ac:dyDescent="0.3">
      <c r="D1465" s="1"/>
    </row>
    <row r="1466" spans="4:4" x14ac:dyDescent="0.3">
      <c r="D1466" s="1"/>
    </row>
    <row r="1467" spans="4:4" x14ac:dyDescent="0.3">
      <c r="D1467" s="1"/>
    </row>
    <row r="1468" spans="4:4" x14ac:dyDescent="0.3">
      <c r="D1468" s="1"/>
    </row>
    <row r="1469" spans="4:4" x14ac:dyDescent="0.3">
      <c r="D1469" s="1"/>
    </row>
    <row r="1470" spans="4:4" x14ac:dyDescent="0.3">
      <c r="D1470" s="1"/>
    </row>
    <row r="1471" spans="4:4" x14ac:dyDescent="0.3">
      <c r="D1471" s="1"/>
    </row>
    <row r="1472" spans="4:4" x14ac:dyDescent="0.3">
      <c r="D1472" s="1"/>
    </row>
    <row r="1473" spans="4:4" x14ac:dyDescent="0.3">
      <c r="D1473" s="1"/>
    </row>
    <row r="1474" spans="4:4" x14ac:dyDescent="0.3">
      <c r="D1474" s="1"/>
    </row>
    <row r="1475" spans="4:4" x14ac:dyDescent="0.3">
      <c r="D1475" s="1"/>
    </row>
    <row r="1476" spans="4:4" x14ac:dyDescent="0.3">
      <c r="D1476" s="1"/>
    </row>
    <row r="1477" spans="4:4" x14ac:dyDescent="0.3">
      <c r="D1477" s="1"/>
    </row>
    <row r="1478" spans="4:4" x14ac:dyDescent="0.3">
      <c r="D1478" s="1"/>
    </row>
    <row r="1479" spans="4:4" x14ac:dyDescent="0.3">
      <c r="D1479" s="1"/>
    </row>
    <row r="1480" spans="4:4" x14ac:dyDescent="0.3">
      <c r="D1480" s="1"/>
    </row>
    <row r="1481" spans="4:4" x14ac:dyDescent="0.3">
      <c r="D1481" s="1"/>
    </row>
    <row r="1482" spans="4:4" x14ac:dyDescent="0.3">
      <c r="D1482" s="1"/>
    </row>
    <row r="1483" spans="4:4" x14ac:dyDescent="0.3">
      <c r="D1483" s="1"/>
    </row>
    <row r="1484" spans="4:4" x14ac:dyDescent="0.3">
      <c r="D1484" s="1"/>
    </row>
    <row r="1485" spans="4:4" x14ac:dyDescent="0.3">
      <c r="D1485" s="1"/>
    </row>
    <row r="1486" spans="4:4" x14ac:dyDescent="0.3">
      <c r="D1486" s="1"/>
    </row>
    <row r="1487" spans="4:4" x14ac:dyDescent="0.3">
      <c r="D1487" s="1"/>
    </row>
    <row r="1488" spans="4:4" x14ac:dyDescent="0.3">
      <c r="D1488" s="1"/>
    </row>
    <row r="1489" spans="4:4" x14ac:dyDescent="0.3">
      <c r="D1489" s="1"/>
    </row>
    <row r="1490" spans="4:4" x14ac:dyDescent="0.3">
      <c r="D1490" s="1"/>
    </row>
    <row r="1491" spans="4:4" x14ac:dyDescent="0.3">
      <c r="D1491" s="1"/>
    </row>
    <row r="1492" spans="4:4" x14ac:dyDescent="0.3">
      <c r="D1492" s="1"/>
    </row>
    <row r="1493" spans="4:4" x14ac:dyDescent="0.3">
      <c r="D1493" s="1"/>
    </row>
    <row r="1494" spans="4:4" x14ac:dyDescent="0.3">
      <c r="D1494" s="1"/>
    </row>
    <row r="1495" spans="4:4" x14ac:dyDescent="0.3">
      <c r="D1495" s="1"/>
    </row>
    <row r="1496" spans="4:4" x14ac:dyDescent="0.3">
      <c r="D1496" s="1"/>
    </row>
    <row r="1497" spans="4:4" x14ac:dyDescent="0.3">
      <c r="D1497" s="1"/>
    </row>
    <row r="1498" spans="4:4" x14ac:dyDescent="0.3">
      <c r="D1498" s="1"/>
    </row>
    <row r="1499" spans="4:4" x14ac:dyDescent="0.3">
      <c r="D1499" s="1"/>
    </row>
    <row r="1500" spans="4:4" x14ac:dyDescent="0.3">
      <c r="D1500" s="1"/>
    </row>
    <row r="1501" spans="4:4" x14ac:dyDescent="0.3">
      <c r="D1501" s="1"/>
    </row>
    <row r="1502" spans="4:4" x14ac:dyDescent="0.3">
      <c r="D1502" s="1"/>
    </row>
    <row r="1503" spans="4:4" x14ac:dyDescent="0.3">
      <c r="D1503" s="1"/>
    </row>
    <row r="1504" spans="4:4" x14ac:dyDescent="0.3">
      <c r="D1504" s="1"/>
    </row>
    <row r="1505" spans="4:4" x14ac:dyDescent="0.3">
      <c r="D1505" s="1"/>
    </row>
    <row r="1506" spans="4:4" x14ac:dyDescent="0.3">
      <c r="D1506" s="1"/>
    </row>
    <row r="1507" spans="4:4" x14ac:dyDescent="0.3">
      <c r="D1507" s="1"/>
    </row>
    <row r="1508" spans="4:4" x14ac:dyDescent="0.3">
      <c r="D1508" s="1"/>
    </row>
    <row r="1509" spans="4:4" x14ac:dyDescent="0.3">
      <c r="D1509" s="1"/>
    </row>
    <row r="1510" spans="4:4" x14ac:dyDescent="0.3">
      <c r="D1510" s="1"/>
    </row>
    <row r="1511" spans="4:4" x14ac:dyDescent="0.3">
      <c r="D1511" s="1"/>
    </row>
    <row r="1512" spans="4:4" x14ac:dyDescent="0.3">
      <c r="D1512" s="1"/>
    </row>
    <row r="1513" spans="4:4" x14ac:dyDescent="0.3">
      <c r="D1513" s="1"/>
    </row>
    <row r="1514" spans="4:4" x14ac:dyDescent="0.3">
      <c r="D1514" s="1"/>
    </row>
    <row r="1515" spans="4:4" x14ac:dyDescent="0.3">
      <c r="D1515" s="1"/>
    </row>
    <row r="1516" spans="4:4" x14ac:dyDescent="0.3">
      <c r="D1516" s="1"/>
    </row>
    <row r="1517" spans="4:4" x14ac:dyDescent="0.3">
      <c r="D1517" s="1"/>
    </row>
    <row r="1518" spans="4:4" x14ac:dyDescent="0.3">
      <c r="D1518" s="1"/>
    </row>
    <row r="1519" spans="4:4" x14ac:dyDescent="0.3">
      <c r="D1519" s="1"/>
    </row>
    <row r="1520" spans="4:4" x14ac:dyDescent="0.3">
      <c r="D1520" s="1"/>
    </row>
    <row r="1521" spans="4:4" x14ac:dyDescent="0.3">
      <c r="D1521" s="1"/>
    </row>
    <row r="1522" spans="4:4" x14ac:dyDescent="0.3">
      <c r="D1522" s="1"/>
    </row>
    <row r="1523" spans="4:4" x14ac:dyDescent="0.3">
      <c r="D1523" s="1"/>
    </row>
    <row r="1524" spans="4:4" x14ac:dyDescent="0.3">
      <c r="D1524" s="1"/>
    </row>
    <row r="1525" spans="4:4" x14ac:dyDescent="0.3">
      <c r="D1525" s="1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  <row r="5002" spans="4:4" x14ac:dyDescent="0.3">
      <c r="D5002" s="1"/>
    </row>
    <row r="5003" spans="4:4" x14ac:dyDescent="0.3">
      <c r="D5003" s="1"/>
    </row>
    <row r="5004" spans="4:4" x14ac:dyDescent="0.3">
      <c r="D5004" s="1"/>
    </row>
    <row r="5005" spans="4:4" x14ac:dyDescent="0.3">
      <c r="D5005" s="1"/>
    </row>
    <row r="5006" spans="4:4" x14ac:dyDescent="0.3">
      <c r="D5006" s="1"/>
    </row>
    <row r="5007" spans="4:4" x14ac:dyDescent="0.3">
      <c r="D5007" s="1"/>
    </row>
    <row r="5008" spans="4:4" x14ac:dyDescent="0.3">
      <c r="D5008" s="1"/>
    </row>
    <row r="5009" spans="4:4" x14ac:dyDescent="0.3">
      <c r="D5009" s="1"/>
    </row>
    <row r="5010" spans="4:4" x14ac:dyDescent="0.3">
      <c r="D5010" s="1"/>
    </row>
    <row r="5011" spans="4:4" x14ac:dyDescent="0.3">
      <c r="D5011" s="1"/>
    </row>
    <row r="5012" spans="4:4" x14ac:dyDescent="0.3">
      <c r="D5012" s="1"/>
    </row>
    <row r="5013" spans="4:4" x14ac:dyDescent="0.3">
      <c r="D5013" s="1"/>
    </row>
    <row r="5014" spans="4:4" x14ac:dyDescent="0.3">
      <c r="D5014" s="1"/>
    </row>
    <row r="5015" spans="4:4" x14ac:dyDescent="0.3">
      <c r="D5015" s="1"/>
    </row>
    <row r="5016" spans="4:4" x14ac:dyDescent="0.3">
      <c r="D5016" s="1"/>
    </row>
    <row r="5017" spans="4:4" x14ac:dyDescent="0.3">
      <c r="D5017" s="1"/>
    </row>
    <row r="5018" spans="4:4" x14ac:dyDescent="0.3">
      <c r="D5018" s="1"/>
    </row>
    <row r="5019" spans="4:4" x14ac:dyDescent="0.3">
      <c r="D5019" s="1"/>
    </row>
    <row r="5020" spans="4:4" x14ac:dyDescent="0.3">
      <c r="D5020" s="1"/>
    </row>
    <row r="5021" spans="4:4" x14ac:dyDescent="0.3">
      <c r="D5021" s="1"/>
    </row>
    <row r="5022" spans="4:4" x14ac:dyDescent="0.3">
      <c r="D5022" s="1"/>
    </row>
    <row r="5023" spans="4:4" x14ac:dyDescent="0.3">
      <c r="D5023" s="1"/>
    </row>
    <row r="5024" spans="4:4" x14ac:dyDescent="0.3">
      <c r="D5024" s="1"/>
    </row>
    <row r="5025" spans="4:4" x14ac:dyDescent="0.3">
      <c r="D5025" s="1"/>
    </row>
    <row r="5026" spans="4:4" x14ac:dyDescent="0.3">
      <c r="D5026" s="1"/>
    </row>
    <row r="5027" spans="4:4" x14ac:dyDescent="0.3">
      <c r="D5027" s="1"/>
    </row>
    <row r="5028" spans="4:4" x14ac:dyDescent="0.3">
      <c r="D5028" s="1"/>
    </row>
    <row r="5029" spans="4:4" x14ac:dyDescent="0.3">
      <c r="D5029" s="1"/>
    </row>
    <row r="5030" spans="4:4" x14ac:dyDescent="0.3">
      <c r="D5030" s="1"/>
    </row>
    <row r="5031" spans="4:4" x14ac:dyDescent="0.3">
      <c r="D5031" s="1"/>
    </row>
    <row r="5032" spans="4:4" x14ac:dyDescent="0.3">
      <c r="D5032" s="1"/>
    </row>
    <row r="5033" spans="4:4" x14ac:dyDescent="0.3">
      <c r="D5033" s="1"/>
    </row>
    <row r="5034" spans="4:4" x14ac:dyDescent="0.3">
      <c r="D5034" s="1"/>
    </row>
    <row r="5035" spans="4:4" x14ac:dyDescent="0.3">
      <c r="D5035" s="1"/>
    </row>
    <row r="5036" spans="4:4" x14ac:dyDescent="0.3">
      <c r="D5036" s="1"/>
    </row>
    <row r="5037" spans="4:4" x14ac:dyDescent="0.3">
      <c r="D5037" s="1"/>
    </row>
    <row r="5038" spans="4:4" x14ac:dyDescent="0.3">
      <c r="D5038" s="1"/>
    </row>
    <row r="5039" spans="4:4" x14ac:dyDescent="0.3">
      <c r="D5039" s="1"/>
    </row>
    <row r="5040" spans="4:4" x14ac:dyDescent="0.3">
      <c r="D5040" s="1"/>
    </row>
    <row r="5041" spans="4:4" x14ac:dyDescent="0.3">
      <c r="D5041" s="1"/>
    </row>
    <row r="5042" spans="4:4" x14ac:dyDescent="0.3">
      <c r="D5042" s="1"/>
    </row>
    <row r="5043" spans="4:4" x14ac:dyDescent="0.3">
      <c r="D5043" s="1"/>
    </row>
    <row r="5044" spans="4:4" x14ac:dyDescent="0.3">
      <c r="D5044" s="1"/>
    </row>
    <row r="5045" spans="4:4" x14ac:dyDescent="0.3">
      <c r="D5045" s="1"/>
    </row>
    <row r="5046" spans="4:4" x14ac:dyDescent="0.3">
      <c r="D5046" s="1"/>
    </row>
    <row r="5047" spans="4:4" x14ac:dyDescent="0.3">
      <c r="D5047" s="1"/>
    </row>
    <row r="5048" spans="4:4" x14ac:dyDescent="0.3">
      <c r="D5048" s="1"/>
    </row>
    <row r="5049" spans="4:4" x14ac:dyDescent="0.3">
      <c r="D5049" s="1"/>
    </row>
    <row r="5050" spans="4:4" x14ac:dyDescent="0.3">
      <c r="D5050" s="1"/>
    </row>
    <row r="5051" spans="4:4" x14ac:dyDescent="0.3">
      <c r="D5051" s="1"/>
    </row>
    <row r="5052" spans="4:4" x14ac:dyDescent="0.3">
      <c r="D5052" s="1"/>
    </row>
    <row r="5053" spans="4:4" x14ac:dyDescent="0.3">
      <c r="D5053" s="1"/>
    </row>
    <row r="5054" spans="4:4" x14ac:dyDescent="0.3">
      <c r="D5054" s="1"/>
    </row>
    <row r="5055" spans="4:4" x14ac:dyDescent="0.3">
      <c r="D5055" s="1"/>
    </row>
    <row r="5056" spans="4:4" x14ac:dyDescent="0.3">
      <c r="D5056" s="1"/>
    </row>
    <row r="5057" spans="4:4" x14ac:dyDescent="0.3">
      <c r="D5057" s="1"/>
    </row>
    <row r="5058" spans="4:4" x14ac:dyDescent="0.3">
      <c r="D5058" s="1"/>
    </row>
    <row r="5059" spans="4:4" x14ac:dyDescent="0.3">
      <c r="D5059" s="1"/>
    </row>
    <row r="5060" spans="4:4" x14ac:dyDescent="0.3">
      <c r="D5060" s="1"/>
    </row>
    <row r="5061" spans="4:4" x14ac:dyDescent="0.3">
      <c r="D5061" s="1"/>
    </row>
    <row r="5062" spans="4:4" x14ac:dyDescent="0.3">
      <c r="D5062" s="1"/>
    </row>
    <row r="5063" spans="4:4" x14ac:dyDescent="0.3">
      <c r="D5063" s="1"/>
    </row>
    <row r="5064" spans="4:4" x14ac:dyDescent="0.3">
      <c r="D5064" s="1"/>
    </row>
    <row r="5065" spans="4:4" x14ac:dyDescent="0.3">
      <c r="D5065" s="1"/>
    </row>
    <row r="5066" spans="4:4" x14ac:dyDescent="0.3">
      <c r="D5066" s="1"/>
    </row>
    <row r="5067" spans="4:4" x14ac:dyDescent="0.3">
      <c r="D5067" s="1"/>
    </row>
    <row r="5068" spans="4:4" x14ac:dyDescent="0.3">
      <c r="D5068" s="1"/>
    </row>
    <row r="5069" spans="4:4" x14ac:dyDescent="0.3">
      <c r="D5069" s="1"/>
    </row>
    <row r="5070" spans="4:4" x14ac:dyDescent="0.3">
      <c r="D5070" s="1"/>
    </row>
    <row r="5071" spans="4:4" x14ac:dyDescent="0.3">
      <c r="D5071" s="1"/>
    </row>
    <row r="5072" spans="4:4" x14ac:dyDescent="0.3">
      <c r="D5072" s="1"/>
    </row>
    <row r="5073" spans="4:4" x14ac:dyDescent="0.3">
      <c r="D5073" s="1"/>
    </row>
    <row r="5074" spans="4:4" x14ac:dyDescent="0.3">
      <c r="D5074" s="1"/>
    </row>
    <row r="5075" spans="4:4" x14ac:dyDescent="0.3">
      <c r="D5075" s="1"/>
    </row>
    <row r="5076" spans="4:4" x14ac:dyDescent="0.3">
      <c r="D5076" s="1"/>
    </row>
    <row r="5077" spans="4:4" x14ac:dyDescent="0.3">
      <c r="D5077" s="1"/>
    </row>
    <row r="5078" spans="4:4" x14ac:dyDescent="0.3">
      <c r="D5078" s="1"/>
    </row>
    <row r="5079" spans="4:4" x14ac:dyDescent="0.3">
      <c r="D5079" s="1"/>
    </row>
    <row r="5080" spans="4:4" x14ac:dyDescent="0.3">
      <c r="D5080" s="1"/>
    </row>
    <row r="5081" spans="4:4" x14ac:dyDescent="0.3">
      <c r="D5081" s="1"/>
    </row>
    <row r="5082" spans="4:4" x14ac:dyDescent="0.3">
      <c r="D5082" s="1"/>
    </row>
    <row r="5083" spans="4:4" x14ac:dyDescent="0.3">
      <c r="D5083" s="1"/>
    </row>
    <row r="5084" spans="4:4" x14ac:dyDescent="0.3">
      <c r="D5084" s="1"/>
    </row>
    <row r="5085" spans="4:4" x14ac:dyDescent="0.3">
      <c r="D5085" s="1"/>
    </row>
    <row r="5086" spans="4:4" x14ac:dyDescent="0.3">
      <c r="D5086" s="1"/>
    </row>
    <row r="5087" spans="4:4" x14ac:dyDescent="0.3">
      <c r="D5087" s="1"/>
    </row>
    <row r="5088" spans="4:4" x14ac:dyDescent="0.3">
      <c r="D5088" s="1"/>
    </row>
    <row r="5089" spans="4:4" x14ac:dyDescent="0.3">
      <c r="D5089" s="1"/>
    </row>
    <row r="5090" spans="4:4" x14ac:dyDescent="0.3">
      <c r="D5090" s="1"/>
    </row>
    <row r="5091" spans="4:4" x14ac:dyDescent="0.3">
      <c r="D5091" s="1"/>
    </row>
    <row r="5092" spans="4:4" x14ac:dyDescent="0.3">
      <c r="D5092" s="1"/>
    </row>
    <row r="5093" spans="4:4" x14ac:dyDescent="0.3">
      <c r="D5093" s="1"/>
    </row>
    <row r="5094" spans="4:4" x14ac:dyDescent="0.3">
      <c r="D5094" s="1"/>
    </row>
    <row r="5095" spans="4:4" x14ac:dyDescent="0.3">
      <c r="D5095" s="1"/>
    </row>
    <row r="5096" spans="4:4" x14ac:dyDescent="0.3">
      <c r="D5096" s="1"/>
    </row>
    <row r="5097" spans="4:4" x14ac:dyDescent="0.3">
      <c r="D5097" s="1"/>
    </row>
    <row r="5098" spans="4:4" x14ac:dyDescent="0.3">
      <c r="D5098" s="1"/>
    </row>
    <row r="5099" spans="4:4" x14ac:dyDescent="0.3">
      <c r="D5099" s="1"/>
    </row>
    <row r="5100" spans="4:4" x14ac:dyDescent="0.3">
      <c r="D5100" s="1"/>
    </row>
    <row r="5101" spans="4:4" x14ac:dyDescent="0.3">
      <c r="D5101" s="1"/>
    </row>
    <row r="5102" spans="4:4" x14ac:dyDescent="0.3">
      <c r="D5102" s="1"/>
    </row>
    <row r="5103" spans="4:4" x14ac:dyDescent="0.3">
      <c r="D5103" s="1"/>
    </row>
    <row r="5104" spans="4:4" x14ac:dyDescent="0.3">
      <c r="D5104" s="1"/>
    </row>
    <row r="5105" spans="4:4" x14ac:dyDescent="0.3">
      <c r="D5105" s="1"/>
    </row>
    <row r="5106" spans="4:4" x14ac:dyDescent="0.3">
      <c r="D5106" s="1"/>
    </row>
    <row r="5107" spans="4:4" x14ac:dyDescent="0.3">
      <c r="D5107" s="1"/>
    </row>
    <row r="5108" spans="4:4" x14ac:dyDescent="0.3">
      <c r="D5108" s="1"/>
    </row>
    <row r="5109" spans="4:4" x14ac:dyDescent="0.3">
      <c r="D5109" s="1"/>
    </row>
    <row r="5110" spans="4:4" x14ac:dyDescent="0.3">
      <c r="D5110" s="1"/>
    </row>
    <row r="5111" spans="4:4" x14ac:dyDescent="0.3">
      <c r="D5111" s="1"/>
    </row>
    <row r="5112" spans="4:4" x14ac:dyDescent="0.3">
      <c r="D5112" s="1"/>
    </row>
    <row r="5113" spans="4:4" x14ac:dyDescent="0.3">
      <c r="D5113" s="1"/>
    </row>
    <row r="5114" spans="4:4" x14ac:dyDescent="0.3">
      <c r="D5114" s="1"/>
    </row>
    <row r="5115" spans="4:4" x14ac:dyDescent="0.3">
      <c r="D5115" s="1"/>
    </row>
    <row r="5116" spans="4:4" x14ac:dyDescent="0.3">
      <c r="D5116" s="1"/>
    </row>
    <row r="5117" spans="4:4" x14ac:dyDescent="0.3">
      <c r="D5117" s="1"/>
    </row>
    <row r="5118" spans="4:4" x14ac:dyDescent="0.3">
      <c r="D5118" s="1"/>
    </row>
    <row r="5119" spans="4:4" x14ac:dyDescent="0.3">
      <c r="D5119" s="1"/>
    </row>
    <row r="5120" spans="4:4" x14ac:dyDescent="0.3">
      <c r="D5120" s="1"/>
    </row>
    <row r="5121" spans="4:4" x14ac:dyDescent="0.3">
      <c r="D5121" s="1"/>
    </row>
    <row r="5122" spans="4:4" x14ac:dyDescent="0.3">
      <c r="D5122" s="1"/>
    </row>
    <row r="5123" spans="4:4" x14ac:dyDescent="0.3">
      <c r="D5123" s="1"/>
    </row>
    <row r="5124" spans="4:4" x14ac:dyDescent="0.3">
      <c r="D5124" s="1"/>
    </row>
    <row r="5125" spans="4:4" x14ac:dyDescent="0.3">
      <c r="D5125" s="1"/>
    </row>
    <row r="5126" spans="4:4" x14ac:dyDescent="0.3">
      <c r="D5126" s="1"/>
    </row>
    <row r="5127" spans="4:4" x14ac:dyDescent="0.3">
      <c r="D5127" s="1"/>
    </row>
    <row r="5128" spans="4:4" x14ac:dyDescent="0.3">
      <c r="D5128" s="1"/>
    </row>
    <row r="5129" spans="4:4" x14ac:dyDescent="0.3">
      <c r="D5129" s="1"/>
    </row>
    <row r="5130" spans="4:4" x14ac:dyDescent="0.3">
      <c r="D5130" s="1"/>
    </row>
    <row r="5131" spans="4:4" x14ac:dyDescent="0.3">
      <c r="D5131" s="1"/>
    </row>
    <row r="5132" spans="4:4" x14ac:dyDescent="0.3">
      <c r="D5132" s="1"/>
    </row>
    <row r="5133" spans="4:4" x14ac:dyDescent="0.3">
      <c r="D5133" s="1"/>
    </row>
    <row r="5134" spans="4:4" x14ac:dyDescent="0.3">
      <c r="D5134" s="1"/>
    </row>
    <row r="5135" spans="4:4" x14ac:dyDescent="0.3">
      <c r="D5135" s="1"/>
    </row>
    <row r="5136" spans="4:4" x14ac:dyDescent="0.3">
      <c r="D5136" s="1"/>
    </row>
    <row r="5137" spans="4:4" x14ac:dyDescent="0.3">
      <c r="D5137" s="1"/>
    </row>
    <row r="5138" spans="4:4" x14ac:dyDescent="0.3">
      <c r="D5138" s="1"/>
    </row>
    <row r="5139" spans="4:4" x14ac:dyDescent="0.3">
      <c r="D5139" s="1"/>
    </row>
    <row r="5140" spans="4:4" x14ac:dyDescent="0.3">
      <c r="D5140" s="1"/>
    </row>
    <row r="5141" spans="4:4" x14ac:dyDescent="0.3">
      <c r="D5141" s="1"/>
    </row>
    <row r="5142" spans="4:4" x14ac:dyDescent="0.3">
      <c r="D5142" s="1"/>
    </row>
    <row r="5143" spans="4:4" x14ac:dyDescent="0.3">
      <c r="D5143" s="1"/>
    </row>
    <row r="5144" spans="4:4" x14ac:dyDescent="0.3">
      <c r="D5144" s="1"/>
    </row>
    <row r="5145" spans="4:4" x14ac:dyDescent="0.3">
      <c r="D5145" s="1"/>
    </row>
    <row r="5146" spans="4:4" x14ac:dyDescent="0.3">
      <c r="D5146" s="1"/>
    </row>
    <row r="5147" spans="4:4" x14ac:dyDescent="0.3">
      <c r="D5147" s="1"/>
    </row>
    <row r="5148" spans="4:4" x14ac:dyDescent="0.3">
      <c r="D5148" s="1"/>
    </row>
    <row r="5149" spans="4:4" x14ac:dyDescent="0.3">
      <c r="D5149" s="1"/>
    </row>
    <row r="5150" spans="4:4" x14ac:dyDescent="0.3">
      <c r="D5150" s="1"/>
    </row>
    <row r="5151" spans="4:4" x14ac:dyDescent="0.3">
      <c r="D5151" s="1"/>
    </row>
    <row r="5152" spans="4:4" x14ac:dyDescent="0.3">
      <c r="D5152" s="1"/>
    </row>
    <row r="5153" spans="4:4" x14ac:dyDescent="0.3">
      <c r="D5153" s="1"/>
    </row>
    <row r="5154" spans="4:4" x14ac:dyDescent="0.3">
      <c r="D5154" s="1"/>
    </row>
    <row r="5155" spans="4:4" x14ac:dyDescent="0.3">
      <c r="D5155" s="1"/>
    </row>
    <row r="5156" spans="4:4" x14ac:dyDescent="0.3">
      <c r="D5156" s="1"/>
    </row>
    <row r="5157" spans="4:4" x14ac:dyDescent="0.3">
      <c r="D5157" s="1"/>
    </row>
    <row r="5158" spans="4:4" x14ac:dyDescent="0.3">
      <c r="D5158" s="1"/>
    </row>
    <row r="5159" spans="4:4" x14ac:dyDescent="0.3">
      <c r="D5159" s="1"/>
    </row>
    <row r="5160" spans="4:4" x14ac:dyDescent="0.3">
      <c r="D5160" s="1"/>
    </row>
    <row r="5161" spans="4:4" x14ac:dyDescent="0.3">
      <c r="D5161" s="1"/>
    </row>
    <row r="5162" spans="4:4" x14ac:dyDescent="0.3">
      <c r="D5162" s="1"/>
    </row>
    <row r="5163" spans="4:4" x14ac:dyDescent="0.3">
      <c r="D5163" s="1"/>
    </row>
    <row r="5164" spans="4:4" x14ac:dyDescent="0.3">
      <c r="D5164" s="1"/>
    </row>
    <row r="5165" spans="4:4" x14ac:dyDescent="0.3">
      <c r="D5165" s="1"/>
    </row>
    <row r="5166" spans="4:4" x14ac:dyDescent="0.3">
      <c r="D5166" s="1"/>
    </row>
    <row r="5167" spans="4:4" x14ac:dyDescent="0.3">
      <c r="D5167" s="1"/>
    </row>
    <row r="5168" spans="4:4" x14ac:dyDescent="0.3">
      <c r="D5168" s="1"/>
    </row>
    <row r="5169" spans="4:4" x14ac:dyDescent="0.3">
      <c r="D5169" s="1"/>
    </row>
    <row r="5170" spans="4:4" x14ac:dyDescent="0.3">
      <c r="D5170" s="1"/>
    </row>
    <row r="5171" spans="4:4" x14ac:dyDescent="0.3">
      <c r="D5171" s="1"/>
    </row>
    <row r="5172" spans="4:4" x14ac:dyDescent="0.3">
      <c r="D5172" s="1"/>
    </row>
    <row r="5173" spans="4:4" x14ac:dyDescent="0.3">
      <c r="D5173" s="1"/>
    </row>
    <row r="5174" spans="4:4" x14ac:dyDescent="0.3">
      <c r="D5174" s="1"/>
    </row>
    <row r="5175" spans="4:4" x14ac:dyDescent="0.3">
      <c r="D5175" s="1"/>
    </row>
    <row r="5176" spans="4:4" x14ac:dyDescent="0.3">
      <c r="D5176" s="1"/>
    </row>
    <row r="5177" spans="4:4" x14ac:dyDescent="0.3">
      <c r="D5177" s="1"/>
    </row>
    <row r="5178" spans="4:4" x14ac:dyDescent="0.3">
      <c r="D5178" s="1"/>
    </row>
    <row r="5179" spans="4:4" x14ac:dyDescent="0.3">
      <c r="D5179" s="1"/>
    </row>
    <row r="5180" spans="4:4" x14ac:dyDescent="0.3">
      <c r="D5180" s="1"/>
    </row>
    <row r="5181" spans="4:4" x14ac:dyDescent="0.3">
      <c r="D5181" s="1"/>
    </row>
    <row r="5182" spans="4:4" x14ac:dyDescent="0.3">
      <c r="D5182" s="1"/>
    </row>
    <row r="5183" spans="4:4" x14ac:dyDescent="0.3">
      <c r="D5183" s="1"/>
    </row>
    <row r="5184" spans="4:4" x14ac:dyDescent="0.3">
      <c r="D5184" s="1"/>
    </row>
    <row r="5185" spans="4:4" x14ac:dyDescent="0.3">
      <c r="D5185" s="1"/>
    </row>
    <row r="5186" spans="4:4" x14ac:dyDescent="0.3">
      <c r="D5186" s="1"/>
    </row>
    <row r="5187" spans="4:4" x14ac:dyDescent="0.3">
      <c r="D5187" s="1"/>
    </row>
    <row r="5188" spans="4:4" x14ac:dyDescent="0.3">
      <c r="D5188" s="1"/>
    </row>
    <row r="5189" spans="4:4" x14ac:dyDescent="0.3">
      <c r="D5189" s="1"/>
    </row>
    <row r="5190" spans="4:4" x14ac:dyDescent="0.3">
      <c r="D5190" s="1"/>
    </row>
    <row r="5191" spans="4:4" x14ac:dyDescent="0.3">
      <c r="D5191" s="1"/>
    </row>
    <row r="5192" spans="4:4" x14ac:dyDescent="0.3">
      <c r="D5192" s="1"/>
    </row>
    <row r="5193" spans="4:4" x14ac:dyDescent="0.3">
      <c r="D5193" s="1"/>
    </row>
    <row r="5194" spans="4:4" x14ac:dyDescent="0.3">
      <c r="D5194" s="1"/>
    </row>
    <row r="5195" spans="4:4" x14ac:dyDescent="0.3">
      <c r="D5195" s="1"/>
    </row>
    <row r="5196" spans="4:4" x14ac:dyDescent="0.3">
      <c r="D5196" s="1"/>
    </row>
    <row r="5197" spans="4:4" x14ac:dyDescent="0.3">
      <c r="D5197" s="1"/>
    </row>
    <row r="5198" spans="4:4" x14ac:dyDescent="0.3">
      <c r="D5198" s="1"/>
    </row>
    <row r="5199" spans="4:4" x14ac:dyDescent="0.3">
      <c r="D5199" s="1"/>
    </row>
    <row r="5200" spans="4:4" x14ac:dyDescent="0.3">
      <c r="D5200" s="1"/>
    </row>
    <row r="5201" spans="4:4" x14ac:dyDescent="0.3">
      <c r="D5201" s="1"/>
    </row>
    <row r="5202" spans="4:4" x14ac:dyDescent="0.3">
      <c r="D5202" s="1"/>
    </row>
    <row r="5203" spans="4:4" x14ac:dyDescent="0.3">
      <c r="D5203" s="1"/>
    </row>
    <row r="5204" spans="4:4" x14ac:dyDescent="0.3">
      <c r="D5204" s="1"/>
    </row>
    <row r="5205" spans="4:4" x14ac:dyDescent="0.3">
      <c r="D5205" s="1"/>
    </row>
    <row r="5206" spans="4:4" x14ac:dyDescent="0.3">
      <c r="D5206" s="1"/>
    </row>
    <row r="5207" spans="4:4" x14ac:dyDescent="0.3">
      <c r="D5207" s="1"/>
    </row>
    <row r="5208" spans="4:4" x14ac:dyDescent="0.3">
      <c r="D5208" s="1"/>
    </row>
    <row r="5209" spans="4:4" x14ac:dyDescent="0.3">
      <c r="D5209" s="1"/>
    </row>
    <row r="5210" spans="4:4" x14ac:dyDescent="0.3">
      <c r="D5210" s="1"/>
    </row>
    <row r="5211" spans="4:4" x14ac:dyDescent="0.3">
      <c r="D5211" s="1"/>
    </row>
    <row r="5212" spans="4:4" x14ac:dyDescent="0.3">
      <c r="D5212" s="1"/>
    </row>
    <row r="5213" spans="4:4" x14ac:dyDescent="0.3">
      <c r="D5213" s="1"/>
    </row>
    <row r="5214" spans="4:4" x14ac:dyDescent="0.3">
      <c r="D5214" s="1"/>
    </row>
    <row r="5215" spans="4:4" x14ac:dyDescent="0.3">
      <c r="D5215" s="1"/>
    </row>
    <row r="5216" spans="4:4" x14ac:dyDescent="0.3">
      <c r="D5216" s="1"/>
    </row>
    <row r="5217" spans="4:4" x14ac:dyDescent="0.3">
      <c r="D5217" s="1"/>
    </row>
    <row r="5218" spans="4:4" x14ac:dyDescent="0.3">
      <c r="D5218" s="1"/>
    </row>
    <row r="5219" spans="4:4" x14ac:dyDescent="0.3">
      <c r="D5219" s="1"/>
    </row>
    <row r="5220" spans="4:4" x14ac:dyDescent="0.3">
      <c r="D5220" s="1"/>
    </row>
    <row r="5221" spans="4:4" x14ac:dyDescent="0.3">
      <c r="D5221" s="1"/>
    </row>
    <row r="5222" spans="4:4" x14ac:dyDescent="0.3">
      <c r="D5222" s="1"/>
    </row>
    <row r="5223" spans="4:4" x14ac:dyDescent="0.3">
      <c r="D5223" s="1"/>
    </row>
    <row r="5224" spans="4:4" x14ac:dyDescent="0.3">
      <c r="D5224" s="1"/>
    </row>
    <row r="5225" spans="4:4" x14ac:dyDescent="0.3">
      <c r="D5225" s="1"/>
    </row>
    <row r="5226" spans="4:4" x14ac:dyDescent="0.3">
      <c r="D5226" s="1"/>
    </row>
    <row r="5227" spans="4:4" x14ac:dyDescent="0.3">
      <c r="D5227" s="1"/>
    </row>
    <row r="5228" spans="4:4" x14ac:dyDescent="0.3">
      <c r="D5228" s="1"/>
    </row>
    <row r="5229" spans="4:4" x14ac:dyDescent="0.3">
      <c r="D5229" s="1"/>
    </row>
    <row r="5230" spans="4:4" x14ac:dyDescent="0.3">
      <c r="D5230" s="1"/>
    </row>
    <row r="5231" spans="4:4" x14ac:dyDescent="0.3">
      <c r="D5231" s="1"/>
    </row>
    <row r="5232" spans="4:4" x14ac:dyDescent="0.3">
      <c r="D5232" s="1"/>
    </row>
    <row r="5233" spans="4:4" x14ac:dyDescent="0.3">
      <c r="D5233" s="1"/>
    </row>
    <row r="5234" spans="4:4" x14ac:dyDescent="0.3">
      <c r="D5234" s="1"/>
    </row>
    <row r="5235" spans="4:4" x14ac:dyDescent="0.3">
      <c r="D5235" s="1"/>
    </row>
    <row r="5236" spans="4:4" x14ac:dyDescent="0.3">
      <c r="D5236" s="1"/>
    </row>
    <row r="5237" spans="4:4" x14ac:dyDescent="0.3">
      <c r="D5237" s="1"/>
    </row>
    <row r="5238" spans="4:4" x14ac:dyDescent="0.3">
      <c r="D5238" s="1"/>
    </row>
    <row r="5239" spans="4:4" x14ac:dyDescent="0.3">
      <c r="D5239" s="1"/>
    </row>
    <row r="5240" spans="4:4" x14ac:dyDescent="0.3">
      <c r="D5240" s="1"/>
    </row>
    <row r="5241" spans="4:4" x14ac:dyDescent="0.3">
      <c r="D5241" s="1"/>
    </row>
    <row r="5242" spans="4:4" x14ac:dyDescent="0.3">
      <c r="D5242" s="1"/>
    </row>
    <row r="5243" spans="4:4" x14ac:dyDescent="0.3">
      <c r="D5243" s="1"/>
    </row>
    <row r="5244" spans="4:4" x14ac:dyDescent="0.3">
      <c r="D5244" s="1"/>
    </row>
    <row r="5245" spans="4:4" x14ac:dyDescent="0.3">
      <c r="D5245" s="1"/>
    </row>
    <row r="5246" spans="4:4" x14ac:dyDescent="0.3">
      <c r="D5246" s="1"/>
    </row>
    <row r="5247" spans="4:4" x14ac:dyDescent="0.3">
      <c r="D5247" s="1"/>
    </row>
    <row r="5248" spans="4:4" x14ac:dyDescent="0.3">
      <c r="D5248" s="1"/>
    </row>
    <row r="5249" spans="4:4" x14ac:dyDescent="0.3">
      <c r="D5249" s="1"/>
    </row>
    <row r="5250" spans="4:4" x14ac:dyDescent="0.3">
      <c r="D5250" s="1"/>
    </row>
    <row r="5251" spans="4:4" x14ac:dyDescent="0.3">
      <c r="D5251" s="1"/>
    </row>
    <row r="5252" spans="4:4" x14ac:dyDescent="0.3">
      <c r="D5252" s="1"/>
    </row>
    <row r="5253" spans="4:4" x14ac:dyDescent="0.3">
      <c r="D5253" s="1"/>
    </row>
    <row r="5254" spans="4:4" x14ac:dyDescent="0.3">
      <c r="D5254" s="1"/>
    </row>
    <row r="5255" spans="4:4" x14ac:dyDescent="0.3">
      <c r="D5255" s="1"/>
    </row>
    <row r="5256" spans="4:4" x14ac:dyDescent="0.3">
      <c r="D5256" s="1"/>
    </row>
    <row r="5257" spans="4:4" x14ac:dyDescent="0.3">
      <c r="D5257" s="1"/>
    </row>
    <row r="5258" spans="4:4" x14ac:dyDescent="0.3">
      <c r="D5258" s="1"/>
    </row>
    <row r="5259" spans="4:4" x14ac:dyDescent="0.3">
      <c r="D5259" s="1"/>
    </row>
    <row r="5260" spans="4:4" x14ac:dyDescent="0.3">
      <c r="D5260" s="1"/>
    </row>
    <row r="5261" spans="4:4" x14ac:dyDescent="0.3">
      <c r="D5261" s="1"/>
    </row>
    <row r="5262" spans="4:4" x14ac:dyDescent="0.3">
      <c r="D5262" s="1"/>
    </row>
    <row r="5263" spans="4:4" x14ac:dyDescent="0.3">
      <c r="D5263" s="1"/>
    </row>
    <row r="5264" spans="4:4" x14ac:dyDescent="0.3">
      <c r="D5264" s="1"/>
    </row>
    <row r="5265" spans="4:4" x14ac:dyDescent="0.3">
      <c r="D5265" s="1"/>
    </row>
    <row r="5266" spans="4:4" x14ac:dyDescent="0.3">
      <c r="D5266" s="1"/>
    </row>
    <row r="5267" spans="4:4" x14ac:dyDescent="0.3">
      <c r="D5267" s="1"/>
    </row>
    <row r="5268" spans="4:4" x14ac:dyDescent="0.3">
      <c r="D5268" s="1"/>
    </row>
    <row r="5269" spans="4:4" x14ac:dyDescent="0.3">
      <c r="D5269" s="1"/>
    </row>
    <row r="5270" spans="4:4" x14ac:dyDescent="0.3">
      <c r="D5270" s="1"/>
    </row>
    <row r="5271" spans="4:4" x14ac:dyDescent="0.3">
      <c r="D5271" s="1"/>
    </row>
    <row r="5272" spans="4:4" x14ac:dyDescent="0.3">
      <c r="D5272" s="1"/>
    </row>
    <row r="5273" spans="4:4" x14ac:dyDescent="0.3">
      <c r="D5273" s="1"/>
    </row>
    <row r="5274" spans="4:4" x14ac:dyDescent="0.3">
      <c r="D5274" s="1"/>
    </row>
    <row r="5275" spans="4:4" x14ac:dyDescent="0.3">
      <c r="D5275" s="1"/>
    </row>
    <row r="5276" spans="4:4" x14ac:dyDescent="0.3">
      <c r="D5276" s="1"/>
    </row>
    <row r="5277" spans="4:4" x14ac:dyDescent="0.3">
      <c r="D5277" s="1"/>
    </row>
    <row r="5278" spans="4:4" x14ac:dyDescent="0.3">
      <c r="D5278" s="1"/>
    </row>
    <row r="5279" spans="4:4" x14ac:dyDescent="0.3">
      <c r="D5279" s="1"/>
    </row>
    <row r="5280" spans="4:4" x14ac:dyDescent="0.3">
      <c r="D5280" s="1"/>
    </row>
    <row r="5281" spans="4:4" x14ac:dyDescent="0.3">
      <c r="D5281" s="1"/>
    </row>
    <row r="5282" spans="4:4" x14ac:dyDescent="0.3">
      <c r="D5282" s="1"/>
    </row>
    <row r="5283" spans="4:4" x14ac:dyDescent="0.3">
      <c r="D5283" s="1"/>
    </row>
    <row r="5284" spans="4:4" x14ac:dyDescent="0.3">
      <c r="D5284" s="1"/>
    </row>
    <row r="5285" spans="4:4" x14ac:dyDescent="0.3">
      <c r="D5285" s="1"/>
    </row>
    <row r="5286" spans="4:4" x14ac:dyDescent="0.3">
      <c r="D5286" s="1"/>
    </row>
    <row r="5287" spans="4:4" x14ac:dyDescent="0.3">
      <c r="D5287" s="1"/>
    </row>
    <row r="5288" spans="4:4" x14ac:dyDescent="0.3">
      <c r="D5288" s="1"/>
    </row>
    <row r="5289" spans="4:4" x14ac:dyDescent="0.3">
      <c r="D5289" s="1"/>
    </row>
    <row r="5290" spans="4:4" x14ac:dyDescent="0.3">
      <c r="D5290" s="1"/>
    </row>
    <row r="5291" spans="4:4" x14ac:dyDescent="0.3">
      <c r="D5291" s="1"/>
    </row>
    <row r="5292" spans="4:4" x14ac:dyDescent="0.3">
      <c r="D5292" s="1"/>
    </row>
    <row r="5293" spans="4:4" x14ac:dyDescent="0.3">
      <c r="D5293" s="1"/>
    </row>
    <row r="5294" spans="4:4" x14ac:dyDescent="0.3">
      <c r="D5294" s="1"/>
    </row>
    <row r="5295" spans="4:4" x14ac:dyDescent="0.3">
      <c r="D5295" s="1"/>
    </row>
    <row r="5296" spans="4:4" x14ac:dyDescent="0.3">
      <c r="D5296" s="1"/>
    </row>
    <row r="5297" spans="4:4" x14ac:dyDescent="0.3">
      <c r="D5297" s="1"/>
    </row>
    <row r="5298" spans="4:4" x14ac:dyDescent="0.3">
      <c r="D5298" s="1"/>
    </row>
    <row r="5299" spans="4:4" x14ac:dyDescent="0.3">
      <c r="D5299" s="1"/>
    </row>
    <row r="5300" spans="4:4" x14ac:dyDescent="0.3">
      <c r="D5300" s="1"/>
    </row>
    <row r="5301" spans="4:4" x14ac:dyDescent="0.3">
      <c r="D5301" s="1"/>
    </row>
    <row r="5302" spans="4:4" x14ac:dyDescent="0.3">
      <c r="D5302" s="1"/>
    </row>
    <row r="5303" spans="4:4" x14ac:dyDescent="0.3">
      <c r="D5303" s="1"/>
    </row>
    <row r="5304" spans="4:4" x14ac:dyDescent="0.3">
      <c r="D5304" s="1"/>
    </row>
    <row r="5305" spans="4:4" x14ac:dyDescent="0.3">
      <c r="D5305" s="1"/>
    </row>
    <row r="5306" spans="4:4" x14ac:dyDescent="0.3">
      <c r="D5306" s="1"/>
    </row>
    <row r="5307" spans="4:4" x14ac:dyDescent="0.3">
      <c r="D5307" s="1"/>
    </row>
    <row r="5308" spans="4:4" x14ac:dyDescent="0.3">
      <c r="D5308" s="1"/>
    </row>
    <row r="5309" spans="4:4" x14ac:dyDescent="0.3">
      <c r="D5309" s="1"/>
    </row>
    <row r="5310" spans="4:4" x14ac:dyDescent="0.3">
      <c r="D5310" s="1"/>
    </row>
    <row r="5311" spans="4:4" x14ac:dyDescent="0.3">
      <c r="D5311" s="1"/>
    </row>
    <row r="5312" spans="4:4" x14ac:dyDescent="0.3">
      <c r="D5312" s="1"/>
    </row>
    <row r="5313" spans="4:4" x14ac:dyDescent="0.3">
      <c r="D5313" s="1"/>
    </row>
    <row r="5314" spans="4:4" x14ac:dyDescent="0.3">
      <c r="D5314" s="1"/>
    </row>
    <row r="5315" spans="4:4" x14ac:dyDescent="0.3">
      <c r="D5315" s="1"/>
    </row>
    <row r="5316" spans="4:4" x14ac:dyDescent="0.3">
      <c r="D5316" s="1"/>
    </row>
    <row r="5317" spans="4:4" x14ac:dyDescent="0.3">
      <c r="D5317" s="1"/>
    </row>
    <row r="5318" spans="4:4" x14ac:dyDescent="0.3">
      <c r="D5318" s="1"/>
    </row>
    <row r="5319" spans="4:4" x14ac:dyDescent="0.3">
      <c r="D5319" s="1"/>
    </row>
    <row r="5320" spans="4:4" x14ac:dyDescent="0.3">
      <c r="D5320" s="1"/>
    </row>
    <row r="5321" spans="4:4" x14ac:dyDescent="0.3">
      <c r="D5321" s="1"/>
    </row>
    <row r="5322" spans="4:4" x14ac:dyDescent="0.3">
      <c r="D5322" s="1"/>
    </row>
    <row r="5323" spans="4:4" x14ac:dyDescent="0.3">
      <c r="D5323" s="1"/>
    </row>
    <row r="5324" spans="4:4" x14ac:dyDescent="0.3">
      <c r="D5324" s="1"/>
    </row>
    <row r="5325" spans="4:4" x14ac:dyDescent="0.3">
      <c r="D5325" s="1"/>
    </row>
    <row r="5326" spans="4:4" x14ac:dyDescent="0.3">
      <c r="D5326" s="1"/>
    </row>
    <row r="5327" spans="4:4" x14ac:dyDescent="0.3">
      <c r="D5327" s="1"/>
    </row>
    <row r="5328" spans="4:4" x14ac:dyDescent="0.3">
      <c r="D5328" s="1"/>
    </row>
    <row r="5329" spans="4:4" x14ac:dyDescent="0.3">
      <c r="D5329" s="1"/>
    </row>
    <row r="5330" spans="4:4" x14ac:dyDescent="0.3">
      <c r="D5330" s="1"/>
    </row>
    <row r="5331" spans="4:4" x14ac:dyDescent="0.3">
      <c r="D5331" s="1"/>
    </row>
    <row r="5332" spans="4:4" x14ac:dyDescent="0.3">
      <c r="D5332" s="1"/>
    </row>
    <row r="5333" spans="4:4" x14ac:dyDescent="0.3">
      <c r="D5333" s="1"/>
    </row>
    <row r="5334" spans="4:4" x14ac:dyDescent="0.3">
      <c r="D5334" s="1"/>
    </row>
    <row r="5335" spans="4:4" x14ac:dyDescent="0.3">
      <c r="D5335" s="1"/>
    </row>
    <row r="5336" spans="4:4" x14ac:dyDescent="0.3">
      <c r="D5336" s="1"/>
    </row>
    <row r="5337" spans="4:4" x14ac:dyDescent="0.3">
      <c r="D5337" s="1"/>
    </row>
    <row r="5338" spans="4:4" x14ac:dyDescent="0.3">
      <c r="D5338" s="1"/>
    </row>
    <row r="5339" spans="4:4" x14ac:dyDescent="0.3">
      <c r="D5339" s="1"/>
    </row>
    <row r="5340" spans="4:4" x14ac:dyDescent="0.3">
      <c r="D5340" s="1"/>
    </row>
    <row r="5341" spans="4:4" x14ac:dyDescent="0.3">
      <c r="D5341" s="1"/>
    </row>
    <row r="5342" spans="4:4" x14ac:dyDescent="0.3">
      <c r="D5342" s="1"/>
    </row>
    <row r="5343" spans="4:4" x14ac:dyDescent="0.3">
      <c r="D5343" s="1"/>
    </row>
    <row r="5344" spans="4:4" x14ac:dyDescent="0.3">
      <c r="D5344" s="1"/>
    </row>
    <row r="5345" spans="4:4" x14ac:dyDescent="0.3">
      <c r="D5345" s="1"/>
    </row>
    <row r="5346" spans="4:4" x14ac:dyDescent="0.3">
      <c r="D5346" s="1"/>
    </row>
    <row r="5347" spans="4:4" x14ac:dyDescent="0.3">
      <c r="D5347" s="1"/>
    </row>
    <row r="5348" spans="4:4" x14ac:dyDescent="0.3">
      <c r="D5348" s="1"/>
    </row>
    <row r="5349" spans="4:4" x14ac:dyDescent="0.3">
      <c r="D5349" s="1"/>
    </row>
    <row r="5350" spans="4:4" x14ac:dyDescent="0.3">
      <c r="D5350" s="1"/>
    </row>
    <row r="5351" spans="4:4" x14ac:dyDescent="0.3">
      <c r="D5351" s="1"/>
    </row>
    <row r="5352" spans="4:4" x14ac:dyDescent="0.3">
      <c r="D5352" s="1"/>
    </row>
    <row r="5353" spans="4:4" x14ac:dyDescent="0.3">
      <c r="D5353" s="1"/>
    </row>
    <row r="5354" spans="4:4" x14ac:dyDescent="0.3">
      <c r="D5354" s="1"/>
    </row>
    <row r="5355" spans="4:4" x14ac:dyDescent="0.3">
      <c r="D5355" s="1"/>
    </row>
    <row r="5356" spans="4:4" x14ac:dyDescent="0.3">
      <c r="D5356" s="1"/>
    </row>
    <row r="5357" spans="4:4" x14ac:dyDescent="0.3">
      <c r="D5357" s="1"/>
    </row>
    <row r="5358" spans="4:4" x14ac:dyDescent="0.3">
      <c r="D5358" s="1"/>
    </row>
    <row r="5359" spans="4:4" x14ac:dyDescent="0.3">
      <c r="D5359" s="1"/>
    </row>
    <row r="5360" spans="4:4" x14ac:dyDescent="0.3">
      <c r="D5360" s="1"/>
    </row>
    <row r="5361" spans="4:4" x14ac:dyDescent="0.3">
      <c r="D5361" s="1"/>
    </row>
    <row r="5362" spans="4:4" x14ac:dyDescent="0.3">
      <c r="D5362" s="1"/>
    </row>
    <row r="5363" spans="4:4" x14ac:dyDescent="0.3">
      <c r="D5363" s="1"/>
    </row>
    <row r="5364" spans="4:4" x14ac:dyDescent="0.3">
      <c r="D5364" s="1"/>
    </row>
    <row r="5365" spans="4:4" x14ac:dyDescent="0.3">
      <c r="D5365" s="1"/>
    </row>
    <row r="5366" spans="4:4" x14ac:dyDescent="0.3">
      <c r="D5366" s="1"/>
    </row>
    <row r="5367" spans="4:4" x14ac:dyDescent="0.3">
      <c r="D5367" s="1"/>
    </row>
    <row r="5368" spans="4:4" x14ac:dyDescent="0.3">
      <c r="D5368" s="1"/>
    </row>
    <row r="5369" spans="4:4" x14ac:dyDescent="0.3">
      <c r="D5369" s="1"/>
    </row>
    <row r="5370" spans="4:4" x14ac:dyDescent="0.3">
      <c r="D5370" s="1"/>
    </row>
    <row r="5371" spans="4:4" x14ac:dyDescent="0.3">
      <c r="D5371" s="1"/>
    </row>
    <row r="5372" spans="4:4" x14ac:dyDescent="0.3">
      <c r="D5372" s="1"/>
    </row>
    <row r="5373" spans="4:4" x14ac:dyDescent="0.3">
      <c r="D5373" s="1"/>
    </row>
    <row r="5374" spans="4:4" x14ac:dyDescent="0.3">
      <c r="D5374" s="1"/>
    </row>
    <row r="5375" spans="4:4" x14ac:dyDescent="0.3">
      <c r="D5375" s="1"/>
    </row>
    <row r="5376" spans="4:4" x14ac:dyDescent="0.3">
      <c r="D5376" s="1"/>
    </row>
    <row r="5377" spans="4:4" x14ac:dyDescent="0.3">
      <c r="D5377" s="1"/>
    </row>
    <row r="5378" spans="4:4" x14ac:dyDescent="0.3">
      <c r="D5378" s="1"/>
    </row>
    <row r="5379" spans="4:4" x14ac:dyDescent="0.3">
      <c r="D5379" s="1"/>
    </row>
    <row r="5380" spans="4:4" x14ac:dyDescent="0.3">
      <c r="D5380" s="1"/>
    </row>
    <row r="5381" spans="4:4" x14ac:dyDescent="0.3">
      <c r="D5381" s="1"/>
    </row>
    <row r="5382" spans="4:4" x14ac:dyDescent="0.3">
      <c r="D5382" s="1"/>
    </row>
    <row r="5383" spans="4:4" x14ac:dyDescent="0.3">
      <c r="D5383" s="1"/>
    </row>
    <row r="5384" spans="4:4" x14ac:dyDescent="0.3">
      <c r="D5384" s="1"/>
    </row>
    <row r="5385" spans="4:4" x14ac:dyDescent="0.3">
      <c r="D5385" s="1"/>
    </row>
    <row r="5386" spans="4:4" x14ac:dyDescent="0.3">
      <c r="D5386" s="1"/>
    </row>
    <row r="5387" spans="4:4" x14ac:dyDescent="0.3">
      <c r="D5387" s="1"/>
    </row>
    <row r="5388" spans="4:4" x14ac:dyDescent="0.3">
      <c r="D5388" s="1"/>
    </row>
    <row r="5389" spans="4:4" x14ac:dyDescent="0.3">
      <c r="D5389" s="1"/>
    </row>
    <row r="5390" spans="4:4" x14ac:dyDescent="0.3">
      <c r="D5390" s="1"/>
    </row>
    <row r="5391" spans="4:4" x14ac:dyDescent="0.3">
      <c r="D5391" s="1"/>
    </row>
    <row r="5392" spans="4:4" x14ac:dyDescent="0.3">
      <c r="D5392" s="1"/>
    </row>
    <row r="5393" spans="4:4" x14ac:dyDescent="0.3">
      <c r="D5393" s="1"/>
    </row>
    <row r="5394" spans="4:4" x14ac:dyDescent="0.3">
      <c r="D5394" s="1"/>
    </row>
    <row r="5395" spans="4:4" x14ac:dyDescent="0.3">
      <c r="D5395" s="1"/>
    </row>
    <row r="5396" spans="4:4" x14ac:dyDescent="0.3">
      <c r="D5396" s="1"/>
    </row>
    <row r="5397" spans="4:4" x14ac:dyDescent="0.3">
      <c r="D5397" s="1"/>
    </row>
    <row r="5398" spans="4:4" x14ac:dyDescent="0.3">
      <c r="D5398" s="1"/>
    </row>
    <row r="5399" spans="4:4" x14ac:dyDescent="0.3">
      <c r="D5399" s="1"/>
    </row>
    <row r="5400" spans="4:4" x14ac:dyDescent="0.3">
      <c r="D5400" s="1"/>
    </row>
    <row r="5401" spans="4:4" x14ac:dyDescent="0.3">
      <c r="D5401" s="1"/>
    </row>
    <row r="5402" spans="4:4" x14ac:dyDescent="0.3">
      <c r="D5402" s="1"/>
    </row>
    <row r="5403" spans="4:4" x14ac:dyDescent="0.3">
      <c r="D5403" s="1"/>
    </row>
    <row r="5404" spans="4:4" x14ac:dyDescent="0.3">
      <c r="D5404" s="1"/>
    </row>
    <row r="5405" spans="4:4" x14ac:dyDescent="0.3">
      <c r="D5405" s="1"/>
    </row>
    <row r="5406" spans="4:4" x14ac:dyDescent="0.3">
      <c r="D5406" s="1"/>
    </row>
    <row r="5407" spans="4:4" x14ac:dyDescent="0.3">
      <c r="D5407" s="1"/>
    </row>
    <row r="5408" spans="4:4" x14ac:dyDescent="0.3">
      <c r="D5408" s="1"/>
    </row>
    <row r="5409" spans="4:4" x14ac:dyDescent="0.3">
      <c r="D5409" s="1"/>
    </row>
    <row r="5410" spans="4:4" x14ac:dyDescent="0.3">
      <c r="D5410" s="1"/>
    </row>
    <row r="5411" spans="4:4" x14ac:dyDescent="0.3">
      <c r="D5411" s="1"/>
    </row>
    <row r="5412" spans="4:4" x14ac:dyDescent="0.3">
      <c r="D5412" s="1"/>
    </row>
    <row r="5413" spans="4:4" x14ac:dyDescent="0.3">
      <c r="D5413" s="1"/>
    </row>
    <row r="5414" spans="4:4" x14ac:dyDescent="0.3">
      <c r="D5414" s="1"/>
    </row>
    <row r="5415" spans="4:4" x14ac:dyDescent="0.3">
      <c r="D5415" s="1"/>
    </row>
    <row r="5416" spans="4:4" x14ac:dyDescent="0.3">
      <c r="D5416" s="1"/>
    </row>
    <row r="5417" spans="4:4" x14ac:dyDescent="0.3">
      <c r="D5417" s="1"/>
    </row>
    <row r="5418" spans="4:4" x14ac:dyDescent="0.3">
      <c r="D5418" s="1"/>
    </row>
    <row r="5419" spans="4:4" x14ac:dyDescent="0.3">
      <c r="D5419" s="1"/>
    </row>
    <row r="5420" spans="4:4" x14ac:dyDescent="0.3">
      <c r="D5420" s="1"/>
    </row>
    <row r="5421" spans="4:4" x14ac:dyDescent="0.3">
      <c r="D5421" s="1"/>
    </row>
    <row r="5422" spans="4:4" x14ac:dyDescent="0.3">
      <c r="D5422" s="1"/>
    </row>
    <row r="5423" spans="4:4" x14ac:dyDescent="0.3">
      <c r="D5423" s="1"/>
    </row>
    <row r="5424" spans="4:4" x14ac:dyDescent="0.3">
      <c r="D5424" s="1"/>
    </row>
    <row r="5425" spans="4:4" x14ac:dyDescent="0.3">
      <c r="D5425" s="1"/>
    </row>
    <row r="5426" spans="4:4" x14ac:dyDescent="0.3">
      <c r="D5426" s="1"/>
    </row>
    <row r="5427" spans="4:4" x14ac:dyDescent="0.3">
      <c r="D5427" s="1"/>
    </row>
    <row r="5428" spans="4:4" x14ac:dyDescent="0.3">
      <c r="D5428" s="1"/>
    </row>
    <row r="5429" spans="4:4" x14ac:dyDescent="0.3">
      <c r="D5429" s="1"/>
    </row>
    <row r="5430" spans="4:4" x14ac:dyDescent="0.3">
      <c r="D5430" s="1"/>
    </row>
    <row r="5431" spans="4:4" x14ac:dyDescent="0.3">
      <c r="D5431" s="1"/>
    </row>
    <row r="5432" spans="4:4" x14ac:dyDescent="0.3">
      <c r="D5432" s="1"/>
    </row>
    <row r="5433" spans="4:4" x14ac:dyDescent="0.3">
      <c r="D5433" s="1"/>
    </row>
    <row r="5434" spans="4:4" x14ac:dyDescent="0.3">
      <c r="D5434" s="1"/>
    </row>
    <row r="5435" spans="4:4" x14ac:dyDescent="0.3">
      <c r="D5435" s="1"/>
    </row>
    <row r="5436" spans="4:4" x14ac:dyDescent="0.3">
      <c r="D5436" s="1"/>
    </row>
    <row r="5437" spans="4:4" x14ac:dyDescent="0.3">
      <c r="D5437" s="1"/>
    </row>
    <row r="5438" spans="4:4" x14ac:dyDescent="0.3">
      <c r="D5438" s="1"/>
    </row>
    <row r="5439" spans="4:4" x14ac:dyDescent="0.3">
      <c r="D5439" s="1"/>
    </row>
    <row r="5440" spans="4:4" x14ac:dyDescent="0.3">
      <c r="D5440" s="1"/>
    </row>
    <row r="5441" spans="4:4" x14ac:dyDescent="0.3">
      <c r="D5441" s="1"/>
    </row>
    <row r="5442" spans="4:4" x14ac:dyDescent="0.3">
      <c r="D5442" s="1"/>
    </row>
    <row r="5443" spans="4:4" x14ac:dyDescent="0.3">
      <c r="D5443" s="1"/>
    </row>
    <row r="5444" spans="4:4" x14ac:dyDescent="0.3">
      <c r="D5444" s="1"/>
    </row>
    <row r="5445" spans="4:4" x14ac:dyDescent="0.3">
      <c r="D5445" s="1"/>
    </row>
    <row r="5446" spans="4:4" x14ac:dyDescent="0.3">
      <c r="D5446" s="1"/>
    </row>
    <row r="5447" spans="4:4" x14ac:dyDescent="0.3">
      <c r="D5447" s="1"/>
    </row>
    <row r="5448" spans="4:4" x14ac:dyDescent="0.3">
      <c r="D5448" s="1"/>
    </row>
    <row r="5449" spans="4:4" x14ac:dyDescent="0.3">
      <c r="D5449" s="1"/>
    </row>
    <row r="5450" spans="4:4" x14ac:dyDescent="0.3">
      <c r="D5450" s="1"/>
    </row>
    <row r="5451" spans="4:4" x14ac:dyDescent="0.3">
      <c r="D5451" s="1"/>
    </row>
    <row r="5452" spans="4:4" x14ac:dyDescent="0.3">
      <c r="D5452" s="1"/>
    </row>
    <row r="5453" spans="4:4" x14ac:dyDescent="0.3">
      <c r="D5453" s="1"/>
    </row>
    <row r="5454" spans="4:4" x14ac:dyDescent="0.3">
      <c r="D5454" s="1"/>
    </row>
    <row r="5455" spans="4:4" x14ac:dyDescent="0.3">
      <c r="D5455" s="1"/>
    </row>
    <row r="5456" spans="4:4" x14ac:dyDescent="0.3">
      <c r="D5456" s="1"/>
    </row>
    <row r="5457" spans="4:4" x14ac:dyDescent="0.3">
      <c r="D5457" s="1"/>
    </row>
    <row r="5458" spans="4:4" x14ac:dyDescent="0.3">
      <c r="D5458" s="1"/>
    </row>
    <row r="5459" spans="4:4" x14ac:dyDescent="0.3">
      <c r="D5459" s="1"/>
    </row>
    <row r="5460" spans="4:4" x14ac:dyDescent="0.3">
      <c r="D5460" s="1"/>
    </row>
    <row r="5461" spans="4:4" x14ac:dyDescent="0.3">
      <c r="D5461" s="1"/>
    </row>
    <row r="5462" spans="4:4" x14ac:dyDescent="0.3">
      <c r="D5462" s="1"/>
    </row>
    <row r="5463" spans="4:4" x14ac:dyDescent="0.3">
      <c r="D5463" s="1"/>
    </row>
    <row r="5464" spans="4:4" x14ac:dyDescent="0.3">
      <c r="D5464" s="1"/>
    </row>
    <row r="5465" spans="4:4" x14ac:dyDescent="0.3">
      <c r="D5465" s="1"/>
    </row>
    <row r="5466" spans="4:4" x14ac:dyDescent="0.3">
      <c r="D5466" s="1"/>
    </row>
    <row r="5467" spans="4:4" x14ac:dyDescent="0.3">
      <c r="D5467" s="1"/>
    </row>
    <row r="5468" spans="4:4" x14ac:dyDescent="0.3">
      <c r="D5468" s="1"/>
    </row>
    <row r="5469" spans="4:4" x14ac:dyDescent="0.3">
      <c r="D5469" s="1"/>
    </row>
    <row r="5470" spans="4:4" x14ac:dyDescent="0.3">
      <c r="D5470" s="1"/>
    </row>
    <row r="5471" spans="4:4" x14ac:dyDescent="0.3">
      <c r="D5471" s="1"/>
    </row>
    <row r="5472" spans="4:4" x14ac:dyDescent="0.3">
      <c r="D5472" s="1"/>
    </row>
    <row r="5473" spans="4:4" x14ac:dyDescent="0.3">
      <c r="D5473" s="1"/>
    </row>
    <row r="5474" spans="4:4" x14ac:dyDescent="0.3">
      <c r="D5474" s="1"/>
    </row>
    <row r="5475" spans="4:4" x14ac:dyDescent="0.3">
      <c r="D5475" s="1"/>
    </row>
    <row r="5476" spans="4:4" x14ac:dyDescent="0.3">
      <c r="D5476" s="1"/>
    </row>
    <row r="5477" spans="4:4" x14ac:dyDescent="0.3">
      <c r="D5477" s="1"/>
    </row>
    <row r="5478" spans="4:4" x14ac:dyDescent="0.3">
      <c r="D5478" s="1"/>
    </row>
    <row r="5479" spans="4:4" x14ac:dyDescent="0.3">
      <c r="D5479" s="1"/>
    </row>
    <row r="5480" spans="4:4" x14ac:dyDescent="0.3">
      <c r="D5480" s="1"/>
    </row>
    <row r="5481" spans="4:4" x14ac:dyDescent="0.3">
      <c r="D5481" s="1"/>
    </row>
    <row r="5482" spans="4:4" x14ac:dyDescent="0.3">
      <c r="D5482" s="1"/>
    </row>
    <row r="5483" spans="4:4" x14ac:dyDescent="0.3">
      <c r="D5483" s="1"/>
    </row>
    <row r="5484" spans="4:4" x14ac:dyDescent="0.3">
      <c r="D5484" s="1"/>
    </row>
    <row r="5485" spans="4:4" x14ac:dyDescent="0.3">
      <c r="D5485" s="1"/>
    </row>
    <row r="5486" spans="4:4" x14ac:dyDescent="0.3">
      <c r="D5486" s="1"/>
    </row>
    <row r="5487" spans="4:4" x14ac:dyDescent="0.3">
      <c r="D5487" s="1"/>
    </row>
    <row r="5488" spans="4:4" x14ac:dyDescent="0.3">
      <c r="D5488" s="1"/>
    </row>
    <row r="5489" spans="4:4" x14ac:dyDescent="0.3">
      <c r="D5489" s="1"/>
    </row>
    <row r="5490" spans="4:4" x14ac:dyDescent="0.3">
      <c r="D5490" s="1"/>
    </row>
    <row r="5491" spans="4:4" x14ac:dyDescent="0.3">
      <c r="D5491" s="1"/>
    </row>
    <row r="5492" spans="4:4" x14ac:dyDescent="0.3">
      <c r="D5492" s="1"/>
    </row>
    <row r="5493" spans="4:4" x14ac:dyDescent="0.3">
      <c r="D5493" s="1"/>
    </row>
    <row r="5494" spans="4:4" x14ac:dyDescent="0.3">
      <c r="D5494" s="1"/>
    </row>
    <row r="5495" spans="4:4" x14ac:dyDescent="0.3">
      <c r="D5495" s="1"/>
    </row>
    <row r="5496" spans="4:4" x14ac:dyDescent="0.3">
      <c r="D5496" s="1"/>
    </row>
    <row r="5497" spans="4:4" x14ac:dyDescent="0.3">
      <c r="D5497" s="1"/>
    </row>
    <row r="5498" spans="4:4" x14ac:dyDescent="0.3">
      <c r="D5498" s="1"/>
    </row>
    <row r="5499" spans="4:4" x14ac:dyDescent="0.3">
      <c r="D5499" s="1"/>
    </row>
    <row r="5500" spans="4:4" x14ac:dyDescent="0.3">
      <c r="D5500" s="1"/>
    </row>
    <row r="5501" spans="4:4" x14ac:dyDescent="0.3">
      <c r="D5501" s="1"/>
    </row>
    <row r="5502" spans="4:4" x14ac:dyDescent="0.3">
      <c r="D5502" s="1"/>
    </row>
    <row r="5503" spans="4:4" x14ac:dyDescent="0.3">
      <c r="D5503" s="1"/>
    </row>
    <row r="5504" spans="4:4" x14ac:dyDescent="0.3">
      <c r="D5504" s="1"/>
    </row>
    <row r="5505" spans="4:4" x14ac:dyDescent="0.3">
      <c r="D5505" s="1"/>
    </row>
    <row r="5506" spans="4:4" x14ac:dyDescent="0.3">
      <c r="D5506" s="1"/>
    </row>
    <row r="5507" spans="4:4" x14ac:dyDescent="0.3">
      <c r="D5507" s="1"/>
    </row>
    <row r="5508" spans="4:4" x14ac:dyDescent="0.3">
      <c r="D5508" s="1"/>
    </row>
    <row r="5509" spans="4:4" x14ac:dyDescent="0.3">
      <c r="D5509" s="1"/>
    </row>
    <row r="5510" spans="4:4" x14ac:dyDescent="0.3">
      <c r="D5510" s="1"/>
    </row>
    <row r="5511" spans="4:4" x14ac:dyDescent="0.3">
      <c r="D5511" s="1"/>
    </row>
    <row r="5512" spans="4:4" x14ac:dyDescent="0.3">
      <c r="D5512" s="1"/>
    </row>
    <row r="5513" spans="4:4" x14ac:dyDescent="0.3">
      <c r="D5513" s="1"/>
    </row>
    <row r="5514" spans="4:4" x14ac:dyDescent="0.3">
      <c r="D5514" s="1"/>
    </row>
    <row r="5515" spans="4:4" x14ac:dyDescent="0.3">
      <c r="D5515" s="1"/>
    </row>
    <row r="5516" spans="4:4" x14ac:dyDescent="0.3">
      <c r="D5516" s="1"/>
    </row>
    <row r="5517" spans="4:4" x14ac:dyDescent="0.3">
      <c r="D5517" s="1"/>
    </row>
    <row r="5518" spans="4:4" x14ac:dyDescent="0.3">
      <c r="D5518" s="1"/>
    </row>
    <row r="5519" spans="4:4" x14ac:dyDescent="0.3">
      <c r="D5519" s="1"/>
    </row>
    <row r="5520" spans="4:4" x14ac:dyDescent="0.3">
      <c r="D5520" s="1"/>
    </row>
    <row r="5521" spans="4:4" x14ac:dyDescent="0.3">
      <c r="D5521" s="1"/>
    </row>
    <row r="5522" spans="4:4" x14ac:dyDescent="0.3">
      <c r="D5522" s="1"/>
    </row>
    <row r="5523" spans="4:4" x14ac:dyDescent="0.3">
      <c r="D5523" s="1"/>
    </row>
    <row r="5524" spans="4:4" x14ac:dyDescent="0.3">
      <c r="D5524" s="1"/>
    </row>
    <row r="5525" spans="4:4" x14ac:dyDescent="0.3">
      <c r="D5525" s="1"/>
    </row>
    <row r="5526" spans="4:4" x14ac:dyDescent="0.3">
      <c r="D5526" s="1"/>
    </row>
    <row r="5527" spans="4:4" x14ac:dyDescent="0.3">
      <c r="D5527" s="1"/>
    </row>
    <row r="5528" spans="4:4" x14ac:dyDescent="0.3">
      <c r="D5528" s="1"/>
    </row>
    <row r="5529" spans="4:4" x14ac:dyDescent="0.3">
      <c r="D5529" s="1"/>
    </row>
    <row r="5530" spans="4:4" x14ac:dyDescent="0.3">
      <c r="D5530" s="1"/>
    </row>
    <row r="5531" spans="4:4" x14ac:dyDescent="0.3">
      <c r="D5531" s="1"/>
    </row>
    <row r="5532" spans="4:4" x14ac:dyDescent="0.3">
      <c r="D5532" s="1"/>
    </row>
    <row r="5533" spans="4:4" x14ac:dyDescent="0.3">
      <c r="D5533" s="1"/>
    </row>
    <row r="5534" spans="4:4" x14ac:dyDescent="0.3">
      <c r="D5534" s="1"/>
    </row>
    <row r="5535" spans="4:4" x14ac:dyDescent="0.3">
      <c r="D5535" s="1"/>
    </row>
    <row r="5536" spans="4:4" x14ac:dyDescent="0.3">
      <c r="D5536" s="1"/>
    </row>
    <row r="5537" spans="4:4" x14ac:dyDescent="0.3">
      <c r="D5537" s="1"/>
    </row>
    <row r="5538" spans="4:4" x14ac:dyDescent="0.3">
      <c r="D5538" s="1"/>
    </row>
    <row r="5539" spans="4:4" x14ac:dyDescent="0.3">
      <c r="D5539" s="1"/>
    </row>
    <row r="5540" spans="4:4" x14ac:dyDescent="0.3">
      <c r="D5540" s="1"/>
    </row>
    <row r="5541" spans="4:4" x14ac:dyDescent="0.3">
      <c r="D5541" s="1"/>
    </row>
    <row r="5542" spans="4:4" x14ac:dyDescent="0.3">
      <c r="D5542" s="1"/>
    </row>
    <row r="5543" spans="4:4" x14ac:dyDescent="0.3">
      <c r="D5543" s="1"/>
    </row>
    <row r="5544" spans="4:4" x14ac:dyDescent="0.3">
      <c r="D5544" s="1"/>
    </row>
    <row r="5545" spans="4:4" x14ac:dyDescent="0.3">
      <c r="D5545" s="1"/>
    </row>
    <row r="5546" spans="4:4" x14ac:dyDescent="0.3">
      <c r="D5546" s="1"/>
    </row>
    <row r="5547" spans="4:4" x14ac:dyDescent="0.3">
      <c r="D5547" s="1"/>
    </row>
    <row r="5548" spans="4:4" x14ac:dyDescent="0.3">
      <c r="D5548" s="1"/>
    </row>
    <row r="5549" spans="4:4" x14ac:dyDescent="0.3">
      <c r="D5549" s="1"/>
    </row>
    <row r="5550" spans="4:4" x14ac:dyDescent="0.3">
      <c r="D5550" s="1"/>
    </row>
    <row r="5551" spans="4:4" x14ac:dyDescent="0.3">
      <c r="D5551" s="1"/>
    </row>
    <row r="5552" spans="4:4" x14ac:dyDescent="0.3">
      <c r="D5552" s="1"/>
    </row>
    <row r="5553" spans="4:4" x14ac:dyDescent="0.3">
      <c r="D5553" s="1"/>
    </row>
    <row r="5554" spans="4:4" x14ac:dyDescent="0.3">
      <c r="D5554" s="1"/>
    </row>
    <row r="5555" spans="4:4" x14ac:dyDescent="0.3">
      <c r="D5555" s="1"/>
    </row>
    <row r="5556" spans="4:4" x14ac:dyDescent="0.3">
      <c r="D5556" s="1"/>
    </row>
    <row r="5557" spans="4:4" x14ac:dyDescent="0.3">
      <c r="D5557" s="1"/>
    </row>
    <row r="5558" spans="4:4" x14ac:dyDescent="0.3">
      <c r="D5558" s="1"/>
    </row>
    <row r="5559" spans="4:4" x14ac:dyDescent="0.3">
      <c r="D5559" s="1"/>
    </row>
    <row r="5560" spans="4:4" x14ac:dyDescent="0.3">
      <c r="D5560" s="1"/>
    </row>
    <row r="5561" spans="4:4" x14ac:dyDescent="0.3">
      <c r="D5561" s="1"/>
    </row>
    <row r="5562" spans="4:4" x14ac:dyDescent="0.3">
      <c r="D5562" s="1"/>
    </row>
    <row r="5563" spans="4:4" x14ac:dyDescent="0.3">
      <c r="D5563" s="1"/>
    </row>
    <row r="5564" spans="4:4" x14ac:dyDescent="0.3">
      <c r="D5564" s="1"/>
    </row>
    <row r="5565" spans="4:4" x14ac:dyDescent="0.3">
      <c r="D5565" s="1"/>
    </row>
    <row r="5566" spans="4:4" x14ac:dyDescent="0.3">
      <c r="D5566" s="1"/>
    </row>
    <row r="5567" spans="4:4" x14ac:dyDescent="0.3">
      <c r="D5567" s="1"/>
    </row>
    <row r="5568" spans="4:4" x14ac:dyDescent="0.3">
      <c r="D5568" s="1"/>
    </row>
    <row r="5569" spans="4:4" x14ac:dyDescent="0.3">
      <c r="D5569" s="1"/>
    </row>
    <row r="5570" spans="4:4" x14ac:dyDescent="0.3">
      <c r="D5570" s="1"/>
    </row>
    <row r="5571" spans="4:4" x14ac:dyDescent="0.3">
      <c r="D5571" s="1"/>
    </row>
    <row r="5572" spans="4:4" x14ac:dyDescent="0.3">
      <c r="D5572" s="1"/>
    </row>
    <row r="5573" spans="4:4" x14ac:dyDescent="0.3">
      <c r="D5573" s="1"/>
    </row>
    <row r="5574" spans="4:4" x14ac:dyDescent="0.3">
      <c r="D5574" s="1"/>
    </row>
    <row r="5575" spans="4:4" x14ac:dyDescent="0.3">
      <c r="D5575" s="1"/>
    </row>
    <row r="5576" spans="4:4" x14ac:dyDescent="0.3">
      <c r="D5576" s="1"/>
    </row>
    <row r="5577" spans="4:4" x14ac:dyDescent="0.3">
      <c r="D5577" s="1"/>
    </row>
    <row r="5578" spans="4:4" x14ac:dyDescent="0.3">
      <c r="D5578" s="1"/>
    </row>
    <row r="5579" spans="4:4" x14ac:dyDescent="0.3">
      <c r="D5579" s="1"/>
    </row>
    <row r="5580" spans="4:4" x14ac:dyDescent="0.3">
      <c r="D5580" s="1"/>
    </row>
    <row r="5581" spans="4:4" x14ac:dyDescent="0.3">
      <c r="D5581" s="1"/>
    </row>
    <row r="5582" spans="4:4" x14ac:dyDescent="0.3">
      <c r="D5582" s="1"/>
    </row>
    <row r="5583" spans="4:4" x14ac:dyDescent="0.3">
      <c r="D5583" s="1"/>
    </row>
    <row r="5584" spans="4:4" x14ac:dyDescent="0.3">
      <c r="D5584" s="1"/>
    </row>
    <row r="5585" spans="4:4" x14ac:dyDescent="0.3">
      <c r="D5585" s="1"/>
    </row>
    <row r="5586" spans="4:4" x14ac:dyDescent="0.3">
      <c r="D5586" s="1"/>
    </row>
    <row r="5587" spans="4:4" x14ac:dyDescent="0.3">
      <c r="D5587" s="1"/>
    </row>
    <row r="5588" spans="4:4" x14ac:dyDescent="0.3">
      <c r="D5588" s="1"/>
    </row>
    <row r="5589" spans="4:4" x14ac:dyDescent="0.3">
      <c r="D5589" s="1"/>
    </row>
    <row r="5590" spans="4:4" x14ac:dyDescent="0.3">
      <c r="D5590" s="1"/>
    </row>
    <row r="5591" spans="4:4" x14ac:dyDescent="0.3">
      <c r="D5591" s="1"/>
    </row>
    <row r="5592" spans="4:4" x14ac:dyDescent="0.3">
      <c r="D5592" s="1"/>
    </row>
    <row r="5593" spans="4:4" x14ac:dyDescent="0.3">
      <c r="D5593" s="1"/>
    </row>
    <row r="5594" spans="4:4" x14ac:dyDescent="0.3">
      <c r="D5594" s="1"/>
    </row>
    <row r="5595" spans="4:4" x14ac:dyDescent="0.3">
      <c r="D5595" s="1"/>
    </row>
    <row r="5596" spans="4:4" x14ac:dyDescent="0.3">
      <c r="D5596" s="1"/>
    </row>
    <row r="5597" spans="4:4" x14ac:dyDescent="0.3">
      <c r="D5597" s="1"/>
    </row>
    <row r="5598" spans="4:4" x14ac:dyDescent="0.3">
      <c r="D5598" s="1"/>
    </row>
    <row r="5599" spans="4:4" x14ac:dyDescent="0.3">
      <c r="D5599" s="1"/>
    </row>
    <row r="5600" spans="4:4" x14ac:dyDescent="0.3">
      <c r="D5600" s="1"/>
    </row>
    <row r="5601" spans="4:4" x14ac:dyDescent="0.3">
      <c r="D5601" s="1"/>
    </row>
    <row r="5602" spans="4:4" x14ac:dyDescent="0.3">
      <c r="D5602" s="1"/>
    </row>
    <row r="5603" spans="4:4" x14ac:dyDescent="0.3">
      <c r="D5603" s="1"/>
    </row>
    <row r="5604" spans="4:4" x14ac:dyDescent="0.3">
      <c r="D5604" s="1"/>
    </row>
    <row r="5605" spans="4:4" x14ac:dyDescent="0.3">
      <c r="D5605" s="1"/>
    </row>
    <row r="5606" spans="4:4" x14ac:dyDescent="0.3">
      <c r="D5606" s="1"/>
    </row>
    <row r="5607" spans="4:4" x14ac:dyDescent="0.3">
      <c r="D5607" s="1"/>
    </row>
    <row r="5608" spans="4:4" x14ac:dyDescent="0.3">
      <c r="D5608" s="1"/>
    </row>
    <row r="5609" spans="4:4" x14ac:dyDescent="0.3">
      <c r="D5609" s="1"/>
    </row>
    <row r="5610" spans="4:4" x14ac:dyDescent="0.3">
      <c r="D5610" s="1"/>
    </row>
    <row r="5611" spans="4:4" x14ac:dyDescent="0.3">
      <c r="D5611" s="1"/>
    </row>
    <row r="5612" spans="4:4" x14ac:dyDescent="0.3">
      <c r="D5612" s="1"/>
    </row>
    <row r="5613" spans="4:4" x14ac:dyDescent="0.3">
      <c r="D5613" s="1"/>
    </row>
    <row r="5614" spans="4:4" x14ac:dyDescent="0.3">
      <c r="D5614" s="1"/>
    </row>
    <row r="5615" spans="4:4" x14ac:dyDescent="0.3">
      <c r="D5615" s="1"/>
    </row>
    <row r="5616" spans="4:4" x14ac:dyDescent="0.3">
      <c r="D5616" s="1"/>
    </row>
    <row r="5617" spans="4:4" x14ac:dyDescent="0.3">
      <c r="D5617" s="1"/>
    </row>
    <row r="5618" spans="4:4" x14ac:dyDescent="0.3">
      <c r="D5618" s="1"/>
    </row>
    <row r="5619" spans="4:4" x14ac:dyDescent="0.3">
      <c r="D5619" s="1"/>
    </row>
    <row r="5620" spans="4:4" x14ac:dyDescent="0.3">
      <c r="D5620" s="1"/>
    </row>
    <row r="5621" spans="4:4" x14ac:dyDescent="0.3">
      <c r="D5621" s="1"/>
    </row>
    <row r="5622" spans="4:4" x14ac:dyDescent="0.3">
      <c r="D5622" s="1"/>
    </row>
    <row r="5623" spans="4:4" x14ac:dyDescent="0.3">
      <c r="D5623" s="1"/>
    </row>
    <row r="5624" spans="4:4" x14ac:dyDescent="0.3">
      <c r="D5624" s="1"/>
    </row>
    <row r="5625" spans="4:4" x14ac:dyDescent="0.3">
      <c r="D5625" s="1"/>
    </row>
    <row r="5626" spans="4:4" x14ac:dyDescent="0.3">
      <c r="D5626" s="1"/>
    </row>
    <row r="5627" spans="4:4" x14ac:dyDescent="0.3">
      <c r="D5627" s="1"/>
    </row>
    <row r="5628" spans="4:4" x14ac:dyDescent="0.3">
      <c r="D5628" s="1"/>
    </row>
    <row r="5629" spans="4:4" x14ac:dyDescent="0.3">
      <c r="D5629" s="1"/>
    </row>
    <row r="5630" spans="4:4" x14ac:dyDescent="0.3">
      <c r="D5630" s="1"/>
    </row>
    <row r="5631" spans="4:4" x14ac:dyDescent="0.3">
      <c r="D5631" s="1"/>
    </row>
    <row r="5632" spans="4:4" x14ac:dyDescent="0.3">
      <c r="D5632" s="1"/>
    </row>
    <row r="5633" spans="4:4" x14ac:dyDescent="0.3">
      <c r="D5633" s="1"/>
    </row>
    <row r="5634" spans="4:4" x14ac:dyDescent="0.3">
      <c r="D5634" s="1"/>
    </row>
    <row r="5635" spans="4:4" x14ac:dyDescent="0.3">
      <c r="D5635" s="1"/>
    </row>
    <row r="5636" spans="4:4" x14ac:dyDescent="0.3">
      <c r="D5636" s="1"/>
    </row>
    <row r="5637" spans="4:4" x14ac:dyDescent="0.3">
      <c r="D5637" s="1"/>
    </row>
    <row r="5638" spans="4:4" x14ac:dyDescent="0.3">
      <c r="D5638" s="1"/>
    </row>
    <row r="5639" spans="4:4" x14ac:dyDescent="0.3">
      <c r="D5639" s="1"/>
    </row>
    <row r="5640" spans="4:4" x14ac:dyDescent="0.3">
      <c r="D5640" s="1"/>
    </row>
    <row r="5641" spans="4:4" x14ac:dyDescent="0.3">
      <c r="D5641" s="1"/>
    </row>
    <row r="5642" spans="4:4" x14ac:dyDescent="0.3">
      <c r="D5642" s="1"/>
    </row>
    <row r="5643" spans="4:4" x14ac:dyDescent="0.3">
      <c r="D5643" s="1"/>
    </row>
    <row r="5644" spans="4:4" x14ac:dyDescent="0.3">
      <c r="D5644" s="1"/>
    </row>
    <row r="5645" spans="4:4" x14ac:dyDescent="0.3">
      <c r="D5645" s="1"/>
    </row>
    <row r="5646" spans="4:4" x14ac:dyDescent="0.3">
      <c r="D5646" s="1"/>
    </row>
    <row r="5647" spans="4:4" x14ac:dyDescent="0.3">
      <c r="D5647" s="1"/>
    </row>
    <row r="5648" spans="4:4" x14ac:dyDescent="0.3">
      <c r="D5648" s="1"/>
    </row>
    <row r="5649" spans="4:4" x14ac:dyDescent="0.3">
      <c r="D5649" s="1"/>
    </row>
    <row r="5650" spans="4:4" x14ac:dyDescent="0.3">
      <c r="D5650" s="1"/>
    </row>
    <row r="5651" spans="4:4" x14ac:dyDescent="0.3">
      <c r="D5651" s="1"/>
    </row>
    <row r="5652" spans="4:4" x14ac:dyDescent="0.3">
      <c r="D5652" s="1"/>
    </row>
    <row r="5653" spans="4:4" x14ac:dyDescent="0.3">
      <c r="D5653" s="1"/>
    </row>
    <row r="5654" spans="4:4" x14ac:dyDescent="0.3">
      <c r="D5654" s="1"/>
    </row>
    <row r="5655" spans="4:4" x14ac:dyDescent="0.3">
      <c r="D5655" s="1"/>
    </row>
    <row r="5656" spans="4:4" x14ac:dyDescent="0.3">
      <c r="D5656" s="1"/>
    </row>
    <row r="5657" spans="4:4" x14ac:dyDescent="0.3">
      <c r="D5657" s="1"/>
    </row>
    <row r="5658" spans="4:4" x14ac:dyDescent="0.3">
      <c r="D5658" s="1"/>
    </row>
    <row r="5659" spans="4:4" x14ac:dyDescent="0.3">
      <c r="D5659" s="1"/>
    </row>
    <row r="5660" spans="4:4" x14ac:dyDescent="0.3">
      <c r="D5660" s="1"/>
    </row>
    <row r="5661" spans="4:4" x14ac:dyDescent="0.3">
      <c r="D5661" s="1"/>
    </row>
    <row r="5662" spans="4:4" x14ac:dyDescent="0.3">
      <c r="D5662" s="1"/>
    </row>
    <row r="5663" spans="4:4" x14ac:dyDescent="0.3">
      <c r="D5663" s="1"/>
    </row>
    <row r="5664" spans="4:4" x14ac:dyDescent="0.3">
      <c r="D5664" s="1"/>
    </row>
    <row r="5665" spans="4:4" x14ac:dyDescent="0.3">
      <c r="D5665" s="1"/>
    </row>
    <row r="5666" spans="4:4" x14ac:dyDescent="0.3">
      <c r="D5666" s="1"/>
    </row>
    <row r="5667" spans="4:4" x14ac:dyDescent="0.3">
      <c r="D5667" s="1"/>
    </row>
    <row r="5668" spans="4:4" x14ac:dyDescent="0.3">
      <c r="D5668" s="1"/>
    </row>
    <row r="5669" spans="4:4" x14ac:dyDescent="0.3">
      <c r="D5669" s="1"/>
    </row>
    <row r="5670" spans="4:4" x14ac:dyDescent="0.3">
      <c r="D5670" s="1"/>
    </row>
    <row r="5671" spans="4:4" x14ac:dyDescent="0.3">
      <c r="D5671" s="1"/>
    </row>
    <row r="5672" spans="4:4" x14ac:dyDescent="0.3">
      <c r="D5672" s="1"/>
    </row>
    <row r="5673" spans="4:4" x14ac:dyDescent="0.3">
      <c r="D5673" s="1"/>
    </row>
    <row r="5674" spans="4:4" x14ac:dyDescent="0.3">
      <c r="D5674" s="1"/>
    </row>
    <row r="5675" spans="4:4" x14ac:dyDescent="0.3">
      <c r="D5675" s="1"/>
    </row>
    <row r="5676" spans="4:4" x14ac:dyDescent="0.3">
      <c r="D5676" s="1"/>
    </row>
    <row r="5677" spans="4:4" x14ac:dyDescent="0.3">
      <c r="D5677" s="1"/>
    </row>
    <row r="5678" spans="4:4" x14ac:dyDescent="0.3">
      <c r="D5678" s="1"/>
    </row>
    <row r="5679" spans="4:4" x14ac:dyDescent="0.3">
      <c r="D5679" s="1"/>
    </row>
    <row r="5680" spans="4:4" x14ac:dyDescent="0.3">
      <c r="D5680" s="1"/>
    </row>
    <row r="5681" spans="4:4" x14ac:dyDescent="0.3">
      <c r="D5681" s="1"/>
    </row>
    <row r="5682" spans="4:4" x14ac:dyDescent="0.3">
      <c r="D5682" s="1"/>
    </row>
    <row r="5683" spans="4:4" x14ac:dyDescent="0.3">
      <c r="D5683" s="1"/>
    </row>
    <row r="5684" spans="4:4" x14ac:dyDescent="0.3">
      <c r="D5684" s="1"/>
    </row>
    <row r="5685" spans="4:4" x14ac:dyDescent="0.3">
      <c r="D5685" s="1"/>
    </row>
    <row r="5686" spans="4:4" x14ac:dyDescent="0.3">
      <c r="D5686" s="1"/>
    </row>
    <row r="5687" spans="4:4" x14ac:dyDescent="0.3">
      <c r="D5687" s="1"/>
    </row>
    <row r="5688" spans="4:4" x14ac:dyDescent="0.3">
      <c r="D5688" s="1"/>
    </row>
    <row r="5689" spans="4:4" x14ac:dyDescent="0.3">
      <c r="D5689" s="1"/>
    </row>
    <row r="5690" spans="4:4" x14ac:dyDescent="0.3">
      <c r="D5690" s="1"/>
    </row>
    <row r="5691" spans="4:4" x14ac:dyDescent="0.3">
      <c r="D5691" s="1"/>
    </row>
    <row r="5692" spans="4:4" x14ac:dyDescent="0.3">
      <c r="D5692" s="1"/>
    </row>
    <row r="5693" spans="4:4" x14ac:dyDescent="0.3">
      <c r="D5693" s="1"/>
    </row>
    <row r="5694" spans="4:4" x14ac:dyDescent="0.3">
      <c r="D5694" s="1"/>
    </row>
    <row r="5695" spans="4:4" x14ac:dyDescent="0.3">
      <c r="D5695" s="1"/>
    </row>
    <row r="5696" spans="4:4" x14ac:dyDescent="0.3">
      <c r="D5696" s="1"/>
    </row>
    <row r="5697" spans="4:4" x14ac:dyDescent="0.3">
      <c r="D5697" s="1"/>
    </row>
    <row r="5698" spans="4:4" x14ac:dyDescent="0.3">
      <c r="D5698" s="1"/>
    </row>
    <row r="5699" spans="4:4" x14ac:dyDescent="0.3">
      <c r="D5699" s="1"/>
    </row>
    <row r="5700" spans="4:4" x14ac:dyDescent="0.3">
      <c r="D5700" s="1"/>
    </row>
    <row r="5701" spans="4:4" x14ac:dyDescent="0.3">
      <c r="D5701" s="1"/>
    </row>
    <row r="5702" spans="4:4" x14ac:dyDescent="0.3">
      <c r="D5702" s="1"/>
    </row>
    <row r="5703" spans="4:4" x14ac:dyDescent="0.3">
      <c r="D5703" s="1"/>
    </row>
    <row r="5704" spans="4:4" x14ac:dyDescent="0.3">
      <c r="D5704" s="1"/>
    </row>
    <row r="5705" spans="4:4" x14ac:dyDescent="0.3">
      <c r="D5705" s="1"/>
    </row>
    <row r="5706" spans="4:4" x14ac:dyDescent="0.3">
      <c r="D5706" s="1"/>
    </row>
    <row r="5707" spans="4:4" x14ac:dyDescent="0.3">
      <c r="D5707" s="1"/>
    </row>
    <row r="5708" spans="4:4" x14ac:dyDescent="0.3">
      <c r="D5708" s="1"/>
    </row>
    <row r="5709" spans="4:4" x14ac:dyDescent="0.3">
      <c r="D5709" s="1"/>
    </row>
    <row r="5710" spans="4:4" x14ac:dyDescent="0.3">
      <c r="D5710" s="1"/>
    </row>
    <row r="5711" spans="4:4" x14ac:dyDescent="0.3">
      <c r="D5711" s="1"/>
    </row>
    <row r="5712" spans="4:4" x14ac:dyDescent="0.3">
      <c r="D5712" s="1"/>
    </row>
    <row r="5713" spans="4:4" x14ac:dyDescent="0.3">
      <c r="D5713" s="1"/>
    </row>
    <row r="5714" spans="4:4" x14ac:dyDescent="0.3">
      <c r="D5714" s="1"/>
    </row>
    <row r="5715" spans="4:4" x14ac:dyDescent="0.3">
      <c r="D5715" s="1"/>
    </row>
    <row r="5716" spans="4:4" x14ac:dyDescent="0.3">
      <c r="D5716" s="1"/>
    </row>
    <row r="5717" spans="4:4" x14ac:dyDescent="0.3">
      <c r="D5717" s="1"/>
    </row>
    <row r="5718" spans="4:4" x14ac:dyDescent="0.3">
      <c r="D5718" s="1"/>
    </row>
    <row r="5719" spans="4:4" x14ac:dyDescent="0.3">
      <c r="D5719" s="1"/>
    </row>
    <row r="5720" spans="4:4" x14ac:dyDescent="0.3">
      <c r="D5720" s="1"/>
    </row>
    <row r="5721" spans="4:4" x14ac:dyDescent="0.3">
      <c r="D5721" s="1"/>
    </row>
    <row r="5722" spans="4:4" x14ac:dyDescent="0.3">
      <c r="D5722" s="1"/>
    </row>
    <row r="5723" spans="4:4" x14ac:dyDescent="0.3">
      <c r="D5723" s="1"/>
    </row>
    <row r="5724" spans="4:4" x14ac:dyDescent="0.3">
      <c r="D5724" s="1"/>
    </row>
    <row r="5725" spans="4:4" x14ac:dyDescent="0.3">
      <c r="D5725" s="1"/>
    </row>
    <row r="5726" spans="4:4" x14ac:dyDescent="0.3">
      <c r="D5726" s="1"/>
    </row>
    <row r="5727" spans="4:4" x14ac:dyDescent="0.3">
      <c r="D5727" s="1"/>
    </row>
    <row r="5728" spans="4:4" x14ac:dyDescent="0.3">
      <c r="D5728" s="1"/>
    </row>
    <row r="5729" spans="4:4" x14ac:dyDescent="0.3">
      <c r="D5729" s="1"/>
    </row>
    <row r="5730" spans="4:4" x14ac:dyDescent="0.3">
      <c r="D5730" s="1"/>
    </row>
    <row r="5731" spans="4:4" x14ac:dyDescent="0.3">
      <c r="D5731" s="1"/>
    </row>
    <row r="5732" spans="4:4" x14ac:dyDescent="0.3">
      <c r="D5732" s="1"/>
    </row>
    <row r="5733" spans="4:4" x14ac:dyDescent="0.3">
      <c r="D5733" s="1"/>
    </row>
    <row r="5734" spans="4:4" x14ac:dyDescent="0.3">
      <c r="D5734" s="1"/>
    </row>
    <row r="5735" spans="4:4" x14ac:dyDescent="0.3">
      <c r="D5735" s="1"/>
    </row>
    <row r="5736" spans="4:4" x14ac:dyDescent="0.3">
      <c r="D5736" s="1"/>
    </row>
    <row r="5737" spans="4:4" x14ac:dyDescent="0.3">
      <c r="D5737" s="1"/>
    </row>
    <row r="5738" spans="4:4" x14ac:dyDescent="0.3">
      <c r="D5738" s="1"/>
    </row>
    <row r="5739" spans="4:4" x14ac:dyDescent="0.3">
      <c r="D5739" s="1"/>
    </row>
    <row r="5740" spans="4:4" x14ac:dyDescent="0.3">
      <c r="D5740" s="1"/>
    </row>
    <row r="5741" spans="4:4" x14ac:dyDescent="0.3">
      <c r="D5741" s="1"/>
    </row>
    <row r="5742" spans="4:4" x14ac:dyDescent="0.3">
      <c r="D5742" s="1"/>
    </row>
    <row r="5743" spans="4:4" x14ac:dyDescent="0.3">
      <c r="D5743" s="1"/>
    </row>
    <row r="5744" spans="4:4" x14ac:dyDescent="0.3">
      <c r="D5744" s="1"/>
    </row>
    <row r="5745" spans="4:4" x14ac:dyDescent="0.3">
      <c r="D5745" s="1"/>
    </row>
    <row r="5746" spans="4:4" x14ac:dyDescent="0.3">
      <c r="D5746" s="1"/>
    </row>
    <row r="5747" spans="4:4" x14ac:dyDescent="0.3">
      <c r="D5747" s="1"/>
    </row>
    <row r="5748" spans="4:4" x14ac:dyDescent="0.3">
      <c r="D5748" s="1"/>
    </row>
    <row r="5749" spans="4:4" x14ac:dyDescent="0.3">
      <c r="D5749" s="1"/>
    </row>
    <row r="5750" spans="4:4" x14ac:dyDescent="0.3">
      <c r="D5750" s="1"/>
    </row>
    <row r="5751" spans="4:4" x14ac:dyDescent="0.3">
      <c r="D5751" s="1"/>
    </row>
    <row r="5752" spans="4:4" x14ac:dyDescent="0.3">
      <c r="D5752" s="1"/>
    </row>
    <row r="5753" spans="4:4" x14ac:dyDescent="0.3">
      <c r="D5753" s="1"/>
    </row>
    <row r="5754" spans="4:4" x14ac:dyDescent="0.3">
      <c r="D5754" s="1"/>
    </row>
    <row r="5755" spans="4:4" x14ac:dyDescent="0.3">
      <c r="D5755" s="1"/>
    </row>
    <row r="5756" spans="4:4" x14ac:dyDescent="0.3">
      <c r="D5756" s="1"/>
    </row>
    <row r="5757" spans="4:4" x14ac:dyDescent="0.3">
      <c r="D5757" s="1"/>
    </row>
    <row r="5758" spans="4:4" x14ac:dyDescent="0.3">
      <c r="D5758" s="1"/>
    </row>
    <row r="5759" spans="4:4" x14ac:dyDescent="0.3">
      <c r="D5759" s="1"/>
    </row>
    <row r="5760" spans="4:4" x14ac:dyDescent="0.3">
      <c r="D5760" s="1"/>
    </row>
    <row r="5761" spans="4:4" x14ac:dyDescent="0.3">
      <c r="D5761" s="1"/>
    </row>
    <row r="5762" spans="4:4" x14ac:dyDescent="0.3">
      <c r="D5762" s="1"/>
    </row>
    <row r="5763" spans="4:4" x14ac:dyDescent="0.3">
      <c r="D5763" s="1"/>
    </row>
    <row r="5764" spans="4:4" x14ac:dyDescent="0.3">
      <c r="D5764" s="1"/>
    </row>
    <row r="5765" spans="4:4" x14ac:dyDescent="0.3">
      <c r="D5765" s="1"/>
    </row>
    <row r="5766" spans="4:4" x14ac:dyDescent="0.3">
      <c r="D5766" s="1"/>
    </row>
    <row r="5767" spans="4:4" x14ac:dyDescent="0.3">
      <c r="D5767" s="1"/>
    </row>
    <row r="5768" spans="4:4" x14ac:dyDescent="0.3">
      <c r="D5768" s="1"/>
    </row>
    <row r="5769" spans="4:4" x14ac:dyDescent="0.3">
      <c r="D5769" s="1"/>
    </row>
    <row r="5770" spans="4:4" x14ac:dyDescent="0.3">
      <c r="D5770" s="1"/>
    </row>
    <row r="5771" spans="4:4" x14ac:dyDescent="0.3">
      <c r="D5771" s="1"/>
    </row>
    <row r="5772" spans="4:4" x14ac:dyDescent="0.3">
      <c r="D5772" s="1"/>
    </row>
    <row r="5773" spans="4:4" x14ac:dyDescent="0.3">
      <c r="D5773" s="1"/>
    </row>
    <row r="5774" spans="4:4" x14ac:dyDescent="0.3">
      <c r="D5774" s="1"/>
    </row>
    <row r="5775" spans="4:4" x14ac:dyDescent="0.3">
      <c r="D5775" s="1"/>
    </row>
    <row r="5776" spans="4:4" x14ac:dyDescent="0.3">
      <c r="D5776" s="1"/>
    </row>
    <row r="5777" spans="4:4" x14ac:dyDescent="0.3">
      <c r="D5777" s="1"/>
    </row>
    <row r="5778" spans="4:4" x14ac:dyDescent="0.3">
      <c r="D5778" s="1"/>
    </row>
    <row r="5779" spans="4:4" x14ac:dyDescent="0.3">
      <c r="D5779" s="1"/>
    </row>
    <row r="5780" spans="4:4" x14ac:dyDescent="0.3">
      <c r="D5780" s="1"/>
    </row>
    <row r="5781" spans="4:4" x14ac:dyDescent="0.3">
      <c r="D5781" s="1"/>
    </row>
    <row r="5782" spans="4:4" x14ac:dyDescent="0.3">
      <c r="D5782" s="1"/>
    </row>
    <row r="5783" spans="4:4" x14ac:dyDescent="0.3">
      <c r="D5783" s="1"/>
    </row>
    <row r="5784" spans="4:4" x14ac:dyDescent="0.3">
      <c r="D5784" s="1"/>
    </row>
    <row r="5785" spans="4:4" x14ac:dyDescent="0.3">
      <c r="D5785" s="1"/>
    </row>
    <row r="5786" spans="4:4" x14ac:dyDescent="0.3">
      <c r="D5786" s="1"/>
    </row>
    <row r="5787" spans="4:4" x14ac:dyDescent="0.3">
      <c r="D5787" s="1"/>
    </row>
    <row r="5788" spans="4:4" x14ac:dyDescent="0.3">
      <c r="D5788" s="1"/>
    </row>
    <row r="5789" spans="4:4" x14ac:dyDescent="0.3">
      <c r="D5789" s="1"/>
    </row>
    <row r="5790" spans="4:4" x14ac:dyDescent="0.3">
      <c r="D5790" s="1"/>
    </row>
    <row r="5791" spans="4:4" x14ac:dyDescent="0.3">
      <c r="D5791" s="1"/>
    </row>
    <row r="5792" spans="4:4" x14ac:dyDescent="0.3">
      <c r="D5792" s="1"/>
    </row>
    <row r="5793" spans="4:4" x14ac:dyDescent="0.3">
      <c r="D5793" s="1"/>
    </row>
    <row r="5794" spans="4:4" x14ac:dyDescent="0.3">
      <c r="D5794" s="1"/>
    </row>
    <row r="5795" spans="4:4" x14ac:dyDescent="0.3">
      <c r="D5795" s="1"/>
    </row>
    <row r="5796" spans="4:4" x14ac:dyDescent="0.3">
      <c r="D5796" s="1"/>
    </row>
    <row r="5797" spans="4:4" x14ac:dyDescent="0.3">
      <c r="D5797" s="1"/>
    </row>
    <row r="5798" spans="4:4" x14ac:dyDescent="0.3">
      <c r="D5798" s="1"/>
    </row>
    <row r="5799" spans="4:4" x14ac:dyDescent="0.3">
      <c r="D5799" s="1"/>
    </row>
    <row r="5800" spans="4:4" x14ac:dyDescent="0.3">
      <c r="D5800" s="1"/>
    </row>
    <row r="5801" spans="4:4" x14ac:dyDescent="0.3">
      <c r="D5801" s="1"/>
    </row>
    <row r="5802" spans="4:4" x14ac:dyDescent="0.3">
      <c r="D5802" s="1"/>
    </row>
    <row r="5803" spans="4:4" x14ac:dyDescent="0.3">
      <c r="D5803" s="1"/>
    </row>
    <row r="5804" spans="4:4" x14ac:dyDescent="0.3">
      <c r="D5804" s="1"/>
    </row>
    <row r="5805" spans="4:4" x14ac:dyDescent="0.3">
      <c r="D5805" s="1"/>
    </row>
    <row r="5806" spans="4:4" x14ac:dyDescent="0.3">
      <c r="D5806" s="1"/>
    </row>
    <row r="5807" spans="4:4" x14ac:dyDescent="0.3">
      <c r="D5807" s="1"/>
    </row>
    <row r="5808" spans="4:4" x14ac:dyDescent="0.3">
      <c r="D5808" s="1"/>
    </row>
    <row r="5809" spans="4:4" x14ac:dyDescent="0.3">
      <c r="D5809" s="1"/>
    </row>
    <row r="5810" spans="4:4" x14ac:dyDescent="0.3">
      <c r="D5810" s="1"/>
    </row>
    <row r="5811" spans="4:4" x14ac:dyDescent="0.3">
      <c r="D5811" s="1"/>
    </row>
    <row r="5812" spans="4:4" x14ac:dyDescent="0.3">
      <c r="D5812" s="1"/>
    </row>
    <row r="5813" spans="4:4" x14ac:dyDescent="0.3">
      <c r="D5813" s="1"/>
    </row>
    <row r="5814" spans="4:4" x14ac:dyDescent="0.3">
      <c r="D5814" s="1"/>
    </row>
    <row r="5815" spans="4:4" x14ac:dyDescent="0.3">
      <c r="D5815" s="1"/>
    </row>
    <row r="5816" spans="4:4" x14ac:dyDescent="0.3">
      <c r="D5816" s="1"/>
    </row>
    <row r="5817" spans="4:4" x14ac:dyDescent="0.3">
      <c r="D5817" s="1"/>
    </row>
    <row r="5818" spans="4:4" x14ac:dyDescent="0.3">
      <c r="D5818" s="1"/>
    </row>
    <row r="5819" spans="4:4" x14ac:dyDescent="0.3">
      <c r="D5819" s="1"/>
    </row>
    <row r="5820" spans="4:4" x14ac:dyDescent="0.3">
      <c r="D5820" s="1"/>
    </row>
    <row r="5821" spans="4:4" x14ac:dyDescent="0.3">
      <c r="D5821" s="1"/>
    </row>
    <row r="5822" spans="4:4" x14ac:dyDescent="0.3">
      <c r="D5822" s="1"/>
    </row>
    <row r="5823" spans="4:4" x14ac:dyDescent="0.3">
      <c r="D5823" s="1"/>
    </row>
    <row r="5824" spans="4:4" x14ac:dyDescent="0.3">
      <c r="D5824" s="1"/>
    </row>
    <row r="5825" spans="4:4" x14ac:dyDescent="0.3">
      <c r="D5825" s="1"/>
    </row>
    <row r="5826" spans="4:4" x14ac:dyDescent="0.3">
      <c r="D5826" s="1"/>
    </row>
    <row r="5827" spans="4:4" x14ac:dyDescent="0.3">
      <c r="D5827" s="1"/>
    </row>
    <row r="5828" spans="4:4" x14ac:dyDescent="0.3">
      <c r="D5828" s="1"/>
    </row>
    <row r="5829" spans="4:4" x14ac:dyDescent="0.3">
      <c r="D5829" s="1"/>
    </row>
    <row r="5830" spans="4:4" x14ac:dyDescent="0.3">
      <c r="D5830" s="1"/>
    </row>
    <row r="5831" spans="4:4" x14ac:dyDescent="0.3">
      <c r="D5831" s="1"/>
    </row>
    <row r="5832" spans="4:4" x14ac:dyDescent="0.3">
      <c r="D5832" s="1"/>
    </row>
    <row r="5833" spans="4:4" x14ac:dyDescent="0.3">
      <c r="D5833" s="1"/>
    </row>
    <row r="5834" spans="4:4" x14ac:dyDescent="0.3">
      <c r="D5834" s="1"/>
    </row>
    <row r="5835" spans="4:4" x14ac:dyDescent="0.3">
      <c r="D5835" s="1"/>
    </row>
    <row r="5836" spans="4:4" x14ac:dyDescent="0.3">
      <c r="D5836" s="1"/>
    </row>
    <row r="5837" spans="4:4" x14ac:dyDescent="0.3">
      <c r="D5837" s="1"/>
    </row>
    <row r="5838" spans="4:4" x14ac:dyDescent="0.3">
      <c r="D5838" s="1"/>
    </row>
    <row r="5839" spans="4:4" x14ac:dyDescent="0.3">
      <c r="D5839" s="1"/>
    </row>
    <row r="5840" spans="4:4" x14ac:dyDescent="0.3">
      <c r="D5840" s="1"/>
    </row>
    <row r="5841" spans="4:4" x14ac:dyDescent="0.3">
      <c r="D5841" s="1"/>
    </row>
    <row r="5842" spans="4:4" x14ac:dyDescent="0.3">
      <c r="D5842" s="1"/>
    </row>
    <row r="5843" spans="4:4" x14ac:dyDescent="0.3">
      <c r="D5843" s="1"/>
    </row>
    <row r="5844" spans="4:4" x14ac:dyDescent="0.3">
      <c r="D5844" s="1"/>
    </row>
    <row r="5845" spans="4:4" x14ac:dyDescent="0.3">
      <c r="D5845" s="1"/>
    </row>
    <row r="5846" spans="4:4" x14ac:dyDescent="0.3">
      <c r="D5846" s="1"/>
    </row>
    <row r="5847" spans="4:4" x14ac:dyDescent="0.3">
      <c r="D5847" s="1"/>
    </row>
    <row r="5848" spans="4:4" x14ac:dyDescent="0.3">
      <c r="D5848" s="1"/>
    </row>
    <row r="5849" spans="4:4" x14ac:dyDescent="0.3">
      <c r="D5849" s="1"/>
    </row>
    <row r="5850" spans="4:4" x14ac:dyDescent="0.3">
      <c r="D5850" s="1"/>
    </row>
    <row r="5851" spans="4:4" x14ac:dyDescent="0.3">
      <c r="D5851" s="1"/>
    </row>
    <row r="5852" spans="4:4" x14ac:dyDescent="0.3">
      <c r="D5852" s="1"/>
    </row>
    <row r="5853" spans="4:4" x14ac:dyDescent="0.3">
      <c r="D5853" s="1"/>
    </row>
    <row r="5854" spans="4:4" x14ac:dyDescent="0.3">
      <c r="D5854" s="1"/>
    </row>
    <row r="5855" spans="4:4" x14ac:dyDescent="0.3">
      <c r="D5855" s="1"/>
    </row>
    <row r="5856" spans="4:4" x14ac:dyDescent="0.3">
      <c r="D5856" s="1"/>
    </row>
    <row r="5857" spans="4:4" x14ac:dyDescent="0.3">
      <c r="D5857" s="1"/>
    </row>
    <row r="5858" spans="4:4" x14ac:dyDescent="0.3">
      <c r="D5858" s="1"/>
    </row>
    <row r="5859" spans="4:4" x14ac:dyDescent="0.3">
      <c r="D5859" s="1"/>
    </row>
    <row r="5860" spans="4:4" x14ac:dyDescent="0.3">
      <c r="D5860" s="1"/>
    </row>
    <row r="5861" spans="4:4" x14ac:dyDescent="0.3">
      <c r="D5861" s="1"/>
    </row>
    <row r="5862" spans="4:4" x14ac:dyDescent="0.3">
      <c r="D5862" s="1"/>
    </row>
    <row r="5863" spans="4:4" x14ac:dyDescent="0.3">
      <c r="D5863" s="1"/>
    </row>
    <row r="5864" spans="4:4" x14ac:dyDescent="0.3">
      <c r="D5864" s="1"/>
    </row>
    <row r="5865" spans="4:4" x14ac:dyDescent="0.3">
      <c r="D5865" s="1"/>
    </row>
    <row r="5866" spans="4:4" x14ac:dyDescent="0.3">
      <c r="D5866" s="1"/>
    </row>
    <row r="5867" spans="4:4" x14ac:dyDescent="0.3">
      <c r="D5867" s="1"/>
    </row>
    <row r="5868" spans="4:4" x14ac:dyDescent="0.3">
      <c r="D5868" s="1"/>
    </row>
    <row r="5869" spans="4:4" x14ac:dyDescent="0.3">
      <c r="D5869" s="1"/>
    </row>
    <row r="5870" spans="4:4" x14ac:dyDescent="0.3">
      <c r="D5870" s="1"/>
    </row>
    <row r="5871" spans="4:4" x14ac:dyDescent="0.3">
      <c r="D5871" s="1"/>
    </row>
    <row r="5872" spans="4:4" x14ac:dyDescent="0.3">
      <c r="D5872" s="1"/>
    </row>
    <row r="5873" spans="4:4" x14ac:dyDescent="0.3">
      <c r="D5873" s="1"/>
    </row>
    <row r="5874" spans="4:4" x14ac:dyDescent="0.3">
      <c r="D5874" s="1"/>
    </row>
    <row r="5875" spans="4:4" x14ac:dyDescent="0.3">
      <c r="D5875" s="1"/>
    </row>
    <row r="5876" spans="4:4" x14ac:dyDescent="0.3">
      <c r="D5876" s="1"/>
    </row>
    <row r="5877" spans="4:4" x14ac:dyDescent="0.3">
      <c r="D5877" s="1"/>
    </row>
    <row r="5878" spans="4:4" x14ac:dyDescent="0.3">
      <c r="D5878" s="1"/>
    </row>
    <row r="5879" spans="4:4" x14ac:dyDescent="0.3">
      <c r="D5879" s="1"/>
    </row>
    <row r="5880" spans="4:4" x14ac:dyDescent="0.3">
      <c r="D5880" s="1"/>
    </row>
    <row r="5881" spans="4:4" x14ac:dyDescent="0.3">
      <c r="D5881" s="1"/>
    </row>
    <row r="5882" spans="4:4" x14ac:dyDescent="0.3">
      <c r="D5882" s="1"/>
    </row>
    <row r="5883" spans="4:4" x14ac:dyDescent="0.3">
      <c r="D5883" s="1"/>
    </row>
    <row r="5884" spans="4:4" x14ac:dyDescent="0.3">
      <c r="D5884" s="1"/>
    </row>
    <row r="5885" spans="4:4" x14ac:dyDescent="0.3">
      <c r="D5885" s="1"/>
    </row>
    <row r="5886" spans="4:4" x14ac:dyDescent="0.3">
      <c r="D5886" s="1"/>
    </row>
    <row r="5887" spans="4:4" x14ac:dyDescent="0.3">
      <c r="D5887" s="1"/>
    </row>
    <row r="5888" spans="4:4" x14ac:dyDescent="0.3">
      <c r="D5888" s="1"/>
    </row>
    <row r="5889" spans="4:4" x14ac:dyDescent="0.3">
      <c r="D5889" s="1"/>
    </row>
    <row r="5890" spans="4:4" x14ac:dyDescent="0.3">
      <c r="D5890" s="1"/>
    </row>
    <row r="5891" spans="4:4" x14ac:dyDescent="0.3">
      <c r="D5891" s="1"/>
    </row>
    <row r="5892" spans="4:4" x14ac:dyDescent="0.3">
      <c r="D5892" s="1"/>
    </row>
    <row r="5893" spans="4:4" x14ac:dyDescent="0.3">
      <c r="D5893" s="1"/>
    </row>
    <row r="5894" spans="4:4" x14ac:dyDescent="0.3">
      <c r="D5894" s="1"/>
    </row>
    <row r="5895" spans="4:4" x14ac:dyDescent="0.3">
      <c r="D5895" s="1"/>
    </row>
    <row r="5896" spans="4:4" x14ac:dyDescent="0.3">
      <c r="D5896" s="1"/>
    </row>
    <row r="5897" spans="4:4" x14ac:dyDescent="0.3">
      <c r="D5897" s="1"/>
    </row>
    <row r="5898" spans="4:4" x14ac:dyDescent="0.3">
      <c r="D5898" s="1"/>
    </row>
    <row r="5899" spans="4:4" x14ac:dyDescent="0.3">
      <c r="D5899" s="1"/>
    </row>
    <row r="5900" spans="4:4" x14ac:dyDescent="0.3">
      <c r="D5900" s="1"/>
    </row>
    <row r="5901" spans="4:4" x14ac:dyDescent="0.3">
      <c r="D5901" s="1"/>
    </row>
    <row r="5902" spans="4:4" x14ac:dyDescent="0.3">
      <c r="D5902" s="1"/>
    </row>
    <row r="5903" spans="4:4" x14ac:dyDescent="0.3">
      <c r="D5903" s="1"/>
    </row>
    <row r="5904" spans="4:4" x14ac:dyDescent="0.3">
      <c r="D5904" s="1"/>
    </row>
    <row r="5905" spans="4:4" x14ac:dyDescent="0.3">
      <c r="D5905" s="1"/>
    </row>
    <row r="5906" spans="4:4" x14ac:dyDescent="0.3">
      <c r="D5906" s="1"/>
    </row>
    <row r="5907" spans="4:4" x14ac:dyDescent="0.3">
      <c r="D5907" s="1"/>
    </row>
    <row r="5908" spans="4:4" x14ac:dyDescent="0.3">
      <c r="D5908" s="1"/>
    </row>
    <row r="5909" spans="4:4" x14ac:dyDescent="0.3">
      <c r="D5909" s="1"/>
    </row>
    <row r="5910" spans="4:4" x14ac:dyDescent="0.3">
      <c r="D5910" s="1"/>
    </row>
    <row r="5911" spans="4:4" x14ac:dyDescent="0.3">
      <c r="D5911" s="1"/>
    </row>
    <row r="5912" spans="4:4" x14ac:dyDescent="0.3">
      <c r="D5912" s="1"/>
    </row>
    <row r="5913" spans="4:4" x14ac:dyDescent="0.3">
      <c r="D5913" s="1"/>
    </row>
    <row r="5914" spans="4:4" x14ac:dyDescent="0.3">
      <c r="D5914" s="1"/>
    </row>
    <row r="5915" spans="4:4" x14ac:dyDescent="0.3">
      <c r="D5915" s="1"/>
    </row>
    <row r="5916" spans="4:4" x14ac:dyDescent="0.3">
      <c r="D5916" s="1"/>
    </row>
    <row r="5917" spans="4:4" x14ac:dyDescent="0.3">
      <c r="D5917" s="1"/>
    </row>
    <row r="5918" spans="4:4" x14ac:dyDescent="0.3">
      <c r="D5918" s="1"/>
    </row>
    <row r="5919" spans="4:4" x14ac:dyDescent="0.3">
      <c r="D5919" s="1"/>
    </row>
    <row r="5920" spans="4:4" x14ac:dyDescent="0.3">
      <c r="D5920" s="1"/>
    </row>
    <row r="5921" spans="4:4" x14ac:dyDescent="0.3">
      <c r="D5921" s="1"/>
    </row>
    <row r="5922" spans="4:4" x14ac:dyDescent="0.3">
      <c r="D5922" s="1"/>
    </row>
    <row r="5923" spans="4:4" x14ac:dyDescent="0.3">
      <c r="D5923" s="1"/>
    </row>
    <row r="5924" spans="4:4" x14ac:dyDescent="0.3">
      <c r="D5924" s="1"/>
    </row>
    <row r="5925" spans="4:4" x14ac:dyDescent="0.3">
      <c r="D5925" s="1"/>
    </row>
    <row r="5926" spans="4:4" x14ac:dyDescent="0.3">
      <c r="D5926" s="1"/>
    </row>
    <row r="5927" spans="4:4" x14ac:dyDescent="0.3">
      <c r="D5927" s="1"/>
    </row>
    <row r="5928" spans="4:4" x14ac:dyDescent="0.3">
      <c r="D5928" s="1"/>
    </row>
    <row r="5929" spans="4:4" x14ac:dyDescent="0.3">
      <c r="D5929" s="1"/>
    </row>
    <row r="5930" spans="4:4" x14ac:dyDescent="0.3">
      <c r="D5930" s="1"/>
    </row>
    <row r="5931" spans="4:4" x14ac:dyDescent="0.3">
      <c r="D5931" s="1"/>
    </row>
    <row r="5932" spans="4:4" x14ac:dyDescent="0.3">
      <c r="D5932" s="1"/>
    </row>
    <row r="5933" spans="4:4" x14ac:dyDescent="0.3">
      <c r="D5933" s="1"/>
    </row>
    <row r="5934" spans="4:4" x14ac:dyDescent="0.3">
      <c r="D5934" s="1"/>
    </row>
    <row r="5935" spans="4:4" x14ac:dyDescent="0.3">
      <c r="D5935" s="1"/>
    </row>
    <row r="5936" spans="4:4" x14ac:dyDescent="0.3">
      <c r="D5936" s="1"/>
    </row>
    <row r="5937" spans="4:4" x14ac:dyDescent="0.3">
      <c r="D5937" s="1"/>
    </row>
    <row r="5938" spans="4:4" x14ac:dyDescent="0.3">
      <c r="D5938" s="1"/>
    </row>
    <row r="5939" spans="4:4" x14ac:dyDescent="0.3">
      <c r="D5939" s="1"/>
    </row>
    <row r="5940" spans="4:4" x14ac:dyDescent="0.3">
      <c r="D5940" s="1"/>
    </row>
    <row r="5941" spans="4:4" x14ac:dyDescent="0.3">
      <c r="D5941" s="1"/>
    </row>
    <row r="5942" spans="4:4" x14ac:dyDescent="0.3">
      <c r="D5942" s="1"/>
    </row>
    <row r="5943" spans="4:4" x14ac:dyDescent="0.3">
      <c r="D5943" s="1"/>
    </row>
    <row r="5944" spans="4:4" x14ac:dyDescent="0.3">
      <c r="D5944" s="1"/>
    </row>
    <row r="5945" spans="4:4" x14ac:dyDescent="0.3">
      <c r="D5945" s="1"/>
    </row>
    <row r="5946" spans="4:4" x14ac:dyDescent="0.3">
      <c r="D5946" s="1"/>
    </row>
    <row r="5947" spans="4:4" x14ac:dyDescent="0.3">
      <c r="D5947" s="1"/>
    </row>
    <row r="5948" spans="4:4" x14ac:dyDescent="0.3">
      <c r="D5948" s="1"/>
    </row>
    <row r="5949" spans="4:4" x14ac:dyDescent="0.3">
      <c r="D5949" s="1"/>
    </row>
    <row r="5950" spans="4:4" x14ac:dyDescent="0.3">
      <c r="D5950" s="1"/>
    </row>
    <row r="5951" spans="4:4" x14ac:dyDescent="0.3">
      <c r="D5951" s="1"/>
    </row>
    <row r="5952" spans="4:4" x14ac:dyDescent="0.3">
      <c r="D5952" s="1"/>
    </row>
    <row r="5953" spans="4:4" x14ac:dyDescent="0.3">
      <c r="D5953" s="1"/>
    </row>
    <row r="5954" spans="4:4" x14ac:dyDescent="0.3">
      <c r="D5954" s="1"/>
    </row>
    <row r="5955" spans="4:4" x14ac:dyDescent="0.3">
      <c r="D5955" s="1"/>
    </row>
    <row r="5956" spans="4:4" x14ac:dyDescent="0.3">
      <c r="D5956" s="1"/>
    </row>
    <row r="5957" spans="4:4" x14ac:dyDescent="0.3">
      <c r="D5957" s="1"/>
    </row>
    <row r="5958" spans="4:4" x14ac:dyDescent="0.3">
      <c r="D5958" s="1"/>
    </row>
    <row r="5959" spans="4:4" x14ac:dyDescent="0.3">
      <c r="D5959" s="1"/>
    </row>
    <row r="5960" spans="4:4" x14ac:dyDescent="0.3">
      <c r="D5960" s="1"/>
    </row>
    <row r="5961" spans="4:4" x14ac:dyDescent="0.3">
      <c r="D5961" s="1"/>
    </row>
    <row r="5962" spans="4:4" x14ac:dyDescent="0.3">
      <c r="D5962" s="1"/>
    </row>
    <row r="5963" spans="4:4" x14ac:dyDescent="0.3">
      <c r="D5963" s="1"/>
    </row>
    <row r="5964" spans="4:4" x14ac:dyDescent="0.3">
      <c r="D5964" s="1"/>
    </row>
    <row r="5965" spans="4:4" x14ac:dyDescent="0.3">
      <c r="D5965" s="1"/>
    </row>
    <row r="5966" spans="4:4" x14ac:dyDescent="0.3">
      <c r="D5966" s="1"/>
    </row>
    <row r="5967" spans="4:4" x14ac:dyDescent="0.3">
      <c r="D5967" s="1"/>
    </row>
    <row r="5968" spans="4:4" x14ac:dyDescent="0.3">
      <c r="D5968" s="1"/>
    </row>
    <row r="5969" spans="4:4" x14ac:dyDescent="0.3">
      <c r="D5969" s="1"/>
    </row>
    <row r="5970" spans="4:4" x14ac:dyDescent="0.3">
      <c r="D5970" s="1"/>
    </row>
    <row r="5971" spans="4:4" x14ac:dyDescent="0.3">
      <c r="D5971" s="1"/>
    </row>
    <row r="5972" spans="4:4" x14ac:dyDescent="0.3">
      <c r="D5972" s="1"/>
    </row>
    <row r="5973" spans="4:4" x14ac:dyDescent="0.3">
      <c r="D5973" s="1"/>
    </row>
    <row r="5974" spans="4:4" x14ac:dyDescent="0.3">
      <c r="D5974" s="1"/>
    </row>
    <row r="5975" spans="4:4" x14ac:dyDescent="0.3">
      <c r="D5975" s="1"/>
    </row>
    <row r="5976" spans="4:4" x14ac:dyDescent="0.3">
      <c r="D5976" s="1"/>
    </row>
    <row r="5977" spans="4:4" x14ac:dyDescent="0.3">
      <c r="D5977" s="1"/>
    </row>
    <row r="5978" spans="4:4" x14ac:dyDescent="0.3">
      <c r="D5978" s="1"/>
    </row>
    <row r="5979" spans="4:4" x14ac:dyDescent="0.3">
      <c r="D5979" s="1"/>
    </row>
    <row r="5980" spans="4:4" x14ac:dyDescent="0.3">
      <c r="D5980" s="1"/>
    </row>
    <row r="5981" spans="4:4" x14ac:dyDescent="0.3">
      <c r="D5981" s="1"/>
    </row>
    <row r="5982" spans="4:4" x14ac:dyDescent="0.3">
      <c r="D5982" s="1"/>
    </row>
    <row r="5983" spans="4:4" x14ac:dyDescent="0.3">
      <c r="D5983" s="1"/>
    </row>
    <row r="5984" spans="4:4" x14ac:dyDescent="0.3">
      <c r="D5984" s="1"/>
    </row>
    <row r="5985" spans="4:4" x14ac:dyDescent="0.3">
      <c r="D5985" s="1"/>
    </row>
    <row r="5986" spans="4:4" x14ac:dyDescent="0.3">
      <c r="D5986" s="1"/>
    </row>
    <row r="5987" spans="4:4" x14ac:dyDescent="0.3">
      <c r="D5987" s="1"/>
    </row>
    <row r="5988" spans="4:4" x14ac:dyDescent="0.3">
      <c r="D5988" s="1"/>
    </row>
    <row r="5989" spans="4:4" x14ac:dyDescent="0.3">
      <c r="D5989" s="1"/>
    </row>
    <row r="5990" spans="4:4" x14ac:dyDescent="0.3">
      <c r="D5990" s="1"/>
    </row>
    <row r="5991" spans="4:4" x14ac:dyDescent="0.3">
      <c r="D5991" s="1"/>
    </row>
    <row r="5992" spans="4:4" x14ac:dyDescent="0.3">
      <c r="D5992" s="1"/>
    </row>
    <row r="5993" spans="4:4" x14ac:dyDescent="0.3">
      <c r="D5993" s="1"/>
    </row>
    <row r="5994" spans="4:4" x14ac:dyDescent="0.3">
      <c r="D5994" s="1"/>
    </row>
    <row r="5995" spans="4:4" x14ac:dyDescent="0.3">
      <c r="D5995" s="1"/>
    </row>
    <row r="5996" spans="4:4" x14ac:dyDescent="0.3">
      <c r="D5996" s="1"/>
    </row>
    <row r="5997" spans="4:4" x14ac:dyDescent="0.3">
      <c r="D5997" s="1"/>
    </row>
    <row r="5998" spans="4:4" x14ac:dyDescent="0.3">
      <c r="D5998" s="1"/>
    </row>
    <row r="5999" spans="4:4" x14ac:dyDescent="0.3">
      <c r="D5999" s="1"/>
    </row>
    <row r="6000" spans="4:4" x14ac:dyDescent="0.3">
      <c r="D6000" s="1"/>
    </row>
    <row r="6001" spans="4:4" x14ac:dyDescent="0.3">
      <c r="D6001" s="1"/>
    </row>
    <row r="6002" spans="4:4" x14ac:dyDescent="0.3">
      <c r="D6002" s="1"/>
    </row>
    <row r="6003" spans="4:4" x14ac:dyDescent="0.3">
      <c r="D6003" s="1"/>
    </row>
    <row r="6004" spans="4:4" x14ac:dyDescent="0.3">
      <c r="D6004" s="1"/>
    </row>
    <row r="6005" spans="4:4" x14ac:dyDescent="0.3">
      <c r="D6005" s="1"/>
    </row>
    <row r="6006" spans="4:4" x14ac:dyDescent="0.3">
      <c r="D6006" s="1"/>
    </row>
    <row r="6007" spans="4:4" x14ac:dyDescent="0.3">
      <c r="D6007" s="1"/>
    </row>
    <row r="6008" spans="4:4" x14ac:dyDescent="0.3">
      <c r="D6008" s="1"/>
    </row>
    <row r="6009" spans="4:4" x14ac:dyDescent="0.3">
      <c r="D6009" s="1"/>
    </row>
    <row r="6010" spans="4:4" x14ac:dyDescent="0.3">
      <c r="D6010" s="1"/>
    </row>
    <row r="6011" spans="4:4" x14ac:dyDescent="0.3">
      <c r="D6011" s="1"/>
    </row>
    <row r="6012" spans="4:4" x14ac:dyDescent="0.3">
      <c r="D6012" s="1"/>
    </row>
    <row r="6013" spans="4:4" x14ac:dyDescent="0.3">
      <c r="D6013" s="1"/>
    </row>
    <row r="6014" spans="4:4" x14ac:dyDescent="0.3">
      <c r="D6014" s="1"/>
    </row>
    <row r="6015" spans="4:4" x14ac:dyDescent="0.3">
      <c r="D6015" s="1"/>
    </row>
    <row r="6016" spans="4:4" x14ac:dyDescent="0.3">
      <c r="D6016" s="1"/>
    </row>
    <row r="6017" spans="4:4" x14ac:dyDescent="0.3">
      <c r="D6017" s="1"/>
    </row>
    <row r="6018" spans="4:4" x14ac:dyDescent="0.3">
      <c r="D6018" s="1"/>
    </row>
    <row r="6019" spans="4:4" x14ac:dyDescent="0.3">
      <c r="D6019" s="1"/>
    </row>
    <row r="6020" spans="4:4" x14ac:dyDescent="0.3">
      <c r="D6020" s="1"/>
    </row>
    <row r="6021" spans="4:4" x14ac:dyDescent="0.3">
      <c r="D6021" s="1"/>
    </row>
    <row r="6022" spans="4:4" x14ac:dyDescent="0.3">
      <c r="D6022" s="1"/>
    </row>
    <row r="6023" spans="4:4" x14ac:dyDescent="0.3">
      <c r="D6023" s="1"/>
    </row>
    <row r="6024" spans="4:4" x14ac:dyDescent="0.3">
      <c r="D6024" s="1"/>
    </row>
    <row r="6025" spans="4:4" x14ac:dyDescent="0.3">
      <c r="D6025" s="1"/>
    </row>
    <row r="6026" spans="4:4" x14ac:dyDescent="0.3">
      <c r="D6026" s="1"/>
    </row>
    <row r="6027" spans="4:4" x14ac:dyDescent="0.3">
      <c r="D6027" s="1"/>
    </row>
    <row r="6028" spans="4:4" x14ac:dyDescent="0.3">
      <c r="D6028" s="1"/>
    </row>
    <row r="6029" spans="4:4" x14ac:dyDescent="0.3">
      <c r="D6029" s="1"/>
    </row>
    <row r="6030" spans="4:4" x14ac:dyDescent="0.3">
      <c r="D6030" s="1"/>
    </row>
    <row r="6031" spans="4:4" x14ac:dyDescent="0.3">
      <c r="D6031" s="1"/>
    </row>
    <row r="6032" spans="4:4" x14ac:dyDescent="0.3">
      <c r="D6032" s="1"/>
    </row>
    <row r="6033" spans="4:4" x14ac:dyDescent="0.3">
      <c r="D6033" s="1"/>
    </row>
    <row r="6034" spans="4:4" x14ac:dyDescent="0.3">
      <c r="D6034" s="1"/>
    </row>
    <row r="6035" spans="4:4" x14ac:dyDescent="0.3">
      <c r="D6035" s="1"/>
    </row>
    <row r="6036" spans="4:4" x14ac:dyDescent="0.3">
      <c r="D6036" s="1"/>
    </row>
    <row r="6037" spans="4:4" x14ac:dyDescent="0.3">
      <c r="D6037" s="1"/>
    </row>
    <row r="6038" spans="4:4" x14ac:dyDescent="0.3">
      <c r="D6038" s="1"/>
    </row>
    <row r="6039" spans="4:4" x14ac:dyDescent="0.3">
      <c r="D6039" s="1"/>
    </row>
    <row r="6040" spans="4:4" x14ac:dyDescent="0.3">
      <c r="D6040" s="1"/>
    </row>
    <row r="6041" spans="4:4" x14ac:dyDescent="0.3">
      <c r="D6041" s="1"/>
    </row>
    <row r="6042" spans="4:4" x14ac:dyDescent="0.3">
      <c r="D6042" s="1"/>
    </row>
    <row r="6043" spans="4:4" x14ac:dyDescent="0.3">
      <c r="D6043" s="1"/>
    </row>
    <row r="6044" spans="4:4" x14ac:dyDescent="0.3">
      <c r="D6044" s="1"/>
    </row>
    <row r="6045" spans="4:4" x14ac:dyDescent="0.3">
      <c r="D6045" s="1"/>
    </row>
    <row r="6046" spans="4:4" x14ac:dyDescent="0.3">
      <c r="D6046" s="1"/>
    </row>
    <row r="6047" spans="4:4" x14ac:dyDescent="0.3">
      <c r="D6047" s="1"/>
    </row>
    <row r="6048" spans="4:4" x14ac:dyDescent="0.3">
      <c r="D6048" s="1"/>
    </row>
    <row r="6049" spans="4:4" x14ac:dyDescent="0.3">
      <c r="D6049" s="1"/>
    </row>
    <row r="6050" spans="4:4" x14ac:dyDescent="0.3">
      <c r="D6050" s="1"/>
    </row>
    <row r="6051" spans="4:4" x14ac:dyDescent="0.3">
      <c r="D6051" s="1"/>
    </row>
    <row r="6052" spans="4:4" x14ac:dyDescent="0.3">
      <c r="D6052" s="1"/>
    </row>
    <row r="6053" spans="4:4" x14ac:dyDescent="0.3">
      <c r="D6053" s="1"/>
    </row>
    <row r="6054" spans="4:4" x14ac:dyDescent="0.3">
      <c r="D6054" s="1"/>
    </row>
    <row r="6055" spans="4:4" x14ac:dyDescent="0.3">
      <c r="D6055" s="1"/>
    </row>
    <row r="6056" spans="4:4" x14ac:dyDescent="0.3">
      <c r="D6056" s="1"/>
    </row>
    <row r="6057" spans="4:4" x14ac:dyDescent="0.3">
      <c r="D6057" s="1"/>
    </row>
    <row r="6058" spans="4:4" x14ac:dyDescent="0.3">
      <c r="D6058" s="1"/>
    </row>
    <row r="6059" spans="4:4" x14ac:dyDescent="0.3">
      <c r="D6059" s="1"/>
    </row>
    <row r="6060" spans="4:4" x14ac:dyDescent="0.3">
      <c r="D6060" s="1"/>
    </row>
    <row r="6061" spans="4:4" x14ac:dyDescent="0.3">
      <c r="D6061" s="1"/>
    </row>
    <row r="6062" spans="4:4" x14ac:dyDescent="0.3">
      <c r="D6062" s="1"/>
    </row>
    <row r="6063" spans="4:4" x14ac:dyDescent="0.3">
      <c r="D6063" s="1"/>
    </row>
    <row r="6064" spans="4:4" x14ac:dyDescent="0.3">
      <c r="D6064" s="1"/>
    </row>
    <row r="6065" spans="4:4" x14ac:dyDescent="0.3">
      <c r="D6065" s="1"/>
    </row>
    <row r="6066" spans="4:4" x14ac:dyDescent="0.3">
      <c r="D6066" s="1"/>
    </row>
    <row r="6067" spans="4:4" x14ac:dyDescent="0.3">
      <c r="D6067" s="1"/>
    </row>
    <row r="6068" spans="4:4" x14ac:dyDescent="0.3">
      <c r="D6068" s="1"/>
    </row>
    <row r="6069" spans="4:4" x14ac:dyDescent="0.3">
      <c r="D6069" s="1"/>
    </row>
    <row r="6070" spans="4:4" x14ac:dyDescent="0.3">
      <c r="D6070" s="1"/>
    </row>
    <row r="6071" spans="4:4" x14ac:dyDescent="0.3">
      <c r="D6071" s="1"/>
    </row>
    <row r="6072" spans="4:4" x14ac:dyDescent="0.3">
      <c r="D6072" s="1"/>
    </row>
    <row r="6073" spans="4:4" x14ac:dyDescent="0.3">
      <c r="D6073" s="1"/>
    </row>
    <row r="6074" spans="4:4" x14ac:dyDescent="0.3">
      <c r="D6074" s="1"/>
    </row>
    <row r="6075" spans="4:4" x14ac:dyDescent="0.3">
      <c r="D6075" s="1"/>
    </row>
    <row r="6076" spans="4:4" x14ac:dyDescent="0.3">
      <c r="D6076" s="1"/>
    </row>
    <row r="6077" spans="4:4" x14ac:dyDescent="0.3">
      <c r="D6077" s="1"/>
    </row>
    <row r="6078" spans="4:4" x14ac:dyDescent="0.3">
      <c r="D6078" s="1"/>
    </row>
    <row r="6079" spans="4:4" x14ac:dyDescent="0.3">
      <c r="D6079" s="1"/>
    </row>
    <row r="6080" spans="4:4" x14ac:dyDescent="0.3">
      <c r="D6080" s="1"/>
    </row>
    <row r="6081" spans="4:4" x14ac:dyDescent="0.3">
      <c r="D6081" s="1"/>
    </row>
    <row r="6082" spans="4:4" x14ac:dyDescent="0.3">
      <c r="D6082" s="1"/>
    </row>
    <row r="6083" spans="4:4" x14ac:dyDescent="0.3">
      <c r="D6083" s="1"/>
    </row>
    <row r="6084" spans="4:4" x14ac:dyDescent="0.3">
      <c r="D6084" s="1"/>
    </row>
    <row r="6085" spans="4:4" x14ac:dyDescent="0.3">
      <c r="D6085" s="1"/>
    </row>
    <row r="6086" spans="4:4" x14ac:dyDescent="0.3">
      <c r="D6086" s="1"/>
    </row>
    <row r="6087" spans="4:4" x14ac:dyDescent="0.3">
      <c r="D6087" s="1"/>
    </row>
    <row r="6088" spans="4:4" x14ac:dyDescent="0.3">
      <c r="D6088" s="1"/>
    </row>
    <row r="6089" spans="4:4" x14ac:dyDescent="0.3">
      <c r="D6089" s="1"/>
    </row>
    <row r="6090" spans="4:4" x14ac:dyDescent="0.3">
      <c r="D6090" s="1"/>
    </row>
    <row r="6091" spans="4:4" x14ac:dyDescent="0.3">
      <c r="D6091" s="1"/>
    </row>
    <row r="6092" spans="4:4" x14ac:dyDescent="0.3">
      <c r="D6092" s="1"/>
    </row>
    <row r="6093" spans="4:4" x14ac:dyDescent="0.3">
      <c r="D6093" s="1"/>
    </row>
    <row r="6094" spans="4:4" x14ac:dyDescent="0.3">
      <c r="D6094" s="1"/>
    </row>
    <row r="6095" spans="4:4" x14ac:dyDescent="0.3">
      <c r="D6095" s="1"/>
    </row>
    <row r="6096" spans="4:4" x14ac:dyDescent="0.3">
      <c r="D6096" s="1"/>
    </row>
    <row r="6097" spans="4:4" x14ac:dyDescent="0.3">
      <c r="D6097" s="1"/>
    </row>
    <row r="6098" spans="4:4" x14ac:dyDescent="0.3">
      <c r="D6098" s="1"/>
    </row>
    <row r="6099" spans="4:4" x14ac:dyDescent="0.3">
      <c r="D6099" s="1"/>
    </row>
    <row r="6100" spans="4:4" x14ac:dyDescent="0.3">
      <c r="D6100" s="1"/>
    </row>
    <row r="6101" spans="4:4" x14ac:dyDescent="0.3">
      <c r="D6101" s="1"/>
    </row>
    <row r="6102" spans="4:4" x14ac:dyDescent="0.3">
      <c r="D6102" s="1"/>
    </row>
    <row r="6103" spans="4:4" x14ac:dyDescent="0.3">
      <c r="D6103" s="1"/>
    </row>
    <row r="6104" spans="4:4" x14ac:dyDescent="0.3">
      <c r="D6104" s="1"/>
    </row>
    <row r="6105" spans="4:4" x14ac:dyDescent="0.3">
      <c r="D6105" s="1"/>
    </row>
    <row r="6106" spans="4:4" x14ac:dyDescent="0.3">
      <c r="D6106" s="1"/>
    </row>
    <row r="6107" spans="4:4" x14ac:dyDescent="0.3">
      <c r="D6107" s="1"/>
    </row>
    <row r="6108" spans="4:4" x14ac:dyDescent="0.3">
      <c r="D6108" s="1"/>
    </row>
    <row r="6109" spans="4:4" x14ac:dyDescent="0.3">
      <c r="D6109" s="1"/>
    </row>
    <row r="6110" spans="4:4" x14ac:dyDescent="0.3">
      <c r="D6110" s="1"/>
    </row>
    <row r="6111" spans="4:4" x14ac:dyDescent="0.3">
      <c r="D6111" s="1"/>
    </row>
    <row r="6112" spans="4:4" x14ac:dyDescent="0.3">
      <c r="D6112" s="1"/>
    </row>
    <row r="6113" spans="4:4" x14ac:dyDescent="0.3">
      <c r="D6113" s="1"/>
    </row>
    <row r="6114" spans="4:4" x14ac:dyDescent="0.3">
      <c r="D6114" s="1"/>
    </row>
    <row r="6115" spans="4:4" x14ac:dyDescent="0.3">
      <c r="D6115" s="1"/>
    </row>
    <row r="6116" spans="4:4" x14ac:dyDescent="0.3">
      <c r="D6116" s="1"/>
    </row>
    <row r="6117" spans="4:4" x14ac:dyDescent="0.3">
      <c r="D6117" s="1"/>
    </row>
    <row r="6118" spans="4:4" x14ac:dyDescent="0.3">
      <c r="D6118" s="1"/>
    </row>
    <row r="6119" spans="4:4" x14ac:dyDescent="0.3">
      <c r="D6119" s="1"/>
    </row>
    <row r="6120" spans="4:4" x14ac:dyDescent="0.3">
      <c r="D6120" s="1"/>
    </row>
    <row r="6121" spans="4:4" x14ac:dyDescent="0.3">
      <c r="D6121" s="1"/>
    </row>
    <row r="6122" spans="4:4" x14ac:dyDescent="0.3">
      <c r="D6122" s="1"/>
    </row>
    <row r="6123" spans="4:4" x14ac:dyDescent="0.3">
      <c r="D6123" s="1"/>
    </row>
    <row r="6124" spans="4:4" x14ac:dyDescent="0.3">
      <c r="D6124" s="1"/>
    </row>
    <row r="6125" spans="4:4" x14ac:dyDescent="0.3">
      <c r="D6125" s="1"/>
    </row>
    <row r="6126" spans="4:4" x14ac:dyDescent="0.3">
      <c r="D6126" s="1"/>
    </row>
    <row r="6127" spans="4:4" x14ac:dyDescent="0.3">
      <c r="D6127" s="1"/>
    </row>
    <row r="6128" spans="4:4" x14ac:dyDescent="0.3">
      <c r="D6128" s="1"/>
    </row>
    <row r="6129" spans="4:4" x14ac:dyDescent="0.3">
      <c r="D6129" s="1"/>
    </row>
    <row r="6130" spans="4:4" x14ac:dyDescent="0.3">
      <c r="D6130" s="1"/>
    </row>
    <row r="6131" spans="4:4" x14ac:dyDescent="0.3">
      <c r="D6131" s="1"/>
    </row>
    <row r="6132" spans="4:4" x14ac:dyDescent="0.3">
      <c r="D6132" s="1"/>
    </row>
    <row r="6133" spans="4:4" x14ac:dyDescent="0.3">
      <c r="D6133" s="1"/>
    </row>
    <row r="6134" spans="4:4" x14ac:dyDescent="0.3">
      <c r="D6134" s="1"/>
    </row>
    <row r="6135" spans="4:4" x14ac:dyDescent="0.3">
      <c r="D6135" s="1"/>
    </row>
    <row r="6136" spans="4:4" x14ac:dyDescent="0.3">
      <c r="D6136" s="1"/>
    </row>
    <row r="6137" spans="4:4" x14ac:dyDescent="0.3">
      <c r="D6137" s="1"/>
    </row>
    <row r="6138" spans="4:4" x14ac:dyDescent="0.3">
      <c r="D6138" s="1"/>
    </row>
    <row r="6139" spans="4:4" x14ac:dyDescent="0.3">
      <c r="D6139" s="1"/>
    </row>
    <row r="6140" spans="4:4" x14ac:dyDescent="0.3">
      <c r="D6140" s="1"/>
    </row>
    <row r="6141" spans="4:4" x14ac:dyDescent="0.3">
      <c r="D6141" s="1"/>
    </row>
    <row r="6142" spans="4:4" x14ac:dyDescent="0.3">
      <c r="D6142" s="1"/>
    </row>
    <row r="6143" spans="4:4" x14ac:dyDescent="0.3">
      <c r="D6143" s="1"/>
    </row>
    <row r="6144" spans="4:4" x14ac:dyDescent="0.3">
      <c r="D6144" s="1"/>
    </row>
    <row r="6145" spans="4:4" x14ac:dyDescent="0.3">
      <c r="D6145" s="1"/>
    </row>
    <row r="6146" spans="4:4" x14ac:dyDescent="0.3">
      <c r="D6146" s="1"/>
    </row>
    <row r="6147" spans="4:4" x14ac:dyDescent="0.3">
      <c r="D6147" s="1"/>
    </row>
    <row r="6148" spans="4:4" x14ac:dyDescent="0.3">
      <c r="D6148" s="1"/>
    </row>
    <row r="6149" spans="4:4" x14ac:dyDescent="0.3">
      <c r="D6149" s="1"/>
    </row>
    <row r="6150" spans="4:4" x14ac:dyDescent="0.3">
      <c r="D6150" s="1"/>
    </row>
    <row r="6151" spans="4:4" x14ac:dyDescent="0.3">
      <c r="D6151" s="1"/>
    </row>
    <row r="6152" spans="4:4" x14ac:dyDescent="0.3">
      <c r="D6152" s="1"/>
    </row>
    <row r="6153" spans="4:4" x14ac:dyDescent="0.3">
      <c r="D6153" s="1"/>
    </row>
    <row r="6154" spans="4:4" x14ac:dyDescent="0.3">
      <c r="D6154" s="1"/>
    </row>
    <row r="6155" spans="4:4" x14ac:dyDescent="0.3">
      <c r="D6155" s="1"/>
    </row>
    <row r="6156" spans="4:4" x14ac:dyDescent="0.3">
      <c r="D6156" s="1"/>
    </row>
    <row r="6157" spans="4:4" x14ac:dyDescent="0.3">
      <c r="D6157" s="1"/>
    </row>
    <row r="6158" spans="4:4" x14ac:dyDescent="0.3">
      <c r="D6158" s="1"/>
    </row>
    <row r="6159" spans="4:4" x14ac:dyDescent="0.3">
      <c r="D6159" s="1"/>
    </row>
    <row r="6160" spans="4:4" x14ac:dyDescent="0.3">
      <c r="D6160" s="1"/>
    </row>
    <row r="6161" spans="4:4" x14ac:dyDescent="0.3">
      <c r="D6161" s="1"/>
    </row>
    <row r="6162" spans="4:4" x14ac:dyDescent="0.3">
      <c r="D6162" s="1"/>
    </row>
    <row r="6163" spans="4:4" x14ac:dyDescent="0.3">
      <c r="D6163" s="1"/>
    </row>
    <row r="6164" spans="4:4" x14ac:dyDescent="0.3">
      <c r="D6164" s="1"/>
    </row>
    <row r="6165" spans="4:4" x14ac:dyDescent="0.3">
      <c r="D6165" s="1"/>
    </row>
    <row r="6166" spans="4:4" x14ac:dyDescent="0.3">
      <c r="D6166" s="1"/>
    </row>
    <row r="6167" spans="4:4" x14ac:dyDescent="0.3">
      <c r="D6167" s="1"/>
    </row>
    <row r="6168" spans="4:4" x14ac:dyDescent="0.3">
      <c r="D6168" s="1"/>
    </row>
    <row r="6169" spans="4:4" x14ac:dyDescent="0.3">
      <c r="D6169" s="1"/>
    </row>
    <row r="6170" spans="4:4" x14ac:dyDescent="0.3">
      <c r="D6170" s="1"/>
    </row>
    <row r="6171" spans="4:4" x14ac:dyDescent="0.3">
      <c r="D6171" s="1"/>
    </row>
    <row r="6172" spans="4:4" x14ac:dyDescent="0.3">
      <c r="D6172" s="1"/>
    </row>
    <row r="6173" spans="4:4" x14ac:dyDescent="0.3">
      <c r="D6173" s="1"/>
    </row>
    <row r="6174" spans="4:4" x14ac:dyDescent="0.3">
      <c r="D6174" s="1"/>
    </row>
    <row r="6175" spans="4:4" x14ac:dyDescent="0.3">
      <c r="D6175" s="1"/>
    </row>
    <row r="6176" spans="4:4" x14ac:dyDescent="0.3">
      <c r="D6176" s="1"/>
    </row>
    <row r="6177" spans="4:4" x14ac:dyDescent="0.3">
      <c r="D6177" s="1"/>
    </row>
    <row r="6178" spans="4:4" x14ac:dyDescent="0.3">
      <c r="D6178" s="1"/>
    </row>
    <row r="6179" spans="4:4" x14ac:dyDescent="0.3">
      <c r="D6179" s="1"/>
    </row>
    <row r="6180" spans="4:4" x14ac:dyDescent="0.3">
      <c r="D6180" s="1"/>
    </row>
    <row r="6181" spans="4:4" x14ac:dyDescent="0.3">
      <c r="D6181" s="1"/>
    </row>
    <row r="6182" spans="4:4" x14ac:dyDescent="0.3">
      <c r="D6182" s="1"/>
    </row>
    <row r="6183" spans="4:4" x14ac:dyDescent="0.3">
      <c r="D6183" s="1"/>
    </row>
    <row r="6184" spans="4:4" x14ac:dyDescent="0.3">
      <c r="D6184" s="1"/>
    </row>
    <row r="6185" spans="4:4" x14ac:dyDescent="0.3">
      <c r="D6185" s="1"/>
    </row>
    <row r="6186" spans="4:4" x14ac:dyDescent="0.3">
      <c r="D6186" s="1"/>
    </row>
    <row r="6187" spans="4:4" x14ac:dyDescent="0.3">
      <c r="D6187" s="1"/>
    </row>
    <row r="6188" spans="4:4" x14ac:dyDescent="0.3">
      <c r="D6188" s="1"/>
    </row>
    <row r="6189" spans="4:4" x14ac:dyDescent="0.3">
      <c r="D6189" s="1"/>
    </row>
    <row r="6190" spans="4:4" x14ac:dyDescent="0.3">
      <c r="D6190" s="1"/>
    </row>
    <row r="6191" spans="4:4" x14ac:dyDescent="0.3">
      <c r="D6191" s="1"/>
    </row>
    <row r="6192" spans="4:4" x14ac:dyDescent="0.3">
      <c r="D6192" s="1"/>
    </row>
    <row r="6193" spans="4:4" x14ac:dyDescent="0.3">
      <c r="D6193" s="1"/>
    </row>
    <row r="6194" spans="4:4" x14ac:dyDescent="0.3">
      <c r="D6194" s="1"/>
    </row>
    <row r="6195" spans="4:4" x14ac:dyDescent="0.3">
      <c r="D6195" s="1"/>
    </row>
    <row r="6196" spans="4:4" x14ac:dyDescent="0.3">
      <c r="D6196" s="1"/>
    </row>
    <row r="6197" spans="4:4" x14ac:dyDescent="0.3">
      <c r="D6197" s="1"/>
    </row>
    <row r="6198" spans="4:4" x14ac:dyDescent="0.3">
      <c r="D6198" s="1"/>
    </row>
    <row r="6199" spans="4:4" x14ac:dyDescent="0.3">
      <c r="D6199" s="1"/>
    </row>
    <row r="6200" spans="4:4" x14ac:dyDescent="0.3">
      <c r="D6200" s="1"/>
    </row>
    <row r="6201" spans="4:4" x14ac:dyDescent="0.3">
      <c r="D6201" s="1"/>
    </row>
    <row r="6202" spans="4:4" x14ac:dyDescent="0.3">
      <c r="D6202" s="1"/>
    </row>
    <row r="6203" spans="4:4" x14ac:dyDescent="0.3">
      <c r="D6203" s="1"/>
    </row>
    <row r="6204" spans="4:4" x14ac:dyDescent="0.3">
      <c r="D6204" s="1"/>
    </row>
    <row r="6205" spans="4:4" x14ac:dyDescent="0.3">
      <c r="D6205" s="1"/>
    </row>
    <row r="6206" spans="4:4" x14ac:dyDescent="0.3">
      <c r="D6206" s="1"/>
    </row>
    <row r="6207" spans="4:4" x14ac:dyDescent="0.3">
      <c r="D6207" s="1"/>
    </row>
    <row r="6208" spans="4:4" x14ac:dyDescent="0.3">
      <c r="D6208" s="1"/>
    </row>
    <row r="6209" spans="4:4" x14ac:dyDescent="0.3">
      <c r="D6209" s="1"/>
    </row>
    <row r="6210" spans="4:4" x14ac:dyDescent="0.3">
      <c r="D6210" s="1"/>
    </row>
    <row r="6211" spans="4:4" x14ac:dyDescent="0.3">
      <c r="D6211" s="1"/>
    </row>
    <row r="6212" spans="4:4" x14ac:dyDescent="0.3">
      <c r="D6212" s="1"/>
    </row>
    <row r="6213" spans="4:4" x14ac:dyDescent="0.3">
      <c r="D6213" s="1"/>
    </row>
    <row r="6214" spans="4:4" x14ac:dyDescent="0.3">
      <c r="D6214" s="1"/>
    </row>
    <row r="6215" spans="4:4" x14ac:dyDescent="0.3">
      <c r="D6215" s="1"/>
    </row>
    <row r="6216" spans="4:4" x14ac:dyDescent="0.3">
      <c r="D6216" s="1"/>
    </row>
    <row r="6217" spans="4:4" x14ac:dyDescent="0.3">
      <c r="D6217" s="1"/>
    </row>
    <row r="6218" spans="4:4" x14ac:dyDescent="0.3">
      <c r="D6218" s="1"/>
    </row>
    <row r="6219" spans="4:4" x14ac:dyDescent="0.3">
      <c r="D6219" s="1"/>
    </row>
    <row r="6220" spans="4:4" x14ac:dyDescent="0.3">
      <c r="D6220" s="1"/>
    </row>
    <row r="6221" spans="4:4" x14ac:dyDescent="0.3">
      <c r="D6221" s="1"/>
    </row>
    <row r="6222" spans="4:4" x14ac:dyDescent="0.3">
      <c r="D6222" s="1"/>
    </row>
    <row r="6223" spans="4:4" x14ac:dyDescent="0.3">
      <c r="D6223" s="1"/>
    </row>
    <row r="6224" spans="4:4" x14ac:dyDescent="0.3">
      <c r="D6224" s="1"/>
    </row>
    <row r="6225" spans="4:4" x14ac:dyDescent="0.3">
      <c r="D6225" s="1"/>
    </row>
    <row r="6226" spans="4:4" x14ac:dyDescent="0.3">
      <c r="D6226" s="1"/>
    </row>
    <row r="6227" spans="4:4" x14ac:dyDescent="0.3">
      <c r="D6227" s="1"/>
    </row>
    <row r="6228" spans="4:4" x14ac:dyDescent="0.3">
      <c r="D6228" s="1"/>
    </row>
    <row r="6229" spans="4:4" x14ac:dyDescent="0.3">
      <c r="D6229" s="1"/>
    </row>
    <row r="6230" spans="4:4" x14ac:dyDescent="0.3">
      <c r="D6230" s="1"/>
    </row>
    <row r="6231" spans="4:4" x14ac:dyDescent="0.3">
      <c r="D6231" s="1"/>
    </row>
    <row r="6232" spans="4:4" x14ac:dyDescent="0.3">
      <c r="D6232" s="1"/>
    </row>
    <row r="6233" spans="4:4" x14ac:dyDescent="0.3">
      <c r="D6233" s="1"/>
    </row>
    <row r="6234" spans="4:4" x14ac:dyDescent="0.3">
      <c r="D6234" s="1"/>
    </row>
    <row r="6235" spans="4:4" x14ac:dyDescent="0.3">
      <c r="D6235" s="1"/>
    </row>
    <row r="6236" spans="4:4" x14ac:dyDescent="0.3">
      <c r="D6236" s="1"/>
    </row>
    <row r="6237" spans="4:4" x14ac:dyDescent="0.3">
      <c r="D6237" s="1"/>
    </row>
    <row r="6238" spans="4:4" x14ac:dyDescent="0.3">
      <c r="D6238" s="1"/>
    </row>
    <row r="6239" spans="4:4" x14ac:dyDescent="0.3">
      <c r="D6239" s="1"/>
    </row>
    <row r="6240" spans="4:4" x14ac:dyDescent="0.3">
      <c r="D6240" s="1"/>
    </row>
    <row r="6241" spans="4:4" x14ac:dyDescent="0.3">
      <c r="D6241" s="1"/>
    </row>
    <row r="6242" spans="4:4" x14ac:dyDescent="0.3">
      <c r="D6242" s="1"/>
    </row>
    <row r="6243" spans="4:4" x14ac:dyDescent="0.3">
      <c r="D6243" s="1"/>
    </row>
    <row r="6244" spans="4:4" x14ac:dyDescent="0.3">
      <c r="D6244" s="1"/>
    </row>
    <row r="6245" spans="4:4" x14ac:dyDescent="0.3">
      <c r="D6245" s="1"/>
    </row>
    <row r="6246" spans="4:4" x14ac:dyDescent="0.3">
      <c r="D6246" s="1"/>
    </row>
    <row r="6247" spans="4:4" x14ac:dyDescent="0.3">
      <c r="D6247" s="1"/>
    </row>
    <row r="6248" spans="4:4" x14ac:dyDescent="0.3">
      <c r="D6248" s="1"/>
    </row>
    <row r="6249" spans="4:4" x14ac:dyDescent="0.3">
      <c r="D6249" s="1"/>
    </row>
    <row r="6250" spans="4:4" x14ac:dyDescent="0.3">
      <c r="D6250" s="1"/>
    </row>
    <row r="6251" spans="4:4" x14ac:dyDescent="0.3">
      <c r="D6251" s="1"/>
    </row>
    <row r="6252" spans="4:4" x14ac:dyDescent="0.3">
      <c r="D6252" s="1"/>
    </row>
    <row r="6253" spans="4:4" x14ac:dyDescent="0.3">
      <c r="D6253" s="1"/>
    </row>
    <row r="6254" spans="4:4" x14ac:dyDescent="0.3">
      <c r="D6254" s="1"/>
    </row>
    <row r="6255" spans="4:4" x14ac:dyDescent="0.3">
      <c r="D6255" s="1"/>
    </row>
    <row r="6256" spans="4:4" x14ac:dyDescent="0.3">
      <c r="D6256" s="1"/>
    </row>
    <row r="6257" spans="4:4" x14ac:dyDescent="0.3">
      <c r="D6257" s="1"/>
    </row>
    <row r="6258" spans="4:4" x14ac:dyDescent="0.3">
      <c r="D6258" s="1"/>
    </row>
    <row r="6259" spans="4:4" x14ac:dyDescent="0.3">
      <c r="D6259" s="1"/>
    </row>
    <row r="6260" spans="4:4" x14ac:dyDescent="0.3">
      <c r="D6260" s="1"/>
    </row>
    <row r="6261" spans="4:4" x14ac:dyDescent="0.3">
      <c r="D6261" s="1"/>
    </row>
    <row r="6262" spans="4:4" x14ac:dyDescent="0.3">
      <c r="D6262" s="1"/>
    </row>
    <row r="6263" spans="4:4" x14ac:dyDescent="0.3">
      <c r="D6263" s="1"/>
    </row>
    <row r="6264" spans="4:4" x14ac:dyDescent="0.3">
      <c r="D6264" s="1"/>
    </row>
    <row r="6265" spans="4:4" x14ac:dyDescent="0.3">
      <c r="D6265" s="1"/>
    </row>
    <row r="6266" spans="4:4" x14ac:dyDescent="0.3">
      <c r="D6266" s="1"/>
    </row>
    <row r="6267" spans="4:4" x14ac:dyDescent="0.3">
      <c r="D6267" s="1"/>
    </row>
    <row r="6268" spans="4:4" x14ac:dyDescent="0.3">
      <c r="D6268" s="1"/>
    </row>
    <row r="6269" spans="4:4" x14ac:dyDescent="0.3">
      <c r="D6269" s="1"/>
    </row>
    <row r="6270" spans="4:4" x14ac:dyDescent="0.3">
      <c r="D6270" s="1"/>
    </row>
    <row r="6271" spans="4:4" x14ac:dyDescent="0.3">
      <c r="D6271" s="1"/>
    </row>
    <row r="6272" spans="4:4" x14ac:dyDescent="0.3">
      <c r="D6272" s="1"/>
    </row>
    <row r="6273" spans="4:4" x14ac:dyDescent="0.3">
      <c r="D6273" s="1"/>
    </row>
    <row r="6274" spans="4:4" x14ac:dyDescent="0.3">
      <c r="D6274" s="1"/>
    </row>
    <row r="6275" spans="4:4" x14ac:dyDescent="0.3">
      <c r="D6275" s="1"/>
    </row>
    <row r="6276" spans="4:4" x14ac:dyDescent="0.3">
      <c r="D6276" s="1"/>
    </row>
    <row r="6277" spans="4:4" x14ac:dyDescent="0.3">
      <c r="D6277" s="1"/>
    </row>
    <row r="6278" spans="4:4" x14ac:dyDescent="0.3">
      <c r="D6278" s="1"/>
    </row>
    <row r="6279" spans="4:4" x14ac:dyDescent="0.3">
      <c r="D6279" s="1"/>
    </row>
    <row r="6280" spans="4:4" x14ac:dyDescent="0.3">
      <c r="D6280" s="1"/>
    </row>
    <row r="6281" spans="4:4" x14ac:dyDescent="0.3">
      <c r="D6281" s="1"/>
    </row>
    <row r="6282" spans="4:4" x14ac:dyDescent="0.3">
      <c r="D6282" s="1"/>
    </row>
    <row r="6283" spans="4:4" x14ac:dyDescent="0.3">
      <c r="D6283" s="1"/>
    </row>
    <row r="6284" spans="4:4" x14ac:dyDescent="0.3">
      <c r="D6284" s="1"/>
    </row>
    <row r="6285" spans="4:4" x14ac:dyDescent="0.3">
      <c r="D6285" s="1"/>
    </row>
    <row r="6286" spans="4:4" x14ac:dyDescent="0.3">
      <c r="D6286" s="1"/>
    </row>
    <row r="6287" spans="4:4" x14ac:dyDescent="0.3">
      <c r="D6287" s="1"/>
    </row>
    <row r="6288" spans="4:4" x14ac:dyDescent="0.3">
      <c r="D6288" s="1"/>
    </row>
    <row r="6289" spans="4:4" x14ac:dyDescent="0.3">
      <c r="D6289" s="1"/>
    </row>
    <row r="6290" spans="4:4" x14ac:dyDescent="0.3">
      <c r="D6290" s="1"/>
    </row>
    <row r="6291" spans="4:4" x14ac:dyDescent="0.3">
      <c r="D6291" s="1"/>
    </row>
    <row r="6292" spans="4:4" x14ac:dyDescent="0.3">
      <c r="D6292" s="1"/>
    </row>
    <row r="6293" spans="4:4" x14ac:dyDescent="0.3">
      <c r="D6293" s="1"/>
    </row>
    <row r="6294" spans="4:4" x14ac:dyDescent="0.3">
      <c r="D6294" s="1"/>
    </row>
    <row r="6295" spans="4:4" x14ac:dyDescent="0.3">
      <c r="D6295" s="1"/>
    </row>
    <row r="6296" spans="4:4" x14ac:dyDescent="0.3">
      <c r="D6296" s="1"/>
    </row>
    <row r="6297" spans="4:4" x14ac:dyDescent="0.3">
      <c r="D6297" s="1"/>
    </row>
    <row r="6298" spans="4:4" x14ac:dyDescent="0.3">
      <c r="D6298" s="1"/>
    </row>
    <row r="6299" spans="4:4" x14ac:dyDescent="0.3">
      <c r="D6299" s="1"/>
    </row>
    <row r="6300" spans="4:4" x14ac:dyDescent="0.3">
      <c r="D6300" s="1"/>
    </row>
    <row r="6301" spans="4:4" x14ac:dyDescent="0.3">
      <c r="D6301" s="1"/>
    </row>
    <row r="6302" spans="4:4" x14ac:dyDescent="0.3">
      <c r="D6302" s="1"/>
    </row>
    <row r="6303" spans="4:4" x14ac:dyDescent="0.3">
      <c r="D6303" s="1"/>
    </row>
    <row r="6304" spans="4:4" x14ac:dyDescent="0.3">
      <c r="D6304" s="1"/>
    </row>
    <row r="6305" spans="4:4" x14ac:dyDescent="0.3">
      <c r="D6305" s="1"/>
    </row>
    <row r="6306" spans="4:4" x14ac:dyDescent="0.3">
      <c r="D6306" s="1"/>
    </row>
    <row r="6307" spans="4:4" x14ac:dyDescent="0.3">
      <c r="D6307" s="1"/>
    </row>
    <row r="6308" spans="4:4" x14ac:dyDescent="0.3">
      <c r="D6308" s="1"/>
    </row>
    <row r="6309" spans="4:4" x14ac:dyDescent="0.3">
      <c r="D6309" s="1"/>
    </row>
    <row r="6310" spans="4:4" x14ac:dyDescent="0.3">
      <c r="D6310" s="1"/>
    </row>
    <row r="6311" spans="4:4" x14ac:dyDescent="0.3">
      <c r="D6311" s="1"/>
    </row>
    <row r="6312" spans="4:4" x14ac:dyDescent="0.3">
      <c r="D6312" s="1"/>
    </row>
    <row r="6313" spans="4:4" x14ac:dyDescent="0.3">
      <c r="D6313" s="1"/>
    </row>
    <row r="6314" spans="4:4" x14ac:dyDescent="0.3">
      <c r="D6314" s="1"/>
    </row>
    <row r="6315" spans="4:4" x14ac:dyDescent="0.3">
      <c r="D6315" s="1"/>
    </row>
    <row r="6316" spans="4:4" x14ac:dyDescent="0.3">
      <c r="D6316" s="1"/>
    </row>
    <row r="6317" spans="4:4" x14ac:dyDescent="0.3">
      <c r="D6317" s="1"/>
    </row>
    <row r="6318" spans="4:4" x14ac:dyDescent="0.3">
      <c r="D6318" s="1"/>
    </row>
    <row r="6319" spans="4:4" x14ac:dyDescent="0.3">
      <c r="D6319" s="1"/>
    </row>
    <row r="6320" spans="4:4" x14ac:dyDescent="0.3">
      <c r="D6320" s="1"/>
    </row>
    <row r="6321" spans="4:4" x14ac:dyDescent="0.3">
      <c r="D6321" s="1"/>
    </row>
    <row r="6322" spans="4:4" x14ac:dyDescent="0.3">
      <c r="D6322" s="1"/>
    </row>
    <row r="6323" spans="4:4" x14ac:dyDescent="0.3">
      <c r="D6323" s="1"/>
    </row>
    <row r="6324" spans="4:4" x14ac:dyDescent="0.3">
      <c r="D6324" s="1"/>
    </row>
    <row r="6325" spans="4:4" x14ac:dyDescent="0.3">
      <c r="D6325" s="1"/>
    </row>
    <row r="6326" spans="4:4" x14ac:dyDescent="0.3">
      <c r="D6326" s="1"/>
    </row>
    <row r="6327" spans="4:4" x14ac:dyDescent="0.3">
      <c r="D6327" s="1"/>
    </row>
    <row r="6328" spans="4:4" x14ac:dyDescent="0.3">
      <c r="D6328" s="1"/>
    </row>
    <row r="6329" spans="4:4" x14ac:dyDescent="0.3">
      <c r="D6329" s="1"/>
    </row>
    <row r="6330" spans="4:4" x14ac:dyDescent="0.3">
      <c r="D6330" s="1"/>
    </row>
    <row r="6331" spans="4:4" x14ac:dyDescent="0.3">
      <c r="D6331" s="1"/>
    </row>
    <row r="6332" spans="4:4" x14ac:dyDescent="0.3">
      <c r="D6332" s="1"/>
    </row>
    <row r="6333" spans="4:4" x14ac:dyDescent="0.3">
      <c r="D6333" s="1"/>
    </row>
    <row r="6334" spans="4:4" x14ac:dyDescent="0.3">
      <c r="D6334" s="1"/>
    </row>
    <row r="6335" spans="4:4" x14ac:dyDescent="0.3">
      <c r="D6335" s="1"/>
    </row>
    <row r="6336" spans="4:4" x14ac:dyDescent="0.3">
      <c r="D6336" s="1"/>
    </row>
    <row r="6337" spans="4:4" x14ac:dyDescent="0.3">
      <c r="D6337" s="1"/>
    </row>
    <row r="6338" spans="4:4" x14ac:dyDescent="0.3">
      <c r="D6338" s="1"/>
    </row>
    <row r="6339" spans="4:4" x14ac:dyDescent="0.3">
      <c r="D6339" s="1"/>
    </row>
    <row r="6340" spans="4:4" x14ac:dyDescent="0.3">
      <c r="D6340" s="1"/>
    </row>
    <row r="6341" spans="4:4" x14ac:dyDescent="0.3">
      <c r="D6341" s="1"/>
    </row>
    <row r="6342" spans="4:4" x14ac:dyDescent="0.3">
      <c r="D6342" s="1"/>
    </row>
    <row r="6343" spans="4:4" x14ac:dyDescent="0.3">
      <c r="D6343" s="1"/>
    </row>
    <row r="6344" spans="4:4" x14ac:dyDescent="0.3">
      <c r="D6344" s="1"/>
    </row>
    <row r="6345" spans="4:4" x14ac:dyDescent="0.3">
      <c r="D6345" s="1"/>
    </row>
    <row r="6346" spans="4:4" x14ac:dyDescent="0.3">
      <c r="D6346" s="1"/>
    </row>
    <row r="6347" spans="4:4" x14ac:dyDescent="0.3">
      <c r="D6347" s="1"/>
    </row>
    <row r="6348" spans="4:4" x14ac:dyDescent="0.3">
      <c r="D6348" s="1"/>
    </row>
    <row r="6349" spans="4:4" x14ac:dyDescent="0.3">
      <c r="D6349" s="1"/>
    </row>
    <row r="6350" spans="4:4" x14ac:dyDescent="0.3">
      <c r="D6350" s="1"/>
    </row>
    <row r="6351" spans="4:4" x14ac:dyDescent="0.3">
      <c r="D6351" s="1"/>
    </row>
    <row r="6352" spans="4:4" x14ac:dyDescent="0.3">
      <c r="D6352" s="1"/>
    </row>
    <row r="6353" spans="4:4" x14ac:dyDescent="0.3">
      <c r="D6353" s="1"/>
    </row>
    <row r="6354" spans="4:4" x14ac:dyDescent="0.3">
      <c r="D6354" s="1"/>
    </row>
    <row r="6355" spans="4:4" x14ac:dyDescent="0.3">
      <c r="D6355" s="1"/>
    </row>
    <row r="6356" spans="4:4" x14ac:dyDescent="0.3">
      <c r="D6356" s="1"/>
    </row>
    <row r="6357" spans="4:4" x14ac:dyDescent="0.3">
      <c r="D6357" s="1"/>
    </row>
    <row r="6358" spans="4:4" x14ac:dyDescent="0.3">
      <c r="D6358" s="1"/>
    </row>
    <row r="6359" spans="4:4" x14ac:dyDescent="0.3">
      <c r="D6359" s="1"/>
    </row>
    <row r="6360" spans="4:4" x14ac:dyDescent="0.3">
      <c r="D6360" s="1"/>
    </row>
    <row r="6361" spans="4:4" x14ac:dyDescent="0.3">
      <c r="D6361" s="1"/>
    </row>
    <row r="6362" spans="4:4" x14ac:dyDescent="0.3">
      <c r="D6362" s="1"/>
    </row>
    <row r="6363" spans="4:4" x14ac:dyDescent="0.3">
      <c r="D6363" s="1"/>
    </row>
    <row r="6364" spans="4:4" x14ac:dyDescent="0.3">
      <c r="D6364" s="1"/>
    </row>
    <row r="6365" spans="4:4" x14ac:dyDescent="0.3">
      <c r="D6365" s="1"/>
    </row>
    <row r="6366" spans="4:4" x14ac:dyDescent="0.3">
      <c r="D6366" s="1"/>
    </row>
    <row r="6367" spans="4:4" x14ac:dyDescent="0.3">
      <c r="D6367" s="1"/>
    </row>
    <row r="6368" spans="4:4" x14ac:dyDescent="0.3">
      <c r="D6368" s="1"/>
    </row>
    <row r="6369" spans="4:4" x14ac:dyDescent="0.3">
      <c r="D6369" s="1"/>
    </row>
    <row r="6370" spans="4:4" x14ac:dyDescent="0.3">
      <c r="D6370" s="1"/>
    </row>
    <row r="6371" spans="4:4" x14ac:dyDescent="0.3">
      <c r="D6371" s="1"/>
    </row>
    <row r="6372" spans="4:4" x14ac:dyDescent="0.3">
      <c r="D6372" s="1"/>
    </row>
    <row r="6373" spans="4:4" x14ac:dyDescent="0.3">
      <c r="D6373" s="1"/>
    </row>
    <row r="6374" spans="4:4" x14ac:dyDescent="0.3">
      <c r="D6374" s="1"/>
    </row>
    <row r="6375" spans="4:4" x14ac:dyDescent="0.3">
      <c r="D6375" s="1"/>
    </row>
    <row r="6376" spans="4:4" x14ac:dyDescent="0.3">
      <c r="D6376" s="1"/>
    </row>
    <row r="6377" spans="4:4" x14ac:dyDescent="0.3">
      <c r="D6377" s="1"/>
    </row>
    <row r="6378" spans="4:4" x14ac:dyDescent="0.3">
      <c r="D6378" s="1"/>
    </row>
    <row r="6379" spans="4:4" x14ac:dyDescent="0.3">
      <c r="D6379" s="1"/>
    </row>
    <row r="6380" spans="4:4" x14ac:dyDescent="0.3">
      <c r="D6380" s="1"/>
    </row>
    <row r="6381" spans="4:4" x14ac:dyDescent="0.3">
      <c r="D6381" s="1"/>
    </row>
    <row r="6382" spans="4:4" x14ac:dyDescent="0.3">
      <c r="D6382" s="1"/>
    </row>
    <row r="6383" spans="4:4" x14ac:dyDescent="0.3">
      <c r="D6383" s="1"/>
    </row>
    <row r="6384" spans="4:4" x14ac:dyDescent="0.3">
      <c r="D6384" s="1"/>
    </row>
    <row r="6385" spans="4:4" x14ac:dyDescent="0.3">
      <c r="D6385" s="1"/>
    </row>
    <row r="6386" spans="4:4" x14ac:dyDescent="0.3">
      <c r="D6386" s="1"/>
    </row>
    <row r="6387" spans="4:4" x14ac:dyDescent="0.3">
      <c r="D6387" s="1"/>
    </row>
    <row r="6388" spans="4:4" x14ac:dyDescent="0.3">
      <c r="D6388" s="1"/>
    </row>
    <row r="6389" spans="4:4" x14ac:dyDescent="0.3">
      <c r="D6389" s="1"/>
    </row>
    <row r="6390" spans="4:4" x14ac:dyDescent="0.3">
      <c r="D6390" s="1"/>
    </row>
    <row r="6391" spans="4:4" x14ac:dyDescent="0.3">
      <c r="D6391" s="1"/>
    </row>
    <row r="6392" spans="4:4" x14ac:dyDescent="0.3">
      <c r="D6392" s="1"/>
    </row>
    <row r="6393" spans="4:4" x14ac:dyDescent="0.3">
      <c r="D6393" s="1"/>
    </row>
    <row r="6394" spans="4:4" x14ac:dyDescent="0.3">
      <c r="D6394" s="1"/>
    </row>
    <row r="6395" spans="4:4" x14ac:dyDescent="0.3">
      <c r="D6395" s="1"/>
    </row>
    <row r="6396" spans="4:4" x14ac:dyDescent="0.3">
      <c r="D6396" s="1"/>
    </row>
    <row r="6397" spans="4:4" x14ac:dyDescent="0.3">
      <c r="D6397" s="1"/>
    </row>
    <row r="6398" spans="4:4" x14ac:dyDescent="0.3">
      <c r="D6398" s="1"/>
    </row>
    <row r="6399" spans="4:4" x14ac:dyDescent="0.3">
      <c r="D6399" s="1"/>
    </row>
    <row r="6400" spans="4:4" x14ac:dyDescent="0.3">
      <c r="D6400" s="1"/>
    </row>
    <row r="6401" spans="4:4" x14ac:dyDescent="0.3">
      <c r="D6401" s="1"/>
    </row>
    <row r="6402" spans="4:4" x14ac:dyDescent="0.3">
      <c r="D6402" s="1"/>
    </row>
    <row r="6403" spans="4:4" x14ac:dyDescent="0.3">
      <c r="D6403" s="1"/>
    </row>
    <row r="6404" spans="4:4" x14ac:dyDescent="0.3">
      <c r="D6404" s="1"/>
    </row>
    <row r="6405" spans="4:4" x14ac:dyDescent="0.3">
      <c r="D6405" s="1"/>
    </row>
    <row r="6406" spans="4:4" x14ac:dyDescent="0.3">
      <c r="D6406" s="1"/>
    </row>
    <row r="6407" spans="4:4" x14ac:dyDescent="0.3">
      <c r="D6407" s="1"/>
    </row>
    <row r="6408" spans="4:4" x14ac:dyDescent="0.3">
      <c r="D6408" s="1"/>
    </row>
    <row r="6409" spans="4:4" x14ac:dyDescent="0.3">
      <c r="D6409" s="1"/>
    </row>
    <row r="6410" spans="4:4" x14ac:dyDescent="0.3">
      <c r="D6410" s="1"/>
    </row>
    <row r="6411" spans="4:4" x14ac:dyDescent="0.3">
      <c r="D6411" s="1"/>
    </row>
    <row r="6412" spans="4:4" x14ac:dyDescent="0.3">
      <c r="D6412" s="1"/>
    </row>
    <row r="6413" spans="4:4" x14ac:dyDescent="0.3">
      <c r="D6413" s="1"/>
    </row>
    <row r="6414" spans="4:4" x14ac:dyDescent="0.3">
      <c r="D6414" s="1"/>
    </row>
    <row r="6415" spans="4:4" x14ac:dyDescent="0.3">
      <c r="D6415" s="1"/>
    </row>
    <row r="6416" spans="4:4" x14ac:dyDescent="0.3">
      <c r="D6416" s="1"/>
    </row>
    <row r="6417" spans="4:4" x14ac:dyDescent="0.3">
      <c r="D6417" s="1"/>
    </row>
    <row r="6418" spans="4:4" x14ac:dyDescent="0.3">
      <c r="D6418" s="1"/>
    </row>
    <row r="6419" spans="4:4" x14ac:dyDescent="0.3">
      <c r="D6419" s="1"/>
    </row>
    <row r="6420" spans="4:4" x14ac:dyDescent="0.3">
      <c r="D6420" s="1"/>
    </row>
    <row r="6421" spans="4:4" x14ac:dyDescent="0.3">
      <c r="D6421" s="1"/>
    </row>
    <row r="6422" spans="4:4" x14ac:dyDescent="0.3">
      <c r="D6422" s="1"/>
    </row>
    <row r="6423" spans="4:4" x14ac:dyDescent="0.3">
      <c r="D6423" s="1"/>
    </row>
    <row r="6424" spans="4:4" x14ac:dyDescent="0.3">
      <c r="D6424" s="1"/>
    </row>
    <row r="6425" spans="4:4" x14ac:dyDescent="0.3">
      <c r="D6425" s="1"/>
    </row>
    <row r="6426" spans="4:4" x14ac:dyDescent="0.3">
      <c r="D6426" s="1"/>
    </row>
    <row r="6427" spans="4:4" x14ac:dyDescent="0.3">
      <c r="D6427" s="1"/>
    </row>
    <row r="6428" spans="4:4" x14ac:dyDescent="0.3">
      <c r="D6428" s="1"/>
    </row>
    <row r="6429" spans="4:4" x14ac:dyDescent="0.3">
      <c r="D6429" s="1"/>
    </row>
    <row r="6430" spans="4:4" x14ac:dyDescent="0.3">
      <c r="D6430" s="1"/>
    </row>
    <row r="6431" spans="4:4" x14ac:dyDescent="0.3">
      <c r="D6431" s="1"/>
    </row>
    <row r="6432" spans="4:4" x14ac:dyDescent="0.3">
      <c r="D6432" s="1"/>
    </row>
    <row r="6433" spans="4:4" x14ac:dyDescent="0.3">
      <c r="D6433" s="1"/>
    </row>
    <row r="6434" spans="4:4" x14ac:dyDescent="0.3">
      <c r="D6434" s="1"/>
    </row>
    <row r="6435" spans="4:4" x14ac:dyDescent="0.3">
      <c r="D6435" s="1"/>
    </row>
    <row r="6436" spans="4:4" x14ac:dyDescent="0.3">
      <c r="D6436" s="1"/>
    </row>
    <row r="6437" spans="4:4" x14ac:dyDescent="0.3">
      <c r="D6437" s="1"/>
    </row>
    <row r="6438" spans="4:4" x14ac:dyDescent="0.3">
      <c r="D6438" s="1"/>
    </row>
    <row r="6439" spans="4:4" x14ac:dyDescent="0.3">
      <c r="D6439" s="1"/>
    </row>
    <row r="6440" spans="4:4" x14ac:dyDescent="0.3">
      <c r="D6440" s="1"/>
    </row>
    <row r="6441" spans="4:4" x14ac:dyDescent="0.3">
      <c r="D6441" s="1"/>
    </row>
    <row r="6442" spans="4:4" x14ac:dyDescent="0.3">
      <c r="D6442" s="1"/>
    </row>
    <row r="6443" spans="4:4" x14ac:dyDescent="0.3">
      <c r="D6443" s="1"/>
    </row>
    <row r="6444" spans="4:4" x14ac:dyDescent="0.3">
      <c r="D6444" s="1"/>
    </row>
    <row r="6445" spans="4:4" x14ac:dyDescent="0.3">
      <c r="D6445" s="1"/>
    </row>
    <row r="6446" spans="4:4" x14ac:dyDescent="0.3">
      <c r="D6446" s="1"/>
    </row>
    <row r="6447" spans="4:4" x14ac:dyDescent="0.3">
      <c r="D6447" s="1"/>
    </row>
    <row r="6448" spans="4:4" x14ac:dyDescent="0.3">
      <c r="D6448" s="1"/>
    </row>
    <row r="6449" spans="4:4" x14ac:dyDescent="0.3">
      <c r="D6449" s="1"/>
    </row>
    <row r="6450" spans="4:4" x14ac:dyDescent="0.3">
      <c r="D6450" s="1"/>
    </row>
    <row r="6451" spans="4:4" x14ac:dyDescent="0.3">
      <c r="D6451" s="1"/>
    </row>
    <row r="6452" spans="4:4" x14ac:dyDescent="0.3">
      <c r="D6452" s="1"/>
    </row>
    <row r="6453" spans="4:4" x14ac:dyDescent="0.3">
      <c r="D6453" s="1"/>
    </row>
    <row r="6454" spans="4:4" x14ac:dyDescent="0.3">
      <c r="D6454" s="1"/>
    </row>
    <row r="6455" spans="4:4" x14ac:dyDescent="0.3">
      <c r="D6455" s="1"/>
    </row>
    <row r="6456" spans="4:4" x14ac:dyDescent="0.3">
      <c r="D6456" s="1"/>
    </row>
    <row r="6457" spans="4:4" x14ac:dyDescent="0.3">
      <c r="D6457" s="1"/>
    </row>
    <row r="6458" spans="4:4" x14ac:dyDescent="0.3">
      <c r="D6458" s="1"/>
    </row>
    <row r="6459" spans="4:4" x14ac:dyDescent="0.3">
      <c r="D6459" s="1"/>
    </row>
    <row r="6460" spans="4:4" x14ac:dyDescent="0.3">
      <c r="D6460" s="1"/>
    </row>
    <row r="6461" spans="4:4" x14ac:dyDescent="0.3">
      <c r="D6461" s="1"/>
    </row>
    <row r="6462" spans="4:4" x14ac:dyDescent="0.3">
      <c r="D6462" s="1"/>
    </row>
    <row r="6463" spans="4:4" x14ac:dyDescent="0.3">
      <c r="D6463" s="1"/>
    </row>
    <row r="6464" spans="4:4" x14ac:dyDescent="0.3">
      <c r="D6464" s="1"/>
    </row>
    <row r="6465" spans="4:4" x14ac:dyDescent="0.3">
      <c r="D6465" s="1"/>
    </row>
    <row r="6466" spans="4:4" x14ac:dyDescent="0.3">
      <c r="D6466" s="1"/>
    </row>
    <row r="6467" spans="4:4" x14ac:dyDescent="0.3">
      <c r="D6467" s="1"/>
    </row>
    <row r="6468" spans="4:4" x14ac:dyDescent="0.3">
      <c r="D6468" s="1"/>
    </row>
    <row r="6469" spans="4:4" x14ac:dyDescent="0.3">
      <c r="D6469" s="1"/>
    </row>
    <row r="6470" spans="4:4" x14ac:dyDescent="0.3">
      <c r="D6470" s="1"/>
    </row>
    <row r="6471" spans="4:4" x14ac:dyDescent="0.3">
      <c r="D6471" s="1"/>
    </row>
    <row r="6472" spans="4:4" x14ac:dyDescent="0.3">
      <c r="D6472" s="1"/>
    </row>
    <row r="6473" spans="4:4" x14ac:dyDescent="0.3">
      <c r="D6473" s="1"/>
    </row>
    <row r="6474" spans="4:4" x14ac:dyDescent="0.3">
      <c r="D6474" s="1"/>
    </row>
    <row r="6475" spans="4:4" x14ac:dyDescent="0.3">
      <c r="D6475" s="1"/>
    </row>
    <row r="6476" spans="4:4" x14ac:dyDescent="0.3">
      <c r="D6476" s="1"/>
    </row>
    <row r="6477" spans="4:4" x14ac:dyDescent="0.3">
      <c r="D6477" s="1"/>
    </row>
    <row r="6478" spans="4:4" x14ac:dyDescent="0.3">
      <c r="D6478" s="1"/>
    </row>
    <row r="6479" spans="4:4" x14ac:dyDescent="0.3">
      <c r="D6479" s="1"/>
    </row>
    <row r="6480" spans="4:4" x14ac:dyDescent="0.3">
      <c r="D6480" s="1"/>
    </row>
    <row r="6481" spans="4:4" x14ac:dyDescent="0.3">
      <c r="D6481" s="1"/>
    </row>
    <row r="6482" spans="4:4" x14ac:dyDescent="0.3">
      <c r="D6482" s="1"/>
    </row>
    <row r="6483" spans="4:4" x14ac:dyDescent="0.3">
      <c r="D6483" s="1"/>
    </row>
    <row r="6484" spans="4:4" x14ac:dyDescent="0.3">
      <c r="D6484" s="1"/>
    </row>
    <row r="6485" spans="4:4" x14ac:dyDescent="0.3">
      <c r="D6485" s="1"/>
    </row>
    <row r="6486" spans="4:4" x14ac:dyDescent="0.3">
      <c r="D6486" s="1"/>
    </row>
    <row r="6487" spans="4:4" x14ac:dyDescent="0.3">
      <c r="D6487" s="1"/>
    </row>
    <row r="6488" spans="4:4" x14ac:dyDescent="0.3">
      <c r="D6488" s="1"/>
    </row>
    <row r="6489" spans="4:4" x14ac:dyDescent="0.3">
      <c r="D6489" s="1"/>
    </row>
    <row r="6490" spans="4:4" x14ac:dyDescent="0.3">
      <c r="D6490" s="1"/>
    </row>
    <row r="6491" spans="4:4" x14ac:dyDescent="0.3">
      <c r="D6491" s="1"/>
    </row>
    <row r="6492" spans="4:4" x14ac:dyDescent="0.3">
      <c r="D6492" s="1"/>
    </row>
    <row r="6493" spans="4:4" x14ac:dyDescent="0.3">
      <c r="D6493" s="1"/>
    </row>
    <row r="6494" spans="4:4" x14ac:dyDescent="0.3">
      <c r="D6494" s="1"/>
    </row>
    <row r="6495" spans="4:4" x14ac:dyDescent="0.3">
      <c r="D6495" s="1"/>
    </row>
    <row r="6496" spans="4:4" x14ac:dyDescent="0.3">
      <c r="D6496" s="1"/>
    </row>
    <row r="6497" spans="4:4" x14ac:dyDescent="0.3">
      <c r="D6497" s="1"/>
    </row>
    <row r="6498" spans="4:4" x14ac:dyDescent="0.3">
      <c r="D6498" s="1"/>
    </row>
    <row r="6499" spans="4:4" x14ac:dyDescent="0.3">
      <c r="D6499" s="1"/>
    </row>
    <row r="6500" spans="4:4" x14ac:dyDescent="0.3">
      <c r="D6500" s="1"/>
    </row>
    <row r="6501" spans="4:4" x14ac:dyDescent="0.3">
      <c r="D6501" s="1"/>
    </row>
    <row r="6502" spans="4:4" x14ac:dyDescent="0.3">
      <c r="D6502" s="1"/>
    </row>
    <row r="6503" spans="4:4" x14ac:dyDescent="0.3">
      <c r="D6503" s="1"/>
    </row>
    <row r="6504" spans="4:4" x14ac:dyDescent="0.3">
      <c r="D6504" s="1"/>
    </row>
    <row r="6505" spans="4:4" x14ac:dyDescent="0.3">
      <c r="D6505" s="1"/>
    </row>
    <row r="6506" spans="4:4" x14ac:dyDescent="0.3">
      <c r="D6506" s="1"/>
    </row>
    <row r="6507" spans="4:4" x14ac:dyDescent="0.3">
      <c r="D6507" s="1"/>
    </row>
    <row r="6508" spans="4:4" x14ac:dyDescent="0.3">
      <c r="D6508" s="1"/>
    </row>
    <row r="6509" spans="4:4" x14ac:dyDescent="0.3">
      <c r="D6509" s="1"/>
    </row>
    <row r="6510" spans="4:4" x14ac:dyDescent="0.3">
      <c r="D6510" s="1"/>
    </row>
    <row r="6511" spans="4:4" x14ac:dyDescent="0.3">
      <c r="D6511" s="1"/>
    </row>
    <row r="6512" spans="4:4" x14ac:dyDescent="0.3">
      <c r="D6512" s="1"/>
    </row>
    <row r="6513" spans="4:4" x14ac:dyDescent="0.3">
      <c r="D6513" s="1"/>
    </row>
    <row r="6514" spans="4:4" x14ac:dyDescent="0.3">
      <c r="D6514" s="1"/>
    </row>
    <row r="6515" spans="4:4" x14ac:dyDescent="0.3">
      <c r="D6515" s="1"/>
    </row>
    <row r="6516" spans="4:4" x14ac:dyDescent="0.3">
      <c r="D6516" s="1"/>
    </row>
    <row r="6517" spans="4:4" x14ac:dyDescent="0.3">
      <c r="D6517" s="1"/>
    </row>
    <row r="6518" spans="4:4" x14ac:dyDescent="0.3">
      <c r="D6518" s="1"/>
    </row>
    <row r="6519" spans="4:4" x14ac:dyDescent="0.3">
      <c r="D6519" s="1"/>
    </row>
    <row r="6520" spans="4:4" x14ac:dyDescent="0.3">
      <c r="D6520" s="1"/>
    </row>
    <row r="6521" spans="4:4" x14ac:dyDescent="0.3">
      <c r="D6521" s="1"/>
    </row>
    <row r="6522" spans="4:4" x14ac:dyDescent="0.3">
      <c r="D6522" s="1"/>
    </row>
    <row r="6523" spans="4:4" x14ac:dyDescent="0.3">
      <c r="D6523" s="1"/>
    </row>
    <row r="6524" spans="4:4" x14ac:dyDescent="0.3">
      <c r="D6524" s="1"/>
    </row>
    <row r="6525" spans="4:4" x14ac:dyDescent="0.3">
      <c r="D6525" s="1"/>
    </row>
    <row r="6526" spans="4:4" x14ac:dyDescent="0.3">
      <c r="D6526" s="1"/>
    </row>
    <row r="6527" spans="4:4" x14ac:dyDescent="0.3">
      <c r="D6527" s="1"/>
    </row>
    <row r="6528" spans="4:4" x14ac:dyDescent="0.3">
      <c r="D6528" s="1"/>
    </row>
    <row r="6529" spans="4:4" x14ac:dyDescent="0.3">
      <c r="D6529" s="1"/>
    </row>
    <row r="6530" spans="4:4" x14ac:dyDescent="0.3">
      <c r="D6530" s="1"/>
    </row>
    <row r="6531" spans="4:4" x14ac:dyDescent="0.3">
      <c r="D6531" s="1"/>
    </row>
    <row r="6532" spans="4:4" x14ac:dyDescent="0.3">
      <c r="D6532" s="1"/>
    </row>
    <row r="6533" spans="4:4" x14ac:dyDescent="0.3">
      <c r="D6533" s="1"/>
    </row>
    <row r="6534" spans="4:4" x14ac:dyDescent="0.3">
      <c r="D6534" s="1"/>
    </row>
    <row r="6535" spans="4:4" x14ac:dyDescent="0.3">
      <c r="D6535" s="1"/>
    </row>
    <row r="6536" spans="4:4" x14ac:dyDescent="0.3">
      <c r="D6536" s="1"/>
    </row>
    <row r="6537" spans="4:4" x14ac:dyDescent="0.3">
      <c r="D6537" s="1"/>
    </row>
    <row r="6538" spans="4:4" x14ac:dyDescent="0.3">
      <c r="D6538" s="1"/>
    </row>
    <row r="6539" spans="4:4" x14ac:dyDescent="0.3">
      <c r="D6539" s="1"/>
    </row>
    <row r="6540" spans="4:4" x14ac:dyDescent="0.3">
      <c r="D6540" s="1"/>
    </row>
    <row r="6541" spans="4:4" x14ac:dyDescent="0.3">
      <c r="D6541" s="1"/>
    </row>
    <row r="6542" spans="4:4" x14ac:dyDescent="0.3">
      <c r="D6542" s="1"/>
    </row>
    <row r="6543" spans="4:4" x14ac:dyDescent="0.3">
      <c r="D6543" s="1"/>
    </row>
    <row r="6544" spans="4:4" x14ac:dyDescent="0.3">
      <c r="D6544" s="1"/>
    </row>
    <row r="6545" spans="4:4" x14ac:dyDescent="0.3">
      <c r="D6545" s="1"/>
    </row>
    <row r="6546" spans="4:4" x14ac:dyDescent="0.3">
      <c r="D6546" s="1"/>
    </row>
    <row r="6547" spans="4:4" x14ac:dyDescent="0.3">
      <c r="D6547" s="1"/>
    </row>
    <row r="6548" spans="4:4" x14ac:dyDescent="0.3">
      <c r="D6548" s="1"/>
    </row>
    <row r="6549" spans="4:4" x14ac:dyDescent="0.3">
      <c r="D6549" s="1"/>
    </row>
    <row r="6550" spans="4:4" x14ac:dyDescent="0.3">
      <c r="D6550" s="1"/>
    </row>
    <row r="6551" spans="4:4" x14ac:dyDescent="0.3">
      <c r="D6551" s="1"/>
    </row>
    <row r="6552" spans="4:4" x14ac:dyDescent="0.3">
      <c r="D6552" s="1"/>
    </row>
    <row r="6553" spans="4:4" x14ac:dyDescent="0.3">
      <c r="D6553" s="1"/>
    </row>
    <row r="6554" spans="4:4" x14ac:dyDescent="0.3">
      <c r="D6554" s="1"/>
    </row>
    <row r="6555" spans="4:4" x14ac:dyDescent="0.3">
      <c r="D6555" s="1"/>
    </row>
    <row r="6556" spans="4:4" x14ac:dyDescent="0.3">
      <c r="D6556" s="1"/>
    </row>
    <row r="6557" spans="4:4" x14ac:dyDescent="0.3">
      <c r="D6557" s="1"/>
    </row>
    <row r="6558" spans="4:4" x14ac:dyDescent="0.3">
      <c r="D6558" s="1"/>
    </row>
    <row r="6559" spans="4:4" x14ac:dyDescent="0.3">
      <c r="D6559" s="1"/>
    </row>
    <row r="6560" spans="4:4" x14ac:dyDescent="0.3">
      <c r="D6560" s="1"/>
    </row>
    <row r="6561" spans="4:4" x14ac:dyDescent="0.3">
      <c r="D6561" s="1"/>
    </row>
    <row r="6562" spans="4:4" x14ac:dyDescent="0.3">
      <c r="D6562" s="1"/>
    </row>
    <row r="6563" spans="4:4" x14ac:dyDescent="0.3">
      <c r="D6563" s="1"/>
    </row>
    <row r="6564" spans="4:4" x14ac:dyDescent="0.3">
      <c r="D6564" s="1"/>
    </row>
    <row r="6565" spans="4:4" x14ac:dyDescent="0.3">
      <c r="D6565" s="1"/>
    </row>
    <row r="6566" spans="4:4" x14ac:dyDescent="0.3">
      <c r="D6566" s="1"/>
    </row>
    <row r="6567" spans="4:4" x14ac:dyDescent="0.3">
      <c r="D6567" s="1"/>
    </row>
    <row r="6568" spans="4:4" x14ac:dyDescent="0.3">
      <c r="D6568" s="1"/>
    </row>
    <row r="6569" spans="4:4" x14ac:dyDescent="0.3">
      <c r="D6569" s="1"/>
    </row>
    <row r="6570" spans="4:4" x14ac:dyDescent="0.3">
      <c r="D6570" s="1"/>
    </row>
    <row r="6571" spans="4:4" x14ac:dyDescent="0.3">
      <c r="D6571" s="1"/>
    </row>
    <row r="6572" spans="4:4" x14ac:dyDescent="0.3">
      <c r="D6572" s="1"/>
    </row>
    <row r="6573" spans="4:4" x14ac:dyDescent="0.3">
      <c r="D6573" s="1"/>
    </row>
    <row r="6574" spans="4:4" x14ac:dyDescent="0.3">
      <c r="D6574" s="1"/>
    </row>
    <row r="6575" spans="4:4" x14ac:dyDescent="0.3">
      <c r="D6575" s="1"/>
    </row>
    <row r="6576" spans="4:4" x14ac:dyDescent="0.3">
      <c r="D6576" s="1"/>
    </row>
    <row r="6577" spans="4:4" x14ac:dyDescent="0.3">
      <c r="D6577" s="1"/>
    </row>
    <row r="6578" spans="4:4" x14ac:dyDescent="0.3">
      <c r="D6578" s="1"/>
    </row>
    <row r="6579" spans="4:4" x14ac:dyDescent="0.3">
      <c r="D6579" s="1"/>
    </row>
    <row r="6580" spans="4:4" x14ac:dyDescent="0.3">
      <c r="D6580" s="1"/>
    </row>
    <row r="6581" spans="4:4" x14ac:dyDescent="0.3">
      <c r="D6581" s="1"/>
    </row>
    <row r="6582" spans="4:4" x14ac:dyDescent="0.3">
      <c r="D6582" s="1"/>
    </row>
    <row r="6583" spans="4:4" x14ac:dyDescent="0.3">
      <c r="D6583" s="1"/>
    </row>
    <row r="6584" spans="4:4" x14ac:dyDescent="0.3">
      <c r="D6584" s="1"/>
    </row>
    <row r="6585" spans="4:4" x14ac:dyDescent="0.3">
      <c r="D6585" s="1"/>
    </row>
    <row r="6586" spans="4:4" x14ac:dyDescent="0.3">
      <c r="D6586" s="1"/>
    </row>
    <row r="6587" spans="4:4" x14ac:dyDescent="0.3">
      <c r="D6587" s="1"/>
    </row>
    <row r="6588" spans="4:4" x14ac:dyDescent="0.3">
      <c r="D6588" s="1"/>
    </row>
    <row r="6589" spans="4:4" x14ac:dyDescent="0.3">
      <c r="D6589" s="1"/>
    </row>
    <row r="6590" spans="4:4" x14ac:dyDescent="0.3">
      <c r="D6590" s="1"/>
    </row>
    <row r="6591" spans="4:4" x14ac:dyDescent="0.3">
      <c r="D6591" s="1"/>
    </row>
    <row r="6592" spans="4:4" x14ac:dyDescent="0.3">
      <c r="D6592" s="1"/>
    </row>
    <row r="6593" spans="4:4" x14ac:dyDescent="0.3">
      <c r="D6593" s="1"/>
    </row>
    <row r="6594" spans="4:4" x14ac:dyDescent="0.3">
      <c r="D6594" s="1"/>
    </row>
    <row r="6595" spans="4:4" x14ac:dyDescent="0.3">
      <c r="D6595" s="1"/>
    </row>
    <row r="6596" spans="4:4" x14ac:dyDescent="0.3">
      <c r="D6596" s="1"/>
    </row>
    <row r="6597" spans="4:4" x14ac:dyDescent="0.3">
      <c r="D6597" s="1"/>
    </row>
    <row r="6598" spans="4:4" x14ac:dyDescent="0.3">
      <c r="D6598" s="1"/>
    </row>
    <row r="6599" spans="4:4" x14ac:dyDescent="0.3">
      <c r="D6599" s="1"/>
    </row>
    <row r="6600" spans="4:4" x14ac:dyDescent="0.3">
      <c r="D6600" s="1"/>
    </row>
    <row r="6601" spans="4:4" x14ac:dyDescent="0.3">
      <c r="D6601" s="1"/>
    </row>
    <row r="6602" spans="4:4" x14ac:dyDescent="0.3">
      <c r="D6602" s="1"/>
    </row>
    <row r="6603" spans="4:4" x14ac:dyDescent="0.3">
      <c r="D6603" s="1"/>
    </row>
    <row r="6604" spans="4:4" x14ac:dyDescent="0.3">
      <c r="D6604" s="1"/>
    </row>
    <row r="6605" spans="4:4" x14ac:dyDescent="0.3">
      <c r="D6605" s="1"/>
    </row>
    <row r="6606" spans="4:4" x14ac:dyDescent="0.3">
      <c r="D6606" s="1"/>
    </row>
    <row r="6607" spans="4:4" x14ac:dyDescent="0.3">
      <c r="D6607" s="1"/>
    </row>
    <row r="6608" spans="4:4" x14ac:dyDescent="0.3">
      <c r="D6608" s="1"/>
    </row>
    <row r="6609" spans="4:4" x14ac:dyDescent="0.3">
      <c r="D6609" s="1"/>
    </row>
    <row r="6610" spans="4:4" x14ac:dyDescent="0.3">
      <c r="D6610" s="1"/>
    </row>
    <row r="6611" spans="4:4" x14ac:dyDescent="0.3">
      <c r="D6611" s="1"/>
    </row>
    <row r="6612" spans="4:4" x14ac:dyDescent="0.3">
      <c r="D6612" s="1"/>
    </row>
    <row r="6613" spans="4:4" x14ac:dyDescent="0.3">
      <c r="D6613" s="1"/>
    </row>
    <row r="6614" spans="4:4" x14ac:dyDescent="0.3">
      <c r="D6614" s="1"/>
    </row>
    <row r="6615" spans="4:4" x14ac:dyDescent="0.3">
      <c r="D6615" s="1"/>
    </row>
    <row r="6616" spans="4:4" x14ac:dyDescent="0.3">
      <c r="D6616" s="1"/>
    </row>
    <row r="6617" spans="4:4" x14ac:dyDescent="0.3">
      <c r="D6617" s="1"/>
    </row>
    <row r="6618" spans="4:4" x14ac:dyDescent="0.3">
      <c r="D6618" s="1"/>
    </row>
    <row r="6619" spans="4:4" x14ac:dyDescent="0.3">
      <c r="D6619" s="1"/>
    </row>
    <row r="6620" spans="4:4" x14ac:dyDescent="0.3">
      <c r="D6620" s="1"/>
    </row>
    <row r="6621" spans="4:4" x14ac:dyDescent="0.3">
      <c r="D6621" s="1"/>
    </row>
    <row r="6622" spans="4:4" x14ac:dyDescent="0.3">
      <c r="D6622" s="1"/>
    </row>
    <row r="6623" spans="4:4" x14ac:dyDescent="0.3">
      <c r="D6623" s="1"/>
    </row>
    <row r="6624" spans="4:4" x14ac:dyDescent="0.3">
      <c r="D6624" s="1"/>
    </row>
    <row r="6625" spans="4:4" x14ac:dyDescent="0.3">
      <c r="D6625" s="1"/>
    </row>
    <row r="6626" spans="4:4" x14ac:dyDescent="0.3">
      <c r="D6626" s="1"/>
    </row>
    <row r="6627" spans="4:4" x14ac:dyDescent="0.3">
      <c r="D6627" s="1"/>
    </row>
    <row r="6628" spans="4:4" x14ac:dyDescent="0.3">
      <c r="D6628" s="1"/>
    </row>
    <row r="6629" spans="4:4" x14ac:dyDescent="0.3">
      <c r="D6629" s="1"/>
    </row>
    <row r="6630" spans="4:4" x14ac:dyDescent="0.3">
      <c r="D6630" s="1"/>
    </row>
    <row r="6631" spans="4:4" x14ac:dyDescent="0.3">
      <c r="D6631" s="1"/>
    </row>
    <row r="6632" spans="4:4" x14ac:dyDescent="0.3">
      <c r="D6632" s="1"/>
    </row>
    <row r="6633" spans="4:4" x14ac:dyDescent="0.3">
      <c r="D6633" s="1"/>
    </row>
    <row r="6634" spans="4:4" x14ac:dyDescent="0.3">
      <c r="D6634" s="1"/>
    </row>
    <row r="6635" spans="4:4" x14ac:dyDescent="0.3">
      <c r="D6635" s="1"/>
    </row>
    <row r="6636" spans="4:4" x14ac:dyDescent="0.3">
      <c r="D6636" s="1"/>
    </row>
    <row r="6637" spans="4:4" x14ac:dyDescent="0.3">
      <c r="D6637" s="1"/>
    </row>
    <row r="6638" spans="4:4" x14ac:dyDescent="0.3">
      <c r="D6638" s="1"/>
    </row>
    <row r="6639" spans="4:4" x14ac:dyDescent="0.3">
      <c r="D6639" s="1"/>
    </row>
    <row r="6640" spans="4:4" x14ac:dyDescent="0.3">
      <c r="D6640" s="1"/>
    </row>
    <row r="6641" spans="4:4" x14ac:dyDescent="0.3">
      <c r="D6641" s="1"/>
    </row>
    <row r="6642" spans="4:4" x14ac:dyDescent="0.3">
      <c r="D6642" s="1"/>
    </row>
    <row r="6643" spans="4:4" x14ac:dyDescent="0.3">
      <c r="D6643" s="1"/>
    </row>
    <row r="6644" spans="4:4" x14ac:dyDescent="0.3">
      <c r="D6644" s="1"/>
    </row>
    <row r="6645" spans="4:4" x14ac:dyDescent="0.3">
      <c r="D6645" s="1"/>
    </row>
    <row r="6646" spans="4:4" x14ac:dyDescent="0.3">
      <c r="D6646" s="1"/>
    </row>
    <row r="6647" spans="4:4" x14ac:dyDescent="0.3">
      <c r="D6647" s="1"/>
    </row>
    <row r="6648" spans="4:4" x14ac:dyDescent="0.3">
      <c r="D6648" s="1"/>
    </row>
    <row r="6649" spans="4:4" x14ac:dyDescent="0.3">
      <c r="D6649" s="1"/>
    </row>
    <row r="6650" spans="4:4" x14ac:dyDescent="0.3">
      <c r="D6650" s="1"/>
    </row>
    <row r="6651" spans="4:4" x14ac:dyDescent="0.3">
      <c r="D6651" s="1"/>
    </row>
    <row r="6652" spans="4:4" x14ac:dyDescent="0.3">
      <c r="D6652" s="1"/>
    </row>
    <row r="6653" spans="4:4" x14ac:dyDescent="0.3">
      <c r="D6653" s="1"/>
    </row>
    <row r="6654" spans="4:4" x14ac:dyDescent="0.3">
      <c r="D6654" s="1"/>
    </row>
    <row r="6655" spans="4:4" x14ac:dyDescent="0.3">
      <c r="D6655" s="1"/>
    </row>
    <row r="6656" spans="4:4" x14ac:dyDescent="0.3">
      <c r="D6656" s="1"/>
    </row>
    <row r="6657" spans="4:4" x14ac:dyDescent="0.3">
      <c r="D6657" s="1"/>
    </row>
    <row r="6658" spans="4:4" x14ac:dyDescent="0.3">
      <c r="D6658" s="1"/>
    </row>
    <row r="6659" spans="4:4" x14ac:dyDescent="0.3">
      <c r="D6659" s="1"/>
    </row>
    <row r="6660" spans="4:4" x14ac:dyDescent="0.3">
      <c r="D6660" s="1"/>
    </row>
    <row r="6661" spans="4:4" x14ac:dyDescent="0.3">
      <c r="D6661" s="1"/>
    </row>
    <row r="6662" spans="4:4" x14ac:dyDescent="0.3">
      <c r="D6662" s="1"/>
    </row>
    <row r="6663" spans="4:4" x14ac:dyDescent="0.3">
      <c r="D6663" s="1"/>
    </row>
    <row r="6664" spans="4:4" x14ac:dyDescent="0.3">
      <c r="D6664" s="1"/>
    </row>
    <row r="6665" spans="4:4" x14ac:dyDescent="0.3">
      <c r="D6665" s="1"/>
    </row>
    <row r="6666" spans="4:4" x14ac:dyDescent="0.3">
      <c r="D6666" s="1"/>
    </row>
    <row r="6667" spans="4:4" x14ac:dyDescent="0.3">
      <c r="D6667" s="1"/>
    </row>
    <row r="6668" spans="4:4" x14ac:dyDescent="0.3">
      <c r="D6668" s="1"/>
    </row>
    <row r="6669" spans="4:4" x14ac:dyDescent="0.3">
      <c r="D6669" s="1"/>
    </row>
    <row r="6670" spans="4:4" x14ac:dyDescent="0.3">
      <c r="D6670" s="1"/>
    </row>
    <row r="6671" spans="4:4" x14ac:dyDescent="0.3">
      <c r="D6671" s="1"/>
    </row>
    <row r="6672" spans="4:4" x14ac:dyDescent="0.3">
      <c r="D6672" s="1"/>
    </row>
    <row r="6673" spans="4:4" x14ac:dyDescent="0.3">
      <c r="D6673" s="1"/>
    </row>
    <row r="6674" spans="4:4" x14ac:dyDescent="0.3">
      <c r="D6674" s="1"/>
    </row>
    <row r="6675" spans="4:4" x14ac:dyDescent="0.3">
      <c r="D6675" s="1"/>
    </row>
    <row r="6676" spans="4:4" x14ac:dyDescent="0.3">
      <c r="D6676" s="1"/>
    </row>
    <row r="6677" spans="4:4" x14ac:dyDescent="0.3">
      <c r="D6677" s="1"/>
    </row>
    <row r="6678" spans="4:4" x14ac:dyDescent="0.3">
      <c r="D6678" s="1"/>
    </row>
    <row r="6679" spans="4:4" x14ac:dyDescent="0.3">
      <c r="D6679" s="1"/>
    </row>
    <row r="6680" spans="4:4" x14ac:dyDescent="0.3">
      <c r="D6680" s="1"/>
    </row>
    <row r="6681" spans="4:4" x14ac:dyDescent="0.3">
      <c r="D6681" s="1"/>
    </row>
    <row r="6682" spans="4:4" x14ac:dyDescent="0.3">
      <c r="D6682" s="1"/>
    </row>
    <row r="6683" spans="4:4" x14ac:dyDescent="0.3">
      <c r="D6683" s="1"/>
    </row>
    <row r="6684" spans="4:4" x14ac:dyDescent="0.3">
      <c r="D6684" s="1"/>
    </row>
    <row r="6685" spans="4:4" x14ac:dyDescent="0.3">
      <c r="D6685" s="1"/>
    </row>
    <row r="6686" spans="4:4" x14ac:dyDescent="0.3">
      <c r="D6686" s="1"/>
    </row>
    <row r="6687" spans="4:4" x14ac:dyDescent="0.3">
      <c r="D6687" s="1"/>
    </row>
    <row r="6688" spans="4:4" x14ac:dyDescent="0.3">
      <c r="D6688" s="1"/>
    </row>
    <row r="6689" spans="4:4" x14ac:dyDescent="0.3">
      <c r="D6689" s="1"/>
    </row>
    <row r="6690" spans="4:4" x14ac:dyDescent="0.3">
      <c r="D6690" s="1"/>
    </row>
    <row r="6691" spans="4:4" x14ac:dyDescent="0.3">
      <c r="D6691" s="1"/>
    </row>
    <row r="6692" spans="4:4" x14ac:dyDescent="0.3">
      <c r="D6692" s="1"/>
    </row>
    <row r="6693" spans="4:4" x14ac:dyDescent="0.3">
      <c r="D6693" s="1"/>
    </row>
    <row r="6694" spans="4:4" x14ac:dyDescent="0.3">
      <c r="D6694" s="1"/>
    </row>
    <row r="6695" spans="4:4" x14ac:dyDescent="0.3">
      <c r="D6695" s="1"/>
    </row>
    <row r="6696" spans="4:4" x14ac:dyDescent="0.3">
      <c r="D6696" s="1"/>
    </row>
    <row r="6697" spans="4:4" x14ac:dyDescent="0.3">
      <c r="D6697" s="1"/>
    </row>
    <row r="6698" spans="4:4" x14ac:dyDescent="0.3">
      <c r="D6698" s="1"/>
    </row>
    <row r="6699" spans="4:4" x14ac:dyDescent="0.3">
      <c r="D6699" s="1"/>
    </row>
    <row r="6700" spans="4:4" x14ac:dyDescent="0.3">
      <c r="D6700" s="1"/>
    </row>
    <row r="6701" spans="4:4" x14ac:dyDescent="0.3">
      <c r="D6701" s="1"/>
    </row>
    <row r="6702" spans="4:4" x14ac:dyDescent="0.3">
      <c r="D6702" s="1"/>
    </row>
    <row r="6703" spans="4:4" x14ac:dyDescent="0.3">
      <c r="D6703" s="1"/>
    </row>
    <row r="6704" spans="4:4" x14ac:dyDescent="0.3">
      <c r="D6704" s="1"/>
    </row>
    <row r="6705" spans="4:4" x14ac:dyDescent="0.3">
      <c r="D6705" s="1"/>
    </row>
    <row r="6706" spans="4:4" x14ac:dyDescent="0.3">
      <c r="D6706" s="1"/>
    </row>
    <row r="6707" spans="4:4" x14ac:dyDescent="0.3">
      <c r="D6707" s="1"/>
    </row>
    <row r="6708" spans="4:4" x14ac:dyDescent="0.3">
      <c r="D6708" s="1"/>
    </row>
    <row r="6709" spans="4:4" x14ac:dyDescent="0.3">
      <c r="D6709" s="1"/>
    </row>
    <row r="6710" spans="4:4" x14ac:dyDescent="0.3">
      <c r="D6710" s="1"/>
    </row>
    <row r="6711" spans="4:4" x14ac:dyDescent="0.3">
      <c r="D6711" s="1"/>
    </row>
    <row r="6712" spans="4:4" x14ac:dyDescent="0.3">
      <c r="D6712" s="1"/>
    </row>
    <row r="6713" spans="4:4" x14ac:dyDescent="0.3">
      <c r="D6713" s="1"/>
    </row>
    <row r="6714" spans="4:4" x14ac:dyDescent="0.3">
      <c r="D6714" s="1"/>
    </row>
    <row r="6715" spans="4:4" x14ac:dyDescent="0.3">
      <c r="D6715" s="1"/>
    </row>
    <row r="6716" spans="4:4" x14ac:dyDescent="0.3">
      <c r="D6716" s="1"/>
    </row>
    <row r="6717" spans="4:4" x14ac:dyDescent="0.3">
      <c r="D6717" s="1"/>
    </row>
    <row r="6718" spans="4:4" x14ac:dyDescent="0.3">
      <c r="D6718" s="1"/>
    </row>
    <row r="6719" spans="4:4" x14ac:dyDescent="0.3">
      <c r="D6719" s="1"/>
    </row>
    <row r="6720" spans="4:4" x14ac:dyDescent="0.3">
      <c r="D6720" s="1"/>
    </row>
    <row r="6721" spans="4:4" x14ac:dyDescent="0.3">
      <c r="D6721" s="1"/>
    </row>
    <row r="6722" spans="4:4" x14ac:dyDescent="0.3">
      <c r="D6722" s="1"/>
    </row>
    <row r="6723" spans="4:4" x14ac:dyDescent="0.3">
      <c r="D6723" s="1"/>
    </row>
    <row r="6724" spans="4:4" x14ac:dyDescent="0.3">
      <c r="D6724" s="1"/>
    </row>
    <row r="6725" spans="4:4" x14ac:dyDescent="0.3">
      <c r="D6725" s="1"/>
    </row>
    <row r="6726" spans="4:4" x14ac:dyDescent="0.3">
      <c r="D6726" s="1"/>
    </row>
    <row r="6727" spans="4:4" x14ac:dyDescent="0.3">
      <c r="D6727" s="1"/>
    </row>
    <row r="6728" spans="4:4" x14ac:dyDescent="0.3">
      <c r="D6728" s="1"/>
    </row>
    <row r="6729" spans="4:4" x14ac:dyDescent="0.3">
      <c r="D6729" s="1"/>
    </row>
    <row r="6730" spans="4:4" x14ac:dyDescent="0.3">
      <c r="D6730" s="1"/>
    </row>
    <row r="6731" spans="4:4" x14ac:dyDescent="0.3">
      <c r="D6731" s="1"/>
    </row>
    <row r="6732" spans="4:4" x14ac:dyDescent="0.3">
      <c r="D6732" s="1"/>
    </row>
    <row r="6733" spans="4:4" x14ac:dyDescent="0.3">
      <c r="D6733" s="1"/>
    </row>
    <row r="6734" spans="4:4" x14ac:dyDescent="0.3">
      <c r="D6734" s="1"/>
    </row>
    <row r="6735" spans="4:4" x14ac:dyDescent="0.3">
      <c r="D6735" s="1"/>
    </row>
    <row r="6736" spans="4:4" x14ac:dyDescent="0.3">
      <c r="D6736" s="1"/>
    </row>
    <row r="6737" spans="4:4" x14ac:dyDescent="0.3">
      <c r="D6737" s="1"/>
    </row>
    <row r="6738" spans="4:4" x14ac:dyDescent="0.3">
      <c r="D6738" s="1"/>
    </row>
    <row r="6739" spans="4:4" x14ac:dyDescent="0.3">
      <c r="D6739" s="1"/>
    </row>
    <row r="6740" spans="4:4" x14ac:dyDescent="0.3">
      <c r="D6740" s="1"/>
    </row>
    <row r="6741" spans="4:4" x14ac:dyDescent="0.3">
      <c r="D6741" s="1"/>
    </row>
    <row r="6742" spans="4:4" x14ac:dyDescent="0.3">
      <c r="D6742" s="1"/>
    </row>
    <row r="6743" spans="4:4" x14ac:dyDescent="0.3">
      <c r="D6743" s="1"/>
    </row>
    <row r="6744" spans="4:4" x14ac:dyDescent="0.3">
      <c r="D6744" s="1"/>
    </row>
    <row r="6745" spans="4:4" x14ac:dyDescent="0.3">
      <c r="D6745" s="1"/>
    </row>
    <row r="6746" spans="4:4" x14ac:dyDescent="0.3">
      <c r="D6746" s="1"/>
    </row>
    <row r="6747" spans="4:4" x14ac:dyDescent="0.3">
      <c r="D6747" s="1"/>
    </row>
    <row r="6748" spans="4:4" x14ac:dyDescent="0.3">
      <c r="D6748" s="1"/>
    </row>
    <row r="6749" spans="4:4" x14ac:dyDescent="0.3">
      <c r="D6749" s="1"/>
    </row>
    <row r="6750" spans="4:4" x14ac:dyDescent="0.3">
      <c r="D6750" s="1"/>
    </row>
    <row r="6751" spans="4:4" x14ac:dyDescent="0.3">
      <c r="D6751" s="1"/>
    </row>
    <row r="6752" spans="4:4" x14ac:dyDescent="0.3">
      <c r="D6752" s="1"/>
    </row>
    <row r="6753" spans="4:4" x14ac:dyDescent="0.3">
      <c r="D6753" s="1"/>
    </row>
    <row r="6754" spans="4:4" x14ac:dyDescent="0.3">
      <c r="D6754" s="1"/>
    </row>
    <row r="6755" spans="4:4" x14ac:dyDescent="0.3">
      <c r="D6755" s="1"/>
    </row>
    <row r="6756" spans="4:4" x14ac:dyDescent="0.3">
      <c r="D6756" s="1"/>
    </row>
    <row r="6757" spans="4:4" x14ac:dyDescent="0.3">
      <c r="D6757" s="1"/>
    </row>
    <row r="6758" spans="4:4" x14ac:dyDescent="0.3">
      <c r="D6758" s="1"/>
    </row>
    <row r="6759" spans="4:4" x14ac:dyDescent="0.3">
      <c r="D6759" s="1"/>
    </row>
    <row r="6760" spans="4:4" x14ac:dyDescent="0.3">
      <c r="D6760" s="1"/>
    </row>
    <row r="6761" spans="4:4" x14ac:dyDescent="0.3">
      <c r="D6761" s="1"/>
    </row>
    <row r="6762" spans="4:4" x14ac:dyDescent="0.3">
      <c r="D6762" s="1"/>
    </row>
    <row r="6763" spans="4:4" x14ac:dyDescent="0.3">
      <c r="D6763" s="1"/>
    </row>
    <row r="6764" spans="4:4" x14ac:dyDescent="0.3">
      <c r="D6764" s="1"/>
    </row>
    <row r="6765" spans="4:4" x14ac:dyDescent="0.3">
      <c r="D6765" s="1"/>
    </row>
    <row r="6766" spans="4:4" x14ac:dyDescent="0.3">
      <c r="D6766" s="1"/>
    </row>
    <row r="6767" spans="4:4" x14ac:dyDescent="0.3">
      <c r="D6767" s="1"/>
    </row>
    <row r="6768" spans="4:4" x14ac:dyDescent="0.3">
      <c r="D6768" s="1"/>
    </row>
    <row r="6769" spans="4:4" x14ac:dyDescent="0.3">
      <c r="D6769" s="1"/>
    </row>
    <row r="6770" spans="4:4" x14ac:dyDescent="0.3">
      <c r="D6770" s="1"/>
    </row>
    <row r="6771" spans="4:4" x14ac:dyDescent="0.3">
      <c r="D6771" s="1"/>
    </row>
    <row r="6772" spans="4:4" x14ac:dyDescent="0.3">
      <c r="D6772" s="1"/>
    </row>
    <row r="6773" spans="4:4" x14ac:dyDescent="0.3">
      <c r="D6773" s="1"/>
    </row>
    <row r="6774" spans="4:4" x14ac:dyDescent="0.3">
      <c r="D6774" s="1"/>
    </row>
    <row r="6775" spans="4:4" x14ac:dyDescent="0.3">
      <c r="D6775" s="1"/>
    </row>
    <row r="6776" spans="4:4" x14ac:dyDescent="0.3">
      <c r="D6776" s="1"/>
    </row>
    <row r="6777" spans="4:4" x14ac:dyDescent="0.3">
      <c r="D6777" s="1"/>
    </row>
    <row r="6778" spans="4:4" x14ac:dyDescent="0.3">
      <c r="D6778" s="1"/>
    </row>
    <row r="6779" spans="4:4" x14ac:dyDescent="0.3">
      <c r="D6779" s="1"/>
    </row>
    <row r="6780" spans="4:4" x14ac:dyDescent="0.3">
      <c r="D6780" s="1"/>
    </row>
    <row r="6781" spans="4:4" x14ac:dyDescent="0.3">
      <c r="D6781" s="1"/>
    </row>
    <row r="6782" spans="4:4" x14ac:dyDescent="0.3">
      <c r="D6782" s="1"/>
    </row>
    <row r="6783" spans="4:4" x14ac:dyDescent="0.3">
      <c r="D6783" s="1"/>
    </row>
    <row r="6784" spans="4:4" x14ac:dyDescent="0.3">
      <c r="D6784" s="1"/>
    </row>
    <row r="6785" spans="4:4" x14ac:dyDescent="0.3">
      <c r="D6785" s="1"/>
    </row>
    <row r="6786" spans="4:4" x14ac:dyDescent="0.3">
      <c r="D6786" s="1"/>
    </row>
    <row r="6787" spans="4:4" x14ac:dyDescent="0.3">
      <c r="D6787" s="1"/>
    </row>
    <row r="6788" spans="4:4" x14ac:dyDescent="0.3">
      <c r="D6788" s="1"/>
    </row>
    <row r="6789" spans="4:4" x14ac:dyDescent="0.3">
      <c r="D6789" s="1"/>
    </row>
    <row r="6790" spans="4:4" x14ac:dyDescent="0.3">
      <c r="D6790" s="1"/>
    </row>
    <row r="6791" spans="4:4" x14ac:dyDescent="0.3">
      <c r="D6791" s="1"/>
    </row>
    <row r="6792" spans="4:4" x14ac:dyDescent="0.3">
      <c r="D6792" s="1"/>
    </row>
    <row r="6793" spans="4:4" x14ac:dyDescent="0.3">
      <c r="D6793" s="1"/>
    </row>
    <row r="6794" spans="4:4" x14ac:dyDescent="0.3">
      <c r="D6794" s="1"/>
    </row>
    <row r="6795" spans="4:4" x14ac:dyDescent="0.3">
      <c r="D6795" s="1"/>
    </row>
    <row r="6796" spans="4:4" x14ac:dyDescent="0.3">
      <c r="D6796" s="1"/>
    </row>
    <row r="6797" spans="4:4" x14ac:dyDescent="0.3">
      <c r="D6797" s="1"/>
    </row>
    <row r="6798" spans="4:4" x14ac:dyDescent="0.3">
      <c r="D6798" s="1"/>
    </row>
    <row r="6799" spans="4:4" x14ac:dyDescent="0.3">
      <c r="D6799" s="1"/>
    </row>
    <row r="6800" spans="4:4" x14ac:dyDescent="0.3">
      <c r="D6800" s="1"/>
    </row>
    <row r="6801" spans="4:4" x14ac:dyDescent="0.3">
      <c r="D6801" s="1"/>
    </row>
    <row r="6802" spans="4:4" x14ac:dyDescent="0.3">
      <c r="D6802" s="1"/>
    </row>
    <row r="6803" spans="4:4" x14ac:dyDescent="0.3">
      <c r="D6803" s="1"/>
    </row>
    <row r="6804" spans="4:4" x14ac:dyDescent="0.3">
      <c r="D6804" s="1"/>
    </row>
    <row r="6805" spans="4:4" x14ac:dyDescent="0.3">
      <c r="D6805" s="1"/>
    </row>
    <row r="6806" spans="4:4" x14ac:dyDescent="0.3">
      <c r="D6806" s="1"/>
    </row>
    <row r="6807" spans="4:4" x14ac:dyDescent="0.3">
      <c r="D6807" s="1"/>
    </row>
    <row r="6808" spans="4:4" x14ac:dyDescent="0.3">
      <c r="D6808" s="1"/>
    </row>
    <row r="6809" spans="4:4" x14ac:dyDescent="0.3">
      <c r="D6809" s="1"/>
    </row>
    <row r="6810" spans="4:4" x14ac:dyDescent="0.3">
      <c r="D6810" s="1"/>
    </row>
    <row r="6811" spans="4:4" x14ac:dyDescent="0.3">
      <c r="D6811" s="1"/>
    </row>
    <row r="6812" spans="4:4" x14ac:dyDescent="0.3">
      <c r="D6812" s="1"/>
    </row>
    <row r="6813" spans="4:4" x14ac:dyDescent="0.3">
      <c r="D6813" s="1"/>
    </row>
    <row r="6814" spans="4:4" x14ac:dyDescent="0.3">
      <c r="D6814" s="1"/>
    </row>
    <row r="6815" spans="4:4" x14ac:dyDescent="0.3">
      <c r="D6815" s="1"/>
    </row>
    <row r="6816" spans="4:4" x14ac:dyDescent="0.3">
      <c r="D6816" s="1"/>
    </row>
    <row r="6817" spans="4:4" x14ac:dyDescent="0.3">
      <c r="D6817" s="1"/>
    </row>
    <row r="6818" spans="4:4" x14ac:dyDescent="0.3">
      <c r="D6818" s="1"/>
    </row>
    <row r="6819" spans="4:4" x14ac:dyDescent="0.3">
      <c r="D6819" s="1"/>
    </row>
    <row r="6820" spans="4:4" x14ac:dyDescent="0.3">
      <c r="D6820" s="1"/>
    </row>
    <row r="6821" spans="4:4" x14ac:dyDescent="0.3">
      <c r="D6821" s="1"/>
    </row>
    <row r="6822" spans="4:4" x14ac:dyDescent="0.3">
      <c r="D6822" s="1"/>
    </row>
    <row r="6823" spans="4:4" x14ac:dyDescent="0.3">
      <c r="D6823" s="1"/>
    </row>
    <row r="6824" spans="4:4" x14ac:dyDescent="0.3">
      <c r="D6824" s="1"/>
    </row>
    <row r="6825" spans="4:4" x14ac:dyDescent="0.3">
      <c r="D6825" s="1"/>
    </row>
    <row r="6826" spans="4:4" x14ac:dyDescent="0.3">
      <c r="D6826" s="1"/>
    </row>
    <row r="6827" spans="4:4" x14ac:dyDescent="0.3">
      <c r="D6827" s="1"/>
    </row>
    <row r="6828" spans="4:4" x14ac:dyDescent="0.3">
      <c r="D6828" s="1"/>
    </row>
    <row r="6829" spans="4:4" x14ac:dyDescent="0.3">
      <c r="D6829" s="1"/>
    </row>
    <row r="6830" spans="4:4" x14ac:dyDescent="0.3">
      <c r="D6830" s="1"/>
    </row>
    <row r="6831" spans="4:4" x14ac:dyDescent="0.3">
      <c r="D6831" s="1"/>
    </row>
    <row r="6832" spans="4:4" x14ac:dyDescent="0.3">
      <c r="D6832" s="1"/>
    </row>
    <row r="6833" spans="4:4" x14ac:dyDescent="0.3">
      <c r="D6833" s="1"/>
    </row>
    <row r="6834" spans="4:4" x14ac:dyDescent="0.3">
      <c r="D6834" s="1"/>
    </row>
    <row r="6835" spans="4:4" x14ac:dyDescent="0.3">
      <c r="D6835" s="1"/>
    </row>
    <row r="6836" spans="4:4" x14ac:dyDescent="0.3">
      <c r="D6836" s="1"/>
    </row>
    <row r="6837" spans="4:4" x14ac:dyDescent="0.3">
      <c r="D6837" s="1"/>
    </row>
    <row r="6838" spans="4:4" x14ac:dyDescent="0.3">
      <c r="D6838" s="1"/>
    </row>
    <row r="6839" spans="4:4" x14ac:dyDescent="0.3">
      <c r="D6839" s="1"/>
    </row>
    <row r="6840" spans="4:4" x14ac:dyDescent="0.3">
      <c r="D6840" s="1"/>
    </row>
    <row r="6841" spans="4:4" x14ac:dyDescent="0.3">
      <c r="D6841" s="1"/>
    </row>
    <row r="6842" spans="4:4" x14ac:dyDescent="0.3">
      <c r="D6842" s="1"/>
    </row>
    <row r="6843" spans="4:4" x14ac:dyDescent="0.3">
      <c r="D6843" s="1"/>
    </row>
    <row r="6844" spans="4:4" x14ac:dyDescent="0.3">
      <c r="D6844" s="1"/>
    </row>
    <row r="6845" spans="4:4" x14ac:dyDescent="0.3">
      <c r="D6845" s="1"/>
    </row>
    <row r="6846" spans="4:4" x14ac:dyDescent="0.3">
      <c r="D6846" s="1"/>
    </row>
    <row r="6847" spans="4:4" x14ac:dyDescent="0.3">
      <c r="D6847" s="1"/>
    </row>
    <row r="6848" spans="4:4" x14ac:dyDescent="0.3">
      <c r="D6848" s="1"/>
    </row>
    <row r="6849" spans="4:4" x14ac:dyDescent="0.3">
      <c r="D6849" s="1"/>
    </row>
    <row r="6850" spans="4:4" x14ac:dyDescent="0.3">
      <c r="D6850" s="1"/>
    </row>
    <row r="6851" spans="4:4" x14ac:dyDescent="0.3">
      <c r="D6851" s="1"/>
    </row>
    <row r="6852" spans="4:4" x14ac:dyDescent="0.3">
      <c r="D6852" s="1"/>
    </row>
    <row r="6853" spans="4:4" x14ac:dyDescent="0.3">
      <c r="D6853" s="1"/>
    </row>
    <row r="6854" spans="4:4" x14ac:dyDescent="0.3">
      <c r="D6854" s="1"/>
    </row>
    <row r="6855" spans="4:4" x14ac:dyDescent="0.3">
      <c r="D6855" s="1"/>
    </row>
    <row r="6856" spans="4:4" x14ac:dyDescent="0.3">
      <c r="D6856" s="1"/>
    </row>
    <row r="6857" spans="4:4" x14ac:dyDescent="0.3">
      <c r="D6857" s="1"/>
    </row>
    <row r="6858" spans="4:4" x14ac:dyDescent="0.3">
      <c r="D6858" s="1"/>
    </row>
    <row r="6859" spans="4:4" x14ac:dyDescent="0.3">
      <c r="D6859" s="1"/>
    </row>
    <row r="6860" spans="4:4" x14ac:dyDescent="0.3">
      <c r="D6860" s="1"/>
    </row>
    <row r="6861" spans="4:4" x14ac:dyDescent="0.3">
      <c r="D6861" s="1"/>
    </row>
    <row r="6862" spans="4:4" x14ac:dyDescent="0.3">
      <c r="D6862" s="1"/>
    </row>
    <row r="6863" spans="4:4" x14ac:dyDescent="0.3">
      <c r="D6863" s="1"/>
    </row>
    <row r="6864" spans="4:4" x14ac:dyDescent="0.3">
      <c r="D6864" s="1"/>
    </row>
    <row r="6865" spans="4:4" x14ac:dyDescent="0.3">
      <c r="D6865" s="1"/>
    </row>
    <row r="6866" spans="4:4" x14ac:dyDescent="0.3">
      <c r="D6866" s="1"/>
    </row>
    <row r="6867" spans="4:4" x14ac:dyDescent="0.3">
      <c r="D6867" s="1"/>
    </row>
    <row r="6868" spans="4:4" x14ac:dyDescent="0.3">
      <c r="D6868" s="1"/>
    </row>
    <row r="6869" spans="4:4" x14ac:dyDescent="0.3">
      <c r="D6869" s="1"/>
    </row>
    <row r="6870" spans="4:4" x14ac:dyDescent="0.3">
      <c r="D6870" s="1"/>
    </row>
    <row r="6871" spans="4:4" x14ac:dyDescent="0.3">
      <c r="D6871" s="1"/>
    </row>
    <row r="6872" spans="4:4" x14ac:dyDescent="0.3">
      <c r="D6872" s="1"/>
    </row>
    <row r="6873" spans="4:4" x14ac:dyDescent="0.3">
      <c r="D6873" s="1"/>
    </row>
    <row r="6874" spans="4:4" x14ac:dyDescent="0.3">
      <c r="D6874" s="1"/>
    </row>
    <row r="6875" spans="4:4" x14ac:dyDescent="0.3">
      <c r="D6875" s="1"/>
    </row>
    <row r="6876" spans="4:4" x14ac:dyDescent="0.3">
      <c r="D6876" s="1"/>
    </row>
    <row r="6877" spans="4:4" x14ac:dyDescent="0.3">
      <c r="D6877" s="1"/>
    </row>
    <row r="6878" spans="4:4" x14ac:dyDescent="0.3">
      <c r="D6878" s="1"/>
    </row>
    <row r="6879" spans="4:4" x14ac:dyDescent="0.3">
      <c r="D6879" s="1"/>
    </row>
    <row r="6880" spans="4:4" x14ac:dyDescent="0.3">
      <c r="D6880" s="1"/>
    </row>
    <row r="6881" spans="4:4" x14ac:dyDescent="0.3">
      <c r="D6881" s="1"/>
    </row>
    <row r="6882" spans="4:4" x14ac:dyDescent="0.3">
      <c r="D6882" s="1"/>
    </row>
    <row r="6883" spans="4:4" x14ac:dyDescent="0.3">
      <c r="D6883" s="1"/>
    </row>
    <row r="6884" spans="4:4" x14ac:dyDescent="0.3">
      <c r="D6884" s="1"/>
    </row>
    <row r="6885" spans="4:4" x14ac:dyDescent="0.3">
      <c r="D6885" s="1"/>
    </row>
    <row r="6886" spans="4:4" x14ac:dyDescent="0.3">
      <c r="D6886" s="1"/>
    </row>
    <row r="6887" spans="4:4" x14ac:dyDescent="0.3">
      <c r="D6887" s="1"/>
    </row>
    <row r="6888" spans="4:4" x14ac:dyDescent="0.3">
      <c r="D6888" s="1"/>
    </row>
    <row r="6889" spans="4:4" x14ac:dyDescent="0.3">
      <c r="D6889" s="1"/>
    </row>
    <row r="6890" spans="4:4" x14ac:dyDescent="0.3">
      <c r="D6890" s="1"/>
    </row>
    <row r="6891" spans="4:4" x14ac:dyDescent="0.3">
      <c r="D6891" s="1"/>
    </row>
    <row r="6892" spans="4:4" x14ac:dyDescent="0.3">
      <c r="D6892" s="1"/>
    </row>
    <row r="6893" spans="4:4" x14ac:dyDescent="0.3">
      <c r="D6893" s="1"/>
    </row>
    <row r="6894" spans="4:4" x14ac:dyDescent="0.3">
      <c r="D6894" s="1"/>
    </row>
    <row r="6895" spans="4:4" x14ac:dyDescent="0.3">
      <c r="D6895" s="1"/>
    </row>
    <row r="6896" spans="4:4" x14ac:dyDescent="0.3">
      <c r="D6896" s="1"/>
    </row>
    <row r="6897" spans="4:4" x14ac:dyDescent="0.3">
      <c r="D6897" s="1"/>
    </row>
    <row r="6898" spans="4:4" x14ac:dyDescent="0.3">
      <c r="D6898" s="1"/>
    </row>
    <row r="6899" spans="4:4" x14ac:dyDescent="0.3">
      <c r="D6899" s="1"/>
    </row>
    <row r="6900" spans="4:4" x14ac:dyDescent="0.3">
      <c r="D6900" s="1"/>
    </row>
    <row r="6901" spans="4:4" x14ac:dyDescent="0.3">
      <c r="D6901" s="1"/>
    </row>
    <row r="6902" spans="4:4" x14ac:dyDescent="0.3">
      <c r="D6902" s="1"/>
    </row>
    <row r="6903" spans="4:4" x14ac:dyDescent="0.3">
      <c r="D6903" s="1"/>
    </row>
    <row r="6904" spans="4:4" x14ac:dyDescent="0.3">
      <c r="D6904" s="1"/>
    </row>
    <row r="6905" spans="4:4" x14ac:dyDescent="0.3">
      <c r="D6905" s="1"/>
    </row>
    <row r="6906" spans="4:4" x14ac:dyDescent="0.3">
      <c r="D6906" s="1"/>
    </row>
    <row r="6907" spans="4:4" x14ac:dyDescent="0.3">
      <c r="D6907" s="1"/>
    </row>
    <row r="6908" spans="4:4" x14ac:dyDescent="0.3">
      <c r="D6908" s="1"/>
    </row>
    <row r="6909" spans="4:4" x14ac:dyDescent="0.3">
      <c r="D6909" s="1"/>
    </row>
    <row r="6910" spans="4:4" x14ac:dyDescent="0.3">
      <c r="D6910" s="1"/>
    </row>
    <row r="6911" spans="4:4" x14ac:dyDescent="0.3">
      <c r="D6911" s="1"/>
    </row>
    <row r="6912" spans="4:4" x14ac:dyDescent="0.3">
      <c r="D6912" s="1"/>
    </row>
    <row r="6913" spans="4:4" x14ac:dyDescent="0.3">
      <c r="D6913" s="1"/>
    </row>
    <row r="6914" spans="4:4" x14ac:dyDescent="0.3">
      <c r="D6914" s="1"/>
    </row>
    <row r="6915" spans="4:4" x14ac:dyDescent="0.3">
      <c r="D6915" s="1"/>
    </row>
    <row r="6916" spans="4:4" x14ac:dyDescent="0.3">
      <c r="D6916" s="1"/>
    </row>
    <row r="6917" spans="4:4" x14ac:dyDescent="0.3">
      <c r="D6917" s="1"/>
    </row>
    <row r="6918" spans="4:4" x14ac:dyDescent="0.3">
      <c r="D6918" s="1"/>
    </row>
    <row r="6919" spans="4:4" x14ac:dyDescent="0.3">
      <c r="D6919" s="1"/>
    </row>
    <row r="6920" spans="4:4" x14ac:dyDescent="0.3">
      <c r="D6920" s="1"/>
    </row>
    <row r="6921" spans="4:4" x14ac:dyDescent="0.3">
      <c r="D6921" s="1"/>
    </row>
    <row r="6922" spans="4:4" x14ac:dyDescent="0.3">
      <c r="D6922" s="1"/>
    </row>
    <row r="6923" spans="4:4" x14ac:dyDescent="0.3">
      <c r="D6923" s="1"/>
    </row>
    <row r="6924" spans="4:4" x14ac:dyDescent="0.3">
      <c r="D6924" s="1"/>
    </row>
    <row r="6925" spans="4:4" x14ac:dyDescent="0.3">
      <c r="D6925" s="1"/>
    </row>
    <row r="6926" spans="4:4" x14ac:dyDescent="0.3">
      <c r="D6926" s="1"/>
    </row>
    <row r="6927" spans="4:4" x14ac:dyDescent="0.3">
      <c r="D6927" s="1"/>
    </row>
    <row r="6928" spans="4:4" x14ac:dyDescent="0.3">
      <c r="D6928" s="1"/>
    </row>
    <row r="6929" spans="4:4" x14ac:dyDescent="0.3">
      <c r="D6929" s="1"/>
    </row>
    <row r="6930" spans="4:4" x14ac:dyDescent="0.3">
      <c r="D6930" s="1"/>
    </row>
    <row r="6931" spans="4:4" x14ac:dyDescent="0.3">
      <c r="D6931" s="1"/>
    </row>
    <row r="6932" spans="4:4" x14ac:dyDescent="0.3">
      <c r="D6932" s="1"/>
    </row>
    <row r="6933" spans="4:4" x14ac:dyDescent="0.3">
      <c r="D6933" s="1"/>
    </row>
    <row r="6934" spans="4:4" x14ac:dyDescent="0.3">
      <c r="D6934" s="1"/>
    </row>
    <row r="6935" spans="4:4" x14ac:dyDescent="0.3">
      <c r="D6935" s="1"/>
    </row>
    <row r="6936" spans="4:4" x14ac:dyDescent="0.3">
      <c r="D6936" s="1"/>
    </row>
    <row r="6937" spans="4:4" x14ac:dyDescent="0.3">
      <c r="D6937" s="1"/>
    </row>
    <row r="6938" spans="4:4" x14ac:dyDescent="0.3">
      <c r="D6938" s="1"/>
    </row>
    <row r="6939" spans="4:4" x14ac:dyDescent="0.3">
      <c r="D6939" s="1"/>
    </row>
    <row r="6940" spans="4:4" x14ac:dyDescent="0.3">
      <c r="D6940" s="1"/>
    </row>
    <row r="6941" spans="4:4" x14ac:dyDescent="0.3">
      <c r="D6941" s="1"/>
    </row>
    <row r="6942" spans="4:4" x14ac:dyDescent="0.3">
      <c r="D6942" s="1"/>
    </row>
    <row r="6943" spans="4:4" x14ac:dyDescent="0.3">
      <c r="D6943" s="1"/>
    </row>
    <row r="6944" spans="4:4" x14ac:dyDescent="0.3">
      <c r="D6944" s="1"/>
    </row>
    <row r="6945" spans="4:4" x14ac:dyDescent="0.3">
      <c r="D6945" s="1"/>
    </row>
    <row r="6946" spans="4:4" x14ac:dyDescent="0.3">
      <c r="D6946" s="1"/>
    </row>
    <row r="6947" spans="4:4" x14ac:dyDescent="0.3">
      <c r="D6947" s="1"/>
    </row>
    <row r="6948" spans="4:4" x14ac:dyDescent="0.3">
      <c r="D6948" s="1"/>
    </row>
    <row r="6949" spans="4:4" x14ac:dyDescent="0.3">
      <c r="D6949" s="1"/>
    </row>
    <row r="6950" spans="4:4" x14ac:dyDescent="0.3">
      <c r="D6950" s="1"/>
    </row>
    <row r="6951" spans="4:4" x14ac:dyDescent="0.3">
      <c r="D6951" s="1"/>
    </row>
    <row r="6952" spans="4:4" x14ac:dyDescent="0.3">
      <c r="D6952" s="1"/>
    </row>
    <row r="6953" spans="4:4" x14ac:dyDescent="0.3">
      <c r="D6953" s="1"/>
    </row>
    <row r="6954" spans="4:4" x14ac:dyDescent="0.3">
      <c r="D6954" s="1"/>
    </row>
    <row r="6955" spans="4:4" x14ac:dyDescent="0.3">
      <c r="D6955" s="1"/>
    </row>
    <row r="6956" spans="4:4" x14ac:dyDescent="0.3">
      <c r="D6956" s="1"/>
    </row>
    <row r="6957" spans="4:4" x14ac:dyDescent="0.3">
      <c r="D6957" s="1"/>
    </row>
    <row r="6958" spans="4:4" x14ac:dyDescent="0.3">
      <c r="D6958" s="1"/>
    </row>
    <row r="6959" spans="4:4" x14ac:dyDescent="0.3">
      <c r="D6959" s="1"/>
    </row>
    <row r="6960" spans="4:4" x14ac:dyDescent="0.3">
      <c r="D6960" s="1"/>
    </row>
    <row r="6961" spans="4:4" x14ac:dyDescent="0.3">
      <c r="D6961" s="1"/>
    </row>
    <row r="6962" spans="4:4" x14ac:dyDescent="0.3">
      <c r="D6962" s="1"/>
    </row>
    <row r="6963" spans="4:4" x14ac:dyDescent="0.3">
      <c r="D6963" s="1"/>
    </row>
    <row r="6964" spans="4:4" x14ac:dyDescent="0.3">
      <c r="D6964" s="1"/>
    </row>
    <row r="6965" spans="4:4" x14ac:dyDescent="0.3">
      <c r="D6965" s="1"/>
    </row>
    <row r="6966" spans="4:4" x14ac:dyDescent="0.3">
      <c r="D6966" s="1"/>
    </row>
    <row r="6967" spans="4:4" x14ac:dyDescent="0.3">
      <c r="D6967" s="1"/>
    </row>
    <row r="6968" spans="4:4" x14ac:dyDescent="0.3">
      <c r="D6968" s="1"/>
    </row>
    <row r="6969" spans="4:4" x14ac:dyDescent="0.3">
      <c r="D6969" s="1"/>
    </row>
    <row r="6970" spans="4:4" x14ac:dyDescent="0.3">
      <c r="D6970" s="1"/>
    </row>
    <row r="6971" spans="4:4" x14ac:dyDescent="0.3">
      <c r="D6971" s="1"/>
    </row>
    <row r="6972" spans="4:4" x14ac:dyDescent="0.3">
      <c r="D6972" s="1"/>
    </row>
    <row r="6973" spans="4:4" x14ac:dyDescent="0.3">
      <c r="D6973" s="1"/>
    </row>
    <row r="6974" spans="4:4" x14ac:dyDescent="0.3">
      <c r="D6974" s="1"/>
    </row>
    <row r="6975" spans="4:4" x14ac:dyDescent="0.3">
      <c r="D6975" s="1"/>
    </row>
    <row r="6976" spans="4:4" x14ac:dyDescent="0.3">
      <c r="D6976" s="1"/>
    </row>
    <row r="6977" spans="4:4" x14ac:dyDescent="0.3">
      <c r="D6977" s="1"/>
    </row>
    <row r="6978" spans="4:4" x14ac:dyDescent="0.3">
      <c r="D6978" s="1"/>
    </row>
    <row r="6979" spans="4:4" x14ac:dyDescent="0.3">
      <c r="D6979" s="1"/>
    </row>
    <row r="6980" spans="4:4" x14ac:dyDescent="0.3">
      <c r="D6980" s="1"/>
    </row>
    <row r="6981" spans="4:4" x14ac:dyDescent="0.3">
      <c r="D6981" s="1"/>
    </row>
    <row r="6982" spans="4:4" x14ac:dyDescent="0.3">
      <c r="D6982" s="1"/>
    </row>
    <row r="6983" spans="4:4" x14ac:dyDescent="0.3">
      <c r="D6983" s="1"/>
    </row>
    <row r="6984" spans="4:4" x14ac:dyDescent="0.3">
      <c r="D6984" s="1"/>
    </row>
    <row r="6985" spans="4:4" x14ac:dyDescent="0.3">
      <c r="D6985" s="1"/>
    </row>
    <row r="6986" spans="4:4" x14ac:dyDescent="0.3">
      <c r="D6986" s="1"/>
    </row>
    <row r="6987" spans="4:4" x14ac:dyDescent="0.3">
      <c r="D6987" s="1"/>
    </row>
    <row r="6988" spans="4:4" x14ac:dyDescent="0.3">
      <c r="D6988" s="1"/>
    </row>
    <row r="6989" spans="4:4" x14ac:dyDescent="0.3">
      <c r="D6989" s="1"/>
    </row>
    <row r="6990" spans="4:4" x14ac:dyDescent="0.3">
      <c r="D6990" s="1"/>
    </row>
    <row r="6991" spans="4:4" x14ac:dyDescent="0.3">
      <c r="D6991" s="1"/>
    </row>
    <row r="6992" spans="4:4" x14ac:dyDescent="0.3">
      <c r="D6992" s="1"/>
    </row>
    <row r="6993" spans="4:4" x14ac:dyDescent="0.3">
      <c r="D6993" s="1"/>
    </row>
    <row r="6994" spans="4:4" x14ac:dyDescent="0.3">
      <c r="D6994" s="1"/>
    </row>
    <row r="6995" spans="4:4" x14ac:dyDescent="0.3">
      <c r="D6995" s="1"/>
    </row>
    <row r="6996" spans="4:4" x14ac:dyDescent="0.3">
      <c r="D6996" s="1"/>
    </row>
    <row r="6997" spans="4:4" x14ac:dyDescent="0.3">
      <c r="D6997" s="1"/>
    </row>
    <row r="6998" spans="4:4" x14ac:dyDescent="0.3">
      <c r="D6998" s="1"/>
    </row>
    <row r="6999" spans="4:4" x14ac:dyDescent="0.3">
      <c r="D6999" s="1"/>
    </row>
    <row r="7000" spans="4:4" x14ac:dyDescent="0.3">
      <c r="D7000" s="1"/>
    </row>
    <row r="7001" spans="4:4" x14ac:dyDescent="0.3">
      <c r="D7001" s="1"/>
    </row>
    <row r="7002" spans="4:4" x14ac:dyDescent="0.3">
      <c r="D7002" s="1"/>
    </row>
    <row r="7003" spans="4:4" x14ac:dyDescent="0.3">
      <c r="D7003" s="1"/>
    </row>
    <row r="7004" spans="4:4" x14ac:dyDescent="0.3">
      <c r="D7004" s="1"/>
    </row>
    <row r="7005" spans="4:4" x14ac:dyDescent="0.3">
      <c r="D7005" s="1"/>
    </row>
    <row r="7006" spans="4:4" x14ac:dyDescent="0.3">
      <c r="D7006" s="1"/>
    </row>
    <row r="7007" spans="4:4" x14ac:dyDescent="0.3">
      <c r="D7007" s="1"/>
    </row>
    <row r="7008" spans="4:4" x14ac:dyDescent="0.3">
      <c r="D7008" s="1"/>
    </row>
    <row r="7009" spans="4:4" x14ac:dyDescent="0.3">
      <c r="D7009" s="1"/>
    </row>
    <row r="7010" spans="4:4" x14ac:dyDescent="0.3">
      <c r="D7010" s="1"/>
    </row>
    <row r="7011" spans="4:4" x14ac:dyDescent="0.3">
      <c r="D7011" s="1"/>
    </row>
    <row r="7012" spans="4:4" x14ac:dyDescent="0.3">
      <c r="D7012" s="1"/>
    </row>
    <row r="7013" spans="4:4" x14ac:dyDescent="0.3">
      <c r="D7013" s="1"/>
    </row>
    <row r="7014" spans="4:4" x14ac:dyDescent="0.3">
      <c r="D7014" s="1"/>
    </row>
    <row r="7015" spans="4:4" x14ac:dyDescent="0.3">
      <c r="D7015" s="1"/>
    </row>
    <row r="7016" spans="4:4" x14ac:dyDescent="0.3">
      <c r="D7016" s="1"/>
    </row>
    <row r="7017" spans="4:4" x14ac:dyDescent="0.3">
      <c r="D7017" s="1"/>
    </row>
    <row r="7018" spans="4:4" x14ac:dyDescent="0.3">
      <c r="D7018" s="1"/>
    </row>
    <row r="7019" spans="4:4" x14ac:dyDescent="0.3">
      <c r="D7019" s="1"/>
    </row>
    <row r="7020" spans="4:4" x14ac:dyDescent="0.3">
      <c r="D7020" s="1"/>
    </row>
    <row r="7021" spans="4:4" x14ac:dyDescent="0.3">
      <c r="D7021" s="1"/>
    </row>
    <row r="7022" spans="4:4" x14ac:dyDescent="0.3">
      <c r="D7022" s="1"/>
    </row>
    <row r="7023" spans="4:4" x14ac:dyDescent="0.3">
      <c r="D7023" s="1"/>
    </row>
    <row r="7024" spans="4:4" x14ac:dyDescent="0.3">
      <c r="D7024" s="1"/>
    </row>
    <row r="7025" spans="4:4" x14ac:dyDescent="0.3">
      <c r="D7025" s="1"/>
    </row>
    <row r="7026" spans="4:4" x14ac:dyDescent="0.3">
      <c r="D7026" s="1"/>
    </row>
    <row r="7027" spans="4:4" x14ac:dyDescent="0.3">
      <c r="D7027" s="1"/>
    </row>
    <row r="7028" spans="4:4" x14ac:dyDescent="0.3">
      <c r="D7028" s="1"/>
    </row>
    <row r="7029" spans="4:4" x14ac:dyDescent="0.3">
      <c r="D7029" s="1"/>
    </row>
    <row r="7030" spans="4:4" x14ac:dyDescent="0.3">
      <c r="D7030" s="1"/>
    </row>
    <row r="7031" spans="4:4" x14ac:dyDescent="0.3">
      <c r="D7031" s="1"/>
    </row>
    <row r="7032" spans="4:4" x14ac:dyDescent="0.3">
      <c r="D7032" s="1"/>
    </row>
    <row r="7033" spans="4:4" x14ac:dyDescent="0.3">
      <c r="D7033" s="1"/>
    </row>
    <row r="7034" spans="4:4" x14ac:dyDescent="0.3">
      <c r="D7034" s="1"/>
    </row>
    <row r="7035" spans="4:4" x14ac:dyDescent="0.3">
      <c r="D7035" s="1"/>
    </row>
    <row r="7036" spans="4:4" x14ac:dyDescent="0.3">
      <c r="D7036" s="1"/>
    </row>
    <row r="7037" spans="4:4" x14ac:dyDescent="0.3">
      <c r="D7037" s="1"/>
    </row>
    <row r="7038" spans="4:4" x14ac:dyDescent="0.3">
      <c r="D7038" s="1"/>
    </row>
    <row r="7039" spans="4:4" x14ac:dyDescent="0.3">
      <c r="D7039" s="1"/>
    </row>
    <row r="7040" spans="4:4" x14ac:dyDescent="0.3">
      <c r="D7040" s="1"/>
    </row>
    <row r="7041" spans="4:4" x14ac:dyDescent="0.3">
      <c r="D7041" s="1"/>
    </row>
    <row r="7042" spans="4:4" x14ac:dyDescent="0.3">
      <c r="D7042" s="1"/>
    </row>
    <row r="7043" spans="4:4" x14ac:dyDescent="0.3">
      <c r="D7043" s="1"/>
    </row>
    <row r="7044" spans="4:4" x14ac:dyDescent="0.3">
      <c r="D7044" s="1"/>
    </row>
    <row r="7045" spans="4:4" x14ac:dyDescent="0.3">
      <c r="D7045" s="1"/>
    </row>
    <row r="7046" spans="4:4" x14ac:dyDescent="0.3">
      <c r="D7046" s="1"/>
    </row>
    <row r="7047" spans="4:4" x14ac:dyDescent="0.3">
      <c r="D7047" s="1"/>
    </row>
    <row r="7048" spans="4:4" x14ac:dyDescent="0.3">
      <c r="D7048" s="1"/>
    </row>
    <row r="7049" spans="4:4" x14ac:dyDescent="0.3">
      <c r="D7049" s="1"/>
    </row>
    <row r="7050" spans="4:4" x14ac:dyDescent="0.3">
      <c r="D7050" s="1"/>
    </row>
    <row r="7051" spans="4:4" x14ac:dyDescent="0.3">
      <c r="D7051" s="1"/>
    </row>
    <row r="7052" spans="4:4" x14ac:dyDescent="0.3">
      <c r="D7052" s="1"/>
    </row>
    <row r="7053" spans="4:4" x14ac:dyDescent="0.3">
      <c r="D7053" s="1"/>
    </row>
    <row r="7054" spans="4:4" x14ac:dyDescent="0.3">
      <c r="D7054" s="1"/>
    </row>
    <row r="7055" spans="4:4" x14ac:dyDescent="0.3">
      <c r="D7055" s="1"/>
    </row>
    <row r="7056" spans="4:4" x14ac:dyDescent="0.3">
      <c r="D7056" s="1"/>
    </row>
    <row r="7057" spans="4:4" x14ac:dyDescent="0.3">
      <c r="D7057" s="1"/>
    </row>
    <row r="7058" spans="4:4" x14ac:dyDescent="0.3">
      <c r="D7058" s="1"/>
    </row>
    <row r="7059" spans="4:4" x14ac:dyDescent="0.3">
      <c r="D7059" s="1"/>
    </row>
    <row r="7060" spans="4:4" x14ac:dyDescent="0.3">
      <c r="D7060" s="1"/>
    </row>
    <row r="7061" spans="4:4" x14ac:dyDescent="0.3">
      <c r="D7061" s="1"/>
    </row>
    <row r="7062" spans="4:4" x14ac:dyDescent="0.3">
      <c r="D7062" s="1"/>
    </row>
    <row r="7063" spans="4:4" x14ac:dyDescent="0.3">
      <c r="D7063" s="1"/>
    </row>
    <row r="7064" spans="4:4" x14ac:dyDescent="0.3">
      <c r="D7064" s="1"/>
    </row>
    <row r="7065" spans="4:4" x14ac:dyDescent="0.3">
      <c r="D7065" s="1"/>
    </row>
    <row r="7066" spans="4:4" x14ac:dyDescent="0.3">
      <c r="D7066" s="1"/>
    </row>
    <row r="7067" spans="4:4" x14ac:dyDescent="0.3">
      <c r="D7067" s="1"/>
    </row>
    <row r="7068" spans="4:4" x14ac:dyDescent="0.3">
      <c r="D7068" s="1"/>
    </row>
    <row r="7069" spans="4:4" x14ac:dyDescent="0.3">
      <c r="D7069" s="1"/>
    </row>
    <row r="7070" spans="4:4" x14ac:dyDescent="0.3">
      <c r="D7070" s="1"/>
    </row>
    <row r="7071" spans="4:4" x14ac:dyDescent="0.3">
      <c r="D7071" s="1"/>
    </row>
    <row r="7072" spans="4:4" x14ac:dyDescent="0.3">
      <c r="D7072" s="1"/>
    </row>
    <row r="7073" spans="4:4" x14ac:dyDescent="0.3">
      <c r="D7073" s="1"/>
    </row>
    <row r="7074" spans="4:4" x14ac:dyDescent="0.3">
      <c r="D7074" s="1"/>
    </row>
    <row r="7075" spans="4:4" x14ac:dyDescent="0.3">
      <c r="D7075" s="1"/>
    </row>
    <row r="7076" spans="4:4" x14ac:dyDescent="0.3">
      <c r="D7076" s="1"/>
    </row>
    <row r="7077" spans="4:4" x14ac:dyDescent="0.3">
      <c r="D7077" s="1"/>
    </row>
    <row r="7078" spans="4:4" x14ac:dyDescent="0.3">
      <c r="D7078" s="1"/>
    </row>
    <row r="7079" spans="4:4" x14ac:dyDescent="0.3">
      <c r="D7079" s="1"/>
    </row>
    <row r="7080" spans="4:4" x14ac:dyDescent="0.3">
      <c r="D7080" s="1"/>
    </row>
    <row r="7081" spans="4:4" x14ac:dyDescent="0.3">
      <c r="D7081" s="1"/>
    </row>
    <row r="7082" spans="4:4" x14ac:dyDescent="0.3">
      <c r="D7082" s="1"/>
    </row>
    <row r="7083" spans="4:4" x14ac:dyDescent="0.3">
      <c r="D7083" s="1"/>
    </row>
    <row r="7084" spans="4:4" x14ac:dyDescent="0.3">
      <c r="D7084" s="1"/>
    </row>
    <row r="7085" spans="4:4" x14ac:dyDescent="0.3">
      <c r="D7085" s="1"/>
    </row>
    <row r="7086" spans="4:4" x14ac:dyDescent="0.3">
      <c r="D7086" s="1"/>
    </row>
    <row r="7087" spans="4:4" x14ac:dyDescent="0.3">
      <c r="D7087" s="1"/>
    </row>
    <row r="7088" spans="4:4" x14ac:dyDescent="0.3">
      <c r="D7088" s="1"/>
    </row>
    <row r="7089" spans="4:4" x14ac:dyDescent="0.3">
      <c r="D7089" s="1"/>
    </row>
    <row r="7090" spans="4:4" x14ac:dyDescent="0.3">
      <c r="D7090" s="1"/>
    </row>
    <row r="7091" spans="4:4" x14ac:dyDescent="0.3">
      <c r="D7091" s="1"/>
    </row>
    <row r="7092" spans="4:4" x14ac:dyDescent="0.3">
      <c r="D7092" s="1"/>
    </row>
    <row r="7093" spans="4:4" x14ac:dyDescent="0.3">
      <c r="D7093" s="1"/>
    </row>
    <row r="7094" spans="4:4" x14ac:dyDescent="0.3">
      <c r="D7094" s="1"/>
    </row>
    <row r="7095" spans="4:4" x14ac:dyDescent="0.3">
      <c r="D7095" s="1"/>
    </row>
    <row r="7096" spans="4:4" x14ac:dyDescent="0.3">
      <c r="D7096" s="1"/>
    </row>
    <row r="7097" spans="4:4" x14ac:dyDescent="0.3">
      <c r="D7097" s="1"/>
    </row>
    <row r="7098" spans="4:4" x14ac:dyDescent="0.3">
      <c r="D7098" s="1"/>
    </row>
    <row r="7099" spans="4:4" x14ac:dyDescent="0.3">
      <c r="D7099" s="1"/>
    </row>
    <row r="7100" spans="4:4" x14ac:dyDescent="0.3">
      <c r="D7100" s="1"/>
    </row>
    <row r="7101" spans="4:4" x14ac:dyDescent="0.3">
      <c r="D7101" s="1"/>
    </row>
    <row r="7102" spans="4:4" x14ac:dyDescent="0.3">
      <c r="D7102" s="1"/>
    </row>
    <row r="7103" spans="4:4" x14ac:dyDescent="0.3">
      <c r="D7103" s="1"/>
    </row>
    <row r="7104" spans="4:4" x14ac:dyDescent="0.3">
      <c r="D7104" s="1"/>
    </row>
    <row r="7105" spans="4:4" x14ac:dyDescent="0.3">
      <c r="D7105" s="1"/>
    </row>
    <row r="7106" spans="4:4" x14ac:dyDescent="0.3">
      <c r="D7106" s="1"/>
    </row>
    <row r="7107" spans="4:4" x14ac:dyDescent="0.3">
      <c r="D7107" s="1"/>
    </row>
    <row r="7108" spans="4:4" x14ac:dyDescent="0.3">
      <c r="D7108" s="1"/>
    </row>
    <row r="7109" spans="4:4" x14ac:dyDescent="0.3">
      <c r="D7109" s="1"/>
    </row>
    <row r="7110" spans="4:4" x14ac:dyDescent="0.3">
      <c r="D7110" s="1"/>
    </row>
    <row r="7111" spans="4:4" x14ac:dyDescent="0.3">
      <c r="D7111" s="1"/>
    </row>
    <row r="7112" spans="4:4" x14ac:dyDescent="0.3">
      <c r="D7112" s="1"/>
    </row>
    <row r="7113" spans="4:4" x14ac:dyDescent="0.3">
      <c r="D7113" s="1"/>
    </row>
    <row r="7114" spans="4:4" x14ac:dyDescent="0.3">
      <c r="D7114" s="1"/>
    </row>
    <row r="7115" spans="4:4" x14ac:dyDescent="0.3">
      <c r="D7115" s="1"/>
    </row>
    <row r="7116" spans="4:4" x14ac:dyDescent="0.3">
      <c r="D7116" s="1"/>
    </row>
    <row r="7117" spans="4:4" x14ac:dyDescent="0.3">
      <c r="D7117" s="1"/>
    </row>
    <row r="7118" spans="4:4" x14ac:dyDescent="0.3">
      <c r="D7118" s="1"/>
    </row>
    <row r="7119" spans="4:4" x14ac:dyDescent="0.3">
      <c r="D7119" s="1"/>
    </row>
    <row r="7120" spans="4:4" x14ac:dyDescent="0.3">
      <c r="D7120" s="1"/>
    </row>
    <row r="7121" spans="4:4" x14ac:dyDescent="0.3">
      <c r="D7121" s="1"/>
    </row>
    <row r="7122" spans="4:4" x14ac:dyDescent="0.3">
      <c r="D7122" s="1"/>
    </row>
    <row r="7123" spans="4:4" x14ac:dyDescent="0.3">
      <c r="D7123" s="1"/>
    </row>
    <row r="7124" spans="4:4" x14ac:dyDescent="0.3">
      <c r="D7124" s="1"/>
    </row>
    <row r="7125" spans="4:4" x14ac:dyDescent="0.3">
      <c r="D7125" s="1"/>
    </row>
    <row r="7126" spans="4:4" x14ac:dyDescent="0.3">
      <c r="D7126" s="1"/>
    </row>
    <row r="7127" spans="4:4" x14ac:dyDescent="0.3">
      <c r="D7127" s="1"/>
    </row>
    <row r="7128" spans="4:4" x14ac:dyDescent="0.3">
      <c r="D7128" s="1"/>
    </row>
    <row r="7129" spans="4:4" x14ac:dyDescent="0.3">
      <c r="D7129" s="1"/>
    </row>
    <row r="7130" spans="4:4" x14ac:dyDescent="0.3">
      <c r="D7130" s="1"/>
    </row>
    <row r="7131" spans="4:4" x14ac:dyDescent="0.3">
      <c r="D7131" s="1"/>
    </row>
    <row r="7132" spans="4:4" x14ac:dyDescent="0.3">
      <c r="D7132" s="1"/>
    </row>
    <row r="7133" spans="4:4" x14ac:dyDescent="0.3">
      <c r="D7133" s="1"/>
    </row>
    <row r="7134" spans="4:4" x14ac:dyDescent="0.3">
      <c r="D7134" s="1"/>
    </row>
    <row r="7135" spans="4:4" x14ac:dyDescent="0.3">
      <c r="D7135" s="1"/>
    </row>
    <row r="7136" spans="4:4" x14ac:dyDescent="0.3">
      <c r="D7136" s="1"/>
    </row>
    <row r="7137" spans="4:4" x14ac:dyDescent="0.3">
      <c r="D7137" s="1"/>
    </row>
    <row r="7138" spans="4:4" x14ac:dyDescent="0.3">
      <c r="D7138" s="1"/>
    </row>
    <row r="7139" spans="4:4" x14ac:dyDescent="0.3">
      <c r="D7139" s="1"/>
    </row>
    <row r="7140" spans="4:4" x14ac:dyDescent="0.3">
      <c r="D7140" s="1"/>
    </row>
    <row r="7141" spans="4:4" x14ac:dyDescent="0.3">
      <c r="D7141" s="1"/>
    </row>
    <row r="7142" spans="4:4" x14ac:dyDescent="0.3">
      <c r="D7142" s="1"/>
    </row>
    <row r="7143" spans="4:4" x14ac:dyDescent="0.3">
      <c r="D7143" s="1"/>
    </row>
    <row r="7144" spans="4:4" x14ac:dyDescent="0.3">
      <c r="D7144" s="1"/>
    </row>
    <row r="7145" spans="4:4" x14ac:dyDescent="0.3">
      <c r="D7145" s="1"/>
    </row>
    <row r="7146" spans="4:4" x14ac:dyDescent="0.3">
      <c r="D7146" s="1"/>
    </row>
    <row r="7147" spans="4:4" x14ac:dyDescent="0.3">
      <c r="D7147" s="1"/>
    </row>
    <row r="7148" spans="4:4" x14ac:dyDescent="0.3">
      <c r="D7148" s="1"/>
    </row>
    <row r="7149" spans="4:4" x14ac:dyDescent="0.3">
      <c r="D7149" s="1"/>
    </row>
    <row r="7150" spans="4:4" x14ac:dyDescent="0.3">
      <c r="D7150" s="1"/>
    </row>
    <row r="7151" spans="4:4" x14ac:dyDescent="0.3">
      <c r="D7151" s="1"/>
    </row>
    <row r="7152" spans="4:4" x14ac:dyDescent="0.3">
      <c r="D7152" s="1"/>
    </row>
    <row r="7153" spans="4:4" x14ac:dyDescent="0.3">
      <c r="D7153" s="1"/>
    </row>
    <row r="7154" spans="4:4" x14ac:dyDescent="0.3">
      <c r="D7154" s="1"/>
    </row>
    <row r="7155" spans="4:4" x14ac:dyDescent="0.3">
      <c r="D7155" s="1"/>
    </row>
    <row r="7156" spans="4:4" x14ac:dyDescent="0.3">
      <c r="D7156" s="1"/>
    </row>
    <row r="7157" spans="4:4" x14ac:dyDescent="0.3">
      <c r="D7157" s="1"/>
    </row>
    <row r="7158" spans="4:4" x14ac:dyDescent="0.3">
      <c r="D7158" s="1"/>
    </row>
    <row r="7159" spans="4:4" x14ac:dyDescent="0.3">
      <c r="D7159" s="1"/>
    </row>
    <row r="7160" spans="4:4" x14ac:dyDescent="0.3">
      <c r="D7160" s="1"/>
    </row>
    <row r="7161" spans="4:4" x14ac:dyDescent="0.3">
      <c r="D7161" s="1"/>
    </row>
    <row r="7162" spans="4:4" x14ac:dyDescent="0.3">
      <c r="D7162" s="1"/>
    </row>
    <row r="7163" spans="4:4" x14ac:dyDescent="0.3">
      <c r="D7163" s="1"/>
    </row>
    <row r="7164" spans="4:4" x14ac:dyDescent="0.3">
      <c r="D7164" s="1"/>
    </row>
    <row r="7165" spans="4:4" x14ac:dyDescent="0.3">
      <c r="D7165" s="1"/>
    </row>
    <row r="7166" spans="4:4" x14ac:dyDescent="0.3">
      <c r="D7166" s="1"/>
    </row>
    <row r="7167" spans="4:4" x14ac:dyDescent="0.3">
      <c r="D7167" s="1"/>
    </row>
    <row r="7168" spans="4:4" x14ac:dyDescent="0.3">
      <c r="D7168" s="1"/>
    </row>
    <row r="7169" spans="4:4" x14ac:dyDescent="0.3">
      <c r="D7169" s="1"/>
    </row>
    <row r="7170" spans="4:4" x14ac:dyDescent="0.3">
      <c r="D7170" s="1"/>
    </row>
    <row r="7171" spans="4:4" x14ac:dyDescent="0.3">
      <c r="D7171" s="1"/>
    </row>
    <row r="7172" spans="4:4" x14ac:dyDescent="0.3">
      <c r="D7172" s="1"/>
    </row>
    <row r="7173" spans="4:4" x14ac:dyDescent="0.3">
      <c r="D7173" s="1"/>
    </row>
    <row r="7174" spans="4:4" x14ac:dyDescent="0.3">
      <c r="D7174" s="1"/>
    </row>
    <row r="7175" spans="4:4" x14ac:dyDescent="0.3">
      <c r="D7175" s="1"/>
    </row>
    <row r="7176" spans="4:4" x14ac:dyDescent="0.3">
      <c r="D7176" s="1"/>
    </row>
    <row r="7177" spans="4:4" x14ac:dyDescent="0.3">
      <c r="D7177" s="1"/>
    </row>
    <row r="7178" spans="4:4" x14ac:dyDescent="0.3">
      <c r="D7178" s="1"/>
    </row>
    <row r="7179" spans="4:4" x14ac:dyDescent="0.3">
      <c r="D7179" s="1"/>
    </row>
    <row r="7180" spans="4:4" x14ac:dyDescent="0.3">
      <c r="D7180" s="1"/>
    </row>
    <row r="7181" spans="4:4" x14ac:dyDescent="0.3">
      <c r="D7181" s="1"/>
    </row>
    <row r="7182" spans="4:4" x14ac:dyDescent="0.3">
      <c r="D7182" s="1"/>
    </row>
    <row r="7183" spans="4:4" x14ac:dyDescent="0.3">
      <c r="D7183" s="1"/>
    </row>
    <row r="7184" spans="4:4" x14ac:dyDescent="0.3">
      <c r="D7184" s="1"/>
    </row>
    <row r="7185" spans="4:4" x14ac:dyDescent="0.3">
      <c r="D7185" s="1"/>
    </row>
    <row r="7186" spans="4:4" x14ac:dyDescent="0.3">
      <c r="D7186" s="1"/>
    </row>
    <row r="7187" spans="4:4" x14ac:dyDescent="0.3">
      <c r="D7187" s="1"/>
    </row>
    <row r="7188" spans="4:4" x14ac:dyDescent="0.3">
      <c r="D7188" s="1"/>
    </row>
    <row r="7189" spans="4:4" x14ac:dyDescent="0.3">
      <c r="D7189" s="1"/>
    </row>
    <row r="7190" spans="4:4" x14ac:dyDescent="0.3">
      <c r="D7190" s="1"/>
    </row>
    <row r="7191" spans="4:4" x14ac:dyDescent="0.3">
      <c r="D7191" s="1"/>
    </row>
    <row r="7192" spans="4:4" x14ac:dyDescent="0.3">
      <c r="D7192" s="1"/>
    </row>
    <row r="7193" spans="4:4" x14ac:dyDescent="0.3">
      <c r="D7193" s="1"/>
    </row>
    <row r="7194" spans="4:4" x14ac:dyDescent="0.3">
      <c r="D7194" s="1"/>
    </row>
    <row r="7195" spans="4:4" x14ac:dyDescent="0.3">
      <c r="D7195" s="1"/>
    </row>
    <row r="7196" spans="4:4" x14ac:dyDescent="0.3">
      <c r="D7196" s="1"/>
    </row>
    <row r="7197" spans="4:4" x14ac:dyDescent="0.3">
      <c r="D7197" s="1"/>
    </row>
    <row r="7198" spans="4:4" x14ac:dyDescent="0.3">
      <c r="D7198" s="1"/>
    </row>
    <row r="7199" spans="4:4" x14ac:dyDescent="0.3">
      <c r="D7199" s="1"/>
    </row>
    <row r="7200" spans="4:4" x14ac:dyDescent="0.3">
      <c r="D7200" s="1"/>
    </row>
    <row r="7201" spans="4:4" x14ac:dyDescent="0.3">
      <c r="D7201" s="1"/>
    </row>
    <row r="7202" spans="4:4" x14ac:dyDescent="0.3">
      <c r="D7202" s="1"/>
    </row>
    <row r="7203" spans="4:4" x14ac:dyDescent="0.3">
      <c r="D7203" s="1"/>
    </row>
    <row r="7204" spans="4:4" x14ac:dyDescent="0.3">
      <c r="D7204" s="1"/>
    </row>
    <row r="7205" spans="4:4" x14ac:dyDescent="0.3">
      <c r="D7205" s="1"/>
    </row>
    <row r="7206" spans="4:4" x14ac:dyDescent="0.3">
      <c r="D7206" s="1"/>
    </row>
    <row r="7207" spans="4:4" x14ac:dyDescent="0.3">
      <c r="D7207" s="1"/>
    </row>
    <row r="7208" spans="4:4" x14ac:dyDescent="0.3">
      <c r="D7208" s="1"/>
    </row>
    <row r="7209" spans="4:4" x14ac:dyDescent="0.3">
      <c r="D7209" s="1"/>
    </row>
    <row r="7210" spans="4:4" x14ac:dyDescent="0.3">
      <c r="D7210" s="1"/>
    </row>
    <row r="7211" spans="4:4" x14ac:dyDescent="0.3">
      <c r="D7211" s="1"/>
    </row>
    <row r="7212" spans="4:4" x14ac:dyDescent="0.3">
      <c r="D7212" s="1"/>
    </row>
    <row r="7213" spans="4:4" x14ac:dyDescent="0.3">
      <c r="D7213" s="1"/>
    </row>
    <row r="7214" spans="4:4" x14ac:dyDescent="0.3">
      <c r="D7214" s="1"/>
    </row>
    <row r="7215" spans="4:4" x14ac:dyDescent="0.3">
      <c r="D7215" s="1"/>
    </row>
    <row r="7216" spans="4:4" x14ac:dyDescent="0.3">
      <c r="D7216" s="1"/>
    </row>
    <row r="7217" spans="4:4" x14ac:dyDescent="0.3">
      <c r="D7217" s="1"/>
    </row>
    <row r="7218" spans="4:4" x14ac:dyDescent="0.3">
      <c r="D7218" s="1"/>
    </row>
    <row r="7219" spans="4:4" x14ac:dyDescent="0.3">
      <c r="D7219" s="1"/>
    </row>
    <row r="7220" spans="4:4" x14ac:dyDescent="0.3">
      <c r="D7220" s="1"/>
    </row>
    <row r="7221" spans="4:4" x14ac:dyDescent="0.3">
      <c r="D7221" s="1"/>
    </row>
    <row r="7222" spans="4:4" x14ac:dyDescent="0.3">
      <c r="D7222" s="1"/>
    </row>
    <row r="7223" spans="4:4" x14ac:dyDescent="0.3">
      <c r="D7223" s="1"/>
    </row>
    <row r="7224" spans="4:4" x14ac:dyDescent="0.3">
      <c r="D7224" s="1"/>
    </row>
    <row r="7225" spans="4:4" x14ac:dyDescent="0.3">
      <c r="D7225" s="1"/>
    </row>
    <row r="7226" spans="4:4" x14ac:dyDescent="0.3">
      <c r="D7226" s="1"/>
    </row>
    <row r="7227" spans="4:4" x14ac:dyDescent="0.3">
      <c r="D7227" s="1"/>
    </row>
    <row r="7228" spans="4:4" x14ac:dyDescent="0.3">
      <c r="D7228" s="1"/>
    </row>
    <row r="7229" spans="4:4" x14ac:dyDescent="0.3">
      <c r="D7229" s="1"/>
    </row>
    <row r="7230" spans="4:4" x14ac:dyDescent="0.3">
      <c r="D7230" s="1"/>
    </row>
    <row r="7231" spans="4:4" x14ac:dyDescent="0.3">
      <c r="D7231" s="1"/>
    </row>
    <row r="7232" spans="4:4" x14ac:dyDescent="0.3">
      <c r="D7232" s="1"/>
    </row>
    <row r="7233" spans="4:4" x14ac:dyDescent="0.3">
      <c r="D7233" s="1"/>
    </row>
    <row r="7234" spans="4:4" x14ac:dyDescent="0.3">
      <c r="D7234" s="1"/>
    </row>
    <row r="7235" spans="4:4" x14ac:dyDescent="0.3">
      <c r="D7235" s="1"/>
    </row>
    <row r="7236" spans="4:4" x14ac:dyDescent="0.3">
      <c r="D7236" s="1"/>
    </row>
    <row r="7237" spans="4:4" x14ac:dyDescent="0.3">
      <c r="D7237" s="1"/>
    </row>
    <row r="7238" spans="4:4" x14ac:dyDescent="0.3">
      <c r="D7238" s="1"/>
    </row>
    <row r="7239" spans="4:4" x14ac:dyDescent="0.3">
      <c r="D7239" s="1"/>
    </row>
    <row r="7240" spans="4:4" x14ac:dyDescent="0.3">
      <c r="D7240" s="1"/>
    </row>
    <row r="7241" spans="4:4" x14ac:dyDescent="0.3">
      <c r="D7241" s="1"/>
    </row>
    <row r="7242" spans="4:4" x14ac:dyDescent="0.3">
      <c r="D7242" s="1"/>
    </row>
    <row r="7243" spans="4:4" x14ac:dyDescent="0.3">
      <c r="D7243" s="1"/>
    </row>
    <row r="7244" spans="4:4" x14ac:dyDescent="0.3">
      <c r="D7244" s="1"/>
    </row>
    <row r="7245" spans="4:4" x14ac:dyDescent="0.3">
      <c r="D7245" s="1"/>
    </row>
    <row r="7246" spans="4:4" x14ac:dyDescent="0.3">
      <c r="D7246" s="1"/>
    </row>
    <row r="7247" spans="4:4" x14ac:dyDescent="0.3">
      <c r="D7247" s="1"/>
    </row>
    <row r="7248" spans="4:4" x14ac:dyDescent="0.3">
      <c r="D7248" s="1"/>
    </row>
    <row r="7249" spans="4:4" x14ac:dyDescent="0.3">
      <c r="D7249" s="1"/>
    </row>
    <row r="7250" spans="4:4" x14ac:dyDescent="0.3">
      <c r="D7250" s="1"/>
    </row>
    <row r="7251" spans="4:4" x14ac:dyDescent="0.3">
      <c r="D7251" s="1"/>
    </row>
    <row r="7252" spans="4:4" x14ac:dyDescent="0.3">
      <c r="D7252" s="1"/>
    </row>
    <row r="7253" spans="4:4" x14ac:dyDescent="0.3">
      <c r="D7253" s="1"/>
    </row>
    <row r="7254" spans="4:4" x14ac:dyDescent="0.3">
      <c r="D7254" s="1"/>
    </row>
    <row r="7255" spans="4:4" x14ac:dyDescent="0.3">
      <c r="D7255" s="1"/>
    </row>
    <row r="7256" spans="4:4" x14ac:dyDescent="0.3">
      <c r="D7256" s="1"/>
    </row>
    <row r="7257" spans="4:4" x14ac:dyDescent="0.3">
      <c r="D7257" s="1"/>
    </row>
    <row r="7258" spans="4:4" x14ac:dyDescent="0.3">
      <c r="D7258" s="1"/>
    </row>
    <row r="7259" spans="4:4" x14ac:dyDescent="0.3">
      <c r="D7259" s="1"/>
    </row>
    <row r="7260" spans="4:4" x14ac:dyDescent="0.3">
      <c r="D7260" s="1"/>
    </row>
    <row r="7261" spans="4:4" x14ac:dyDescent="0.3">
      <c r="D7261" s="1"/>
    </row>
    <row r="7262" spans="4:4" x14ac:dyDescent="0.3">
      <c r="D7262" s="1"/>
    </row>
    <row r="7263" spans="4:4" x14ac:dyDescent="0.3">
      <c r="D7263" s="1"/>
    </row>
    <row r="7264" spans="4:4" x14ac:dyDescent="0.3">
      <c r="D7264" s="1"/>
    </row>
    <row r="7265" spans="4:4" x14ac:dyDescent="0.3">
      <c r="D7265" s="1"/>
    </row>
    <row r="7266" spans="4:4" x14ac:dyDescent="0.3">
      <c r="D7266" s="1"/>
    </row>
    <row r="7267" spans="4:4" x14ac:dyDescent="0.3">
      <c r="D7267" s="1"/>
    </row>
    <row r="7268" spans="4:4" x14ac:dyDescent="0.3">
      <c r="D7268" s="1"/>
    </row>
    <row r="7269" spans="4:4" x14ac:dyDescent="0.3">
      <c r="D7269" s="1"/>
    </row>
    <row r="7270" spans="4:4" x14ac:dyDescent="0.3">
      <c r="D7270" s="1"/>
    </row>
    <row r="7271" spans="4:4" x14ac:dyDescent="0.3">
      <c r="D7271" s="1"/>
    </row>
    <row r="7272" spans="4:4" x14ac:dyDescent="0.3">
      <c r="D7272" s="1"/>
    </row>
    <row r="7273" spans="4:4" x14ac:dyDescent="0.3">
      <c r="D7273" s="1"/>
    </row>
    <row r="7274" spans="4:4" x14ac:dyDescent="0.3">
      <c r="D7274" s="1"/>
    </row>
    <row r="7275" spans="4:4" x14ac:dyDescent="0.3">
      <c r="D7275" s="1"/>
    </row>
    <row r="7276" spans="4:4" x14ac:dyDescent="0.3">
      <c r="D7276" s="1"/>
    </row>
    <row r="7277" spans="4:4" x14ac:dyDescent="0.3">
      <c r="D7277" s="1"/>
    </row>
    <row r="7278" spans="4:4" x14ac:dyDescent="0.3">
      <c r="D7278" s="1"/>
    </row>
    <row r="7279" spans="4:4" x14ac:dyDescent="0.3">
      <c r="D7279" s="1"/>
    </row>
    <row r="7280" spans="4:4" x14ac:dyDescent="0.3">
      <c r="D7280" s="1"/>
    </row>
    <row r="7281" spans="4:4" x14ac:dyDescent="0.3">
      <c r="D7281" s="1"/>
    </row>
    <row r="7282" spans="4:4" x14ac:dyDescent="0.3">
      <c r="D7282" s="1"/>
    </row>
    <row r="7283" spans="4:4" x14ac:dyDescent="0.3">
      <c r="D7283" s="1"/>
    </row>
    <row r="7284" spans="4:4" x14ac:dyDescent="0.3">
      <c r="D7284" s="1"/>
    </row>
    <row r="7285" spans="4:4" x14ac:dyDescent="0.3">
      <c r="D7285" s="1"/>
    </row>
    <row r="7286" spans="4:4" x14ac:dyDescent="0.3">
      <c r="D7286" s="1"/>
    </row>
    <row r="7287" spans="4:4" x14ac:dyDescent="0.3">
      <c r="D7287" s="1"/>
    </row>
    <row r="7288" spans="4:4" x14ac:dyDescent="0.3">
      <c r="D7288" s="1"/>
    </row>
    <row r="7289" spans="4:4" x14ac:dyDescent="0.3">
      <c r="D7289" s="1"/>
    </row>
    <row r="7290" spans="4:4" x14ac:dyDescent="0.3">
      <c r="D7290" s="1"/>
    </row>
    <row r="7291" spans="4:4" x14ac:dyDescent="0.3">
      <c r="D7291" s="1"/>
    </row>
    <row r="7292" spans="4:4" x14ac:dyDescent="0.3">
      <c r="D7292" s="1"/>
    </row>
    <row r="7293" spans="4:4" x14ac:dyDescent="0.3">
      <c r="D7293" s="1"/>
    </row>
    <row r="7294" spans="4:4" x14ac:dyDescent="0.3">
      <c r="D7294" s="1"/>
    </row>
    <row r="7295" spans="4:4" x14ac:dyDescent="0.3">
      <c r="D7295" s="1"/>
    </row>
    <row r="7296" spans="4:4" x14ac:dyDescent="0.3">
      <c r="D7296" s="1"/>
    </row>
    <row r="7297" spans="4:4" x14ac:dyDescent="0.3">
      <c r="D7297" s="1"/>
    </row>
    <row r="7298" spans="4:4" x14ac:dyDescent="0.3">
      <c r="D7298" s="1"/>
    </row>
    <row r="7299" spans="4:4" x14ac:dyDescent="0.3">
      <c r="D7299" s="1"/>
    </row>
    <row r="7300" spans="4:4" x14ac:dyDescent="0.3">
      <c r="D7300" s="1"/>
    </row>
    <row r="7301" spans="4:4" x14ac:dyDescent="0.3">
      <c r="D7301" s="1"/>
    </row>
    <row r="7302" spans="4:4" x14ac:dyDescent="0.3">
      <c r="D7302" s="1"/>
    </row>
    <row r="7303" spans="4:4" x14ac:dyDescent="0.3">
      <c r="D7303" s="1"/>
    </row>
    <row r="7304" spans="4:4" x14ac:dyDescent="0.3">
      <c r="D7304" s="1"/>
    </row>
    <row r="7305" spans="4:4" x14ac:dyDescent="0.3">
      <c r="D7305" s="1"/>
    </row>
    <row r="7306" spans="4:4" x14ac:dyDescent="0.3">
      <c r="D7306" s="1"/>
    </row>
    <row r="7307" spans="4:4" x14ac:dyDescent="0.3">
      <c r="D7307" s="1"/>
    </row>
    <row r="7308" spans="4:4" x14ac:dyDescent="0.3">
      <c r="D7308" s="1"/>
    </row>
    <row r="7309" spans="4:4" x14ac:dyDescent="0.3">
      <c r="D7309" s="1"/>
    </row>
    <row r="7310" spans="4:4" x14ac:dyDescent="0.3">
      <c r="D7310" s="1"/>
    </row>
    <row r="7311" spans="4:4" x14ac:dyDescent="0.3">
      <c r="D7311" s="1"/>
    </row>
    <row r="7312" spans="4:4" x14ac:dyDescent="0.3">
      <c r="D7312" s="1"/>
    </row>
    <row r="7313" spans="4:4" x14ac:dyDescent="0.3">
      <c r="D7313" s="1"/>
    </row>
    <row r="7314" spans="4:4" x14ac:dyDescent="0.3">
      <c r="D7314" s="1"/>
    </row>
    <row r="7315" spans="4:4" x14ac:dyDescent="0.3">
      <c r="D7315" s="1"/>
    </row>
    <row r="7316" spans="4:4" x14ac:dyDescent="0.3">
      <c r="D7316" s="1"/>
    </row>
    <row r="7317" spans="4:4" x14ac:dyDescent="0.3">
      <c r="D7317" s="1"/>
    </row>
    <row r="7318" spans="4:4" x14ac:dyDescent="0.3">
      <c r="D7318" s="1"/>
    </row>
    <row r="7319" spans="4:4" x14ac:dyDescent="0.3">
      <c r="D7319" s="1"/>
    </row>
    <row r="7320" spans="4:4" x14ac:dyDescent="0.3">
      <c r="D7320" s="1"/>
    </row>
    <row r="7321" spans="4:4" x14ac:dyDescent="0.3">
      <c r="D7321" s="1"/>
    </row>
    <row r="7322" spans="4:4" x14ac:dyDescent="0.3">
      <c r="D7322" s="1"/>
    </row>
    <row r="7323" spans="4:4" x14ac:dyDescent="0.3">
      <c r="D7323" s="1"/>
    </row>
    <row r="7324" spans="4:4" x14ac:dyDescent="0.3">
      <c r="D7324" s="1"/>
    </row>
    <row r="7325" spans="4:4" x14ac:dyDescent="0.3">
      <c r="D7325" s="1"/>
    </row>
    <row r="7326" spans="4:4" x14ac:dyDescent="0.3">
      <c r="D7326" s="1"/>
    </row>
    <row r="7327" spans="4:4" x14ac:dyDescent="0.3">
      <c r="D7327" s="1"/>
    </row>
    <row r="7328" spans="4:4" x14ac:dyDescent="0.3">
      <c r="D7328" s="1"/>
    </row>
    <row r="7329" spans="4:4" x14ac:dyDescent="0.3">
      <c r="D7329" s="1"/>
    </row>
    <row r="7330" spans="4:4" x14ac:dyDescent="0.3">
      <c r="D7330" s="1"/>
    </row>
    <row r="7331" spans="4:4" x14ac:dyDescent="0.3">
      <c r="D7331" s="1"/>
    </row>
    <row r="7332" spans="4:4" x14ac:dyDescent="0.3">
      <c r="D7332" s="1"/>
    </row>
    <row r="7333" spans="4:4" x14ac:dyDescent="0.3">
      <c r="D7333" s="1"/>
    </row>
    <row r="7334" spans="4:4" x14ac:dyDescent="0.3">
      <c r="D7334" s="1"/>
    </row>
    <row r="7335" spans="4:4" x14ac:dyDescent="0.3">
      <c r="D7335" s="1"/>
    </row>
    <row r="7336" spans="4:4" x14ac:dyDescent="0.3">
      <c r="D7336" s="1"/>
    </row>
    <row r="7337" spans="4:4" x14ac:dyDescent="0.3">
      <c r="D7337" s="1"/>
    </row>
    <row r="7338" spans="4:4" x14ac:dyDescent="0.3">
      <c r="D7338" s="1"/>
    </row>
    <row r="7339" spans="4:4" x14ac:dyDescent="0.3">
      <c r="D7339" s="1"/>
    </row>
    <row r="7340" spans="4:4" x14ac:dyDescent="0.3">
      <c r="D7340" s="1"/>
    </row>
    <row r="7341" spans="4:4" x14ac:dyDescent="0.3">
      <c r="D7341" s="1"/>
    </row>
    <row r="7342" spans="4:4" x14ac:dyDescent="0.3">
      <c r="D7342" s="1"/>
    </row>
    <row r="7343" spans="4:4" x14ac:dyDescent="0.3">
      <c r="D7343" s="1"/>
    </row>
    <row r="7344" spans="4:4" x14ac:dyDescent="0.3">
      <c r="D7344" s="1"/>
    </row>
    <row r="7345" spans="4:4" x14ac:dyDescent="0.3">
      <c r="D7345" s="1"/>
    </row>
    <row r="7346" spans="4:4" x14ac:dyDescent="0.3">
      <c r="D7346" s="1"/>
    </row>
    <row r="7347" spans="4:4" x14ac:dyDescent="0.3">
      <c r="D7347" s="1"/>
    </row>
    <row r="7348" spans="4:4" x14ac:dyDescent="0.3">
      <c r="D7348" s="1"/>
    </row>
    <row r="7349" spans="4:4" x14ac:dyDescent="0.3">
      <c r="D7349" s="1"/>
    </row>
    <row r="7350" spans="4:4" x14ac:dyDescent="0.3">
      <c r="D7350" s="1"/>
    </row>
    <row r="7351" spans="4:4" x14ac:dyDescent="0.3">
      <c r="D7351" s="1"/>
    </row>
    <row r="7352" spans="4:4" x14ac:dyDescent="0.3">
      <c r="D7352" s="1"/>
    </row>
    <row r="7353" spans="4:4" x14ac:dyDescent="0.3">
      <c r="D7353" s="1"/>
    </row>
    <row r="7354" spans="4:4" x14ac:dyDescent="0.3">
      <c r="D7354" s="1"/>
    </row>
    <row r="7355" spans="4:4" x14ac:dyDescent="0.3">
      <c r="D7355" s="1"/>
    </row>
    <row r="7356" spans="4:4" x14ac:dyDescent="0.3">
      <c r="D7356" s="1"/>
    </row>
    <row r="7357" spans="4:4" x14ac:dyDescent="0.3">
      <c r="D7357" s="1"/>
    </row>
    <row r="7358" spans="4:4" x14ac:dyDescent="0.3">
      <c r="D7358" s="1"/>
    </row>
    <row r="7359" spans="4:4" x14ac:dyDescent="0.3">
      <c r="D7359" s="1"/>
    </row>
    <row r="7360" spans="4:4" x14ac:dyDescent="0.3">
      <c r="D7360" s="1"/>
    </row>
    <row r="7361" spans="4:4" x14ac:dyDescent="0.3">
      <c r="D7361" s="1"/>
    </row>
    <row r="7362" spans="4:4" x14ac:dyDescent="0.3">
      <c r="D7362" s="1"/>
    </row>
    <row r="7363" spans="4:4" x14ac:dyDescent="0.3">
      <c r="D7363" s="1"/>
    </row>
    <row r="7364" spans="4:4" x14ac:dyDescent="0.3">
      <c r="D7364" s="1"/>
    </row>
    <row r="7365" spans="4:4" x14ac:dyDescent="0.3">
      <c r="D7365" s="1"/>
    </row>
    <row r="7366" spans="4:4" x14ac:dyDescent="0.3">
      <c r="D7366" s="1"/>
    </row>
    <row r="7367" spans="4:4" x14ac:dyDescent="0.3">
      <c r="D7367" s="1"/>
    </row>
    <row r="7368" spans="4:4" x14ac:dyDescent="0.3">
      <c r="D7368" s="1"/>
    </row>
    <row r="7369" spans="4:4" x14ac:dyDescent="0.3">
      <c r="D7369" s="1"/>
    </row>
    <row r="7370" spans="4:4" x14ac:dyDescent="0.3">
      <c r="D7370" s="1"/>
    </row>
    <row r="7371" spans="4:4" x14ac:dyDescent="0.3">
      <c r="D7371" s="1"/>
    </row>
    <row r="7372" spans="4:4" x14ac:dyDescent="0.3">
      <c r="D7372" s="1"/>
    </row>
    <row r="7373" spans="4:4" x14ac:dyDescent="0.3">
      <c r="D7373" s="1"/>
    </row>
    <row r="7374" spans="4:4" x14ac:dyDescent="0.3">
      <c r="D7374" s="1"/>
    </row>
    <row r="7375" spans="4:4" x14ac:dyDescent="0.3">
      <c r="D7375" s="1"/>
    </row>
    <row r="7376" spans="4:4" x14ac:dyDescent="0.3">
      <c r="D7376" s="1"/>
    </row>
    <row r="7377" spans="4:4" x14ac:dyDescent="0.3">
      <c r="D7377" s="1"/>
    </row>
    <row r="7378" spans="4:4" x14ac:dyDescent="0.3">
      <c r="D7378" s="1"/>
    </row>
    <row r="7379" spans="4:4" x14ac:dyDescent="0.3">
      <c r="D7379" s="1"/>
    </row>
    <row r="7380" spans="4:4" x14ac:dyDescent="0.3">
      <c r="D7380" s="1"/>
    </row>
    <row r="7381" spans="4:4" x14ac:dyDescent="0.3">
      <c r="D7381" s="1"/>
    </row>
    <row r="7382" spans="4:4" x14ac:dyDescent="0.3">
      <c r="D7382" s="1"/>
    </row>
    <row r="7383" spans="4:4" x14ac:dyDescent="0.3">
      <c r="D7383" s="1"/>
    </row>
    <row r="7384" spans="4:4" x14ac:dyDescent="0.3">
      <c r="D7384" s="1"/>
    </row>
    <row r="7385" spans="4:4" x14ac:dyDescent="0.3">
      <c r="D7385" s="1"/>
    </row>
    <row r="7386" spans="4:4" x14ac:dyDescent="0.3">
      <c r="D7386" s="1"/>
    </row>
    <row r="7387" spans="4:4" x14ac:dyDescent="0.3">
      <c r="D7387" s="1"/>
    </row>
    <row r="7388" spans="4:4" x14ac:dyDescent="0.3">
      <c r="D7388" s="1"/>
    </row>
    <row r="7389" spans="4:4" x14ac:dyDescent="0.3">
      <c r="D7389" s="1"/>
    </row>
    <row r="7390" spans="4:4" x14ac:dyDescent="0.3">
      <c r="D7390" s="1"/>
    </row>
    <row r="7391" spans="4:4" x14ac:dyDescent="0.3">
      <c r="D7391" s="1"/>
    </row>
    <row r="7392" spans="4:4" x14ac:dyDescent="0.3">
      <c r="D7392" s="1"/>
    </row>
    <row r="7393" spans="4:4" x14ac:dyDescent="0.3">
      <c r="D7393" s="1"/>
    </row>
    <row r="7394" spans="4:4" x14ac:dyDescent="0.3">
      <c r="D7394" s="1"/>
    </row>
    <row r="7395" spans="4:4" x14ac:dyDescent="0.3">
      <c r="D7395" s="1"/>
    </row>
    <row r="7396" spans="4:4" x14ac:dyDescent="0.3">
      <c r="D7396" s="1"/>
    </row>
    <row r="7397" spans="4:4" x14ac:dyDescent="0.3">
      <c r="D7397" s="1"/>
    </row>
    <row r="7398" spans="4:4" x14ac:dyDescent="0.3">
      <c r="D7398" s="1"/>
    </row>
    <row r="7399" spans="4:4" x14ac:dyDescent="0.3">
      <c r="D7399" s="1"/>
    </row>
    <row r="7400" spans="4:4" x14ac:dyDescent="0.3">
      <c r="D7400" s="1"/>
    </row>
    <row r="7401" spans="4:4" x14ac:dyDescent="0.3">
      <c r="D7401" s="1"/>
    </row>
    <row r="7402" spans="4:4" x14ac:dyDescent="0.3">
      <c r="D7402" s="1"/>
    </row>
    <row r="7403" spans="4:4" x14ac:dyDescent="0.3">
      <c r="D7403" s="1"/>
    </row>
    <row r="7404" spans="4:4" x14ac:dyDescent="0.3">
      <c r="D7404" s="1"/>
    </row>
    <row r="7405" spans="4:4" x14ac:dyDescent="0.3">
      <c r="D7405" s="1"/>
    </row>
    <row r="7406" spans="4:4" x14ac:dyDescent="0.3">
      <c r="D7406" s="1"/>
    </row>
    <row r="7407" spans="4:4" x14ac:dyDescent="0.3">
      <c r="D7407" s="1"/>
    </row>
    <row r="7408" spans="4:4" x14ac:dyDescent="0.3">
      <c r="D7408" s="1"/>
    </row>
    <row r="7409" spans="4:4" x14ac:dyDescent="0.3">
      <c r="D7409" s="1"/>
    </row>
    <row r="7410" spans="4:4" x14ac:dyDescent="0.3">
      <c r="D7410" s="1"/>
    </row>
    <row r="7411" spans="4:4" x14ac:dyDescent="0.3">
      <c r="D7411" s="1"/>
    </row>
    <row r="7412" spans="4:4" x14ac:dyDescent="0.3">
      <c r="D7412" s="1"/>
    </row>
    <row r="7413" spans="4:4" x14ac:dyDescent="0.3">
      <c r="D7413" s="1"/>
    </row>
    <row r="7414" spans="4:4" x14ac:dyDescent="0.3">
      <c r="D7414" s="1"/>
    </row>
    <row r="7415" spans="4:4" x14ac:dyDescent="0.3">
      <c r="D7415" s="1"/>
    </row>
    <row r="7416" spans="4:4" x14ac:dyDescent="0.3">
      <c r="D7416" s="1"/>
    </row>
    <row r="7417" spans="4:4" x14ac:dyDescent="0.3">
      <c r="D7417" s="1"/>
    </row>
    <row r="7418" spans="4:4" x14ac:dyDescent="0.3">
      <c r="D7418" s="1"/>
    </row>
    <row r="7419" spans="4:4" x14ac:dyDescent="0.3">
      <c r="D7419" s="1"/>
    </row>
    <row r="7420" spans="4:4" x14ac:dyDescent="0.3">
      <c r="D7420" s="1"/>
    </row>
    <row r="7421" spans="4:4" x14ac:dyDescent="0.3">
      <c r="D7421" s="1"/>
    </row>
    <row r="7422" spans="4:4" x14ac:dyDescent="0.3">
      <c r="D7422" s="1"/>
    </row>
    <row r="7423" spans="4:4" x14ac:dyDescent="0.3">
      <c r="D7423" s="1"/>
    </row>
    <row r="7424" spans="4:4" x14ac:dyDescent="0.3">
      <c r="D7424" s="1"/>
    </row>
    <row r="7425" spans="4:4" x14ac:dyDescent="0.3">
      <c r="D7425" s="1"/>
    </row>
    <row r="7426" spans="4:4" x14ac:dyDescent="0.3">
      <c r="D7426" s="1"/>
    </row>
    <row r="7427" spans="4:4" x14ac:dyDescent="0.3">
      <c r="D7427" s="1"/>
    </row>
    <row r="7428" spans="4:4" x14ac:dyDescent="0.3">
      <c r="D7428" s="1"/>
    </row>
    <row r="7429" spans="4:4" x14ac:dyDescent="0.3">
      <c r="D7429" s="1"/>
    </row>
    <row r="7430" spans="4:4" x14ac:dyDescent="0.3">
      <c r="D7430" s="1"/>
    </row>
    <row r="7431" spans="4:4" x14ac:dyDescent="0.3">
      <c r="D7431" s="1"/>
    </row>
    <row r="7432" spans="4:4" x14ac:dyDescent="0.3">
      <c r="D7432" s="1"/>
    </row>
    <row r="7433" spans="4:4" x14ac:dyDescent="0.3">
      <c r="D7433" s="1"/>
    </row>
    <row r="7434" spans="4:4" x14ac:dyDescent="0.3">
      <c r="D7434" s="1"/>
    </row>
    <row r="7435" spans="4:4" x14ac:dyDescent="0.3">
      <c r="D7435" s="1"/>
    </row>
    <row r="7436" spans="4:4" x14ac:dyDescent="0.3">
      <c r="D7436" s="1"/>
    </row>
    <row r="7437" spans="4:4" x14ac:dyDescent="0.3">
      <c r="D7437" s="1"/>
    </row>
    <row r="7438" spans="4:4" x14ac:dyDescent="0.3">
      <c r="D7438" s="1"/>
    </row>
    <row r="7439" spans="4:4" x14ac:dyDescent="0.3">
      <c r="D7439" s="1"/>
    </row>
    <row r="7440" spans="4:4" x14ac:dyDescent="0.3">
      <c r="D7440" s="1"/>
    </row>
    <row r="7441" spans="4:4" x14ac:dyDescent="0.3">
      <c r="D7441" s="1"/>
    </row>
    <row r="7442" spans="4:4" x14ac:dyDescent="0.3">
      <c r="D7442" s="1"/>
    </row>
    <row r="7443" spans="4:4" x14ac:dyDescent="0.3">
      <c r="D7443" s="1"/>
    </row>
    <row r="7444" spans="4:4" x14ac:dyDescent="0.3">
      <c r="D7444" s="1"/>
    </row>
    <row r="7445" spans="4:4" x14ac:dyDescent="0.3">
      <c r="D7445" s="1"/>
    </row>
    <row r="7446" spans="4:4" x14ac:dyDescent="0.3">
      <c r="D7446" s="1"/>
    </row>
    <row r="7447" spans="4:4" x14ac:dyDescent="0.3">
      <c r="D7447" s="1"/>
    </row>
    <row r="7448" spans="4:4" x14ac:dyDescent="0.3">
      <c r="D7448" s="1"/>
    </row>
    <row r="7449" spans="4:4" x14ac:dyDescent="0.3">
      <c r="D7449" s="1"/>
    </row>
    <row r="7450" spans="4:4" x14ac:dyDescent="0.3">
      <c r="D7450" s="1"/>
    </row>
    <row r="7451" spans="4:4" x14ac:dyDescent="0.3">
      <c r="D7451" s="1"/>
    </row>
    <row r="7452" spans="4:4" x14ac:dyDescent="0.3">
      <c r="D7452" s="1"/>
    </row>
    <row r="7453" spans="4:4" x14ac:dyDescent="0.3">
      <c r="D7453" s="1"/>
    </row>
    <row r="7454" spans="4:4" x14ac:dyDescent="0.3">
      <c r="D7454" s="1"/>
    </row>
    <row r="7455" spans="4:4" x14ac:dyDescent="0.3">
      <c r="D7455" s="1"/>
    </row>
    <row r="7456" spans="4:4" x14ac:dyDescent="0.3">
      <c r="D7456" s="1"/>
    </row>
    <row r="7457" spans="4:4" x14ac:dyDescent="0.3">
      <c r="D7457" s="1"/>
    </row>
    <row r="7458" spans="4:4" x14ac:dyDescent="0.3">
      <c r="D7458" s="1"/>
    </row>
    <row r="7459" spans="4:4" x14ac:dyDescent="0.3">
      <c r="D7459" s="1"/>
    </row>
    <row r="7460" spans="4:4" x14ac:dyDescent="0.3">
      <c r="D7460" s="1"/>
    </row>
    <row r="7461" spans="4:4" x14ac:dyDescent="0.3">
      <c r="D7461" s="1"/>
    </row>
    <row r="7462" spans="4:4" x14ac:dyDescent="0.3">
      <c r="D7462" s="1"/>
    </row>
    <row r="7463" spans="4:4" x14ac:dyDescent="0.3">
      <c r="D7463" s="1"/>
    </row>
    <row r="7464" spans="4:4" x14ac:dyDescent="0.3">
      <c r="D7464" s="1"/>
    </row>
    <row r="7465" spans="4:4" x14ac:dyDescent="0.3">
      <c r="D7465" s="1"/>
    </row>
    <row r="7466" spans="4:4" x14ac:dyDescent="0.3">
      <c r="D7466" s="1"/>
    </row>
    <row r="7467" spans="4:4" x14ac:dyDescent="0.3">
      <c r="D7467" s="1"/>
    </row>
    <row r="7468" spans="4:4" x14ac:dyDescent="0.3">
      <c r="D7468" s="1"/>
    </row>
    <row r="7469" spans="4:4" x14ac:dyDescent="0.3">
      <c r="D7469" s="1"/>
    </row>
    <row r="7470" spans="4:4" x14ac:dyDescent="0.3">
      <c r="D7470" s="1"/>
    </row>
    <row r="7471" spans="4:4" x14ac:dyDescent="0.3">
      <c r="D7471" s="1"/>
    </row>
    <row r="7472" spans="4:4" x14ac:dyDescent="0.3">
      <c r="D7472" s="1"/>
    </row>
    <row r="7473" spans="4:4" x14ac:dyDescent="0.3">
      <c r="D7473" s="1"/>
    </row>
    <row r="7474" spans="4:4" x14ac:dyDescent="0.3">
      <c r="D7474" s="1"/>
    </row>
    <row r="7475" spans="4:4" x14ac:dyDescent="0.3">
      <c r="D7475" s="1"/>
    </row>
    <row r="7476" spans="4:4" x14ac:dyDescent="0.3">
      <c r="D7476" s="1"/>
    </row>
    <row r="7477" spans="4:4" x14ac:dyDescent="0.3">
      <c r="D7477" s="1"/>
    </row>
    <row r="7478" spans="4:4" x14ac:dyDescent="0.3">
      <c r="D7478" s="1"/>
    </row>
    <row r="7479" spans="4:4" x14ac:dyDescent="0.3">
      <c r="D7479" s="1"/>
    </row>
    <row r="7480" spans="4:4" x14ac:dyDescent="0.3">
      <c r="D7480" s="1"/>
    </row>
    <row r="7481" spans="4:4" x14ac:dyDescent="0.3">
      <c r="D7481" s="1"/>
    </row>
    <row r="7482" spans="4:4" x14ac:dyDescent="0.3">
      <c r="D7482" s="1"/>
    </row>
    <row r="7483" spans="4:4" x14ac:dyDescent="0.3">
      <c r="D7483" s="1"/>
    </row>
    <row r="7484" spans="4:4" x14ac:dyDescent="0.3">
      <c r="D7484" s="1"/>
    </row>
    <row r="7485" spans="4:4" x14ac:dyDescent="0.3">
      <c r="D7485" s="1"/>
    </row>
    <row r="7486" spans="4:4" x14ac:dyDescent="0.3">
      <c r="D7486" s="1"/>
    </row>
    <row r="7487" spans="4:4" x14ac:dyDescent="0.3">
      <c r="D7487" s="1"/>
    </row>
    <row r="7488" spans="4:4" x14ac:dyDescent="0.3">
      <c r="D7488" s="1"/>
    </row>
    <row r="7489" spans="4:4" x14ac:dyDescent="0.3">
      <c r="D7489" s="1"/>
    </row>
    <row r="7490" spans="4:4" x14ac:dyDescent="0.3">
      <c r="D7490" s="1"/>
    </row>
    <row r="7491" spans="4:4" x14ac:dyDescent="0.3">
      <c r="D7491" s="1"/>
    </row>
    <row r="7492" spans="4:4" x14ac:dyDescent="0.3">
      <c r="D7492" s="1"/>
    </row>
    <row r="7493" spans="4:4" x14ac:dyDescent="0.3">
      <c r="D7493" s="1"/>
    </row>
    <row r="7494" spans="4:4" x14ac:dyDescent="0.3">
      <c r="D7494" s="1"/>
    </row>
    <row r="7495" spans="4:4" x14ac:dyDescent="0.3">
      <c r="D7495" s="1"/>
    </row>
    <row r="7496" spans="4:4" x14ac:dyDescent="0.3">
      <c r="D7496" s="1"/>
    </row>
    <row r="7497" spans="4:4" x14ac:dyDescent="0.3">
      <c r="D7497" s="1"/>
    </row>
    <row r="7498" spans="4:4" x14ac:dyDescent="0.3">
      <c r="D7498" s="1"/>
    </row>
    <row r="7499" spans="4:4" x14ac:dyDescent="0.3">
      <c r="D7499" s="1"/>
    </row>
    <row r="7500" spans="4:4" x14ac:dyDescent="0.3">
      <c r="D7500" s="1"/>
    </row>
    <row r="7501" spans="4:4" x14ac:dyDescent="0.3">
      <c r="D7501" s="1"/>
    </row>
    <row r="7502" spans="4:4" x14ac:dyDescent="0.3">
      <c r="D7502" s="1"/>
    </row>
    <row r="7503" spans="4:4" x14ac:dyDescent="0.3">
      <c r="D7503" s="1"/>
    </row>
    <row r="7504" spans="4:4" x14ac:dyDescent="0.3">
      <c r="D7504" s="1"/>
    </row>
    <row r="7505" spans="4:4" x14ac:dyDescent="0.3">
      <c r="D7505" s="1"/>
    </row>
    <row r="7506" spans="4:4" x14ac:dyDescent="0.3">
      <c r="D7506" s="1"/>
    </row>
    <row r="7507" spans="4:4" x14ac:dyDescent="0.3">
      <c r="D7507" s="1"/>
    </row>
    <row r="7508" spans="4:4" x14ac:dyDescent="0.3">
      <c r="D7508" s="1"/>
    </row>
    <row r="7509" spans="4:4" x14ac:dyDescent="0.3">
      <c r="D7509" s="1"/>
    </row>
    <row r="7510" spans="4:4" x14ac:dyDescent="0.3">
      <c r="D7510" s="1"/>
    </row>
    <row r="7511" spans="4:4" x14ac:dyDescent="0.3">
      <c r="D7511" s="1"/>
    </row>
    <row r="7512" spans="4:4" x14ac:dyDescent="0.3">
      <c r="D7512" s="1"/>
    </row>
    <row r="7513" spans="4:4" x14ac:dyDescent="0.3">
      <c r="D7513" s="1"/>
    </row>
    <row r="7514" spans="4:4" x14ac:dyDescent="0.3">
      <c r="D7514" s="1"/>
    </row>
    <row r="7515" spans="4:4" x14ac:dyDescent="0.3">
      <c r="D7515" s="1"/>
    </row>
    <row r="7516" spans="4:4" x14ac:dyDescent="0.3">
      <c r="D7516" s="1"/>
    </row>
    <row r="7517" spans="4:4" x14ac:dyDescent="0.3">
      <c r="D7517" s="1"/>
    </row>
    <row r="7518" spans="4:4" x14ac:dyDescent="0.3">
      <c r="D7518" s="1"/>
    </row>
    <row r="7519" spans="4:4" x14ac:dyDescent="0.3">
      <c r="D7519" s="1"/>
    </row>
    <row r="7520" spans="4:4" x14ac:dyDescent="0.3">
      <c r="D7520" s="1"/>
    </row>
    <row r="7521" spans="4:4" x14ac:dyDescent="0.3">
      <c r="D7521" s="1"/>
    </row>
    <row r="7522" spans="4:4" x14ac:dyDescent="0.3">
      <c r="D7522" s="1"/>
    </row>
    <row r="7523" spans="4:4" x14ac:dyDescent="0.3">
      <c r="D7523" s="1"/>
    </row>
    <row r="7524" spans="4:4" x14ac:dyDescent="0.3">
      <c r="D7524" s="1"/>
    </row>
    <row r="7525" spans="4:4" x14ac:dyDescent="0.3">
      <c r="D7525" s="1"/>
    </row>
    <row r="7526" spans="4:4" x14ac:dyDescent="0.3">
      <c r="D7526" s="1"/>
    </row>
    <row r="7527" spans="4:4" x14ac:dyDescent="0.3">
      <c r="D7527" s="1"/>
    </row>
    <row r="7528" spans="4:4" x14ac:dyDescent="0.3">
      <c r="D7528" s="1"/>
    </row>
    <row r="7529" spans="4:4" x14ac:dyDescent="0.3">
      <c r="D7529" s="1"/>
    </row>
    <row r="7530" spans="4:4" x14ac:dyDescent="0.3">
      <c r="D7530" s="1"/>
    </row>
    <row r="7531" spans="4:4" x14ac:dyDescent="0.3">
      <c r="D7531" s="1"/>
    </row>
    <row r="7532" spans="4:4" x14ac:dyDescent="0.3">
      <c r="D7532" s="1"/>
    </row>
    <row r="7533" spans="4:4" x14ac:dyDescent="0.3">
      <c r="D7533" s="1"/>
    </row>
    <row r="7534" spans="4:4" x14ac:dyDescent="0.3">
      <c r="D7534" s="1"/>
    </row>
    <row r="7535" spans="4:4" x14ac:dyDescent="0.3">
      <c r="D7535" s="1"/>
    </row>
    <row r="7536" spans="4:4" x14ac:dyDescent="0.3">
      <c r="D7536" s="1"/>
    </row>
    <row r="7537" spans="4:4" x14ac:dyDescent="0.3">
      <c r="D7537" s="1"/>
    </row>
    <row r="7538" spans="4:4" x14ac:dyDescent="0.3">
      <c r="D7538" s="1"/>
    </row>
    <row r="7539" spans="4:4" x14ac:dyDescent="0.3">
      <c r="D7539" s="1"/>
    </row>
    <row r="7540" spans="4:4" x14ac:dyDescent="0.3">
      <c r="D7540" s="1"/>
    </row>
    <row r="7541" spans="4:4" x14ac:dyDescent="0.3">
      <c r="D7541" s="1"/>
    </row>
    <row r="7542" spans="4:4" x14ac:dyDescent="0.3">
      <c r="D7542" s="1"/>
    </row>
    <row r="7543" spans="4:4" x14ac:dyDescent="0.3">
      <c r="D7543" s="1"/>
    </row>
    <row r="7544" spans="4:4" x14ac:dyDescent="0.3">
      <c r="D7544" s="1"/>
    </row>
    <row r="7545" spans="4:4" x14ac:dyDescent="0.3">
      <c r="D7545" s="1"/>
    </row>
    <row r="7546" spans="4:4" x14ac:dyDescent="0.3">
      <c r="D7546" s="1"/>
    </row>
    <row r="7547" spans="4:4" x14ac:dyDescent="0.3">
      <c r="D7547" s="1"/>
    </row>
    <row r="7548" spans="4:4" x14ac:dyDescent="0.3">
      <c r="D7548" s="1"/>
    </row>
    <row r="7549" spans="4:4" x14ac:dyDescent="0.3">
      <c r="D7549" s="1"/>
    </row>
    <row r="7550" spans="4:4" x14ac:dyDescent="0.3">
      <c r="D7550" s="1"/>
    </row>
    <row r="7551" spans="4:4" x14ac:dyDescent="0.3">
      <c r="D7551" s="1"/>
    </row>
    <row r="7552" spans="4:4" x14ac:dyDescent="0.3">
      <c r="D7552" s="1"/>
    </row>
    <row r="7553" spans="4:4" x14ac:dyDescent="0.3">
      <c r="D7553" s="1"/>
    </row>
    <row r="7554" spans="4:4" x14ac:dyDescent="0.3">
      <c r="D7554" s="1"/>
    </row>
    <row r="7555" spans="4:4" x14ac:dyDescent="0.3">
      <c r="D7555" s="1"/>
    </row>
    <row r="7556" spans="4:4" x14ac:dyDescent="0.3">
      <c r="D7556" s="1"/>
    </row>
    <row r="7557" spans="4:4" x14ac:dyDescent="0.3">
      <c r="D7557" s="1"/>
    </row>
    <row r="7558" spans="4:4" x14ac:dyDescent="0.3">
      <c r="D7558" s="1"/>
    </row>
    <row r="7559" spans="4:4" x14ac:dyDescent="0.3">
      <c r="D7559" s="1"/>
    </row>
    <row r="7560" spans="4:4" x14ac:dyDescent="0.3">
      <c r="D7560" s="1"/>
    </row>
    <row r="7561" spans="4:4" x14ac:dyDescent="0.3">
      <c r="D7561" s="1"/>
    </row>
    <row r="7562" spans="4:4" x14ac:dyDescent="0.3">
      <c r="D7562" s="1"/>
    </row>
    <row r="7563" spans="4:4" x14ac:dyDescent="0.3">
      <c r="D7563" s="1"/>
    </row>
    <row r="7564" spans="4:4" x14ac:dyDescent="0.3">
      <c r="D7564" s="1"/>
    </row>
    <row r="7565" spans="4:4" x14ac:dyDescent="0.3">
      <c r="D7565" s="1"/>
    </row>
    <row r="7566" spans="4:4" x14ac:dyDescent="0.3">
      <c r="D7566" s="1"/>
    </row>
    <row r="7567" spans="4:4" x14ac:dyDescent="0.3">
      <c r="D7567" s="1"/>
    </row>
    <row r="7568" spans="4:4" x14ac:dyDescent="0.3">
      <c r="D7568" s="1"/>
    </row>
    <row r="7569" spans="4:4" x14ac:dyDescent="0.3">
      <c r="D7569" s="1"/>
    </row>
    <row r="7570" spans="4:4" x14ac:dyDescent="0.3">
      <c r="D7570" s="1"/>
    </row>
    <row r="7571" spans="4:4" x14ac:dyDescent="0.3">
      <c r="D7571" s="1"/>
    </row>
    <row r="7572" spans="4:4" x14ac:dyDescent="0.3">
      <c r="D7572" s="1"/>
    </row>
    <row r="7573" spans="4:4" x14ac:dyDescent="0.3">
      <c r="D7573" s="1"/>
    </row>
    <row r="7574" spans="4:4" x14ac:dyDescent="0.3">
      <c r="D7574" s="1"/>
    </row>
    <row r="7575" spans="4:4" x14ac:dyDescent="0.3">
      <c r="D7575" s="1"/>
    </row>
    <row r="7576" spans="4:4" x14ac:dyDescent="0.3">
      <c r="D7576" s="1"/>
    </row>
    <row r="7577" spans="4:4" x14ac:dyDescent="0.3">
      <c r="D7577" s="1"/>
    </row>
    <row r="7578" spans="4:4" x14ac:dyDescent="0.3">
      <c r="D7578" s="1"/>
    </row>
    <row r="7579" spans="4:4" x14ac:dyDescent="0.3">
      <c r="D7579" s="1"/>
    </row>
    <row r="7580" spans="4:4" x14ac:dyDescent="0.3">
      <c r="D7580" s="1"/>
    </row>
    <row r="7581" spans="4:4" x14ac:dyDescent="0.3">
      <c r="D7581" s="1"/>
    </row>
    <row r="7582" spans="4:4" x14ac:dyDescent="0.3">
      <c r="D7582" s="1"/>
    </row>
    <row r="7583" spans="4:4" x14ac:dyDescent="0.3">
      <c r="D7583" s="1"/>
    </row>
    <row r="7584" spans="4:4" x14ac:dyDescent="0.3">
      <c r="D7584" s="1"/>
    </row>
    <row r="7585" spans="4:4" x14ac:dyDescent="0.3">
      <c r="D7585" s="1"/>
    </row>
    <row r="7586" spans="4:4" x14ac:dyDescent="0.3">
      <c r="D7586" s="1"/>
    </row>
    <row r="7587" spans="4:4" x14ac:dyDescent="0.3">
      <c r="D7587" s="1"/>
    </row>
    <row r="7588" spans="4:4" x14ac:dyDescent="0.3">
      <c r="D7588" s="1"/>
    </row>
    <row r="7589" spans="4:4" x14ac:dyDescent="0.3">
      <c r="D7589" s="1"/>
    </row>
    <row r="7590" spans="4:4" x14ac:dyDescent="0.3">
      <c r="D7590" s="1"/>
    </row>
    <row r="7591" spans="4:4" x14ac:dyDescent="0.3">
      <c r="D7591" s="1"/>
    </row>
    <row r="7592" spans="4:4" x14ac:dyDescent="0.3">
      <c r="D7592" s="1"/>
    </row>
    <row r="7593" spans="4:4" x14ac:dyDescent="0.3">
      <c r="D7593" s="1"/>
    </row>
    <row r="7594" spans="4:4" x14ac:dyDescent="0.3">
      <c r="D7594" s="1"/>
    </row>
    <row r="7595" spans="4:4" x14ac:dyDescent="0.3">
      <c r="D7595" s="1"/>
    </row>
    <row r="7596" spans="4:4" x14ac:dyDescent="0.3">
      <c r="D7596" s="1"/>
    </row>
    <row r="7597" spans="4:4" x14ac:dyDescent="0.3">
      <c r="D7597" s="1"/>
    </row>
    <row r="7598" spans="4:4" x14ac:dyDescent="0.3">
      <c r="D7598" s="1"/>
    </row>
    <row r="7599" spans="4:4" x14ac:dyDescent="0.3">
      <c r="D7599" s="1"/>
    </row>
    <row r="7600" spans="4:4" x14ac:dyDescent="0.3">
      <c r="D7600" s="1"/>
    </row>
    <row r="7601" spans="4:4" x14ac:dyDescent="0.3">
      <c r="D7601" s="1"/>
    </row>
    <row r="7602" spans="4:4" x14ac:dyDescent="0.3">
      <c r="D7602" s="1"/>
    </row>
    <row r="7603" spans="4:4" x14ac:dyDescent="0.3">
      <c r="D7603" s="1"/>
    </row>
    <row r="7604" spans="4:4" x14ac:dyDescent="0.3">
      <c r="D7604" s="1"/>
    </row>
    <row r="7605" spans="4:4" x14ac:dyDescent="0.3">
      <c r="D7605" s="1"/>
    </row>
    <row r="7606" spans="4:4" x14ac:dyDescent="0.3">
      <c r="D7606" s="1"/>
    </row>
    <row r="7607" spans="4:4" x14ac:dyDescent="0.3">
      <c r="D7607" s="1"/>
    </row>
    <row r="7608" spans="4:4" x14ac:dyDescent="0.3">
      <c r="D7608" s="1"/>
    </row>
    <row r="7609" spans="4:4" x14ac:dyDescent="0.3">
      <c r="D7609" s="1"/>
    </row>
    <row r="7610" spans="4:4" x14ac:dyDescent="0.3">
      <c r="D7610" s="1"/>
    </row>
    <row r="7611" spans="4:4" x14ac:dyDescent="0.3">
      <c r="D7611" s="1"/>
    </row>
    <row r="7612" spans="4:4" x14ac:dyDescent="0.3">
      <c r="D7612" s="1"/>
    </row>
    <row r="7613" spans="4:4" x14ac:dyDescent="0.3">
      <c r="D7613" s="1"/>
    </row>
    <row r="7614" spans="4:4" x14ac:dyDescent="0.3">
      <c r="D7614" s="1"/>
    </row>
    <row r="7615" spans="4:4" x14ac:dyDescent="0.3">
      <c r="D7615" s="1"/>
    </row>
    <row r="7616" spans="4:4" x14ac:dyDescent="0.3">
      <c r="D7616" s="1"/>
    </row>
    <row r="7617" spans="4:4" x14ac:dyDescent="0.3">
      <c r="D7617" s="1"/>
    </row>
    <row r="7618" spans="4:4" x14ac:dyDescent="0.3">
      <c r="D7618" s="1"/>
    </row>
    <row r="7619" spans="4:4" x14ac:dyDescent="0.3">
      <c r="D7619" s="1"/>
    </row>
    <row r="7620" spans="4:4" x14ac:dyDescent="0.3">
      <c r="D7620" s="1"/>
    </row>
    <row r="7621" spans="4:4" x14ac:dyDescent="0.3">
      <c r="D7621" s="1"/>
    </row>
    <row r="7622" spans="4:4" x14ac:dyDescent="0.3">
      <c r="D7622" s="1"/>
    </row>
    <row r="7623" spans="4:4" x14ac:dyDescent="0.3">
      <c r="D7623" s="1"/>
    </row>
    <row r="7624" spans="4:4" x14ac:dyDescent="0.3">
      <c r="D7624" s="1"/>
    </row>
    <row r="7625" spans="4:4" x14ac:dyDescent="0.3">
      <c r="D7625" s="1"/>
    </row>
    <row r="7626" spans="4:4" x14ac:dyDescent="0.3">
      <c r="D7626" s="1"/>
    </row>
    <row r="7627" spans="4:4" x14ac:dyDescent="0.3">
      <c r="D7627" s="1"/>
    </row>
    <row r="7628" spans="4:4" x14ac:dyDescent="0.3">
      <c r="D7628" s="1"/>
    </row>
    <row r="7629" spans="4:4" x14ac:dyDescent="0.3">
      <c r="D7629" s="1"/>
    </row>
    <row r="7630" spans="4:4" x14ac:dyDescent="0.3">
      <c r="D7630" s="1"/>
    </row>
    <row r="7631" spans="4:4" x14ac:dyDescent="0.3">
      <c r="D7631" s="1"/>
    </row>
    <row r="7632" spans="4:4" x14ac:dyDescent="0.3">
      <c r="D7632" s="1"/>
    </row>
    <row r="7633" spans="4:4" x14ac:dyDescent="0.3">
      <c r="D7633" s="1"/>
    </row>
    <row r="7634" spans="4:4" x14ac:dyDescent="0.3">
      <c r="D7634" s="1"/>
    </row>
    <row r="7635" spans="4:4" x14ac:dyDescent="0.3">
      <c r="D7635" s="1"/>
    </row>
    <row r="7636" spans="4:4" x14ac:dyDescent="0.3">
      <c r="D7636" s="1"/>
    </row>
    <row r="7637" spans="4:4" x14ac:dyDescent="0.3">
      <c r="D7637" s="1"/>
    </row>
    <row r="7638" spans="4:4" x14ac:dyDescent="0.3">
      <c r="D7638" s="1"/>
    </row>
    <row r="7639" spans="4:4" x14ac:dyDescent="0.3">
      <c r="D7639" s="1"/>
    </row>
    <row r="7640" spans="4:4" x14ac:dyDescent="0.3">
      <c r="D7640" s="1"/>
    </row>
    <row r="7641" spans="4:4" x14ac:dyDescent="0.3">
      <c r="D7641" s="1"/>
    </row>
    <row r="7642" spans="4:4" x14ac:dyDescent="0.3">
      <c r="D7642" s="1"/>
    </row>
    <row r="7643" spans="4:4" x14ac:dyDescent="0.3">
      <c r="D7643" s="1"/>
    </row>
    <row r="7644" spans="4:4" x14ac:dyDescent="0.3">
      <c r="D7644" s="1"/>
    </row>
    <row r="7645" spans="4:4" x14ac:dyDescent="0.3">
      <c r="D7645" s="1"/>
    </row>
    <row r="7646" spans="4:4" x14ac:dyDescent="0.3">
      <c r="D7646" s="1"/>
    </row>
    <row r="7647" spans="4:4" x14ac:dyDescent="0.3">
      <c r="D7647" s="1"/>
    </row>
    <row r="7648" spans="4:4" x14ac:dyDescent="0.3">
      <c r="D7648" s="1"/>
    </row>
    <row r="7649" spans="4:4" x14ac:dyDescent="0.3">
      <c r="D7649" s="1"/>
    </row>
    <row r="7650" spans="4:4" x14ac:dyDescent="0.3">
      <c r="D7650" s="1"/>
    </row>
    <row r="7651" spans="4:4" x14ac:dyDescent="0.3">
      <c r="D7651" s="1"/>
    </row>
    <row r="7652" spans="4:4" x14ac:dyDescent="0.3">
      <c r="D7652" s="1"/>
    </row>
    <row r="7653" spans="4:4" x14ac:dyDescent="0.3">
      <c r="D7653" s="1"/>
    </row>
    <row r="7654" spans="4:4" x14ac:dyDescent="0.3">
      <c r="D7654" s="1"/>
    </row>
    <row r="7655" spans="4:4" x14ac:dyDescent="0.3">
      <c r="D7655" s="1"/>
    </row>
    <row r="7656" spans="4:4" x14ac:dyDescent="0.3">
      <c r="D7656" s="1"/>
    </row>
    <row r="7657" spans="4:4" x14ac:dyDescent="0.3">
      <c r="D7657" s="1"/>
    </row>
    <row r="7658" spans="4:4" x14ac:dyDescent="0.3">
      <c r="D7658" s="1"/>
    </row>
    <row r="7659" spans="4:4" x14ac:dyDescent="0.3">
      <c r="D7659" s="1"/>
    </row>
    <row r="7660" spans="4:4" x14ac:dyDescent="0.3">
      <c r="D7660" s="1"/>
    </row>
    <row r="7661" spans="4:4" x14ac:dyDescent="0.3">
      <c r="D7661" s="1"/>
    </row>
    <row r="7662" spans="4:4" x14ac:dyDescent="0.3">
      <c r="D7662" s="1"/>
    </row>
    <row r="7663" spans="4:4" x14ac:dyDescent="0.3">
      <c r="D7663" s="1"/>
    </row>
    <row r="7664" spans="4:4" x14ac:dyDescent="0.3">
      <c r="D7664" s="1"/>
    </row>
    <row r="7665" spans="4:4" x14ac:dyDescent="0.3">
      <c r="D7665" s="1"/>
    </row>
    <row r="7666" spans="4:4" x14ac:dyDescent="0.3">
      <c r="D7666" s="1"/>
    </row>
    <row r="7667" spans="4:4" x14ac:dyDescent="0.3">
      <c r="D7667" s="1"/>
    </row>
    <row r="7668" spans="4:4" x14ac:dyDescent="0.3">
      <c r="D7668" s="1"/>
    </row>
    <row r="7669" spans="4:4" x14ac:dyDescent="0.3">
      <c r="D7669" s="1"/>
    </row>
    <row r="7670" spans="4:4" x14ac:dyDescent="0.3">
      <c r="D7670" s="1"/>
    </row>
    <row r="7671" spans="4:4" x14ac:dyDescent="0.3">
      <c r="D7671" s="1"/>
    </row>
    <row r="7672" spans="4:4" x14ac:dyDescent="0.3">
      <c r="D7672" s="1"/>
    </row>
    <row r="7673" spans="4:4" x14ac:dyDescent="0.3">
      <c r="D7673" s="1"/>
    </row>
    <row r="7674" spans="4:4" x14ac:dyDescent="0.3">
      <c r="D7674" s="1"/>
    </row>
    <row r="7675" spans="4:4" x14ac:dyDescent="0.3">
      <c r="D7675" s="1"/>
    </row>
    <row r="7676" spans="4:4" x14ac:dyDescent="0.3">
      <c r="D7676" s="1"/>
    </row>
    <row r="7677" spans="4:4" x14ac:dyDescent="0.3">
      <c r="D7677" s="1"/>
    </row>
    <row r="7678" spans="4:4" x14ac:dyDescent="0.3">
      <c r="D7678" s="1"/>
    </row>
    <row r="7679" spans="4:4" x14ac:dyDescent="0.3">
      <c r="D7679" s="1"/>
    </row>
    <row r="7680" spans="4:4" x14ac:dyDescent="0.3">
      <c r="D7680" s="1"/>
    </row>
    <row r="7681" spans="4:4" x14ac:dyDescent="0.3">
      <c r="D7681" s="1"/>
    </row>
    <row r="7682" spans="4:4" x14ac:dyDescent="0.3">
      <c r="D7682" s="1"/>
    </row>
    <row r="7683" spans="4:4" x14ac:dyDescent="0.3">
      <c r="D7683" s="1"/>
    </row>
    <row r="7684" spans="4:4" x14ac:dyDescent="0.3">
      <c r="D7684" s="1"/>
    </row>
    <row r="7685" spans="4:4" x14ac:dyDescent="0.3">
      <c r="D7685" s="1"/>
    </row>
    <row r="7686" spans="4:4" x14ac:dyDescent="0.3">
      <c r="D7686" s="1"/>
    </row>
    <row r="7687" spans="4:4" x14ac:dyDescent="0.3">
      <c r="D7687" s="1"/>
    </row>
    <row r="7688" spans="4:4" x14ac:dyDescent="0.3">
      <c r="D7688" s="1"/>
    </row>
    <row r="7689" spans="4:4" x14ac:dyDescent="0.3">
      <c r="D7689" s="1"/>
    </row>
    <row r="7690" spans="4:4" x14ac:dyDescent="0.3">
      <c r="D7690" s="1"/>
    </row>
    <row r="7691" spans="4:4" x14ac:dyDescent="0.3">
      <c r="D7691" s="1"/>
    </row>
    <row r="7692" spans="4:4" x14ac:dyDescent="0.3">
      <c r="D7692" s="1"/>
    </row>
    <row r="7693" spans="4:4" x14ac:dyDescent="0.3">
      <c r="D7693" s="1"/>
    </row>
    <row r="7694" spans="4:4" x14ac:dyDescent="0.3">
      <c r="D7694" s="1"/>
    </row>
    <row r="7695" spans="4:4" x14ac:dyDescent="0.3">
      <c r="D7695" s="1"/>
    </row>
    <row r="7696" spans="4:4" x14ac:dyDescent="0.3">
      <c r="D7696" s="1"/>
    </row>
    <row r="7697" spans="4:4" x14ac:dyDescent="0.3">
      <c r="D7697" s="1"/>
    </row>
    <row r="7698" spans="4:4" x14ac:dyDescent="0.3">
      <c r="D7698" s="1"/>
    </row>
    <row r="7699" spans="4:4" x14ac:dyDescent="0.3">
      <c r="D7699" s="1"/>
    </row>
    <row r="7700" spans="4:4" x14ac:dyDescent="0.3">
      <c r="D7700" s="1"/>
    </row>
    <row r="7701" spans="4:4" x14ac:dyDescent="0.3">
      <c r="D7701" s="1"/>
    </row>
    <row r="7702" spans="4:4" x14ac:dyDescent="0.3">
      <c r="D7702" s="1"/>
    </row>
    <row r="7703" spans="4:4" x14ac:dyDescent="0.3">
      <c r="D7703" s="1"/>
    </row>
    <row r="7704" spans="4:4" x14ac:dyDescent="0.3">
      <c r="D7704" s="1"/>
    </row>
    <row r="7705" spans="4:4" x14ac:dyDescent="0.3">
      <c r="D7705" s="1"/>
    </row>
    <row r="7706" spans="4:4" x14ac:dyDescent="0.3">
      <c r="D7706" s="1"/>
    </row>
    <row r="7707" spans="4:4" x14ac:dyDescent="0.3">
      <c r="D7707" s="1"/>
    </row>
    <row r="7708" spans="4:4" x14ac:dyDescent="0.3">
      <c r="D7708" s="1"/>
    </row>
    <row r="7709" spans="4:4" x14ac:dyDescent="0.3">
      <c r="D7709" s="1"/>
    </row>
    <row r="7710" spans="4:4" x14ac:dyDescent="0.3">
      <c r="D7710" s="1"/>
    </row>
    <row r="7711" spans="4:4" x14ac:dyDescent="0.3">
      <c r="D7711" s="1"/>
    </row>
    <row r="7712" spans="4:4" x14ac:dyDescent="0.3">
      <c r="D7712" s="1"/>
    </row>
    <row r="7713" spans="4:4" x14ac:dyDescent="0.3">
      <c r="D7713" s="1"/>
    </row>
    <row r="7714" spans="4:4" x14ac:dyDescent="0.3">
      <c r="D7714" s="1"/>
    </row>
    <row r="7715" spans="4:4" x14ac:dyDescent="0.3">
      <c r="D7715" s="1"/>
    </row>
    <row r="7716" spans="4:4" x14ac:dyDescent="0.3">
      <c r="D7716" s="1"/>
    </row>
    <row r="7717" spans="4:4" x14ac:dyDescent="0.3">
      <c r="D7717" s="1"/>
    </row>
    <row r="7718" spans="4:4" x14ac:dyDescent="0.3">
      <c r="D7718" s="1"/>
    </row>
    <row r="7719" spans="4:4" x14ac:dyDescent="0.3">
      <c r="D7719" s="1"/>
    </row>
    <row r="7720" spans="4:4" x14ac:dyDescent="0.3">
      <c r="D7720" s="1"/>
    </row>
    <row r="7721" spans="4:4" x14ac:dyDescent="0.3">
      <c r="D7721" s="1"/>
    </row>
    <row r="7722" spans="4:4" x14ac:dyDescent="0.3">
      <c r="D7722" s="1"/>
    </row>
    <row r="7723" spans="4:4" x14ac:dyDescent="0.3">
      <c r="D7723" s="1"/>
    </row>
    <row r="7724" spans="4:4" x14ac:dyDescent="0.3">
      <c r="D7724" s="1"/>
    </row>
    <row r="7725" spans="4:4" x14ac:dyDescent="0.3">
      <c r="D7725" s="1"/>
    </row>
    <row r="7726" spans="4:4" x14ac:dyDescent="0.3">
      <c r="D7726" s="1"/>
    </row>
    <row r="7727" spans="4:4" x14ac:dyDescent="0.3">
      <c r="D7727" s="1"/>
    </row>
    <row r="7728" spans="4:4" x14ac:dyDescent="0.3">
      <c r="D7728" s="1"/>
    </row>
    <row r="7729" spans="4:4" x14ac:dyDescent="0.3">
      <c r="D7729" s="1"/>
    </row>
    <row r="7730" spans="4:4" x14ac:dyDescent="0.3">
      <c r="D7730" s="1"/>
    </row>
    <row r="7731" spans="4:4" x14ac:dyDescent="0.3">
      <c r="D7731" s="1"/>
    </row>
    <row r="7732" spans="4:4" x14ac:dyDescent="0.3">
      <c r="D7732" s="1"/>
    </row>
    <row r="7733" spans="4:4" x14ac:dyDescent="0.3">
      <c r="D7733" s="1"/>
    </row>
    <row r="7734" spans="4:4" x14ac:dyDescent="0.3">
      <c r="D7734" s="1"/>
    </row>
    <row r="7735" spans="4:4" x14ac:dyDescent="0.3">
      <c r="D7735" s="1"/>
    </row>
    <row r="7736" spans="4:4" x14ac:dyDescent="0.3">
      <c r="D7736" s="1"/>
    </row>
    <row r="7737" spans="4:4" x14ac:dyDescent="0.3">
      <c r="D7737" s="1"/>
    </row>
    <row r="7738" spans="4:4" x14ac:dyDescent="0.3">
      <c r="D7738" s="1"/>
    </row>
    <row r="7739" spans="4:4" x14ac:dyDescent="0.3">
      <c r="D7739" s="1"/>
    </row>
    <row r="7740" spans="4:4" x14ac:dyDescent="0.3">
      <c r="D7740" s="1"/>
    </row>
    <row r="7741" spans="4:4" x14ac:dyDescent="0.3">
      <c r="D7741" s="1"/>
    </row>
    <row r="7742" spans="4:4" x14ac:dyDescent="0.3">
      <c r="D7742" s="1"/>
    </row>
    <row r="7743" spans="4:4" x14ac:dyDescent="0.3">
      <c r="D7743" s="1"/>
    </row>
    <row r="7744" spans="4:4" x14ac:dyDescent="0.3">
      <c r="D7744" s="1"/>
    </row>
    <row r="7745" spans="4:4" x14ac:dyDescent="0.3">
      <c r="D7745" s="1"/>
    </row>
    <row r="7746" spans="4:4" x14ac:dyDescent="0.3">
      <c r="D7746" s="1"/>
    </row>
    <row r="7747" spans="4:4" x14ac:dyDescent="0.3">
      <c r="D7747" s="1"/>
    </row>
    <row r="7748" spans="4:4" x14ac:dyDescent="0.3">
      <c r="D7748" s="1"/>
    </row>
    <row r="7749" spans="4:4" x14ac:dyDescent="0.3">
      <c r="D7749" s="1"/>
    </row>
    <row r="7750" spans="4:4" x14ac:dyDescent="0.3">
      <c r="D7750" s="1"/>
    </row>
    <row r="7751" spans="4:4" x14ac:dyDescent="0.3">
      <c r="D7751" s="1"/>
    </row>
    <row r="7752" spans="4:4" x14ac:dyDescent="0.3">
      <c r="D7752" s="1"/>
    </row>
    <row r="7753" spans="4:4" x14ac:dyDescent="0.3">
      <c r="D7753" s="1"/>
    </row>
    <row r="7754" spans="4:4" x14ac:dyDescent="0.3">
      <c r="D7754" s="1"/>
    </row>
    <row r="7755" spans="4:4" x14ac:dyDescent="0.3">
      <c r="D7755" s="1"/>
    </row>
    <row r="7756" spans="4:4" x14ac:dyDescent="0.3">
      <c r="D7756" s="1"/>
    </row>
    <row r="7757" spans="4:4" x14ac:dyDescent="0.3">
      <c r="D7757" s="1"/>
    </row>
    <row r="7758" spans="4:4" x14ac:dyDescent="0.3">
      <c r="D7758" s="1"/>
    </row>
    <row r="7759" spans="4:4" x14ac:dyDescent="0.3">
      <c r="D7759" s="1"/>
    </row>
    <row r="7760" spans="4:4" x14ac:dyDescent="0.3">
      <c r="D7760" s="1"/>
    </row>
    <row r="7761" spans="4:4" x14ac:dyDescent="0.3">
      <c r="D7761" s="1"/>
    </row>
    <row r="7762" spans="4:4" x14ac:dyDescent="0.3">
      <c r="D7762" s="1"/>
    </row>
    <row r="7763" spans="4:4" x14ac:dyDescent="0.3">
      <c r="D7763" s="1"/>
    </row>
    <row r="7764" spans="4:4" x14ac:dyDescent="0.3">
      <c r="D7764" s="1"/>
    </row>
    <row r="7765" spans="4:4" x14ac:dyDescent="0.3">
      <c r="D7765" s="1"/>
    </row>
    <row r="7766" spans="4:4" x14ac:dyDescent="0.3">
      <c r="D7766" s="1"/>
    </row>
    <row r="7767" spans="4:4" x14ac:dyDescent="0.3">
      <c r="D7767" s="1"/>
    </row>
    <row r="7768" spans="4:4" x14ac:dyDescent="0.3">
      <c r="D7768" s="1"/>
    </row>
    <row r="7769" spans="4:4" x14ac:dyDescent="0.3">
      <c r="D7769" s="1"/>
    </row>
    <row r="7770" spans="4:4" x14ac:dyDescent="0.3">
      <c r="D7770" s="1"/>
    </row>
    <row r="7771" spans="4:4" x14ac:dyDescent="0.3">
      <c r="D7771" s="1"/>
    </row>
    <row r="7772" spans="4:4" x14ac:dyDescent="0.3">
      <c r="D7772" s="1"/>
    </row>
    <row r="7773" spans="4:4" x14ac:dyDescent="0.3">
      <c r="D7773" s="1"/>
    </row>
    <row r="7774" spans="4:4" x14ac:dyDescent="0.3">
      <c r="D7774" s="1"/>
    </row>
    <row r="7775" spans="4:4" x14ac:dyDescent="0.3">
      <c r="D7775" s="1"/>
    </row>
    <row r="7776" spans="4:4" x14ac:dyDescent="0.3">
      <c r="D7776" s="1"/>
    </row>
    <row r="7777" spans="4:4" x14ac:dyDescent="0.3">
      <c r="D7777" s="1"/>
    </row>
    <row r="7778" spans="4:4" x14ac:dyDescent="0.3">
      <c r="D7778" s="1"/>
    </row>
    <row r="7779" spans="4:4" x14ac:dyDescent="0.3">
      <c r="D7779" s="1"/>
    </row>
    <row r="7780" spans="4:4" x14ac:dyDescent="0.3">
      <c r="D7780" s="1"/>
    </row>
    <row r="7781" spans="4:4" x14ac:dyDescent="0.3">
      <c r="D7781" s="1"/>
    </row>
    <row r="7782" spans="4:4" x14ac:dyDescent="0.3">
      <c r="D7782" s="1"/>
    </row>
    <row r="7783" spans="4:4" x14ac:dyDescent="0.3">
      <c r="D7783" s="1"/>
    </row>
    <row r="7784" spans="4:4" x14ac:dyDescent="0.3">
      <c r="D7784" s="1"/>
    </row>
    <row r="7785" spans="4:4" x14ac:dyDescent="0.3">
      <c r="D7785" s="1"/>
    </row>
    <row r="7786" spans="4:4" x14ac:dyDescent="0.3">
      <c r="D7786" s="1"/>
    </row>
    <row r="7787" spans="4:4" x14ac:dyDescent="0.3">
      <c r="D7787" s="1"/>
    </row>
    <row r="7788" spans="4:4" x14ac:dyDescent="0.3">
      <c r="D7788" s="1"/>
    </row>
    <row r="7789" spans="4:4" x14ac:dyDescent="0.3">
      <c r="D7789" s="1"/>
    </row>
    <row r="7790" spans="4:4" x14ac:dyDescent="0.3">
      <c r="D7790" s="1"/>
    </row>
    <row r="7791" spans="4:4" x14ac:dyDescent="0.3">
      <c r="D7791" s="1"/>
    </row>
    <row r="7792" spans="4:4" x14ac:dyDescent="0.3">
      <c r="D7792" s="1"/>
    </row>
    <row r="7793" spans="4:4" x14ac:dyDescent="0.3">
      <c r="D7793" s="1"/>
    </row>
    <row r="7794" spans="4:4" x14ac:dyDescent="0.3">
      <c r="D7794" s="1"/>
    </row>
    <row r="7795" spans="4:4" x14ac:dyDescent="0.3">
      <c r="D7795" s="1"/>
    </row>
    <row r="7796" spans="4:4" x14ac:dyDescent="0.3">
      <c r="D7796" s="1"/>
    </row>
    <row r="7797" spans="4:4" x14ac:dyDescent="0.3">
      <c r="D7797" s="1"/>
    </row>
    <row r="7798" spans="4:4" x14ac:dyDescent="0.3">
      <c r="D7798" s="1"/>
    </row>
    <row r="7799" spans="4:4" x14ac:dyDescent="0.3">
      <c r="D7799" s="1"/>
    </row>
    <row r="7800" spans="4:4" x14ac:dyDescent="0.3">
      <c r="D7800" s="1"/>
    </row>
    <row r="7801" spans="4:4" x14ac:dyDescent="0.3">
      <c r="D7801" s="1"/>
    </row>
    <row r="7802" spans="4:4" x14ac:dyDescent="0.3">
      <c r="D7802" s="1"/>
    </row>
    <row r="7803" spans="4:4" x14ac:dyDescent="0.3">
      <c r="D7803" s="1"/>
    </row>
    <row r="7804" spans="4:4" x14ac:dyDescent="0.3">
      <c r="D7804" s="1"/>
    </row>
    <row r="7805" spans="4:4" x14ac:dyDescent="0.3">
      <c r="D7805" s="1"/>
    </row>
    <row r="7806" spans="4:4" x14ac:dyDescent="0.3">
      <c r="D7806" s="1"/>
    </row>
    <row r="7807" spans="4:4" x14ac:dyDescent="0.3">
      <c r="D7807" s="1"/>
    </row>
    <row r="7808" spans="4:4" x14ac:dyDescent="0.3">
      <c r="D7808" s="1"/>
    </row>
    <row r="7809" spans="4:4" x14ac:dyDescent="0.3">
      <c r="D7809" s="1"/>
    </row>
    <row r="7810" spans="4:4" x14ac:dyDescent="0.3">
      <c r="D7810" s="1"/>
    </row>
    <row r="7811" spans="4:4" x14ac:dyDescent="0.3">
      <c r="D7811" s="1"/>
    </row>
    <row r="7812" spans="4:4" x14ac:dyDescent="0.3">
      <c r="D7812" s="1"/>
    </row>
    <row r="7813" spans="4:4" x14ac:dyDescent="0.3">
      <c r="D7813" s="1"/>
    </row>
    <row r="7814" spans="4:4" x14ac:dyDescent="0.3">
      <c r="D7814" s="1"/>
    </row>
    <row r="7815" spans="4:4" x14ac:dyDescent="0.3">
      <c r="D7815" s="1"/>
    </row>
    <row r="7816" spans="4:4" x14ac:dyDescent="0.3">
      <c r="D7816" s="1"/>
    </row>
    <row r="7817" spans="4:4" x14ac:dyDescent="0.3">
      <c r="D7817" s="1"/>
    </row>
    <row r="7818" spans="4:4" x14ac:dyDescent="0.3">
      <c r="D7818" s="1"/>
    </row>
    <row r="7819" spans="4:4" x14ac:dyDescent="0.3">
      <c r="D7819" s="1"/>
    </row>
    <row r="7820" spans="4:4" x14ac:dyDescent="0.3">
      <c r="D7820" s="1"/>
    </row>
    <row r="7821" spans="4:4" x14ac:dyDescent="0.3">
      <c r="D7821" s="1"/>
    </row>
    <row r="7822" spans="4:4" x14ac:dyDescent="0.3">
      <c r="D7822" s="1"/>
    </row>
    <row r="7823" spans="4:4" x14ac:dyDescent="0.3">
      <c r="D7823" s="1"/>
    </row>
    <row r="7824" spans="4:4" x14ac:dyDescent="0.3">
      <c r="D7824" s="1"/>
    </row>
    <row r="7825" spans="4:4" x14ac:dyDescent="0.3">
      <c r="D7825" s="1"/>
    </row>
    <row r="7826" spans="4:4" x14ac:dyDescent="0.3">
      <c r="D7826" s="1"/>
    </row>
    <row r="7827" spans="4:4" x14ac:dyDescent="0.3">
      <c r="D7827" s="1"/>
    </row>
    <row r="7828" spans="4:4" x14ac:dyDescent="0.3">
      <c r="D7828" s="1"/>
    </row>
    <row r="7829" spans="4:4" x14ac:dyDescent="0.3">
      <c r="D7829" s="1"/>
    </row>
    <row r="7830" spans="4:4" x14ac:dyDescent="0.3">
      <c r="D7830" s="1"/>
    </row>
    <row r="7831" spans="4:4" x14ac:dyDescent="0.3">
      <c r="D7831" s="1"/>
    </row>
    <row r="7832" spans="4:4" x14ac:dyDescent="0.3">
      <c r="D7832" s="1"/>
    </row>
    <row r="7833" spans="4:4" x14ac:dyDescent="0.3">
      <c r="D7833" s="1"/>
    </row>
    <row r="7834" spans="4:4" x14ac:dyDescent="0.3">
      <c r="D7834" s="1"/>
    </row>
    <row r="7835" spans="4:4" x14ac:dyDescent="0.3">
      <c r="D7835" s="1"/>
    </row>
    <row r="7836" spans="4:4" x14ac:dyDescent="0.3">
      <c r="D7836" s="1"/>
    </row>
    <row r="7837" spans="4:4" x14ac:dyDescent="0.3">
      <c r="D7837" s="1"/>
    </row>
    <row r="7838" spans="4:4" x14ac:dyDescent="0.3">
      <c r="D7838" s="1"/>
    </row>
    <row r="7839" spans="4:4" x14ac:dyDescent="0.3">
      <c r="D7839" s="1"/>
    </row>
    <row r="7840" spans="4:4" x14ac:dyDescent="0.3">
      <c r="D7840" s="1"/>
    </row>
    <row r="7841" spans="4:4" x14ac:dyDescent="0.3">
      <c r="D7841" s="1"/>
    </row>
    <row r="7842" spans="4:4" x14ac:dyDescent="0.3">
      <c r="D7842" s="1"/>
    </row>
    <row r="7843" spans="4:4" x14ac:dyDescent="0.3">
      <c r="D7843" s="1"/>
    </row>
    <row r="7844" spans="4:4" x14ac:dyDescent="0.3">
      <c r="D7844" s="1"/>
    </row>
    <row r="7845" spans="4:4" x14ac:dyDescent="0.3">
      <c r="D7845" s="1"/>
    </row>
    <row r="7846" spans="4:4" x14ac:dyDescent="0.3">
      <c r="D7846" s="1"/>
    </row>
    <row r="7847" spans="4:4" x14ac:dyDescent="0.3">
      <c r="D7847" s="1"/>
    </row>
    <row r="7848" spans="4:4" x14ac:dyDescent="0.3">
      <c r="D7848" s="1"/>
    </row>
    <row r="7849" spans="4:4" x14ac:dyDescent="0.3">
      <c r="D7849" s="1"/>
    </row>
    <row r="7850" spans="4:4" x14ac:dyDescent="0.3">
      <c r="D7850" s="1"/>
    </row>
    <row r="7851" spans="4:4" x14ac:dyDescent="0.3">
      <c r="D7851" s="1"/>
    </row>
    <row r="7852" spans="4:4" x14ac:dyDescent="0.3">
      <c r="D7852" s="1"/>
    </row>
    <row r="7853" spans="4:4" x14ac:dyDescent="0.3">
      <c r="D7853" s="1"/>
    </row>
    <row r="7854" spans="4:4" x14ac:dyDescent="0.3">
      <c r="D7854" s="1"/>
    </row>
    <row r="7855" spans="4:4" x14ac:dyDescent="0.3">
      <c r="D7855" s="1"/>
    </row>
    <row r="7856" spans="4:4" x14ac:dyDescent="0.3">
      <c r="D7856" s="1"/>
    </row>
    <row r="7857" spans="4:4" x14ac:dyDescent="0.3">
      <c r="D7857" s="1"/>
    </row>
    <row r="7858" spans="4:4" x14ac:dyDescent="0.3">
      <c r="D7858" s="1"/>
    </row>
    <row r="7859" spans="4:4" x14ac:dyDescent="0.3">
      <c r="D7859" s="1"/>
    </row>
    <row r="7860" spans="4:4" x14ac:dyDescent="0.3">
      <c r="D7860" s="1"/>
    </row>
    <row r="7861" spans="4:4" x14ac:dyDescent="0.3">
      <c r="D7861" s="1"/>
    </row>
    <row r="7862" spans="4:4" x14ac:dyDescent="0.3">
      <c r="D7862" s="1"/>
    </row>
    <row r="7863" spans="4:4" x14ac:dyDescent="0.3">
      <c r="D7863" s="1"/>
    </row>
    <row r="7864" spans="4:4" x14ac:dyDescent="0.3">
      <c r="D7864" s="1"/>
    </row>
    <row r="7865" spans="4:4" x14ac:dyDescent="0.3">
      <c r="D7865" s="1"/>
    </row>
    <row r="7866" spans="4:4" x14ac:dyDescent="0.3">
      <c r="D7866" s="1"/>
    </row>
    <row r="7867" spans="4:4" x14ac:dyDescent="0.3">
      <c r="D7867" s="1"/>
    </row>
    <row r="7868" spans="4:4" x14ac:dyDescent="0.3">
      <c r="D7868" s="1"/>
    </row>
    <row r="7869" spans="4:4" x14ac:dyDescent="0.3">
      <c r="D7869" s="1"/>
    </row>
    <row r="7870" spans="4:4" x14ac:dyDescent="0.3">
      <c r="D7870" s="1"/>
    </row>
    <row r="7871" spans="4:4" x14ac:dyDescent="0.3">
      <c r="D7871" s="1"/>
    </row>
    <row r="7872" spans="4:4" x14ac:dyDescent="0.3">
      <c r="D7872" s="1"/>
    </row>
    <row r="7873" spans="4:4" x14ac:dyDescent="0.3">
      <c r="D7873" s="1"/>
    </row>
    <row r="7874" spans="4:4" x14ac:dyDescent="0.3">
      <c r="D7874" s="1"/>
    </row>
    <row r="7875" spans="4:4" x14ac:dyDescent="0.3">
      <c r="D7875" s="1"/>
    </row>
    <row r="7876" spans="4:4" x14ac:dyDescent="0.3">
      <c r="D7876" s="1"/>
    </row>
    <row r="7877" spans="4:4" x14ac:dyDescent="0.3">
      <c r="D7877" s="1"/>
    </row>
    <row r="7878" spans="4:4" x14ac:dyDescent="0.3">
      <c r="D7878" s="1"/>
    </row>
    <row r="7879" spans="4:4" x14ac:dyDescent="0.3">
      <c r="D7879" s="1"/>
    </row>
    <row r="7880" spans="4:4" x14ac:dyDescent="0.3">
      <c r="D7880" s="1"/>
    </row>
    <row r="7881" spans="4:4" x14ac:dyDescent="0.3">
      <c r="D7881" s="1"/>
    </row>
    <row r="7882" spans="4:4" x14ac:dyDescent="0.3">
      <c r="D7882" s="1"/>
    </row>
    <row r="7883" spans="4:4" x14ac:dyDescent="0.3">
      <c r="D7883" s="1"/>
    </row>
    <row r="7884" spans="4:4" x14ac:dyDescent="0.3">
      <c r="D7884" s="1"/>
    </row>
    <row r="7885" spans="4:4" x14ac:dyDescent="0.3">
      <c r="D7885" s="1"/>
    </row>
    <row r="7886" spans="4:4" x14ac:dyDescent="0.3">
      <c r="D7886" s="1"/>
    </row>
    <row r="7887" spans="4:4" x14ac:dyDescent="0.3">
      <c r="D7887" s="1"/>
    </row>
    <row r="7888" spans="4:4" x14ac:dyDescent="0.3">
      <c r="D7888" s="1"/>
    </row>
    <row r="7889" spans="4:4" x14ac:dyDescent="0.3">
      <c r="D7889" s="1"/>
    </row>
    <row r="7890" spans="4:4" x14ac:dyDescent="0.3">
      <c r="D7890" s="1"/>
    </row>
    <row r="7891" spans="4:4" x14ac:dyDescent="0.3">
      <c r="D7891" s="1"/>
    </row>
    <row r="7892" spans="4:4" x14ac:dyDescent="0.3">
      <c r="D7892" s="1"/>
    </row>
    <row r="7893" spans="4:4" x14ac:dyDescent="0.3">
      <c r="D7893" s="1"/>
    </row>
    <row r="7894" spans="4:4" x14ac:dyDescent="0.3">
      <c r="D7894" s="1"/>
    </row>
    <row r="7895" spans="4:4" x14ac:dyDescent="0.3">
      <c r="D7895" s="1"/>
    </row>
    <row r="7896" spans="4:4" x14ac:dyDescent="0.3">
      <c r="D7896" s="1"/>
    </row>
    <row r="7897" spans="4:4" x14ac:dyDescent="0.3">
      <c r="D7897" s="1"/>
    </row>
    <row r="7898" spans="4:4" x14ac:dyDescent="0.3">
      <c r="D7898" s="1"/>
    </row>
    <row r="7899" spans="4:4" x14ac:dyDescent="0.3">
      <c r="D7899" s="1"/>
    </row>
    <row r="7900" spans="4:4" x14ac:dyDescent="0.3">
      <c r="D7900" s="1"/>
    </row>
    <row r="7901" spans="4:4" x14ac:dyDescent="0.3">
      <c r="D7901" s="1"/>
    </row>
    <row r="7902" spans="4:4" x14ac:dyDescent="0.3">
      <c r="D7902" s="1"/>
    </row>
    <row r="7903" spans="4:4" x14ac:dyDescent="0.3">
      <c r="D7903" s="1"/>
    </row>
    <row r="7904" spans="4:4" x14ac:dyDescent="0.3">
      <c r="D7904" s="1"/>
    </row>
    <row r="7905" spans="4:4" x14ac:dyDescent="0.3">
      <c r="D7905" s="1"/>
    </row>
    <row r="7906" spans="4:4" x14ac:dyDescent="0.3">
      <c r="D7906" s="1"/>
    </row>
    <row r="7907" spans="4:4" x14ac:dyDescent="0.3">
      <c r="D7907" s="1"/>
    </row>
    <row r="7908" spans="4:4" x14ac:dyDescent="0.3">
      <c r="D7908" s="1"/>
    </row>
    <row r="7909" spans="4:4" x14ac:dyDescent="0.3">
      <c r="D7909" s="1"/>
    </row>
    <row r="7910" spans="4:4" x14ac:dyDescent="0.3">
      <c r="D7910" s="1"/>
    </row>
    <row r="7911" spans="4:4" x14ac:dyDescent="0.3">
      <c r="D7911" s="1"/>
    </row>
    <row r="7912" spans="4:4" x14ac:dyDescent="0.3">
      <c r="D7912" s="1"/>
    </row>
    <row r="7913" spans="4:4" x14ac:dyDescent="0.3">
      <c r="D7913" s="1"/>
    </row>
    <row r="7914" spans="4:4" x14ac:dyDescent="0.3">
      <c r="D7914" s="1"/>
    </row>
    <row r="7915" spans="4:4" x14ac:dyDescent="0.3">
      <c r="D7915" s="1"/>
    </row>
    <row r="7916" spans="4:4" x14ac:dyDescent="0.3">
      <c r="D7916" s="1"/>
    </row>
    <row r="7917" spans="4:4" x14ac:dyDescent="0.3">
      <c r="D7917" s="1"/>
    </row>
    <row r="7918" spans="4:4" x14ac:dyDescent="0.3">
      <c r="D7918" s="1"/>
    </row>
    <row r="7919" spans="4:4" x14ac:dyDescent="0.3">
      <c r="D7919" s="1"/>
    </row>
    <row r="7920" spans="4:4" x14ac:dyDescent="0.3">
      <c r="D7920" s="1"/>
    </row>
    <row r="7921" spans="4:4" x14ac:dyDescent="0.3">
      <c r="D7921" s="1"/>
    </row>
    <row r="7922" spans="4:4" x14ac:dyDescent="0.3">
      <c r="D7922" s="1"/>
    </row>
    <row r="7923" spans="4:4" x14ac:dyDescent="0.3">
      <c r="D7923" s="1"/>
    </row>
    <row r="7924" spans="4:4" x14ac:dyDescent="0.3">
      <c r="D7924" s="1"/>
    </row>
    <row r="7925" spans="4:4" x14ac:dyDescent="0.3">
      <c r="D7925" s="1"/>
    </row>
    <row r="7926" spans="4:4" x14ac:dyDescent="0.3">
      <c r="D7926" s="1"/>
    </row>
    <row r="7927" spans="4:4" x14ac:dyDescent="0.3">
      <c r="D7927" s="1"/>
    </row>
    <row r="7928" spans="4:4" x14ac:dyDescent="0.3">
      <c r="D7928" s="1"/>
    </row>
    <row r="7929" spans="4:4" x14ac:dyDescent="0.3">
      <c r="D7929" s="1"/>
    </row>
    <row r="7930" spans="4:4" x14ac:dyDescent="0.3">
      <c r="D7930" s="1"/>
    </row>
    <row r="7931" spans="4:4" x14ac:dyDescent="0.3">
      <c r="D7931" s="1"/>
    </row>
    <row r="7932" spans="4:4" x14ac:dyDescent="0.3">
      <c r="D7932" s="1"/>
    </row>
    <row r="7933" spans="4:4" x14ac:dyDescent="0.3">
      <c r="D7933" s="1"/>
    </row>
    <row r="7934" spans="4:4" x14ac:dyDescent="0.3">
      <c r="D7934" s="1"/>
    </row>
    <row r="7935" spans="4:4" x14ac:dyDescent="0.3">
      <c r="D7935" s="1"/>
    </row>
    <row r="7936" spans="4:4" x14ac:dyDescent="0.3">
      <c r="D7936" s="1"/>
    </row>
    <row r="7937" spans="4:4" x14ac:dyDescent="0.3">
      <c r="D7937" s="1"/>
    </row>
    <row r="7938" spans="4:4" x14ac:dyDescent="0.3">
      <c r="D7938" s="1"/>
    </row>
    <row r="7939" spans="4:4" x14ac:dyDescent="0.3">
      <c r="D7939" s="1"/>
    </row>
    <row r="7940" spans="4:4" x14ac:dyDescent="0.3">
      <c r="D7940" s="1"/>
    </row>
    <row r="7941" spans="4:4" x14ac:dyDescent="0.3">
      <c r="D7941" s="1"/>
    </row>
    <row r="7942" spans="4:4" x14ac:dyDescent="0.3">
      <c r="D7942" s="1"/>
    </row>
    <row r="7943" spans="4:4" x14ac:dyDescent="0.3">
      <c r="D7943" s="1"/>
    </row>
    <row r="7944" spans="4:4" x14ac:dyDescent="0.3">
      <c r="D7944" s="1"/>
    </row>
    <row r="7945" spans="4:4" x14ac:dyDescent="0.3">
      <c r="D7945" s="1"/>
    </row>
    <row r="7946" spans="4:4" x14ac:dyDescent="0.3">
      <c r="D7946" s="1"/>
    </row>
    <row r="7947" spans="4:4" x14ac:dyDescent="0.3">
      <c r="D7947" s="1"/>
    </row>
    <row r="7948" spans="4:4" x14ac:dyDescent="0.3">
      <c r="D7948" s="1"/>
    </row>
    <row r="7949" spans="4:4" x14ac:dyDescent="0.3">
      <c r="D7949" s="1"/>
    </row>
    <row r="7950" spans="4:4" x14ac:dyDescent="0.3">
      <c r="D7950" s="1"/>
    </row>
    <row r="7951" spans="4:4" x14ac:dyDescent="0.3">
      <c r="D7951" s="1"/>
    </row>
    <row r="7952" spans="4:4" x14ac:dyDescent="0.3">
      <c r="D7952" s="1"/>
    </row>
    <row r="7953" spans="4:4" x14ac:dyDescent="0.3">
      <c r="D7953" s="1"/>
    </row>
    <row r="7954" spans="4:4" x14ac:dyDescent="0.3">
      <c r="D7954" s="1"/>
    </row>
    <row r="7955" spans="4:4" x14ac:dyDescent="0.3">
      <c r="D7955" s="1"/>
    </row>
    <row r="7956" spans="4:4" x14ac:dyDescent="0.3">
      <c r="D7956" s="1"/>
    </row>
    <row r="7957" spans="4:4" x14ac:dyDescent="0.3">
      <c r="D7957" s="1"/>
    </row>
    <row r="7958" spans="4:4" x14ac:dyDescent="0.3">
      <c r="D7958" s="1"/>
    </row>
    <row r="7959" spans="4:4" x14ac:dyDescent="0.3">
      <c r="D7959" s="1"/>
    </row>
    <row r="7960" spans="4:4" x14ac:dyDescent="0.3">
      <c r="D7960" s="1"/>
    </row>
    <row r="7961" spans="4:4" x14ac:dyDescent="0.3">
      <c r="D7961" s="1"/>
    </row>
    <row r="7962" spans="4:4" x14ac:dyDescent="0.3">
      <c r="D7962" s="1"/>
    </row>
    <row r="7963" spans="4:4" x14ac:dyDescent="0.3">
      <c r="D7963" s="1"/>
    </row>
    <row r="7964" spans="4:4" x14ac:dyDescent="0.3">
      <c r="D7964" s="1"/>
    </row>
    <row r="7965" spans="4:4" x14ac:dyDescent="0.3">
      <c r="D7965" s="1"/>
    </row>
    <row r="7966" spans="4:4" x14ac:dyDescent="0.3">
      <c r="D7966" s="1"/>
    </row>
    <row r="7967" spans="4:4" x14ac:dyDescent="0.3">
      <c r="D7967" s="1"/>
    </row>
    <row r="7968" spans="4:4" x14ac:dyDescent="0.3">
      <c r="D7968" s="1"/>
    </row>
    <row r="7969" spans="4:4" x14ac:dyDescent="0.3">
      <c r="D7969" s="1"/>
    </row>
    <row r="7970" spans="4:4" x14ac:dyDescent="0.3">
      <c r="D7970" s="1"/>
    </row>
    <row r="7971" spans="4:4" x14ac:dyDescent="0.3">
      <c r="D7971" s="1"/>
    </row>
    <row r="7972" spans="4:4" x14ac:dyDescent="0.3">
      <c r="D7972" s="1"/>
    </row>
    <row r="7973" spans="4:4" x14ac:dyDescent="0.3">
      <c r="D7973" s="1"/>
    </row>
    <row r="7974" spans="4:4" x14ac:dyDescent="0.3">
      <c r="D7974" s="1"/>
    </row>
    <row r="7975" spans="4:4" x14ac:dyDescent="0.3">
      <c r="D7975" s="1"/>
    </row>
    <row r="7976" spans="4:4" x14ac:dyDescent="0.3">
      <c r="D7976" s="1"/>
    </row>
    <row r="7977" spans="4:4" x14ac:dyDescent="0.3">
      <c r="D7977" s="1"/>
    </row>
    <row r="7978" spans="4:4" x14ac:dyDescent="0.3">
      <c r="D7978" s="1"/>
    </row>
    <row r="7979" spans="4:4" x14ac:dyDescent="0.3">
      <c r="D7979" s="1"/>
    </row>
    <row r="7980" spans="4:4" x14ac:dyDescent="0.3">
      <c r="D7980" s="1"/>
    </row>
    <row r="7981" spans="4:4" x14ac:dyDescent="0.3">
      <c r="D7981" s="1"/>
    </row>
    <row r="7982" spans="4:4" x14ac:dyDescent="0.3">
      <c r="D7982" s="1"/>
    </row>
    <row r="7983" spans="4:4" x14ac:dyDescent="0.3">
      <c r="D7983" s="1"/>
    </row>
    <row r="7984" spans="4:4" x14ac:dyDescent="0.3">
      <c r="D7984" s="1"/>
    </row>
    <row r="7985" spans="4:4" x14ac:dyDescent="0.3">
      <c r="D7985" s="1"/>
    </row>
    <row r="7986" spans="4:4" x14ac:dyDescent="0.3">
      <c r="D7986" s="1"/>
    </row>
    <row r="7987" spans="4:4" x14ac:dyDescent="0.3">
      <c r="D7987" s="1"/>
    </row>
    <row r="7988" spans="4:4" x14ac:dyDescent="0.3">
      <c r="D7988" s="1"/>
    </row>
    <row r="7989" spans="4:4" x14ac:dyDescent="0.3">
      <c r="D7989" s="1"/>
    </row>
    <row r="7990" spans="4:4" x14ac:dyDescent="0.3">
      <c r="D7990" s="1"/>
    </row>
    <row r="7991" spans="4:4" x14ac:dyDescent="0.3">
      <c r="D7991" s="1"/>
    </row>
    <row r="7992" spans="4:4" x14ac:dyDescent="0.3">
      <c r="D7992" s="1"/>
    </row>
    <row r="7993" spans="4:4" x14ac:dyDescent="0.3">
      <c r="D7993" s="1"/>
    </row>
    <row r="7994" spans="4:4" x14ac:dyDescent="0.3">
      <c r="D7994" s="1"/>
    </row>
    <row r="7995" spans="4:4" x14ac:dyDescent="0.3">
      <c r="D7995" s="1"/>
    </row>
    <row r="7996" spans="4:4" x14ac:dyDescent="0.3">
      <c r="D7996" s="1"/>
    </row>
    <row r="7997" spans="4:4" x14ac:dyDescent="0.3">
      <c r="D7997" s="1"/>
    </row>
    <row r="7998" spans="4:4" x14ac:dyDescent="0.3">
      <c r="D7998" s="1"/>
    </row>
    <row r="7999" spans="4:4" x14ac:dyDescent="0.3">
      <c r="D7999" s="1"/>
    </row>
    <row r="8000" spans="4:4" x14ac:dyDescent="0.3">
      <c r="D8000" s="1"/>
    </row>
    <row r="8001" spans="4:4" x14ac:dyDescent="0.3">
      <c r="D8001" s="1"/>
    </row>
    <row r="8002" spans="4:4" x14ac:dyDescent="0.3">
      <c r="D8002" s="1"/>
    </row>
    <row r="8003" spans="4:4" x14ac:dyDescent="0.3">
      <c r="D8003" s="1"/>
    </row>
    <row r="8004" spans="4:4" x14ac:dyDescent="0.3">
      <c r="D8004" s="1"/>
    </row>
    <row r="8005" spans="4:4" x14ac:dyDescent="0.3">
      <c r="D8005" s="1"/>
    </row>
    <row r="8006" spans="4:4" x14ac:dyDescent="0.3">
      <c r="D8006" s="1"/>
    </row>
    <row r="8007" spans="4:4" x14ac:dyDescent="0.3">
      <c r="D8007" s="1"/>
    </row>
    <row r="8008" spans="4:4" x14ac:dyDescent="0.3">
      <c r="D8008" s="1"/>
    </row>
    <row r="8009" spans="4:4" x14ac:dyDescent="0.3">
      <c r="D8009" s="1"/>
    </row>
    <row r="8010" spans="4:4" x14ac:dyDescent="0.3">
      <c r="D8010" s="1"/>
    </row>
    <row r="8011" spans="4:4" x14ac:dyDescent="0.3">
      <c r="D8011" s="1"/>
    </row>
    <row r="8012" spans="4:4" x14ac:dyDescent="0.3">
      <c r="D8012" s="1"/>
    </row>
    <row r="8013" spans="4:4" x14ac:dyDescent="0.3">
      <c r="D8013" s="1"/>
    </row>
    <row r="8014" spans="4:4" x14ac:dyDescent="0.3">
      <c r="D8014" s="1"/>
    </row>
    <row r="8015" spans="4:4" x14ac:dyDescent="0.3">
      <c r="D8015" s="1"/>
    </row>
    <row r="8016" spans="4:4" x14ac:dyDescent="0.3">
      <c r="D8016" s="1"/>
    </row>
    <row r="8017" spans="4:4" x14ac:dyDescent="0.3">
      <c r="D8017" s="1"/>
    </row>
    <row r="8018" spans="4:4" x14ac:dyDescent="0.3">
      <c r="D8018" s="1"/>
    </row>
    <row r="8019" spans="4:4" x14ac:dyDescent="0.3">
      <c r="D8019" s="1"/>
    </row>
    <row r="8020" spans="4:4" x14ac:dyDescent="0.3">
      <c r="D8020" s="1"/>
    </row>
    <row r="8021" spans="4:4" x14ac:dyDescent="0.3">
      <c r="D8021" s="1"/>
    </row>
    <row r="8022" spans="4:4" x14ac:dyDescent="0.3">
      <c r="D8022" s="1"/>
    </row>
    <row r="8023" spans="4:4" x14ac:dyDescent="0.3">
      <c r="D8023" s="1"/>
    </row>
    <row r="8024" spans="4:4" x14ac:dyDescent="0.3">
      <c r="D8024" s="1"/>
    </row>
    <row r="8025" spans="4:4" x14ac:dyDescent="0.3">
      <c r="D8025" s="1"/>
    </row>
    <row r="8026" spans="4:4" x14ac:dyDescent="0.3">
      <c r="D8026" s="1"/>
    </row>
    <row r="8027" spans="4:4" x14ac:dyDescent="0.3">
      <c r="D8027" s="1"/>
    </row>
    <row r="8028" spans="4:4" x14ac:dyDescent="0.3">
      <c r="D8028" s="1"/>
    </row>
    <row r="8029" spans="4:4" x14ac:dyDescent="0.3">
      <c r="D8029" s="1"/>
    </row>
    <row r="8030" spans="4:4" x14ac:dyDescent="0.3">
      <c r="D8030" s="1"/>
    </row>
    <row r="8031" spans="4:4" x14ac:dyDescent="0.3">
      <c r="D8031" s="1"/>
    </row>
    <row r="8032" spans="4:4" x14ac:dyDescent="0.3">
      <c r="D8032" s="1"/>
    </row>
    <row r="8033" spans="4:4" x14ac:dyDescent="0.3">
      <c r="D8033" s="1"/>
    </row>
    <row r="8034" spans="4:4" x14ac:dyDescent="0.3">
      <c r="D8034" s="1"/>
    </row>
    <row r="8035" spans="4:4" x14ac:dyDescent="0.3">
      <c r="D8035" s="1"/>
    </row>
    <row r="8036" spans="4:4" x14ac:dyDescent="0.3">
      <c r="D8036" s="1"/>
    </row>
    <row r="8037" spans="4:4" x14ac:dyDescent="0.3">
      <c r="D8037" s="1"/>
    </row>
    <row r="8038" spans="4:4" x14ac:dyDescent="0.3">
      <c r="D8038" s="1"/>
    </row>
    <row r="8039" spans="4:4" x14ac:dyDescent="0.3">
      <c r="D8039" s="1"/>
    </row>
    <row r="8040" spans="4:4" x14ac:dyDescent="0.3">
      <c r="D8040" s="1"/>
    </row>
    <row r="8041" spans="4:4" x14ac:dyDescent="0.3">
      <c r="D8041" s="1"/>
    </row>
    <row r="8042" spans="4:4" x14ac:dyDescent="0.3">
      <c r="D8042" s="1"/>
    </row>
    <row r="8043" spans="4:4" x14ac:dyDescent="0.3">
      <c r="D8043" s="1"/>
    </row>
    <row r="8044" spans="4:4" x14ac:dyDescent="0.3">
      <c r="D8044" s="1"/>
    </row>
    <row r="8045" spans="4:4" x14ac:dyDescent="0.3">
      <c r="D8045" s="1"/>
    </row>
    <row r="8046" spans="4:4" x14ac:dyDescent="0.3">
      <c r="D8046" s="1"/>
    </row>
    <row r="8047" spans="4:4" x14ac:dyDescent="0.3">
      <c r="D8047" s="1"/>
    </row>
    <row r="8048" spans="4:4" x14ac:dyDescent="0.3">
      <c r="D8048" s="1"/>
    </row>
    <row r="8049" spans="4:4" x14ac:dyDescent="0.3">
      <c r="D8049" s="1"/>
    </row>
    <row r="8050" spans="4:4" x14ac:dyDescent="0.3">
      <c r="D8050" s="1"/>
    </row>
    <row r="8051" spans="4:4" x14ac:dyDescent="0.3">
      <c r="D8051" s="1"/>
    </row>
    <row r="8052" spans="4:4" x14ac:dyDescent="0.3">
      <c r="D8052" s="1"/>
    </row>
    <row r="8053" spans="4:4" x14ac:dyDescent="0.3">
      <c r="D8053" s="1"/>
    </row>
    <row r="8054" spans="4:4" x14ac:dyDescent="0.3">
      <c r="D8054" s="1"/>
    </row>
    <row r="8055" spans="4:4" x14ac:dyDescent="0.3">
      <c r="D8055" s="1"/>
    </row>
    <row r="8056" spans="4:4" x14ac:dyDescent="0.3">
      <c r="D8056" s="1"/>
    </row>
    <row r="8057" spans="4:4" x14ac:dyDescent="0.3">
      <c r="D8057" s="1"/>
    </row>
    <row r="8058" spans="4:4" x14ac:dyDescent="0.3">
      <c r="D8058" s="1"/>
    </row>
    <row r="8059" spans="4:4" x14ac:dyDescent="0.3">
      <c r="D8059" s="1"/>
    </row>
    <row r="8060" spans="4:4" x14ac:dyDescent="0.3">
      <c r="D8060" s="1"/>
    </row>
    <row r="8061" spans="4:4" x14ac:dyDescent="0.3">
      <c r="D8061" s="1"/>
    </row>
    <row r="8062" spans="4:4" x14ac:dyDescent="0.3">
      <c r="D8062" s="1"/>
    </row>
    <row r="8063" spans="4:4" x14ac:dyDescent="0.3">
      <c r="D8063" s="1"/>
    </row>
    <row r="8064" spans="4:4" x14ac:dyDescent="0.3">
      <c r="D8064" s="1"/>
    </row>
    <row r="8065" spans="4:4" x14ac:dyDescent="0.3">
      <c r="D8065" s="1"/>
    </row>
    <row r="8066" spans="4:4" x14ac:dyDescent="0.3">
      <c r="D8066" s="1"/>
    </row>
    <row r="8067" spans="4:4" x14ac:dyDescent="0.3">
      <c r="D8067" s="1"/>
    </row>
    <row r="8068" spans="4:4" x14ac:dyDescent="0.3">
      <c r="D8068" s="1"/>
    </row>
    <row r="8069" spans="4:4" x14ac:dyDescent="0.3">
      <c r="D8069" s="1"/>
    </row>
    <row r="8070" spans="4:4" x14ac:dyDescent="0.3">
      <c r="D8070" s="1"/>
    </row>
    <row r="8071" spans="4:4" x14ac:dyDescent="0.3">
      <c r="D8071" s="1"/>
    </row>
    <row r="8072" spans="4:4" x14ac:dyDescent="0.3">
      <c r="D8072" s="1"/>
    </row>
    <row r="8073" spans="4:4" x14ac:dyDescent="0.3">
      <c r="D8073" s="1"/>
    </row>
    <row r="8074" spans="4:4" x14ac:dyDescent="0.3">
      <c r="D8074" s="1"/>
    </row>
    <row r="8075" spans="4:4" x14ac:dyDescent="0.3">
      <c r="D8075" s="1"/>
    </row>
    <row r="8076" spans="4:4" x14ac:dyDescent="0.3">
      <c r="D8076" s="1"/>
    </row>
    <row r="8077" spans="4:4" x14ac:dyDescent="0.3">
      <c r="D8077" s="1"/>
    </row>
    <row r="8078" spans="4:4" x14ac:dyDescent="0.3">
      <c r="D8078" s="1"/>
    </row>
    <row r="8079" spans="4:4" x14ac:dyDescent="0.3">
      <c r="D8079" s="1"/>
    </row>
    <row r="8080" spans="4:4" x14ac:dyDescent="0.3">
      <c r="D8080" s="1"/>
    </row>
    <row r="8081" spans="4:4" x14ac:dyDescent="0.3">
      <c r="D8081" s="1"/>
    </row>
    <row r="8082" spans="4:4" x14ac:dyDescent="0.3">
      <c r="D8082" s="1"/>
    </row>
    <row r="8083" spans="4:4" x14ac:dyDescent="0.3">
      <c r="D8083" s="1"/>
    </row>
    <row r="8084" spans="4:4" x14ac:dyDescent="0.3">
      <c r="D8084" s="1"/>
    </row>
    <row r="8085" spans="4:4" x14ac:dyDescent="0.3">
      <c r="D8085" s="1"/>
    </row>
    <row r="8086" spans="4:4" x14ac:dyDescent="0.3">
      <c r="D8086" s="1"/>
    </row>
    <row r="8087" spans="4:4" x14ac:dyDescent="0.3">
      <c r="D8087" s="1"/>
    </row>
    <row r="8088" spans="4:4" x14ac:dyDescent="0.3">
      <c r="D8088" s="1"/>
    </row>
    <row r="8089" spans="4:4" x14ac:dyDescent="0.3">
      <c r="D8089" s="1"/>
    </row>
    <row r="8090" spans="4:4" x14ac:dyDescent="0.3">
      <c r="D8090" s="1"/>
    </row>
    <row r="8091" spans="4:4" x14ac:dyDescent="0.3">
      <c r="D8091" s="1"/>
    </row>
    <row r="8092" spans="4:4" x14ac:dyDescent="0.3">
      <c r="D8092" s="1"/>
    </row>
    <row r="8093" spans="4:4" x14ac:dyDescent="0.3">
      <c r="D8093" s="1"/>
    </row>
    <row r="8094" spans="4:4" x14ac:dyDescent="0.3">
      <c r="D8094" s="1"/>
    </row>
    <row r="8095" spans="4:4" x14ac:dyDescent="0.3">
      <c r="D8095" s="1"/>
    </row>
    <row r="8096" spans="4:4" x14ac:dyDescent="0.3">
      <c r="D8096" s="1"/>
    </row>
    <row r="8097" spans="4:4" x14ac:dyDescent="0.3">
      <c r="D8097" s="1"/>
    </row>
    <row r="8098" spans="4:4" x14ac:dyDescent="0.3">
      <c r="D8098" s="1"/>
    </row>
    <row r="8099" spans="4:4" x14ac:dyDescent="0.3">
      <c r="D8099" s="1"/>
    </row>
    <row r="8100" spans="4:4" x14ac:dyDescent="0.3">
      <c r="D8100" s="1"/>
    </row>
    <row r="8101" spans="4:4" x14ac:dyDescent="0.3">
      <c r="D8101" s="1"/>
    </row>
    <row r="8102" spans="4:4" x14ac:dyDescent="0.3">
      <c r="D8102" s="1"/>
    </row>
    <row r="8103" spans="4:4" x14ac:dyDescent="0.3">
      <c r="D8103" s="1"/>
    </row>
    <row r="8104" spans="4:4" x14ac:dyDescent="0.3">
      <c r="D8104" s="1"/>
    </row>
    <row r="8105" spans="4:4" x14ac:dyDescent="0.3">
      <c r="D8105" s="1"/>
    </row>
    <row r="8106" spans="4:4" x14ac:dyDescent="0.3">
      <c r="D8106" s="1"/>
    </row>
    <row r="8107" spans="4:4" x14ac:dyDescent="0.3">
      <c r="D8107" s="1"/>
    </row>
    <row r="8108" spans="4:4" x14ac:dyDescent="0.3">
      <c r="D8108" s="1"/>
    </row>
    <row r="8109" spans="4:4" x14ac:dyDescent="0.3">
      <c r="D8109" s="1"/>
    </row>
    <row r="8110" spans="4:4" x14ac:dyDescent="0.3">
      <c r="D8110" s="1"/>
    </row>
    <row r="8111" spans="4:4" x14ac:dyDescent="0.3">
      <c r="D8111" s="1"/>
    </row>
    <row r="8112" spans="4:4" x14ac:dyDescent="0.3">
      <c r="D8112" s="1"/>
    </row>
    <row r="8113" spans="4:4" x14ac:dyDescent="0.3">
      <c r="D8113" s="1"/>
    </row>
    <row r="8114" spans="4:4" x14ac:dyDescent="0.3">
      <c r="D8114" s="1"/>
    </row>
    <row r="8115" spans="4:4" x14ac:dyDescent="0.3">
      <c r="D8115" s="1"/>
    </row>
    <row r="8116" spans="4:4" x14ac:dyDescent="0.3">
      <c r="D8116" s="1"/>
    </row>
    <row r="8117" spans="4:4" x14ac:dyDescent="0.3">
      <c r="D8117" s="1"/>
    </row>
    <row r="8118" spans="4:4" x14ac:dyDescent="0.3">
      <c r="D8118" s="1"/>
    </row>
    <row r="8119" spans="4:4" x14ac:dyDescent="0.3">
      <c r="D8119" s="1"/>
    </row>
    <row r="8120" spans="4:4" x14ac:dyDescent="0.3">
      <c r="D8120" s="1"/>
    </row>
    <row r="8121" spans="4:4" x14ac:dyDescent="0.3">
      <c r="D8121" s="1"/>
    </row>
    <row r="8122" spans="4:4" x14ac:dyDescent="0.3">
      <c r="D8122" s="1"/>
    </row>
    <row r="8123" spans="4:4" x14ac:dyDescent="0.3">
      <c r="D8123" s="1"/>
    </row>
    <row r="8124" spans="4:4" x14ac:dyDescent="0.3">
      <c r="D8124" s="1"/>
    </row>
    <row r="8125" spans="4:4" x14ac:dyDescent="0.3">
      <c r="D8125" s="1"/>
    </row>
    <row r="8126" spans="4:4" x14ac:dyDescent="0.3">
      <c r="D8126" s="1"/>
    </row>
    <row r="8127" spans="4:4" x14ac:dyDescent="0.3">
      <c r="D8127" s="1"/>
    </row>
    <row r="8128" spans="4:4" x14ac:dyDescent="0.3">
      <c r="D8128" s="1"/>
    </row>
    <row r="8129" spans="4:4" x14ac:dyDescent="0.3">
      <c r="D8129" s="1"/>
    </row>
    <row r="8130" spans="4:4" x14ac:dyDescent="0.3">
      <c r="D8130" s="1"/>
    </row>
    <row r="8131" spans="4:4" x14ac:dyDescent="0.3">
      <c r="D8131" s="1"/>
    </row>
    <row r="8132" spans="4:4" x14ac:dyDescent="0.3">
      <c r="D8132" s="1"/>
    </row>
    <row r="8133" spans="4:4" x14ac:dyDescent="0.3">
      <c r="D8133" s="1"/>
    </row>
    <row r="8134" spans="4:4" x14ac:dyDescent="0.3">
      <c r="D8134" s="1"/>
    </row>
    <row r="8135" spans="4:4" x14ac:dyDescent="0.3">
      <c r="D8135" s="1"/>
    </row>
    <row r="8136" spans="4:4" x14ac:dyDescent="0.3">
      <c r="D8136" s="1"/>
    </row>
    <row r="8137" spans="4:4" x14ac:dyDescent="0.3">
      <c r="D8137" s="1"/>
    </row>
    <row r="8138" spans="4:4" x14ac:dyDescent="0.3">
      <c r="D8138" s="1"/>
    </row>
    <row r="8139" spans="4:4" x14ac:dyDescent="0.3">
      <c r="D8139" s="1"/>
    </row>
    <row r="8140" spans="4:4" x14ac:dyDescent="0.3">
      <c r="D8140" s="1"/>
    </row>
    <row r="8141" spans="4:4" x14ac:dyDescent="0.3">
      <c r="D8141" s="1"/>
    </row>
    <row r="8142" spans="4:4" x14ac:dyDescent="0.3">
      <c r="D8142" s="1"/>
    </row>
    <row r="8143" spans="4:4" x14ac:dyDescent="0.3">
      <c r="D8143" s="1"/>
    </row>
    <row r="8144" spans="4:4" x14ac:dyDescent="0.3">
      <c r="D8144" s="1"/>
    </row>
    <row r="8145" spans="4:4" x14ac:dyDescent="0.3">
      <c r="D8145" s="1"/>
    </row>
    <row r="8146" spans="4:4" x14ac:dyDescent="0.3">
      <c r="D8146" s="1"/>
    </row>
    <row r="8147" spans="4:4" x14ac:dyDescent="0.3">
      <c r="D8147" s="1"/>
    </row>
    <row r="8148" spans="4:4" x14ac:dyDescent="0.3">
      <c r="D8148" s="1"/>
    </row>
    <row r="8149" spans="4:4" x14ac:dyDescent="0.3">
      <c r="D8149" s="1"/>
    </row>
    <row r="8150" spans="4:4" x14ac:dyDescent="0.3">
      <c r="D8150" s="1"/>
    </row>
    <row r="8151" spans="4:4" x14ac:dyDescent="0.3">
      <c r="D8151" s="1"/>
    </row>
    <row r="8152" spans="4:4" x14ac:dyDescent="0.3">
      <c r="D8152" s="1"/>
    </row>
    <row r="8153" spans="4:4" x14ac:dyDescent="0.3">
      <c r="D8153" s="1"/>
    </row>
    <row r="8154" spans="4:4" x14ac:dyDescent="0.3">
      <c r="D8154" s="1"/>
    </row>
    <row r="8155" spans="4:4" x14ac:dyDescent="0.3">
      <c r="D8155" s="1"/>
    </row>
    <row r="8156" spans="4:4" x14ac:dyDescent="0.3">
      <c r="D8156" s="1"/>
    </row>
    <row r="8157" spans="4:4" x14ac:dyDescent="0.3">
      <c r="D8157" s="1"/>
    </row>
    <row r="8158" spans="4:4" x14ac:dyDescent="0.3">
      <c r="D8158" s="1"/>
    </row>
    <row r="8159" spans="4:4" x14ac:dyDescent="0.3">
      <c r="D8159" s="1"/>
    </row>
    <row r="8160" spans="4:4" x14ac:dyDescent="0.3">
      <c r="D8160" s="1"/>
    </row>
    <row r="8161" spans="4:4" x14ac:dyDescent="0.3">
      <c r="D8161" s="1"/>
    </row>
    <row r="8162" spans="4:4" x14ac:dyDescent="0.3">
      <c r="D8162" s="1"/>
    </row>
    <row r="8163" spans="4:4" x14ac:dyDescent="0.3">
      <c r="D8163" s="1"/>
    </row>
    <row r="8164" spans="4:4" x14ac:dyDescent="0.3">
      <c r="D8164" s="1"/>
    </row>
    <row r="8165" spans="4:4" x14ac:dyDescent="0.3">
      <c r="D8165" s="1"/>
    </row>
    <row r="8166" spans="4:4" x14ac:dyDescent="0.3">
      <c r="D8166" s="1"/>
    </row>
    <row r="8167" spans="4:4" x14ac:dyDescent="0.3">
      <c r="D8167" s="1"/>
    </row>
    <row r="8168" spans="4:4" x14ac:dyDescent="0.3">
      <c r="D8168" s="1"/>
    </row>
    <row r="8169" spans="4:4" x14ac:dyDescent="0.3">
      <c r="D8169" s="1"/>
    </row>
    <row r="8170" spans="4:4" x14ac:dyDescent="0.3">
      <c r="D8170" s="1"/>
    </row>
    <row r="8171" spans="4:4" x14ac:dyDescent="0.3">
      <c r="D8171" s="1"/>
    </row>
    <row r="8172" spans="4:4" x14ac:dyDescent="0.3">
      <c r="D8172" s="1"/>
    </row>
    <row r="8173" spans="4:4" x14ac:dyDescent="0.3">
      <c r="D8173" s="1"/>
    </row>
    <row r="8174" spans="4:4" x14ac:dyDescent="0.3">
      <c r="D8174" s="1"/>
    </row>
    <row r="8175" spans="4:4" x14ac:dyDescent="0.3">
      <c r="D8175" s="1"/>
    </row>
    <row r="8176" spans="4:4" x14ac:dyDescent="0.3">
      <c r="D8176" s="1"/>
    </row>
    <row r="8177" spans="4:4" x14ac:dyDescent="0.3">
      <c r="D8177" s="1"/>
    </row>
    <row r="8178" spans="4:4" x14ac:dyDescent="0.3">
      <c r="D8178" s="1"/>
    </row>
    <row r="8179" spans="4:4" x14ac:dyDescent="0.3">
      <c r="D8179" s="1"/>
    </row>
    <row r="8180" spans="4:4" x14ac:dyDescent="0.3">
      <c r="D8180" s="1"/>
    </row>
    <row r="8181" spans="4:4" x14ac:dyDescent="0.3">
      <c r="D8181" s="1"/>
    </row>
    <row r="8182" spans="4:4" x14ac:dyDescent="0.3">
      <c r="D8182" s="1"/>
    </row>
    <row r="8183" spans="4:4" x14ac:dyDescent="0.3">
      <c r="D8183" s="1"/>
    </row>
    <row r="8184" spans="4:4" x14ac:dyDescent="0.3">
      <c r="D8184" s="1"/>
    </row>
    <row r="8185" spans="4:4" x14ac:dyDescent="0.3">
      <c r="D8185" s="1"/>
    </row>
    <row r="8186" spans="4:4" x14ac:dyDescent="0.3">
      <c r="D8186" s="1"/>
    </row>
    <row r="8187" spans="4:4" x14ac:dyDescent="0.3">
      <c r="D8187" s="1"/>
    </row>
    <row r="8188" spans="4:4" x14ac:dyDescent="0.3">
      <c r="D8188" s="1"/>
    </row>
    <row r="8189" spans="4:4" x14ac:dyDescent="0.3">
      <c r="D8189" s="1"/>
    </row>
    <row r="8190" spans="4:4" x14ac:dyDescent="0.3">
      <c r="D8190" s="1"/>
    </row>
    <row r="8191" spans="4:4" x14ac:dyDescent="0.3">
      <c r="D8191" s="1"/>
    </row>
    <row r="8192" spans="4:4" x14ac:dyDescent="0.3">
      <c r="D8192" s="1"/>
    </row>
    <row r="8193" spans="4:4" x14ac:dyDescent="0.3">
      <c r="D8193" s="1"/>
    </row>
    <row r="8194" spans="4:4" x14ac:dyDescent="0.3">
      <c r="D8194" s="1"/>
    </row>
    <row r="8195" spans="4:4" x14ac:dyDescent="0.3">
      <c r="D8195" s="1"/>
    </row>
    <row r="8196" spans="4:4" x14ac:dyDescent="0.3">
      <c r="D8196" s="1"/>
    </row>
    <row r="8197" spans="4:4" x14ac:dyDescent="0.3">
      <c r="D8197" s="1"/>
    </row>
    <row r="8198" spans="4:4" x14ac:dyDescent="0.3">
      <c r="D8198" s="1"/>
    </row>
    <row r="8199" spans="4:4" x14ac:dyDescent="0.3">
      <c r="D8199" s="1"/>
    </row>
    <row r="8200" spans="4:4" x14ac:dyDescent="0.3">
      <c r="D8200" s="1"/>
    </row>
    <row r="8201" spans="4:4" x14ac:dyDescent="0.3">
      <c r="D8201" s="1"/>
    </row>
    <row r="8202" spans="4:4" x14ac:dyDescent="0.3">
      <c r="D8202" s="1"/>
    </row>
    <row r="8203" spans="4:4" x14ac:dyDescent="0.3">
      <c r="D8203" s="1"/>
    </row>
    <row r="8204" spans="4:4" x14ac:dyDescent="0.3">
      <c r="D8204" s="1"/>
    </row>
    <row r="8205" spans="4:4" x14ac:dyDescent="0.3">
      <c r="D8205" s="1"/>
    </row>
    <row r="8206" spans="4:4" x14ac:dyDescent="0.3">
      <c r="D8206" s="1"/>
    </row>
    <row r="8207" spans="4:4" x14ac:dyDescent="0.3">
      <c r="D8207" s="1"/>
    </row>
    <row r="8208" spans="4:4" x14ac:dyDescent="0.3">
      <c r="D8208" s="1"/>
    </row>
    <row r="8209" spans="4:4" x14ac:dyDescent="0.3">
      <c r="D8209" s="1"/>
    </row>
    <row r="8210" spans="4:4" x14ac:dyDescent="0.3">
      <c r="D8210" s="1"/>
    </row>
    <row r="8211" spans="4:4" x14ac:dyDescent="0.3">
      <c r="D8211" s="1"/>
    </row>
    <row r="8212" spans="4:4" x14ac:dyDescent="0.3">
      <c r="D8212" s="1"/>
    </row>
    <row r="8213" spans="4:4" x14ac:dyDescent="0.3">
      <c r="D8213" s="1"/>
    </row>
    <row r="8214" spans="4:4" x14ac:dyDescent="0.3">
      <c r="D8214" s="1"/>
    </row>
    <row r="8215" spans="4:4" x14ac:dyDescent="0.3">
      <c r="D8215" s="1"/>
    </row>
    <row r="8216" spans="4:4" x14ac:dyDescent="0.3">
      <c r="D8216" s="1"/>
    </row>
    <row r="8217" spans="4:4" x14ac:dyDescent="0.3">
      <c r="D8217" s="1"/>
    </row>
    <row r="8218" spans="4:4" x14ac:dyDescent="0.3">
      <c r="D8218" s="1"/>
    </row>
    <row r="8219" spans="4:4" x14ac:dyDescent="0.3">
      <c r="D8219" s="1"/>
    </row>
    <row r="8220" spans="4:4" x14ac:dyDescent="0.3">
      <c r="D8220" s="1"/>
    </row>
    <row r="8221" spans="4:4" x14ac:dyDescent="0.3">
      <c r="D8221" s="1"/>
    </row>
    <row r="8222" spans="4:4" x14ac:dyDescent="0.3">
      <c r="D8222" s="1"/>
    </row>
    <row r="8223" spans="4:4" x14ac:dyDescent="0.3">
      <c r="D8223" s="1"/>
    </row>
    <row r="8224" spans="4:4" x14ac:dyDescent="0.3">
      <c r="D8224" s="1"/>
    </row>
    <row r="8225" spans="4:4" x14ac:dyDescent="0.3">
      <c r="D8225" s="1"/>
    </row>
    <row r="8226" spans="4:4" x14ac:dyDescent="0.3">
      <c r="D8226" s="1"/>
    </row>
    <row r="8227" spans="4:4" x14ac:dyDescent="0.3">
      <c r="D8227" s="1"/>
    </row>
    <row r="8228" spans="4:4" x14ac:dyDescent="0.3">
      <c r="D8228" s="1"/>
    </row>
    <row r="8229" spans="4:4" x14ac:dyDescent="0.3">
      <c r="D8229" s="1"/>
    </row>
    <row r="8230" spans="4:4" x14ac:dyDescent="0.3">
      <c r="D8230" s="1"/>
    </row>
    <row r="8231" spans="4:4" x14ac:dyDescent="0.3">
      <c r="D8231" s="1"/>
    </row>
    <row r="8232" spans="4:4" x14ac:dyDescent="0.3">
      <c r="D8232" s="1"/>
    </row>
    <row r="8233" spans="4:4" x14ac:dyDescent="0.3">
      <c r="D8233" s="1"/>
    </row>
    <row r="8234" spans="4:4" x14ac:dyDescent="0.3">
      <c r="D8234" s="1"/>
    </row>
    <row r="8235" spans="4:4" x14ac:dyDescent="0.3">
      <c r="D8235" s="1"/>
    </row>
    <row r="8236" spans="4:4" x14ac:dyDescent="0.3">
      <c r="D8236" s="1"/>
    </row>
    <row r="8237" spans="4:4" x14ac:dyDescent="0.3">
      <c r="D8237" s="1"/>
    </row>
    <row r="8238" spans="4:4" x14ac:dyDescent="0.3">
      <c r="D8238" s="1"/>
    </row>
    <row r="8239" spans="4:4" x14ac:dyDescent="0.3">
      <c r="D8239" s="1"/>
    </row>
    <row r="8240" spans="4:4" x14ac:dyDescent="0.3">
      <c r="D8240" s="1"/>
    </row>
    <row r="8241" spans="4:4" x14ac:dyDescent="0.3">
      <c r="D8241" s="1"/>
    </row>
    <row r="8242" spans="4:4" x14ac:dyDescent="0.3">
      <c r="D8242" s="1"/>
    </row>
    <row r="8243" spans="4:4" x14ac:dyDescent="0.3">
      <c r="D8243" s="1"/>
    </row>
    <row r="8244" spans="4:4" x14ac:dyDescent="0.3">
      <c r="D8244" s="1"/>
    </row>
    <row r="8245" spans="4:4" x14ac:dyDescent="0.3">
      <c r="D8245" s="1"/>
    </row>
    <row r="8246" spans="4:4" x14ac:dyDescent="0.3">
      <c r="D8246" s="1"/>
    </row>
    <row r="8247" spans="4:4" x14ac:dyDescent="0.3">
      <c r="D8247" s="1"/>
    </row>
    <row r="8248" spans="4:4" x14ac:dyDescent="0.3">
      <c r="D8248" s="1"/>
    </row>
    <row r="8249" spans="4:4" x14ac:dyDescent="0.3">
      <c r="D8249" s="1"/>
    </row>
    <row r="8250" spans="4:4" x14ac:dyDescent="0.3">
      <c r="D8250" s="1"/>
    </row>
    <row r="8251" spans="4:4" x14ac:dyDescent="0.3">
      <c r="D8251" s="1"/>
    </row>
    <row r="8252" spans="4:4" x14ac:dyDescent="0.3">
      <c r="D8252" s="1"/>
    </row>
    <row r="8253" spans="4:4" x14ac:dyDescent="0.3">
      <c r="D8253" s="1"/>
    </row>
    <row r="8254" spans="4:4" x14ac:dyDescent="0.3">
      <c r="D8254" s="1"/>
    </row>
    <row r="8255" spans="4:4" x14ac:dyDescent="0.3">
      <c r="D8255" s="1"/>
    </row>
    <row r="8256" spans="4:4" x14ac:dyDescent="0.3">
      <c r="D8256" s="1"/>
    </row>
    <row r="8257" spans="4:4" x14ac:dyDescent="0.3">
      <c r="D8257" s="1"/>
    </row>
    <row r="8258" spans="4:4" x14ac:dyDescent="0.3">
      <c r="D8258" s="1"/>
    </row>
    <row r="8259" spans="4:4" x14ac:dyDescent="0.3">
      <c r="D8259" s="1"/>
    </row>
    <row r="8260" spans="4:4" x14ac:dyDescent="0.3">
      <c r="D8260" s="1"/>
    </row>
    <row r="8261" spans="4:4" x14ac:dyDescent="0.3">
      <c r="D8261" s="1"/>
    </row>
    <row r="8262" spans="4:4" x14ac:dyDescent="0.3">
      <c r="D8262" s="1"/>
    </row>
    <row r="8263" spans="4:4" x14ac:dyDescent="0.3">
      <c r="D8263" s="1"/>
    </row>
    <row r="8264" spans="4:4" x14ac:dyDescent="0.3">
      <c r="D8264" s="1"/>
    </row>
    <row r="8265" spans="4:4" x14ac:dyDescent="0.3">
      <c r="D8265" s="1"/>
    </row>
    <row r="8266" spans="4:4" x14ac:dyDescent="0.3">
      <c r="D8266" s="1"/>
    </row>
    <row r="8267" spans="4:4" x14ac:dyDescent="0.3">
      <c r="D8267" s="1"/>
    </row>
    <row r="8268" spans="4:4" x14ac:dyDescent="0.3">
      <c r="D8268" s="1"/>
    </row>
    <row r="8269" spans="4:4" x14ac:dyDescent="0.3">
      <c r="D8269" s="1"/>
    </row>
    <row r="8270" spans="4:4" x14ac:dyDescent="0.3">
      <c r="D8270" s="1"/>
    </row>
    <row r="8271" spans="4:4" x14ac:dyDescent="0.3">
      <c r="D8271" s="1"/>
    </row>
    <row r="8272" spans="4:4" x14ac:dyDescent="0.3">
      <c r="D8272" s="1"/>
    </row>
    <row r="8273" spans="4:4" x14ac:dyDescent="0.3">
      <c r="D8273" s="1"/>
    </row>
    <row r="8274" spans="4:4" x14ac:dyDescent="0.3">
      <c r="D8274" s="1"/>
    </row>
    <row r="8275" spans="4:4" x14ac:dyDescent="0.3">
      <c r="D8275" s="1"/>
    </row>
    <row r="8276" spans="4:4" x14ac:dyDescent="0.3">
      <c r="D8276" s="1"/>
    </row>
    <row r="8277" spans="4:4" x14ac:dyDescent="0.3">
      <c r="D8277" s="1"/>
    </row>
    <row r="8278" spans="4:4" x14ac:dyDescent="0.3">
      <c r="D8278" s="1"/>
    </row>
    <row r="8279" spans="4:4" x14ac:dyDescent="0.3">
      <c r="D8279" s="1"/>
    </row>
    <row r="8280" spans="4:4" x14ac:dyDescent="0.3">
      <c r="D8280" s="1"/>
    </row>
    <row r="8281" spans="4:4" x14ac:dyDescent="0.3">
      <c r="D8281" s="1"/>
    </row>
    <row r="8282" spans="4:4" x14ac:dyDescent="0.3">
      <c r="D8282" s="1"/>
    </row>
    <row r="8283" spans="4:4" x14ac:dyDescent="0.3">
      <c r="D8283" s="1"/>
    </row>
    <row r="8284" spans="4:4" x14ac:dyDescent="0.3">
      <c r="D8284" s="1"/>
    </row>
    <row r="8285" spans="4:4" x14ac:dyDescent="0.3">
      <c r="D8285" s="1"/>
    </row>
    <row r="8286" spans="4:4" x14ac:dyDescent="0.3">
      <c r="D8286" s="1"/>
    </row>
    <row r="8287" spans="4:4" x14ac:dyDescent="0.3">
      <c r="D8287" s="1"/>
    </row>
    <row r="8288" spans="4:4" x14ac:dyDescent="0.3">
      <c r="D8288" s="1"/>
    </row>
    <row r="8289" spans="4:4" x14ac:dyDescent="0.3">
      <c r="D8289" s="1"/>
    </row>
    <row r="8290" spans="4:4" x14ac:dyDescent="0.3">
      <c r="D8290" s="1"/>
    </row>
    <row r="8291" spans="4:4" x14ac:dyDescent="0.3">
      <c r="D8291" s="1"/>
    </row>
    <row r="8292" spans="4:4" x14ac:dyDescent="0.3">
      <c r="D8292" s="1"/>
    </row>
    <row r="8293" spans="4:4" x14ac:dyDescent="0.3">
      <c r="D8293" s="1"/>
    </row>
    <row r="8294" spans="4:4" x14ac:dyDescent="0.3">
      <c r="D8294" s="1"/>
    </row>
    <row r="8295" spans="4:4" x14ac:dyDescent="0.3">
      <c r="D8295" s="1"/>
    </row>
    <row r="8296" spans="4:4" x14ac:dyDescent="0.3">
      <c r="D8296" s="1"/>
    </row>
    <row r="8297" spans="4:4" x14ac:dyDescent="0.3">
      <c r="D8297" s="1"/>
    </row>
    <row r="8298" spans="4:4" x14ac:dyDescent="0.3">
      <c r="D8298" s="1"/>
    </row>
    <row r="8299" spans="4:4" x14ac:dyDescent="0.3">
      <c r="D8299" s="1"/>
    </row>
    <row r="8300" spans="4:4" x14ac:dyDescent="0.3">
      <c r="D8300" s="1"/>
    </row>
    <row r="8301" spans="4:4" x14ac:dyDescent="0.3">
      <c r="D8301" s="1"/>
    </row>
    <row r="8302" spans="4:4" x14ac:dyDescent="0.3">
      <c r="D8302" s="1"/>
    </row>
    <row r="8303" spans="4:4" x14ac:dyDescent="0.3">
      <c r="D8303" s="1"/>
    </row>
    <row r="8304" spans="4:4" x14ac:dyDescent="0.3">
      <c r="D8304" s="1"/>
    </row>
    <row r="8305" spans="4:4" x14ac:dyDescent="0.3">
      <c r="D8305" s="1"/>
    </row>
    <row r="8306" spans="4:4" x14ac:dyDescent="0.3">
      <c r="D8306" s="1"/>
    </row>
    <row r="8307" spans="4:4" x14ac:dyDescent="0.3">
      <c r="D8307" s="1"/>
    </row>
    <row r="8308" spans="4:4" x14ac:dyDescent="0.3">
      <c r="D8308" s="1"/>
    </row>
    <row r="8309" spans="4:4" x14ac:dyDescent="0.3">
      <c r="D8309" s="1"/>
    </row>
    <row r="8310" spans="4:4" x14ac:dyDescent="0.3">
      <c r="D8310" s="1"/>
    </row>
    <row r="8311" spans="4:4" x14ac:dyDescent="0.3">
      <c r="D8311" s="1"/>
    </row>
    <row r="8312" spans="4:4" x14ac:dyDescent="0.3">
      <c r="D8312" s="1"/>
    </row>
    <row r="8313" spans="4:4" x14ac:dyDescent="0.3">
      <c r="D8313" s="1"/>
    </row>
    <row r="8314" spans="4:4" x14ac:dyDescent="0.3">
      <c r="D8314" s="1"/>
    </row>
    <row r="8315" spans="4:4" x14ac:dyDescent="0.3">
      <c r="D8315" s="1"/>
    </row>
    <row r="8316" spans="4:4" x14ac:dyDescent="0.3">
      <c r="D8316" s="1"/>
    </row>
    <row r="8317" spans="4:4" x14ac:dyDescent="0.3">
      <c r="D8317" s="1"/>
    </row>
    <row r="8318" spans="4:4" x14ac:dyDescent="0.3">
      <c r="D8318" s="1"/>
    </row>
    <row r="8319" spans="4:4" x14ac:dyDescent="0.3">
      <c r="D8319" s="1"/>
    </row>
    <row r="8320" spans="4:4" x14ac:dyDescent="0.3">
      <c r="D8320" s="1"/>
    </row>
    <row r="8321" spans="4:4" x14ac:dyDescent="0.3">
      <c r="D8321" s="1"/>
    </row>
    <row r="8322" spans="4:4" x14ac:dyDescent="0.3">
      <c r="D8322" s="1"/>
    </row>
    <row r="8323" spans="4:4" x14ac:dyDescent="0.3">
      <c r="D8323" s="1"/>
    </row>
    <row r="8324" spans="4:4" x14ac:dyDescent="0.3">
      <c r="D8324" s="1"/>
    </row>
    <row r="8325" spans="4:4" x14ac:dyDescent="0.3">
      <c r="D8325" s="1"/>
    </row>
    <row r="8326" spans="4:4" x14ac:dyDescent="0.3">
      <c r="D8326" s="1"/>
    </row>
    <row r="8327" spans="4:4" x14ac:dyDescent="0.3">
      <c r="D8327" s="1"/>
    </row>
    <row r="8328" spans="4:4" x14ac:dyDescent="0.3">
      <c r="D8328" s="1"/>
    </row>
    <row r="8329" spans="4:4" x14ac:dyDescent="0.3">
      <c r="D8329" s="1"/>
    </row>
    <row r="8330" spans="4:4" x14ac:dyDescent="0.3">
      <c r="D8330" s="1"/>
    </row>
    <row r="8331" spans="4:4" x14ac:dyDescent="0.3">
      <c r="D8331" s="1"/>
    </row>
    <row r="8332" spans="4:4" x14ac:dyDescent="0.3">
      <c r="D8332" s="1"/>
    </row>
    <row r="8333" spans="4:4" x14ac:dyDescent="0.3">
      <c r="D8333" s="1"/>
    </row>
    <row r="8334" spans="4:4" x14ac:dyDescent="0.3">
      <c r="D8334" s="1"/>
    </row>
    <row r="8335" spans="4:4" x14ac:dyDescent="0.3">
      <c r="D8335" s="1"/>
    </row>
    <row r="8336" spans="4:4" x14ac:dyDescent="0.3">
      <c r="D8336" s="1"/>
    </row>
    <row r="8337" spans="4:4" x14ac:dyDescent="0.3">
      <c r="D8337" s="1"/>
    </row>
    <row r="8338" spans="4:4" x14ac:dyDescent="0.3">
      <c r="D8338" s="1"/>
    </row>
    <row r="8339" spans="4:4" x14ac:dyDescent="0.3">
      <c r="D8339" s="1"/>
    </row>
    <row r="8340" spans="4:4" x14ac:dyDescent="0.3">
      <c r="D8340" s="1"/>
    </row>
    <row r="8341" spans="4:4" x14ac:dyDescent="0.3">
      <c r="D8341" s="1"/>
    </row>
    <row r="8342" spans="4:4" x14ac:dyDescent="0.3">
      <c r="D8342" s="1"/>
    </row>
    <row r="8343" spans="4:4" x14ac:dyDescent="0.3">
      <c r="D8343" s="1"/>
    </row>
    <row r="8344" spans="4:4" x14ac:dyDescent="0.3">
      <c r="D8344" s="1"/>
    </row>
    <row r="8345" spans="4:4" x14ac:dyDescent="0.3">
      <c r="D8345" s="1"/>
    </row>
    <row r="8346" spans="4:4" x14ac:dyDescent="0.3">
      <c r="D8346" s="1"/>
    </row>
    <row r="8347" spans="4:4" x14ac:dyDescent="0.3">
      <c r="D8347" s="1"/>
    </row>
    <row r="8348" spans="4:4" x14ac:dyDescent="0.3">
      <c r="D8348" s="1"/>
    </row>
    <row r="8349" spans="4:4" x14ac:dyDescent="0.3">
      <c r="D8349" s="1"/>
    </row>
    <row r="8350" spans="4:4" x14ac:dyDescent="0.3">
      <c r="D8350" s="1"/>
    </row>
    <row r="8351" spans="4:4" x14ac:dyDescent="0.3">
      <c r="D8351" s="1"/>
    </row>
    <row r="8352" spans="4:4" x14ac:dyDescent="0.3">
      <c r="D8352" s="1"/>
    </row>
    <row r="8353" spans="4:4" x14ac:dyDescent="0.3">
      <c r="D8353" s="1"/>
    </row>
    <row r="8354" spans="4:4" x14ac:dyDescent="0.3">
      <c r="D8354" s="1"/>
    </row>
    <row r="8355" spans="4:4" x14ac:dyDescent="0.3">
      <c r="D8355" s="1"/>
    </row>
    <row r="8356" spans="4:4" x14ac:dyDescent="0.3">
      <c r="D8356" s="1"/>
    </row>
    <row r="8357" spans="4:4" x14ac:dyDescent="0.3">
      <c r="D8357" s="1"/>
    </row>
    <row r="8358" spans="4:4" x14ac:dyDescent="0.3">
      <c r="D8358" s="1"/>
    </row>
    <row r="8359" spans="4:4" x14ac:dyDescent="0.3">
      <c r="D8359" s="1"/>
    </row>
    <row r="8360" spans="4:4" x14ac:dyDescent="0.3">
      <c r="D8360" s="1"/>
    </row>
    <row r="8361" spans="4:4" x14ac:dyDescent="0.3">
      <c r="D8361" s="1"/>
    </row>
    <row r="8362" spans="4:4" x14ac:dyDescent="0.3">
      <c r="D8362" s="1"/>
    </row>
    <row r="8363" spans="4:4" x14ac:dyDescent="0.3">
      <c r="D8363" s="1"/>
    </row>
    <row r="8364" spans="4:4" x14ac:dyDescent="0.3">
      <c r="D8364" s="1"/>
    </row>
    <row r="8365" spans="4:4" x14ac:dyDescent="0.3">
      <c r="D8365" s="1"/>
    </row>
    <row r="8366" spans="4:4" x14ac:dyDescent="0.3">
      <c r="D8366" s="1"/>
    </row>
    <row r="8367" spans="4:4" x14ac:dyDescent="0.3">
      <c r="D8367" s="1"/>
    </row>
    <row r="8368" spans="4:4" x14ac:dyDescent="0.3">
      <c r="D8368" s="1"/>
    </row>
    <row r="8369" spans="4:4" x14ac:dyDescent="0.3">
      <c r="D8369" s="1"/>
    </row>
    <row r="8370" spans="4:4" x14ac:dyDescent="0.3">
      <c r="D8370" s="1"/>
    </row>
    <row r="8371" spans="4:4" x14ac:dyDescent="0.3">
      <c r="D8371" s="1"/>
    </row>
    <row r="8372" spans="4:4" x14ac:dyDescent="0.3">
      <c r="D8372" s="1"/>
    </row>
    <row r="8373" spans="4:4" x14ac:dyDescent="0.3">
      <c r="D8373" s="1"/>
    </row>
    <row r="8374" spans="4:4" x14ac:dyDescent="0.3">
      <c r="D8374" s="1"/>
    </row>
    <row r="8375" spans="4:4" x14ac:dyDescent="0.3">
      <c r="D8375" s="1"/>
    </row>
    <row r="8376" spans="4:4" x14ac:dyDescent="0.3">
      <c r="D8376" s="1"/>
    </row>
    <row r="8377" spans="4:4" x14ac:dyDescent="0.3">
      <c r="D8377" s="1"/>
    </row>
    <row r="8378" spans="4:4" x14ac:dyDescent="0.3">
      <c r="D8378" s="1"/>
    </row>
    <row r="8379" spans="4:4" x14ac:dyDescent="0.3">
      <c r="D8379" s="1"/>
    </row>
    <row r="8380" spans="4:4" x14ac:dyDescent="0.3">
      <c r="D8380" s="1"/>
    </row>
    <row r="8381" spans="4:4" x14ac:dyDescent="0.3">
      <c r="D8381" s="1"/>
    </row>
    <row r="8382" spans="4:4" x14ac:dyDescent="0.3">
      <c r="D8382" s="1"/>
    </row>
    <row r="8383" spans="4:4" x14ac:dyDescent="0.3">
      <c r="D8383" s="1"/>
    </row>
    <row r="8384" spans="4:4" x14ac:dyDescent="0.3">
      <c r="D8384" s="1"/>
    </row>
    <row r="8385" spans="4:4" x14ac:dyDescent="0.3">
      <c r="D8385" s="1"/>
    </row>
    <row r="8386" spans="4:4" x14ac:dyDescent="0.3">
      <c r="D8386" s="1"/>
    </row>
    <row r="8387" spans="4:4" x14ac:dyDescent="0.3">
      <c r="D8387" s="1"/>
    </row>
    <row r="8388" spans="4:4" x14ac:dyDescent="0.3">
      <c r="D8388" s="1"/>
    </row>
    <row r="8389" spans="4:4" x14ac:dyDescent="0.3">
      <c r="D8389" s="1"/>
    </row>
    <row r="8390" spans="4:4" x14ac:dyDescent="0.3">
      <c r="D8390" s="1"/>
    </row>
    <row r="8391" spans="4:4" x14ac:dyDescent="0.3">
      <c r="D8391" s="1"/>
    </row>
    <row r="8392" spans="4:4" x14ac:dyDescent="0.3">
      <c r="D8392" s="1"/>
    </row>
    <row r="8393" spans="4:4" x14ac:dyDescent="0.3">
      <c r="D8393" s="1"/>
    </row>
    <row r="8394" spans="4:4" x14ac:dyDescent="0.3">
      <c r="D8394" s="1"/>
    </row>
    <row r="8395" spans="4:4" x14ac:dyDescent="0.3">
      <c r="D8395" s="1"/>
    </row>
    <row r="8396" spans="4:4" x14ac:dyDescent="0.3">
      <c r="D8396" s="1"/>
    </row>
    <row r="8397" spans="4:4" x14ac:dyDescent="0.3">
      <c r="D8397" s="1"/>
    </row>
    <row r="8398" spans="4:4" x14ac:dyDescent="0.3">
      <c r="D8398" s="1"/>
    </row>
    <row r="8399" spans="4:4" x14ac:dyDescent="0.3">
      <c r="D8399" s="1"/>
    </row>
    <row r="8400" spans="4:4" x14ac:dyDescent="0.3">
      <c r="D8400" s="1"/>
    </row>
    <row r="8401" spans="4:4" x14ac:dyDescent="0.3">
      <c r="D8401" s="1"/>
    </row>
    <row r="8402" spans="4:4" x14ac:dyDescent="0.3">
      <c r="D8402" s="1"/>
    </row>
    <row r="8403" spans="4:4" x14ac:dyDescent="0.3">
      <c r="D8403" s="1"/>
    </row>
    <row r="8404" spans="4:4" x14ac:dyDescent="0.3">
      <c r="D8404" s="1"/>
    </row>
    <row r="8405" spans="4:4" x14ac:dyDescent="0.3">
      <c r="D8405" s="1"/>
    </row>
    <row r="8406" spans="4:4" x14ac:dyDescent="0.3">
      <c r="D8406" s="1"/>
    </row>
    <row r="8407" spans="4:4" x14ac:dyDescent="0.3">
      <c r="D8407" s="1"/>
    </row>
    <row r="8408" spans="4:4" x14ac:dyDescent="0.3">
      <c r="D8408" s="1"/>
    </row>
    <row r="8409" spans="4:4" x14ac:dyDescent="0.3">
      <c r="D8409" s="1"/>
    </row>
    <row r="8410" spans="4:4" x14ac:dyDescent="0.3">
      <c r="D8410" s="1"/>
    </row>
    <row r="8411" spans="4:4" x14ac:dyDescent="0.3">
      <c r="D8411" s="1"/>
    </row>
    <row r="8412" spans="4:4" x14ac:dyDescent="0.3">
      <c r="D8412" s="1"/>
    </row>
    <row r="8413" spans="4:4" x14ac:dyDescent="0.3">
      <c r="D8413" s="1"/>
    </row>
    <row r="8414" spans="4:4" x14ac:dyDescent="0.3">
      <c r="D8414" s="1"/>
    </row>
    <row r="8415" spans="4:4" x14ac:dyDescent="0.3">
      <c r="D8415" s="1"/>
    </row>
    <row r="8416" spans="4:4" x14ac:dyDescent="0.3">
      <c r="D8416" s="1"/>
    </row>
    <row r="8417" spans="4:4" x14ac:dyDescent="0.3">
      <c r="D8417" s="1"/>
    </row>
    <row r="8418" spans="4:4" x14ac:dyDescent="0.3">
      <c r="D8418" s="1"/>
    </row>
    <row r="8419" spans="4:4" x14ac:dyDescent="0.3">
      <c r="D8419" s="1"/>
    </row>
    <row r="8420" spans="4:4" x14ac:dyDescent="0.3">
      <c r="D8420" s="1"/>
    </row>
    <row r="8421" spans="4:4" x14ac:dyDescent="0.3">
      <c r="D8421" s="1"/>
    </row>
    <row r="8422" spans="4:4" x14ac:dyDescent="0.3">
      <c r="D8422" s="1"/>
    </row>
    <row r="8423" spans="4:4" x14ac:dyDescent="0.3">
      <c r="D8423" s="1"/>
    </row>
    <row r="8424" spans="4:4" x14ac:dyDescent="0.3">
      <c r="D8424" s="1"/>
    </row>
    <row r="8425" spans="4:4" x14ac:dyDescent="0.3">
      <c r="D8425" s="1"/>
    </row>
    <row r="8426" spans="4:4" x14ac:dyDescent="0.3">
      <c r="D8426" s="1"/>
    </row>
    <row r="8427" spans="4:4" x14ac:dyDescent="0.3">
      <c r="D8427" s="1"/>
    </row>
    <row r="8428" spans="4:4" x14ac:dyDescent="0.3">
      <c r="D8428" s="1"/>
    </row>
    <row r="8429" spans="4:4" x14ac:dyDescent="0.3">
      <c r="D8429" s="1"/>
    </row>
    <row r="8430" spans="4:4" x14ac:dyDescent="0.3">
      <c r="D8430" s="1"/>
    </row>
    <row r="8431" spans="4:4" x14ac:dyDescent="0.3">
      <c r="D8431" s="1"/>
    </row>
    <row r="8432" spans="4:4" x14ac:dyDescent="0.3">
      <c r="D8432" s="1"/>
    </row>
    <row r="8433" spans="4:4" x14ac:dyDescent="0.3">
      <c r="D8433" s="1"/>
    </row>
    <row r="8434" spans="4:4" x14ac:dyDescent="0.3">
      <c r="D8434" s="1"/>
    </row>
    <row r="8435" spans="4:4" x14ac:dyDescent="0.3">
      <c r="D8435" s="1"/>
    </row>
    <row r="8436" spans="4:4" x14ac:dyDescent="0.3">
      <c r="D8436" s="1"/>
    </row>
    <row r="8437" spans="4:4" x14ac:dyDescent="0.3">
      <c r="D8437" s="1"/>
    </row>
    <row r="8438" spans="4:4" x14ac:dyDescent="0.3">
      <c r="D8438" s="1"/>
    </row>
    <row r="8439" spans="4:4" x14ac:dyDescent="0.3">
      <c r="D8439" s="1"/>
    </row>
    <row r="8440" spans="4:4" x14ac:dyDescent="0.3">
      <c r="D8440" s="1"/>
    </row>
    <row r="8441" spans="4:4" x14ac:dyDescent="0.3">
      <c r="D8441" s="1"/>
    </row>
    <row r="8442" spans="4:4" x14ac:dyDescent="0.3">
      <c r="D8442" s="1"/>
    </row>
    <row r="8443" spans="4:4" x14ac:dyDescent="0.3">
      <c r="D8443" s="1"/>
    </row>
    <row r="8444" spans="4:4" x14ac:dyDescent="0.3">
      <c r="D8444" s="1"/>
    </row>
    <row r="8445" spans="4:4" x14ac:dyDescent="0.3">
      <c r="D8445" s="1"/>
    </row>
    <row r="8446" spans="4:4" x14ac:dyDescent="0.3">
      <c r="D8446" s="1"/>
    </row>
    <row r="8447" spans="4:4" x14ac:dyDescent="0.3">
      <c r="D8447" s="1"/>
    </row>
    <row r="8448" spans="4:4" x14ac:dyDescent="0.3">
      <c r="D8448" s="1"/>
    </row>
    <row r="8449" spans="4:4" x14ac:dyDescent="0.3">
      <c r="D8449" s="1"/>
    </row>
    <row r="8450" spans="4:4" x14ac:dyDescent="0.3">
      <c r="D8450" s="1"/>
    </row>
    <row r="8451" spans="4:4" x14ac:dyDescent="0.3">
      <c r="D8451" s="1"/>
    </row>
    <row r="8452" spans="4:4" x14ac:dyDescent="0.3">
      <c r="D8452" s="1"/>
    </row>
    <row r="8453" spans="4:4" x14ac:dyDescent="0.3">
      <c r="D8453" s="1"/>
    </row>
    <row r="8454" spans="4:4" x14ac:dyDescent="0.3">
      <c r="D8454" s="1"/>
    </row>
    <row r="8455" spans="4:4" x14ac:dyDescent="0.3">
      <c r="D8455" s="1"/>
    </row>
    <row r="8456" spans="4:4" x14ac:dyDescent="0.3">
      <c r="D8456" s="1"/>
    </row>
    <row r="8457" spans="4:4" x14ac:dyDescent="0.3">
      <c r="D8457" s="1"/>
    </row>
    <row r="8458" spans="4:4" x14ac:dyDescent="0.3">
      <c r="D8458" s="1"/>
    </row>
    <row r="8459" spans="4:4" x14ac:dyDescent="0.3">
      <c r="D8459" s="1"/>
    </row>
    <row r="8460" spans="4:4" x14ac:dyDescent="0.3">
      <c r="D8460" s="1"/>
    </row>
    <row r="8461" spans="4:4" x14ac:dyDescent="0.3">
      <c r="D8461" s="1"/>
    </row>
    <row r="8462" spans="4:4" x14ac:dyDescent="0.3">
      <c r="D8462" s="1"/>
    </row>
    <row r="8463" spans="4:4" x14ac:dyDescent="0.3">
      <c r="D8463" s="1"/>
    </row>
    <row r="8464" spans="4:4" x14ac:dyDescent="0.3">
      <c r="D8464" s="1"/>
    </row>
    <row r="8465" spans="4:4" x14ac:dyDescent="0.3">
      <c r="D8465" s="1"/>
    </row>
    <row r="8466" spans="4:4" x14ac:dyDescent="0.3">
      <c r="D8466" s="1"/>
    </row>
    <row r="8467" spans="4:4" x14ac:dyDescent="0.3">
      <c r="D8467" s="1"/>
    </row>
    <row r="8468" spans="4:4" x14ac:dyDescent="0.3">
      <c r="D8468" s="1"/>
    </row>
    <row r="8469" spans="4:4" x14ac:dyDescent="0.3">
      <c r="D8469" s="1"/>
    </row>
    <row r="8470" spans="4:4" x14ac:dyDescent="0.3">
      <c r="D8470" s="1"/>
    </row>
    <row r="8471" spans="4:4" x14ac:dyDescent="0.3">
      <c r="D8471" s="1"/>
    </row>
    <row r="8472" spans="4:4" x14ac:dyDescent="0.3">
      <c r="D8472" s="1"/>
    </row>
    <row r="8473" spans="4:4" x14ac:dyDescent="0.3">
      <c r="D8473" s="1"/>
    </row>
    <row r="8474" spans="4:4" x14ac:dyDescent="0.3">
      <c r="D8474" s="1"/>
    </row>
    <row r="8475" spans="4:4" x14ac:dyDescent="0.3">
      <c r="D8475" s="1"/>
    </row>
    <row r="8476" spans="4:4" x14ac:dyDescent="0.3">
      <c r="D8476" s="1"/>
    </row>
    <row r="8477" spans="4:4" x14ac:dyDescent="0.3">
      <c r="D8477" s="1"/>
    </row>
    <row r="8478" spans="4:4" x14ac:dyDescent="0.3">
      <c r="D8478" s="1"/>
    </row>
    <row r="8479" spans="4:4" x14ac:dyDescent="0.3">
      <c r="D8479" s="1"/>
    </row>
    <row r="8480" spans="4:4" x14ac:dyDescent="0.3">
      <c r="D8480" s="1"/>
    </row>
    <row r="8481" spans="4:4" x14ac:dyDescent="0.3">
      <c r="D8481" s="1"/>
    </row>
    <row r="8482" spans="4:4" x14ac:dyDescent="0.3">
      <c r="D8482" s="1"/>
    </row>
    <row r="8483" spans="4:4" x14ac:dyDescent="0.3">
      <c r="D8483" s="1"/>
    </row>
    <row r="8484" spans="4:4" x14ac:dyDescent="0.3">
      <c r="D8484" s="1"/>
    </row>
    <row r="8485" spans="4:4" x14ac:dyDescent="0.3">
      <c r="D8485" s="1"/>
    </row>
    <row r="8486" spans="4:4" x14ac:dyDescent="0.3">
      <c r="D8486" s="1"/>
    </row>
    <row r="8487" spans="4:4" x14ac:dyDescent="0.3">
      <c r="D8487" s="1"/>
    </row>
    <row r="8488" spans="4:4" x14ac:dyDescent="0.3">
      <c r="D8488" s="1"/>
    </row>
    <row r="8489" spans="4:4" x14ac:dyDescent="0.3">
      <c r="D8489" s="1"/>
    </row>
    <row r="8490" spans="4:4" x14ac:dyDescent="0.3">
      <c r="D8490" s="1"/>
    </row>
    <row r="8491" spans="4:4" x14ac:dyDescent="0.3">
      <c r="D8491" s="1"/>
    </row>
    <row r="8492" spans="4:4" x14ac:dyDescent="0.3">
      <c r="D8492" s="1"/>
    </row>
    <row r="8493" spans="4:4" x14ac:dyDescent="0.3">
      <c r="D8493" s="1"/>
    </row>
    <row r="8494" spans="4:4" x14ac:dyDescent="0.3">
      <c r="D8494" s="1"/>
    </row>
    <row r="8495" spans="4:4" x14ac:dyDescent="0.3">
      <c r="D8495" s="1"/>
    </row>
    <row r="8496" spans="4:4" x14ac:dyDescent="0.3">
      <c r="D8496" s="1"/>
    </row>
    <row r="8497" spans="4:4" x14ac:dyDescent="0.3">
      <c r="D8497" s="1"/>
    </row>
    <row r="8498" spans="4:4" x14ac:dyDescent="0.3">
      <c r="D8498" s="1"/>
    </row>
    <row r="8499" spans="4:4" x14ac:dyDescent="0.3">
      <c r="D8499" s="1"/>
    </row>
    <row r="8500" spans="4:4" x14ac:dyDescent="0.3">
      <c r="D8500" s="1"/>
    </row>
    <row r="8501" spans="4:4" x14ac:dyDescent="0.3">
      <c r="D8501" s="1"/>
    </row>
    <row r="8502" spans="4:4" x14ac:dyDescent="0.3">
      <c r="D8502" s="1"/>
    </row>
    <row r="8503" spans="4:4" x14ac:dyDescent="0.3">
      <c r="D8503" s="1"/>
    </row>
    <row r="8504" spans="4:4" x14ac:dyDescent="0.3">
      <c r="D8504" s="1"/>
    </row>
    <row r="8505" spans="4:4" x14ac:dyDescent="0.3">
      <c r="D8505" s="1"/>
    </row>
    <row r="8506" spans="4:4" x14ac:dyDescent="0.3">
      <c r="D8506" s="1"/>
    </row>
    <row r="8507" spans="4:4" x14ac:dyDescent="0.3">
      <c r="D8507" s="1"/>
    </row>
    <row r="8508" spans="4:4" x14ac:dyDescent="0.3">
      <c r="D8508" s="1"/>
    </row>
    <row r="8509" spans="4:4" x14ac:dyDescent="0.3">
      <c r="D8509" s="1"/>
    </row>
    <row r="8510" spans="4:4" x14ac:dyDescent="0.3">
      <c r="D8510" s="1"/>
    </row>
    <row r="8511" spans="4:4" x14ac:dyDescent="0.3">
      <c r="D8511" s="1"/>
    </row>
    <row r="8512" spans="4:4" x14ac:dyDescent="0.3">
      <c r="D8512" s="1"/>
    </row>
    <row r="8513" spans="4:4" x14ac:dyDescent="0.3">
      <c r="D8513" s="1"/>
    </row>
    <row r="8514" spans="4:4" x14ac:dyDescent="0.3">
      <c r="D8514" s="1"/>
    </row>
    <row r="8515" spans="4:4" x14ac:dyDescent="0.3">
      <c r="D8515" s="1"/>
    </row>
    <row r="8516" spans="4:4" x14ac:dyDescent="0.3">
      <c r="D8516" s="1"/>
    </row>
    <row r="8517" spans="4:4" x14ac:dyDescent="0.3">
      <c r="D8517" s="1"/>
    </row>
    <row r="8518" spans="4:4" x14ac:dyDescent="0.3">
      <c r="D8518" s="1"/>
    </row>
    <row r="8519" spans="4:4" x14ac:dyDescent="0.3">
      <c r="D8519" s="1"/>
    </row>
    <row r="8520" spans="4:4" x14ac:dyDescent="0.3">
      <c r="D8520" s="1"/>
    </row>
    <row r="8521" spans="4:4" x14ac:dyDescent="0.3">
      <c r="D8521" s="1"/>
    </row>
    <row r="8522" spans="4:4" x14ac:dyDescent="0.3">
      <c r="D8522" s="1"/>
    </row>
    <row r="8523" spans="4:4" x14ac:dyDescent="0.3">
      <c r="D8523" s="1"/>
    </row>
    <row r="8524" spans="4:4" x14ac:dyDescent="0.3">
      <c r="D8524" s="1"/>
    </row>
    <row r="8525" spans="4:4" x14ac:dyDescent="0.3">
      <c r="D8525" s="1"/>
    </row>
    <row r="8526" spans="4:4" x14ac:dyDescent="0.3">
      <c r="D8526" s="1"/>
    </row>
    <row r="8527" spans="4:4" x14ac:dyDescent="0.3">
      <c r="D8527" s="1"/>
    </row>
    <row r="8528" spans="4:4" x14ac:dyDescent="0.3">
      <c r="D8528" s="1"/>
    </row>
    <row r="8529" spans="4:4" x14ac:dyDescent="0.3">
      <c r="D8529" s="1"/>
    </row>
    <row r="8530" spans="4:4" x14ac:dyDescent="0.3">
      <c r="D8530" s="1"/>
    </row>
    <row r="8531" spans="4:4" x14ac:dyDescent="0.3">
      <c r="D8531" s="1"/>
    </row>
    <row r="8532" spans="4:4" x14ac:dyDescent="0.3">
      <c r="D8532" s="1"/>
    </row>
    <row r="8533" spans="4:4" x14ac:dyDescent="0.3">
      <c r="D8533" s="1"/>
    </row>
    <row r="8534" spans="4:4" x14ac:dyDescent="0.3">
      <c r="D8534" s="1"/>
    </row>
    <row r="8535" spans="4:4" x14ac:dyDescent="0.3">
      <c r="D8535" s="1"/>
    </row>
    <row r="8536" spans="4:4" x14ac:dyDescent="0.3">
      <c r="D8536" s="1"/>
    </row>
    <row r="8537" spans="4:4" x14ac:dyDescent="0.3">
      <c r="D8537" s="1"/>
    </row>
    <row r="8538" spans="4:4" x14ac:dyDescent="0.3">
      <c r="D8538" s="1"/>
    </row>
    <row r="8539" spans="4:4" x14ac:dyDescent="0.3">
      <c r="D8539" s="1"/>
    </row>
    <row r="8540" spans="4:4" x14ac:dyDescent="0.3">
      <c r="D8540" s="1"/>
    </row>
    <row r="8541" spans="4:4" x14ac:dyDescent="0.3">
      <c r="D8541" s="1"/>
    </row>
    <row r="8542" spans="4:4" x14ac:dyDescent="0.3">
      <c r="D8542" s="1"/>
    </row>
    <row r="8543" spans="4:4" x14ac:dyDescent="0.3">
      <c r="D8543" s="1"/>
    </row>
    <row r="8544" spans="4:4" x14ac:dyDescent="0.3">
      <c r="D8544" s="1"/>
    </row>
    <row r="8545" spans="4:4" x14ac:dyDescent="0.3">
      <c r="D8545" s="1"/>
    </row>
    <row r="8546" spans="4:4" x14ac:dyDescent="0.3">
      <c r="D8546" s="1"/>
    </row>
    <row r="8547" spans="4:4" x14ac:dyDescent="0.3">
      <c r="D8547" s="1"/>
    </row>
    <row r="8548" spans="4:4" x14ac:dyDescent="0.3">
      <c r="D8548" s="1"/>
    </row>
    <row r="8549" spans="4:4" x14ac:dyDescent="0.3">
      <c r="D8549" s="1"/>
    </row>
    <row r="8550" spans="4:4" x14ac:dyDescent="0.3">
      <c r="D8550" s="1"/>
    </row>
    <row r="8551" spans="4:4" x14ac:dyDescent="0.3">
      <c r="D8551" s="1"/>
    </row>
    <row r="8552" spans="4:4" x14ac:dyDescent="0.3">
      <c r="D8552" s="1"/>
    </row>
    <row r="8553" spans="4:4" x14ac:dyDescent="0.3">
      <c r="D8553" s="1"/>
    </row>
    <row r="8554" spans="4:4" x14ac:dyDescent="0.3">
      <c r="D8554" s="1"/>
    </row>
    <row r="8555" spans="4:4" x14ac:dyDescent="0.3">
      <c r="D8555" s="1"/>
    </row>
    <row r="8556" spans="4:4" x14ac:dyDescent="0.3">
      <c r="D8556" s="1"/>
    </row>
    <row r="8557" spans="4:4" x14ac:dyDescent="0.3">
      <c r="D8557" s="1"/>
    </row>
    <row r="8558" spans="4:4" x14ac:dyDescent="0.3">
      <c r="D8558" s="1"/>
    </row>
    <row r="8559" spans="4:4" x14ac:dyDescent="0.3">
      <c r="D8559" s="1"/>
    </row>
    <row r="8560" spans="4:4" x14ac:dyDescent="0.3">
      <c r="D8560" s="1"/>
    </row>
    <row r="8561" spans="4:4" x14ac:dyDescent="0.3">
      <c r="D8561" s="1"/>
    </row>
    <row r="8562" spans="4:4" x14ac:dyDescent="0.3">
      <c r="D8562" s="1"/>
    </row>
    <row r="8563" spans="4:4" x14ac:dyDescent="0.3">
      <c r="D8563" s="1"/>
    </row>
    <row r="8564" spans="4:4" x14ac:dyDescent="0.3">
      <c r="D8564" s="1"/>
    </row>
    <row r="8565" spans="4:4" x14ac:dyDescent="0.3">
      <c r="D8565" s="1"/>
    </row>
    <row r="8566" spans="4:4" x14ac:dyDescent="0.3">
      <c r="D8566" s="1"/>
    </row>
    <row r="8567" spans="4:4" x14ac:dyDescent="0.3">
      <c r="D8567" s="1"/>
    </row>
    <row r="8568" spans="4:4" x14ac:dyDescent="0.3">
      <c r="D8568" s="1"/>
    </row>
    <row r="8569" spans="4:4" x14ac:dyDescent="0.3">
      <c r="D8569" s="1"/>
    </row>
    <row r="8570" spans="4:4" x14ac:dyDescent="0.3">
      <c r="D8570" s="1"/>
    </row>
    <row r="8571" spans="4:4" x14ac:dyDescent="0.3">
      <c r="D8571" s="1"/>
    </row>
    <row r="8572" spans="4:4" x14ac:dyDescent="0.3">
      <c r="D8572" s="1"/>
    </row>
    <row r="8573" spans="4:4" x14ac:dyDescent="0.3">
      <c r="D8573" s="1"/>
    </row>
    <row r="8574" spans="4:4" x14ac:dyDescent="0.3">
      <c r="D8574" s="1"/>
    </row>
    <row r="8575" spans="4:4" x14ac:dyDescent="0.3">
      <c r="D8575" s="1"/>
    </row>
    <row r="8576" spans="4:4" x14ac:dyDescent="0.3">
      <c r="D8576" s="1"/>
    </row>
    <row r="8577" spans="4:4" x14ac:dyDescent="0.3">
      <c r="D8577" s="1"/>
    </row>
    <row r="8578" spans="4:4" x14ac:dyDescent="0.3">
      <c r="D8578" s="1"/>
    </row>
    <row r="8579" spans="4:4" x14ac:dyDescent="0.3">
      <c r="D8579" s="1"/>
    </row>
    <row r="8580" spans="4:4" x14ac:dyDescent="0.3">
      <c r="D8580" s="1"/>
    </row>
    <row r="8581" spans="4:4" x14ac:dyDescent="0.3">
      <c r="D8581" s="1"/>
    </row>
    <row r="8582" spans="4:4" x14ac:dyDescent="0.3">
      <c r="D8582" s="1"/>
    </row>
    <row r="8583" spans="4:4" x14ac:dyDescent="0.3">
      <c r="D8583" s="1"/>
    </row>
    <row r="8584" spans="4:4" x14ac:dyDescent="0.3">
      <c r="D8584" s="1"/>
    </row>
    <row r="8585" spans="4:4" x14ac:dyDescent="0.3">
      <c r="D8585" s="1"/>
    </row>
    <row r="8586" spans="4:4" x14ac:dyDescent="0.3">
      <c r="D8586" s="1"/>
    </row>
    <row r="8587" spans="4:4" x14ac:dyDescent="0.3">
      <c r="D8587" s="1"/>
    </row>
    <row r="8588" spans="4:4" x14ac:dyDescent="0.3">
      <c r="D8588" s="1"/>
    </row>
    <row r="8589" spans="4:4" x14ac:dyDescent="0.3">
      <c r="D8589" s="1"/>
    </row>
    <row r="8590" spans="4:4" x14ac:dyDescent="0.3">
      <c r="D8590" s="1"/>
    </row>
    <row r="8591" spans="4:4" x14ac:dyDescent="0.3">
      <c r="D8591" s="1"/>
    </row>
    <row r="8592" spans="4:4" x14ac:dyDescent="0.3">
      <c r="D8592" s="1"/>
    </row>
    <row r="8593" spans="4:4" x14ac:dyDescent="0.3">
      <c r="D8593" s="1"/>
    </row>
    <row r="8594" spans="4:4" x14ac:dyDescent="0.3">
      <c r="D8594" s="1"/>
    </row>
    <row r="8595" spans="4:4" x14ac:dyDescent="0.3">
      <c r="D8595" s="1"/>
    </row>
    <row r="8596" spans="4:4" x14ac:dyDescent="0.3">
      <c r="D8596" s="1"/>
    </row>
    <row r="8597" spans="4:4" x14ac:dyDescent="0.3">
      <c r="D8597" s="1"/>
    </row>
    <row r="8598" spans="4:4" x14ac:dyDescent="0.3">
      <c r="D8598" s="1"/>
    </row>
    <row r="8599" spans="4:4" x14ac:dyDescent="0.3">
      <c r="D8599" s="1"/>
    </row>
    <row r="8600" spans="4:4" x14ac:dyDescent="0.3">
      <c r="D8600" s="1"/>
    </row>
    <row r="8601" spans="4:4" x14ac:dyDescent="0.3">
      <c r="D8601" s="1"/>
    </row>
    <row r="8602" spans="4:4" x14ac:dyDescent="0.3">
      <c r="D8602" s="1"/>
    </row>
    <row r="8603" spans="4:4" x14ac:dyDescent="0.3">
      <c r="D8603" s="1"/>
    </row>
    <row r="8604" spans="4:4" x14ac:dyDescent="0.3">
      <c r="D8604" s="1"/>
    </row>
    <row r="8605" spans="4:4" x14ac:dyDescent="0.3">
      <c r="D8605" s="1"/>
    </row>
    <row r="8606" spans="4:4" x14ac:dyDescent="0.3">
      <c r="D8606" s="1"/>
    </row>
    <row r="8607" spans="4:4" x14ac:dyDescent="0.3">
      <c r="D8607" s="1"/>
    </row>
    <row r="8608" spans="4:4" x14ac:dyDescent="0.3">
      <c r="D8608" s="1"/>
    </row>
    <row r="8609" spans="4:4" x14ac:dyDescent="0.3">
      <c r="D8609" s="1"/>
    </row>
    <row r="8610" spans="4:4" x14ac:dyDescent="0.3">
      <c r="D8610" s="1"/>
    </row>
    <row r="8611" spans="4:4" x14ac:dyDescent="0.3">
      <c r="D8611" s="1"/>
    </row>
    <row r="8612" spans="4:4" x14ac:dyDescent="0.3">
      <c r="D8612" s="1"/>
    </row>
    <row r="8613" spans="4:4" x14ac:dyDescent="0.3">
      <c r="D8613" s="1"/>
    </row>
    <row r="8614" spans="4:4" x14ac:dyDescent="0.3">
      <c r="D8614" s="1"/>
    </row>
    <row r="8615" spans="4:4" x14ac:dyDescent="0.3">
      <c r="D8615" s="1"/>
    </row>
    <row r="8616" spans="4:4" x14ac:dyDescent="0.3">
      <c r="D8616" s="1"/>
    </row>
    <row r="8617" spans="4:4" x14ac:dyDescent="0.3">
      <c r="D8617" s="1"/>
    </row>
    <row r="8618" spans="4:4" x14ac:dyDescent="0.3">
      <c r="D8618" s="1"/>
    </row>
    <row r="8619" spans="4:4" x14ac:dyDescent="0.3">
      <c r="D8619" s="1"/>
    </row>
    <row r="8620" spans="4:4" x14ac:dyDescent="0.3">
      <c r="D8620" s="1"/>
    </row>
    <row r="8621" spans="4:4" x14ac:dyDescent="0.3">
      <c r="D8621" s="1"/>
    </row>
    <row r="8622" spans="4:4" x14ac:dyDescent="0.3">
      <c r="D8622" s="1"/>
    </row>
    <row r="8623" spans="4:4" x14ac:dyDescent="0.3">
      <c r="D8623" s="1"/>
    </row>
    <row r="8624" spans="4:4" x14ac:dyDescent="0.3">
      <c r="D8624" s="1"/>
    </row>
    <row r="8625" spans="4:4" x14ac:dyDescent="0.3">
      <c r="D8625" s="1"/>
    </row>
    <row r="8626" spans="4:4" x14ac:dyDescent="0.3">
      <c r="D8626" s="1"/>
    </row>
    <row r="8627" spans="4:4" x14ac:dyDescent="0.3">
      <c r="D8627" s="1"/>
    </row>
    <row r="8628" spans="4:4" x14ac:dyDescent="0.3">
      <c r="D8628" s="1"/>
    </row>
    <row r="8629" spans="4:4" x14ac:dyDescent="0.3">
      <c r="D8629" s="1"/>
    </row>
    <row r="8630" spans="4:4" x14ac:dyDescent="0.3">
      <c r="D8630" s="1"/>
    </row>
    <row r="8631" spans="4:4" x14ac:dyDescent="0.3">
      <c r="D8631" s="1"/>
    </row>
    <row r="8632" spans="4:4" x14ac:dyDescent="0.3">
      <c r="D8632" s="1"/>
    </row>
    <row r="8633" spans="4:4" x14ac:dyDescent="0.3">
      <c r="D8633" s="1"/>
    </row>
    <row r="8634" spans="4:4" x14ac:dyDescent="0.3">
      <c r="D8634" s="1"/>
    </row>
    <row r="8635" spans="4:4" x14ac:dyDescent="0.3">
      <c r="D8635" s="1"/>
    </row>
    <row r="8636" spans="4:4" x14ac:dyDescent="0.3">
      <c r="D8636" s="1"/>
    </row>
    <row r="8637" spans="4:4" x14ac:dyDescent="0.3">
      <c r="D8637" s="1"/>
    </row>
    <row r="8638" spans="4:4" x14ac:dyDescent="0.3">
      <c r="D8638" s="1"/>
    </row>
    <row r="8639" spans="4:4" x14ac:dyDescent="0.3">
      <c r="D8639" s="1"/>
    </row>
    <row r="8640" spans="4:4" x14ac:dyDescent="0.3">
      <c r="D8640" s="1"/>
    </row>
    <row r="8641" spans="4:4" x14ac:dyDescent="0.3">
      <c r="D8641" s="1"/>
    </row>
    <row r="8642" spans="4:4" x14ac:dyDescent="0.3">
      <c r="D8642" s="1"/>
    </row>
    <row r="8643" spans="4:4" x14ac:dyDescent="0.3">
      <c r="D8643" s="1"/>
    </row>
    <row r="8644" spans="4:4" x14ac:dyDescent="0.3">
      <c r="D8644" s="1"/>
    </row>
    <row r="8645" spans="4:4" x14ac:dyDescent="0.3">
      <c r="D8645" s="1"/>
    </row>
    <row r="8646" spans="4:4" x14ac:dyDescent="0.3">
      <c r="D8646" s="1"/>
    </row>
    <row r="8647" spans="4:4" x14ac:dyDescent="0.3">
      <c r="D8647" s="1"/>
    </row>
    <row r="8648" spans="4:4" x14ac:dyDescent="0.3">
      <c r="D8648" s="1"/>
    </row>
    <row r="8649" spans="4:4" x14ac:dyDescent="0.3">
      <c r="D8649" s="1"/>
    </row>
    <row r="8650" spans="4:4" x14ac:dyDescent="0.3">
      <c r="D8650" s="1"/>
    </row>
    <row r="8651" spans="4:4" x14ac:dyDescent="0.3">
      <c r="D8651" s="1"/>
    </row>
    <row r="8652" spans="4:4" x14ac:dyDescent="0.3">
      <c r="D8652" s="1"/>
    </row>
    <row r="8653" spans="4:4" x14ac:dyDescent="0.3">
      <c r="D8653" s="1"/>
    </row>
    <row r="8654" spans="4:4" x14ac:dyDescent="0.3">
      <c r="D8654" s="1"/>
    </row>
    <row r="8655" spans="4:4" x14ac:dyDescent="0.3">
      <c r="D8655" s="1"/>
    </row>
    <row r="8656" spans="4:4" x14ac:dyDescent="0.3">
      <c r="D8656" s="1"/>
    </row>
    <row r="8657" spans="4:4" x14ac:dyDescent="0.3">
      <c r="D8657" s="1"/>
    </row>
    <row r="8658" spans="4:4" x14ac:dyDescent="0.3">
      <c r="D8658" s="1"/>
    </row>
    <row r="8659" spans="4:4" x14ac:dyDescent="0.3">
      <c r="D8659" s="1"/>
    </row>
    <row r="8660" spans="4:4" x14ac:dyDescent="0.3">
      <c r="D8660" s="1"/>
    </row>
    <row r="8661" spans="4:4" x14ac:dyDescent="0.3">
      <c r="D8661" s="1"/>
    </row>
    <row r="8662" spans="4:4" x14ac:dyDescent="0.3">
      <c r="D8662" s="1"/>
    </row>
    <row r="8663" spans="4:4" x14ac:dyDescent="0.3">
      <c r="D8663" s="1"/>
    </row>
    <row r="8664" spans="4:4" x14ac:dyDescent="0.3">
      <c r="D8664" s="1"/>
    </row>
    <row r="8665" spans="4:4" x14ac:dyDescent="0.3">
      <c r="D8665" s="1"/>
    </row>
    <row r="8666" spans="4:4" x14ac:dyDescent="0.3">
      <c r="D8666" s="1"/>
    </row>
    <row r="8667" spans="4:4" x14ac:dyDescent="0.3">
      <c r="D8667" s="1"/>
    </row>
    <row r="8668" spans="4:4" x14ac:dyDescent="0.3">
      <c r="D8668" s="1"/>
    </row>
    <row r="8669" spans="4:4" x14ac:dyDescent="0.3">
      <c r="D8669" s="1"/>
    </row>
    <row r="8670" spans="4:4" x14ac:dyDescent="0.3">
      <c r="D8670" s="1"/>
    </row>
    <row r="8671" spans="4:4" x14ac:dyDescent="0.3">
      <c r="D8671" s="1"/>
    </row>
    <row r="8672" spans="4:4" x14ac:dyDescent="0.3">
      <c r="D8672" s="1"/>
    </row>
    <row r="8673" spans="4:4" x14ac:dyDescent="0.3">
      <c r="D8673" s="1"/>
    </row>
    <row r="8674" spans="4:4" x14ac:dyDescent="0.3">
      <c r="D8674" s="1"/>
    </row>
    <row r="8675" spans="4:4" x14ac:dyDescent="0.3">
      <c r="D8675" s="1"/>
    </row>
    <row r="8676" spans="4:4" x14ac:dyDescent="0.3">
      <c r="D8676" s="1"/>
    </row>
    <row r="8677" spans="4:4" x14ac:dyDescent="0.3">
      <c r="D8677" s="1"/>
    </row>
    <row r="8678" spans="4:4" x14ac:dyDescent="0.3">
      <c r="D8678" s="1"/>
    </row>
    <row r="8679" spans="4:4" x14ac:dyDescent="0.3">
      <c r="D8679" s="1"/>
    </row>
    <row r="8680" spans="4:4" x14ac:dyDescent="0.3">
      <c r="D8680" s="1"/>
    </row>
    <row r="8681" spans="4:4" x14ac:dyDescent="0.3">
      <c r="D8681" s="1"/>
    </row>
    <row r="8682" spans="4:4" x14ac:dyDescent="0.3">
      <c r="D8682" s="1"/>
    </row>
    <row r="8683" spans="4:4" x14ac:dyDescent="0.3">
      <c r="D8683" s="1"/>
    </row>
    <row r="8684" spans="4:4" x14ac:dyDescent="0.3">
      <c r="D8684" s="1"/>
    </row>
    <row r="8685" spans="4:4" x14ac:dyDescent="0.3">
      <c r="D8685" s="1"/>
    </row>
    <row r="8686" spans="4:4" x14ac:dyDescent="0.3">
      <c r="D8686" s="1"/>
    </row>
    <row r="8687" spans="4:4" x14ac:dyDescent="0.3">
      <c r="D8687" s="1"/>
    </row>
    <row r="8688" spans="4:4" x14ac:dyDescent="0.3">
      <c r="D8688" s="1"/>
    </row>
    <row r="8689" spans="4:4" x14ac:dyDescent="0.3">
      <c r="D8689" s="1"/>
    </row>
    <row r="8690" spans="4:4" x14ac:dyDescent="0.3">
      <c r="D8690" s="1"/>
    </row>
    <row r="8691" spans="4:4" x14ac:dyDescent="0.3">
      <c r="D8691" s="1"/>
    </row>
    <row r="8692" spans="4:4" x14ac:dyDescent="0.3">
      <c r="D8692" s="1"/>
    </row>
    <row r="8693" spans="4:4" x14ac:dyDescent="0.3">
      <c r="D8693" s="1"/>
    </row>
    <row r="8694" spans="4:4" x14ac:dyDescent="0.3">
      <c r="D8694" s="1"/>
    </row>
    <row r="8695" spans="4:4" x14ac:dyDescent="0.3">
      <c r="D8695" s="1"/>
    </row>
    <row r="8696" spans="4:4" x14ac:dyDescent="0.3">
      <c r="D8696" s="1"/>
    </row>
    <row r="8697" spans="4:4" x14ac:dyDescent="0.3">
      <c r="D8697" s="1"/>
    </row>
    <row r="8698" spans="4:4" x14ac:dyDescent="0.3">
      <c r="D8698" s="1"/>
    </row>
    <row r="8699" spans="4:4" x14ac:dyDescent="0.3">
      <c r="D8699" s="1"/>
    </row>
    <row r="8700" spans="4:4" x14ac:dyDescent="0.3">
      <c r="D8700" s="1"/>
    </row>
    <row r="8701" spans="4:4" x14ac:dyDescent="0.3">
      <c r="D8701" s="1"/>
    </row>
    <row r="8702" spans="4:4" x14ac:dyDescent="0.3">
      <c r="D8702" s="1"/>
    </row>
    <row r="8703" spans="4:4" x14ac:dyDescent="0.3">
      <c r="D8703" s="1"/>
    </row>
    <row r="8704" spans="4:4" x14ac:dyDescent="0.3">
      <c r="D8704" s="1"/>
    </row>
    <row r="8705" spans="4:4" x14ac:dyDescent="0.3">
      <c r="D8705" s="1"/>
    </row>
    <row r="8706" spans="4:4" x14ac:dyDescent="0.3">
      <c r="D8706" s="1"/>
    </row>
    <row r="8707" spans="4:4" x14ac:dyDescent="0.3">
      <c r="D8707" s="1"/>
    </row>
    <row r="8708" spans="4:4" x14ac:dyDescent="0.3">
      <c r="D8708" s="1"/>
    </row>
    <row r="8709" spans="4:4" x14ac:dyDescent="0.3">
      <c r="D8709" s="1"/>
    </row>
    <row r="8710" spans="4:4" x14ac:dyDescent="0.3">
      <c r="D8710" s="1"/>
    </row>
    <row r="8711" spans="4:4" x14ac:dyDescent="0.3">
      <c r="D8711" s="1"/>
    </row>
    <row r="8712" spans="4:4" x14ac:dyDescent="0.3">
      <c r="D8712" s="1"/>
    </row>
    <row r="8713" spans="4:4" x14ac:dyDescent="0.3">
      <c r="D8713" s="1"/>
    </row>
    <row r="8714" spans="4:4" x14ac:dyDescent="0.3">
      <c r="D8714" s="1"/>
    </row>
    <row r="8715" spans="4:4" x14ac:dyDescent="0.3">
      <c r="D8715" s="1"/>
    </row>
    <row r="8716" spans="4:4" x14ac:dyDescent="0.3">
      <c r="D8716" s="1"/>
    </row>
    <row r="8717" spans="4:4" x14ac:dyDescent="0.3">
      <c r="D8717" s="1"/>
    </row>
    <row r="8718" spans="4:4" x14ac:dyDescent="0.3">
      <c r="D8718" s="1"/>
    </row>
    <row r="8719" spans="4:4" x14ac:dyDescent="0.3">
      <c r="D8719" s="1"/>
    </row>
    <row r="8720" spans="4:4" x14ac:dyDescent="0.3">
      <c r="D8720" s="1"/>
    </row>
    <row r="8721" spans="4:4" x14ac:dyDescent="0.3">
      <c r="D8721" s="1"/>
    </row>
    <row r="8722" spans="4:4" x14ac:dyDescent="0.3">
      <c r="D8722" s="1"/>
    </row>
    <row r="8723" spans="4:4" x14ac:dyDescent="0.3">
      <c r="D8723" s="1"/>
    </row>
    <row r="8724" spans="4:4" x14ac:dyDescent="0.3">
      <c r="D8724" s="1"/>
    </row>
    <row r="8725" spans="4:4" x14ac:dyDescent="0.3">
      <c r="D8725" s="1"/>
    </row>
    <row r="8726" spans="4:4" x14ac:dyDescent="0.3">
      <c r="D8726" s="1"/>
    </row>
    <row r="8727" spans="4:4" x14ac:dyDescent="0.3">
      <c r="D8727" s="1"/>
    </row>
    <row r="8728" spans="4:4" x14ac:dyDescent="0.3">
      <c r="D8728" s="1"/>
    </row>
    <row r="8729" spans="4:4" x14ac:dyDescent="0.3">
      <c r="D8729" s="1"/>
    </row>
    <row r="8730" spans="4:4" x14ac:dyDescent="0.3">
      <c r="D8730" s="1"/>
    </row>
    <row r="8731" spans="4:4" x14ac:dyDescent="0.3">
      <c r="D8731" s="1"/>
    </row>
    <row r="8732" spans="4:4" x14ac:dyDescent="0.3">
      <c r="D8732" s="1"/>
    </row>
    <row r="8733" spans="4:4" x14ac:dyDescent="0.3">
      <c r="D8733" s="1"/>
    </row>
    <row r="8734" spans="4:4" x14ac:dyDescent="0.3">
      <c r="D8734" s="1"/>
    </row>
    <row r="8735" spans="4:4" x14ac:dyDescent="0.3">
      <c r="D8735" s="1"/>
    </row>
    <row r="8736" spans="4:4" x14ac:dyDescent="0.3">
      <c r="D8736" s="1"/>
    </row>
    <row r="8737" spans="4:4" x14ac:dyDescent="0.3">
      <c r="D8737" s="1"/>
    </row>
    <row r="8738" spans="4:4" x14ac:dyDescent="0.3">
      <c r="D8738" s="1"/>
    </row>
    <row r="8739" spans="4:4" x14ac:dyDescent="0.3">
      <c r="D8739" s="1"/>
    </row>
    <row r="8740" spans="4:4" x14ac:dyDescent="0.3">
      <c r="D8740" s="1"/>
    </row>
    <row r="8741" spans="4:4" x14ac:dyDescent="0.3">
      <c r="D8741" s="1"/>
    </row>
    <row r="8742" spans="4:4" x14ac:dyDescent="0.3">
      <c r="D8742" s="1"/>
    </row>
    <row r="8743" spans="4:4" x14ac:dyDescent="0.3">
      <c r="D8743" s="1"/>
    </row>
    <row r="8744" spans="4:4" x14ac:dyDescent="0.3">
      <c r="D8744" s="1"/>
    </row>
    <row r="8745" spans="4:4" x14ac:dyDescent="0.3">
      <c r="D8745" s="1"/>
    </row>
    <row r="8746" spans="4:4" x14ac:dyDescent="0.3">
      <c r="D8746" s="1"/>
    </row>
    <row r="8747" spans="4:4" x14ac:dyDescent="0.3">
      <c r="D8747" s="1"/>
    </row>
    <row r="8748" spans="4:4" x14ac:dyDescent="0.3">
      <c r="D8748" s="1"/>
    </row>
    <row r="8749" spans="4:4" x14ac:dyDescent="0.3">
      <c r="D8749" s="1"/>
    </row>
    <row r="8750" spans="4:4" x14ac:dyDescent="0.3">
      <c r="D8750" s="1"/>
    </row>
    <row r="8751" spans="4:4" x14ac:dyDescent="0.3">
      <c r="D8751" s="1"/>
    </row>
    <row r="8752" spans="4:4" x14ac:dyDescent="0.3">
      <c r="D8752" s="1"/>
    </row>
    <row r="8753" spans="4:4" x14ac:dyDescent="0.3">
      <c r="D8753" s="1"/>
    </row>
    <row r="8754" spans="4:4" x14ac:dyDescent="0.3">
      <c r="D8754" s="1"/>
    </row>
    <row r="8755" spans="4:4" x14ac:dyDescent="0.3">
      <c r="D8755" s="1"/>
    </row>
    <row r="8756" spans="4:4" x14ac:dyDescent="0.3">
      <c r="D8756" s="1"/>
    </row>
    <row r="8757" spans="4:4" x14ac:dyDescent="0.3">
      <c r="D8757" s="1"/>
    </row>
    <row r="8758" spans="4:4" x14ac:dyDescent="0.3">
      <c r="D8758" s="1"/>
    </row>
    <row r="8759" spans="4:4" x14ac:dyDescent="0.3">
      <c r="D8759" s="1"/>
    </row>
    <row r="8760" spans="4:4" x14ac:dyDescent="0.3">
      <c r="D8760" s="1"/>
    </row>
    <row r="8761" spans="4:4" x14ac:dyDescent="0.3">
      <c r="D8761" s="1"/>
    </row>
    <row r="8762" spans="4:4" x14ac:dyDescent="0.3">
      <c r="D8762" s="1"/>
    </row>
    <row r="8763" spans="4:4" x14ac:dyDescent="0.3">
      <c r="D8763" s="1"/>
    </row>
    <row r="8764" spans="4:4" x14ac:dyDescent="0.3">
      <c r="D8764" s="1"/>
    </row>
    <row r="8765" spans="4:4" x14ac:dyDescent="0.3">
      <c r="D8765" s="1"/>
    </row>
    <row r="8766" spans="4:4" x14ac:dyDescent="0.3">
      <c r="D8766" s="1"/>
    </row>
    <row r="8767" spans="4:4" x14ac:dyDescent="0.3">
      <c r="D8767" s="1"/>
    </row>
    <row r="8768" spans="4:4" x14ac:dyDescent="0.3">
      <c r="D8768" s="1"/>
    </row>
    <row r="8769" spans="4:4" x14ac:dyDescent="0.3">
      <c r="D8769" s="1"/>
    </row>
    <row r="8770" spans="4:4" x14ac:dyDescent="0.3">
      <c r="D8770" s="1"/>
    </row>
    <row r="8771" spans="4:4" x14ac:dyDescent="0.3">
      <c r="D8771" s="1"/>
    </row>
    <row r="8772" spans="4:4" x14ac:dyDescent="0.3">
      <c r="D8772" s="1"/>
    </row>
    <row r="8773" spans="4:4" x14ac:dyDescent="0.3">
      <c r="D8773" s="1"/>
    </row>
    <row r="8774" spans="4:4" x14ac:dyDescent="0.3">
      <c r="D8774" s="1"/>
    </row>
    <row r="8775" spans="4:4" x14ac:dyDescent="0.3">
      <c r="D8775" s="1"/>
    </row>
    <row r="8776" spans="4:4" x14ac:dyDescent="0.3">
      <c r="D8776" s="1"/>
    </row>
    <row r="8777" spans="4:4" x14ac:dyDescent="0.3">
      <c r="D8777" s="1"/>
    </row>
    <row r="8778" spans="4:4" x14ac:dyDescent="0.3">
      <c r="D8778" s="1"/>
    </row>
    <row r="8779" spans="4:4" x14ac:dyDescent="0.3">
      <c r="D8779" s="1"/>
    </row>
    <row r="8780" spans="4:4" x14ac:dyDescent="0.3">
      <c r="D8780" s="1"/>
    </row>
    <row r="8781" spans="4:4" x14ac:dyDescent="0.3">
      <c r="D8781" s="1"/>
    </row>
    <row r="8782" spans="4:4" x14ac:dyDescent="0.3">
      <c r="D8782" s="1"/>
    </row>
    <row r="8783" spans="4:4" x14ac:dyDescent="0.3">
      <c r="D8783" s="1"/>
    </row>
    <row r="8784" spans="4:4" x14ac:dyDescent="0.3">
      <c r="D8784" s="1"/>
    </row>
    <row r="8785" spans="4:4" x14ac:dyDescent="0.3">
      <c r="D8785" s="1"/>
    </row>
    <row r="8786" spans="4:4" x14ac:dyDescent="0.3">
      <c r="D8786" s="1"/>
    </row>
    <row r="8787" spans="4:4" x14ac:dyDescent="0.3">
      <c r="D8787" s="1"/>
    </row>
    <row r="8788" spans="4:4" x14ac:dyDescent="0.3">
      <c r="D8788" s="1"/>
    </row>
    <row r="8789" spans="4:4" x14ac:dyDescent="0.3">
      <c r="D8789" s="1"/>
    </row>
    <row r="8790" spans="4:4" x14ac:dyDescent="0.3">
      <c r="D8790" s="1"/>
    </row>
    <row r="8791" spans="4:4" x14ac:dyDescent="0.3">
      <c r="D8791" s="1"/>
    </row>
    <row r="8792" spans="4:4" x14ac:dyDescent="0.3">
      <c r="D8792" s="1"/>
    </row>
    <row r="8793" spans="4:4" x14ac:dyDescent="0.3">
      <c r="D8793" s="1"/>
    </row>
    <row r="8794" spans="4:4" x14ac:dyDescent="0.3">
      <c r="D8794" s="1"/>
    </row>
    <row r="8795" spans="4:4" x14ac:dyDescent="0.3">
      <c r="D8795" s="1"/>
    </row>
    <row r="8796" spans="4:4" x14ac:dyDescent="0.3">
      <c r="D8796" s="1"/>
    </row>
    <row r="8797" spans="4:4" x14ac:dyDescent="0.3">
      <c r="D8797" s="1"/>
    </row>
    <row r="8798" spans="4:4" x14ac:dyDescent="0.3">
      <c r="D8798" s="1"/>
    </row>
    <row r="8799" spans="4:4" x14ac:dyDescent="0.3">
      <c r="D8799" s="1"/>
    </row>
    <row r="8800" spans="4:4" x14ac:dyDescent="0.3">
      <c r="D8800" s="1"/>
    </row>
    <row r="8801" spans="4:4" x14ac:dyDescent="0.3">
      <c r="D8801" s="1"/>
    </row>
    <row r="8802" spans="4:4" x14ac:dyDescent="0.3">
      <c r="D8802" s="1"/>
    </row>
    <row r="8803" spans="4:4" x14ac:dyDescent="0.3">
      <c r="D8803" s="1"/>
    </row>
    <row r="8804" spans="4:4" x14ac:dyDescent="0.3">
      <c r="D8804" s="1"/>
    </row>
    <row r="8805" spans="4:4" x14ac:dyDescent="0.3">
      <c r="D8805" s="1"/>
    </row>
    <row r="8806" spans="4:4" x14ac:dyDescent="0.3">
      <c r="D8806" s="1"/>
    </row>
    <row r="8807" spans="4:4" x14ac:dyDescent="0.3">
      <c r="D8807" s="1"/>
    </row>
    <row r="8808" spans="4:4" x14ac:dyDescent="0.3">
      <c r="D8808" s="1"/>
    </row>
    <row r="8809" spans="4:4" x14ac:dyDescent="0.3">
      <c r="D8809" s="1"/>
    </row>
    <row r="8810" spans="4:4" x14ac:dyDescent="0.3">
      <c r="D8810" s="1"/>
    </row>
    <row r="8811" spans="4:4" x14ac:dyDescent="0.3">
      <c r="D8811" s="1"/>
    </row>
    <row r="8812" spans="4:4" x14ac:dyDescent="0.3">
      <c r="D8812" s="1"/>
    </row>
    <row r="8813" spans="4:4" x14ac:dyDescent="0.3">
      <c r="D8813" s="1"/>
    </row>
    <row r="8814" spans="4:4" x14ac:dyDescent="0.3">
      <c r="D8814" s="1"/>
    </row>
    <row r="8815" spans="4:4" x14ac:dyDescent="0.3">
      <c r="D8815" s="1"/>
    </row>
    <row r="8816" spans="4:4" x14ac:dyDescent="0.3">
      <c r="D8816" s="1"/>
    </row>
    <row r="8817" spans="4:4" x14ac:dyDescent="0.3">
      <c r="D8817" s="1"/>
    </row>
    <row r="8818" spans="4:4" x14ac:dyDescent="0.3">
      <c r="D8818" s="1"/>
    </row>
    <row r="8819" spans="4:4" x14ac:dyDescent="0.3">
      <c r="D8819" s="1"/>
    </row>
    <row r="8820" spans="4:4" x14ac:dyDescent="0.3">
      <c r="D8820" s="1"/>
    </row>
    <row r="8821" spans="4:4" x14ac:dyDescent="0.3">
      <c r="D8821" s="1"/>
    </row>
    <row r="8822" spans="4:4" x14ac:dyDescent="0.3">
      <c r="D8822" s="1"/>
    </row>
    <row r="8823" spans="4:4" x14ac:dyDescent="0.3">
      <c r="D8823" s="1"/>
    </row>
    <row r="8824" spans="4:4" x14ac:dyDescent="0.3">
      <c r="D8824" s="1"/>
    </row>
    <row r="8825" spans="4:4" x14ac:dyDescent="0.3">
      <c r="D8825" s="1"/>
    </row>
    <row r="8826" spans="4:4" x14ac:dyDescent="0.3">
      <c r="D8826" s="1"/>
    </row>
    <row r="8827" spans="4:4" x14ac:dyDescent="0.3">
      <c r="D8827" s="1"/>
    </row>
    <row r="8828" spans="4:4" x14ac:dyDescent="0.3">
      <c r="D8828" s="1"/>
    </row>
    <row r="8829" spans="4:4" x14ac:dyDescent="0.3">
      <c r="D8829" s="1"/>
    </row>
    <row r="8830" spans="4:4" x14ac:dyDescent="0.3">
      <c r="D8830" s="1"/>
    </row>
    <row r="8831" spans="4:4" x14ac:dyDescent="0.3">
      <c r="D8831" s="1"/>
    </row>
    <row r="8832" spans="4:4" x14ac:dyDescent="0.3">
      <c r="D8832" s="1"/>
    </row>
    <row r="8833" spans="4:4" x14ac:dyDescent="0.3">
      <c r="D8833" s="1"/>
    </row>
    <row r="8834" spans="4:4" x14ac:dyDescent="0.3">
      <c r="D8834" s="1"/>
    </row>
    <row r="8835" spans="4:4" x14ac:dyDescent="0.3">
      <c r="D8835" s="1"/>
    </row>
    <row r="8836" spans="4:4" x14ac:dyDescent="0.3">
      <c r="D8836" s="1"/>
    </row>
    <row r="8837" spans="4:4" x14ac:dyDescent="0.3">
      <c r="D8837" s="1"/>
    </row>
    <row r="8838" spans="4:4" x14ac:dyDescent="0.3">
      <c r="D8838" s="1"/>
    </row>
    <row r="8839" spans="4:4" x14ac:dyDescent="0.3">
      <c r="D8839" s="1"/>
    </row>
    <row r="8840" spans="4:4" x14ac:dyDescent="0.3">
      <c r="D8840" s="1"/>
    </row>
    <row r="8841" spans="4:4" x14ac:dyDescent="0.3">
      <c r="D8841" s="1"/>
    </row>
    <row r="8842" spans="4:4" x14ac:dyDescent="0.3">
      <c r="D8842" s="1"/>
    </row>
    <row r="8843" spans="4:4" x14ac:dyDescent="0.3">
      <c r="D8843" s="1"/>
    </row>
    <row r="8844" spans="4:4" x14ac:dyDescent="0.3">
      <c r="D8844" s="1"/>
    </row>
    <row r="8845" spans="4:4" x14ac:dyDescent="0.3">
      <c r="D8845" s="1"/>
    </row>
    <row r="8846" spans="4:4" x14ac:dyDescent="0.3">
      <c r="D8846" s="1"/>
    </row>
    <row r="8847" spans="4:4" x14ac:dyDescent="0.3">
      <c r="D8847" s="1"/>
    </row>
    <row r="8848" spans="4:4" x14ac:dyDescent="0.3">
      <c r="D8848" s="1"/>
    </row>
    <row r="8849" spans="4:4" x14ac:dyDescent="0.3">
      <c r="D8849" s="1"/>
    </row>
    <row r="8850" spans="4:4" x14ac:dyDescent="0.3">
      <c r="D8850" s="1"/>
    </row>
    <row r="8851" spans="4:4" x14ac:dyDescent="0.3">
      <c r="D8851" s="1"/>
    </row>
    <row r="8852" spans="4:4" x14ac:dyDescent="0.3">
      <c r="D8852" s="1"/>
    </row>
    <row r="8853" spans="4:4" x14ac:dyDescent="0.3">
      <c r="D8853" s="1"/>
    </row>
    <row r="8854" spans="4:4" x14ac:dyDescent="0.3">
      <c r="D8854" s="1"/>
    </row>
    <row r="8855" spans="4:4" x14ac:dyDescent="0.3">
      <c r="D8855" s="1"/>
    </row>
    <row r="8856" spans="4:4" x14ac:dyDescent="0.3">
      <c r="D8856" s="1"/>
    </row>
    <row r="8857" spans="4:4" x14ac:dyDescent="0.3">
      <c r="D8857" s="1"/>
    </row>
    <row r="8858" spans="4:4" x14ac:dyDescent="0.3">
      <c r="D8858" s="1"/>
    </row>
    <row r="8859" spans="4:4" x14ac:dyDescent="0.3">
      <c r="D8859" s="1"/>
    </row>
    <row r="8860" spans="4:4" x14ac:dyDescent="0.3">
      <c r="D8860" s="1"/>
    </row>
    <row r="8861" spans="4:4" x14ac:dyDescent="0.3">
      <c r="D8861" s="1"/>
    </row>
    <row r="8862" spans="4:4" x14ac:dyDescent="0.3">
      <c r="D8862" s="1"/>
    </row>
    <row r="8863" spans="4:4" x14ac:dyDescent="0.3">
      <c r="D8863" s="1"/>
    </row>
    <row r="8864" spans="4:4" x14ac:dyDescent="0.3">
      <c r="D8864" s="1"/>
    </row>
    <row r="8865" spans="4:4" x14ac:dyDescent="0.3">
      <c r="D8865" s="1"/>
    </row>
    <row r="8866" spans="4:4" x14ac:dyDescent="0.3">
      <c r="D8866" s="1"/>
    </row>
    <row r="8867" spans="4:4" x14ac:dyDescent="0.3">
      <c r="D8867" s="1"/>
    </row>
    <row r="8868" spans="4:4" x14ac:dyDescent="0.3">
      <c r="D8868" s="1"/>
    </row>
    <row r="8869" spans="4:4" x14ac:dyDescent="0.3">
      <c r="D8869" s="1"/>
    </row>
    <row r="8870" spans="4:4" x14ac:dyDescent="0.3">
      <c r="D8870" s="1"/>
    </row>
    <row r="8871" spans="4:4" x14ac:dyDescent="0.3">
      <c r="D8871" s="1"/>
    </row>
    <row r="8872" spans="4:4" x14ac:dyDescent="0.3">
      <c r="D8872" s="1"/>
    </row>
    <row r="8873" spans="4:4" x14ac:dyDescent="0.3">
      <c r="D8873" s="1"/>
    </row>
    <row r="8874" spans="4:4" x14ac:dyDescent="0.3">
      <c r="D8874" s="1"/>
    </row>
    <row r="8875" spans="4:4" x14ac:dyDescent="0.3">
      <c r="D8875" s="1"/>
    </row>
    <row r="8876" spans="4:4" x14ac:dyDescent="0.3">
      <c r="D8876" s="1"/>
    </row>
    <row r="8877" spans="4:4" x14ac:dyDescent="0.3">
      <c r="D8877" s="1"/>
    </row>
    <row r="8878" spans="4:4" x14ac:dyDescent="0.3">
      <c r="D8878" s="1"/>
    </row>
    <row r="8879" spans="4:4" x14ac:dyDescent="0.3">
      <c r="D8879" s="1"/>
    </row>
    <row r="8880" spans="4:4" x14ac:dyDescent="0.3">
      <c r="D8880" s="1"/>
    </row>
    <row r="8881" spans="4:4" x14ac:dyDescent="0.3">
      <c r="D8881" s="1"/>
    </row>
    <row r="8882" spans="4:4" x14ac:dyDescent="0.3">
      <c r="D8882" s="1"/>
    </row>
    <row r="8883" spans="4:4" x14ac:dyDescent="0.3">
      <c r="D8883" s="1"/>
    </row>
    <row r="8884" spans="4:4" x14ac:dyDescent="0.3">
      <c r="D8884" s="1"/>
    </row>
    <row r="8885" spans="4:4" x14ac:dyDescent="0.3">
      <c r="D8885" s="1"/>
    </row>
    <row r="8886" spans="4:4" x14ac:dyDescent="0.3">
      <c r="D8886" s="1"/>
    </row>
    <row r="8887" spans="4:4" x14ac:dyDescent="0.3">
      <c r="D8887" s="1"/>
    </row>
    <row r="8888" spans="4:4" x14ac:dyDescent="0.3">
      <c r="D8888" s="1"/>
    </row>
    <row r="8889" spans="4:4" x14ac:dyDescent="0.3">
      <c r="D8889" s="1"/>
    </row>
    <row r="8890" spans="4:4" x14ac:dyDescent="0.3">
      <c r="D8890" s="1"/>
    </row>
    <row r="8891" spans="4:4" x14ac:dyDescent="0.3">
      <c r="D8891" s="1"/>
    </row>
    <row r="8892" spans="4:4" x14ac:dyDescent="0.3">
      <c r="D8892" s="1"/>
    </row>
    <row r="8893" spans="4:4" x14ac:dyDescent="0.3">
      <c r="D8893" s="1"/>
    </row>
    <row r="8894" spans="4:4" x14ac:dyDescent="0.3">
      <c r="D8894" s="1"/>
    </row>
    <row r="8895" spans="4:4" x14ac:dyDescent="0.3">
      <c r="D8895" s="1"/>
    </row>
    <row r="8896" spans="4:4" x14ac:dyDescent="0.3">
      <c r="D8896" s="1"/>
    </row>
    <row r="8897" spans="4:4" x14ac:dyDescent="0.3">
      <c r="D8897" s="1"/>
    </row>
    <row r="8898" spans="4:4" x14ac:dyDescent="0.3">
      <c r="D8898" s="1"/>
    </row>
    <row r="8899" spans="4:4" x14ac:dyDescent="0.3">
      <c r="D8899" s="1"/>
    </row>
    <row r="8900" spans="4:4" x14ac:dyDescent="0.3">
      <c r="D8900" s="1"/>
    </row>
    <row r="8901" spans="4:4" x14ac:dyDescent="0.3">
      <c r="D8901" s="1"/>
    </row>
    <row r="8902" spans="4:4" x14ac:dyDescent="0.3">
      <c r="D8902" s="1"/>
    </row>
    <row r="8903" spans="4:4" x14ac:dyDescent="0.3">
      <c r="D8903" s="1"/>
    </row>
    <row r="8904" spans="4:4" x14ac:dyDescent="0.3">
      <c r="D8904" s="1"/>
    </row>
    <row r="8905" spans="4:4" x14ac:dyDescent="0.3">
      <c r="D8905" s="1"/>
    </row>
    <row r="8906" spans="4:4" x14ac:dyDescent="0.3">
      <c r="D8906" s="1"/>
    </row>
    <row r="8907" spans="4:4" x14ac:dyDescent="0.3">
      <c r="D8907" s="1"/>
    </row>
    <row r="8908" spans="4:4" x14ac:dyDescent="0.3">
      <c r="D8908" s="1"/>
    </row>
    <row r="8909" spans="4:4" x14ac:dyDescent="0.3">
      <c r="D8909" s="1"/>
    </row>
    <row r="8910" spans="4:4" x14ac:dyDescent="0.3">
      <c r="D8910" s="1"/>
    </row>
    <row r="8911" spans="4:4" x14ac:dyDescent="0.3">
      <c r="D8911" s="1"/>
    </row>
    <row r="8912" spans="4:4" x14ac:dyDescent="0.3">
      <c r="D8912" s="1"/>
    </row>
    <row r="8913" spans="4:4" x14ac:dyDescent="0.3">
      <c r="D8913" s="1"/>
    </row>
    <row r="8914" spans="4:4" x14ac:dyDescent="0.3">
      <c r="D8914" s="1"/>
    </row>
    <row r="8915" spans="4:4" x14ac:dyDescent="0.3">
      <c r="D8915" s="1"/>
    </row>
    <row r="8916" spans="4:4" x14ac:dyDescent="0.3">
      <c r="D8916" s="1"/>
    </row>
    <row r="8917" spans="4:4" x14ac:dyDescent="0.3">
      <c r="D8917" s="1"/>
    </row>
    <row r="8918" spans="4:4" x14ac:dyDescent="0.3">
      <c r="D8918" s="1"/>
    </row>
    <row r="8919" spans="4:4" x14ac:dyDescent="0.3">
      <c r="D8919" s="1"/>
    </row>
    <row r="8920" spans="4:4" x14ac:dyDescent="0.3">
      <c r="D8920" s="1"/>
    </row>
    <row r="8921" spans="4:4" x14ac:dyDescent="0.3">
      <c r="D8921" s="1"/>
    </row>
    <row r="8922" spans="4:4" x14ac:dyDescent="0.3">
      <c r="D8922" s="1"/>
    </row>
    <row r="8923" spans="4:4" x14ac:dyDescent="0.3">
      <c r="D8923" s="1"/>
    </row>
    <row r="8924" spans="4:4" x14ac:dyDescent="0.3">
      <c r="D8924" s="1"/>
    </row>
    <row r="8925" spans="4:4" x14ac:dyDescent="0.3">
      <c r="D8925" s="1"/>
    </row>
    <row r="8926" spans="4:4" x14ac:dyDescent="0.3">
      <c r="D8926" s="1"/>
    </row>
    <row r="8927" spans="4:4" x14ac:dyDescent="0.3">
      <c r="D8927" s="1"/>
    </row>
    <row r="8928" spans="4:4" x14ac:dyDescent="0.3">
      <c r="D8928" s="1"/>
    </row>
    <row r="8929" spans="4:4" x14ac:dyDescent="0.3">
      <c r="D8929" s="1"/>
    </row>
    <row r="8930" spans="4:4" x14ac:dyDescent="0.3">
      <c r="D8930" s="1"/>
    </row>
    <row r="8931" spans="4:4" x14ac:dyDescent="0.3">
      <c r="D8931" s="1"/>
    </row>
    <row r="8932" spans="4:4" x14ac:dyDescent="0.3">
      <c r="D8932" s="1"/>
    </row>
    <row r="8933" spans="4:4" x14ac:dyDescent="0.3">
      <c r="D8933" s="1"/>
    </row>
    <row r="8934" spans="4:4" x14ac:dyDescent="0.3">
      <c r="D8934" s="1"/>
    </row>
    <row r="8935" spans="4:4" x14ac:dyDescent="0.3">
      <c r="D8935" s="1"/>
    </row>
    <row r="8936" spans="4:4" x14ac:dyDescent="0.3">
      <c r="D8936" s="1"/>
    </row>
    <row r="8937" spans="4:4" x14ac:dyDescent="0.3">
      <c r="D8937" s="1"/>
    </row>
    <row r="8938" spans="4:4" x14ac:dyDescent="0.3">
      <c r="D8938" s="1"/>
    </row>
    <row r="8939" spans="4:4" x14ac:dyDescent="0.3">
      <c r="D8939" s="1"/>
    </row>
    <row r="8940" spans="4:4" x14ac:dyDescent="0.3">
      <c r="D8940" s="1"/>
    </row>
    <row r="8941" spans="4:4" x14ac:dyDescent="0.3">
      <c r="D8941" s="1"/>
    </row>
    <row r="8942" spans="4:4" x14ac:dyDescent="0.3">
      <c r="D8942" s="1"/>
    </row>
    <row r="8943" spans="4:4" x14ac:dyDescent="0.3">
      <c r="D8943" s="1"/>
    </row>
    <row r="8944" spans="4:4" x14ac:dyDescent="0.3">
      <c r="D8944" s="1"/>
    </row>
    <row r="8945" spans="4:4" x14ac:dyDescent="0.3">
      <c r="D8945" s="1"/>
    </row>
    <row r="8946" spans="4:4" x14ac:dyDescent="0.3">
      <c r="D8946" s="1"/>
    </row>
    <row r="8947" spans="4:4" x14ac:dyDescent="0.3">
      <c r="D8947" s="1"/>
    </row>
    <row r="8948" spans="4:4" x14ac:dyDescent="0.3">
      <c r="D8948" s="1"/>
    </row>
    <row r="8949" spans="4:4" x14ac:dyDescent="0.3">
      <c r="D8949" s="1"/>
    </row>
    <row r="8950" spans="4:4" x14ac:dyDescent="0.3">
      <c r="D8950" s="1"/>
    </row>
    <row r="8951" spans="4:4" x14ac:dyDescent="0.3">
      <c r="D8951" s="1"/>
    </row>
    <row r="8952" spans="4:4" x14ac:dyDescent="0.3">
      <c r="D8952" s="1"/>
    </row>
    <row r="8953" spans="4:4" x14ac:dyDescent="0.3">
      <c r="D8953" s="1"/>
    </row>
    <row r="8954" spans="4:4" x14ac:dyDescent="0.3">
      <c r="D8954" s="1"/>
    </row>
    <row r="8955" spans="4:4" x14ac:dyDescent="0.3">
      <c r="D8955" s="1"/>
    </row>
    <row r="8956" spans="4:4" x14ac:dyDescent="0.3">
      <c r="D8956" s="1"/>
    </row>
    <row r="8957" spans="4:4" x14ac:dyDescent="0.3">
      <c r="D8957" s="1"/>
    </row>
    <row r="8958" spans="4:4" x14ac:dyDescent="0.3">
      <c r="D8958" s="1"/>
    </row>
    <row r="8959" spans="4:4" x14ac:dyDescent="0.3">
      <c r="D8959" s="1"/>
    </row>
    <row r="8960" spans="4:4" x14ac:dyDescent="0.3">
      <c r="D8960" s="1"/>
    </row>
    <row r="8961" spans="4:4" x14ac:dyDescent="0.3">
      <c r="D8961" s="1"/>
    </row>
    <row r="8962" spans="4:4" x14ac:dyDescent="0.3">
      <c r="D8962" s="1"/>
    </row>
    <row r="8963" spans="4:4" x14ac:dyDescent="0.3">
      <c r="D8963" s="1"/>
    </row>
    <row r="8964" spans="4:4" x14ac:dyDescent="0.3">
      <c r="D8964" s="1"/>
    </row>
    <row r="8965" spans="4:4" x14ac:dyDescent="0.3">
      <c r="D8965" s="1"/>
    </row>
    <row r="8966" spans="4:4" x14ac:dyDescent="0.3">
      <c r="D8966" s="1"/>
    </row>
    <row r="8967" spans="4:4" x14ac:dyDescent="0.3">
      <c r="D8967" s="1"/>
    </row>
    <row r="8968" spans="4:4" x14ac:dyDescent="0.3">
      <c r="D8968" s="1"/>
    </row>
    <row r="8969" spans="4:4" x14ac:dyDescent="0.3">
      <c r="D8969" s="1"/>
    </row>
    <row r="8970" spans="4:4" x14ac:dyDescent="0.3">
      <c r="D8970" s="1"/>
    </row>
    <row r="8971" spans="4:4" x14ac:dyDescent="0.3">
      <c r="D8971" s="1"/>
    </row>
    <row r="8972" spans="4:4" x14ac:dyDescent="0.3">
      <c r="D8972" s="1"/>
    </row>
    <row r="8973" spans="4:4" x14ac:dyDescent="0.3">
      <c r="D8973" s="1"/>
    </row>
    <row r="8974" spans="4:4" x14ac:dyDescent="0.3">
      <c r="D8974" s="1"/>
    </row>
    <row r="8975" spans="4:4" x14ac:dyDescent="0.3">
      <c r="D8975" s="1"/>
    </row>
    <row r="8976" spans="4:4" x14ac:dyDescent="0.3">
      <c r="D8976" s="1"/>
    </row>
    <row r="8977" spans="4:4" x14ac:dyDescent="0.3">
      <c r="D8977" s="1"/>
    </row>
    <row r="8978" spans="4:4" x14ac:dyDescent="0.3">
      <c r="D8978" s="1"/>
    </row>
    <row r="8979" spans="4:4" x14ac:dyDescent="0.3">
      <c r="D8979" s="1"/>
    </row>
    <row r="8980" spans="4:4" x14ac:dyDescent="0.3">
      <c r="D8980" s="1"/>
    </row>
    <row r="8981" spans="4:4" x14ac:dyDescent="0.3">
      <c r="D8981" s="1"/>
    </row>
    <row r="8982" spans="4:4" x14ac:dyDescent="0.3">
      <c r="D8982" s="1"/>
    </row>
    <row r="8983" spans="4:4" x14ac:dyDescent="0.3">
      <c r="D8983" s="1"/>
    </row>
    <row r="8984" spans="4:4" x14ac:dyDescent="0.3">
      <c r="D8984" s="1"/>
    </row>
    <row r="8985" spans="4:4" x14ac:dyDescent="0.3">
      <c r="D8985" s="1"/>
    </row>
    <row r="8986" spans="4:4" x14ac:dyDescent="0.3">
      <c r="D8986" s="1"/>
    </row>
    <row r="8987" spans="4:4" x14ac:dyDescent="0.3">
      <c r="D8987" s="1"/>
    </row>
    <row r="8988" spans="4:4" x14ac:dyDescent="0.3">
      <c r="D8988" s="1"/>
    </row>
    <row r="8989" spans="4:4" x14ac:dyDescent="0.3">
      <c r="D8989" s="1"/>
    </row>
    <row r="8990" spans="4:4" x14ac:dyDescent="0.3">
      <c r="D8990" s="1"/>
    </row>
    <row r="8991" spans="4:4" x14ac:dyDescent="0.3">
      <c r="D8991" s="1"/>
    </row>
    <row r="8992" spans="4:4" x14ac:dyDescent="0.3">
      <c r="D8992" s="1"/>
    </row>
    <row r="8993" spans="4:4" x14ac:dyDescent="0.3">
      <c r="D8993" s="1"/>
    </row>
    <row r="8994" spans="4:4" x14ac:dyDescent="0.3">
      <c r="D8994" s="1"/>
    </row>
    <row r="8995" spans="4:4" x14ac:dyDescent="0.3">
      <c r="D8995" s="1"/>
    </row>
    <row r="8996" spans="4:4" x14ac:dyDescent="0.3">
      <c r="D8996" s="1"/>
    </row>
    <row r="8997" spans="4:4" x14ac:dyDescent="0.3">
      <c r="D8997" s="1"/>
    </row>
    <row r="8998" spans="4:4" x14ac:dyDescent="0.3">
      <c r="D8998" s="1"/>
    </row>
    <row r="8999" spans="4:4" x14ac:dyDescent="0.3">
      <c r="D8999" s="1"/>
    </row>
    <row r="9000" spans="4:4" x14ac:dyDescent="0.3">
      <c r="D9000" s="1"/>
    </row>
    <row r="9001" spans="4:4" x14ac:dyDescent="0.3">
      <c r="D9001" s="1"/>
    </row>
    <row r="9002" spans="4:4" x14ac:dyDescent="0.3">
      <c r="D9002" s="1"/>
    </row>
    <row r="9003" spans="4:4" x14ac:dyDescent="0.3">
      <c r="D9003" s="1"/>
    </row>
    <row r="9004" spans="4:4" x14ac:dyDescent="0.3">
      <c r="D9004" s="1"/>
    </row>
    <row r="9005" spans="4:4" x14ac:dyDescent="0.3">
      <c r="D9005" s="1"/>
    </row>
    <row r="9006" spans="4:4" x14ac:dyDescent="0.3">
      <c r="D9006" s="1"/>
    </row>
    <row r="9007" spans="4:4" x14ac:dyDescent="0.3">
      <c r="D9007" s="1"/>
    </row>
    <row r="9008" spans="4:4" x14ac:dyDescent="0.3">
      <c r="D9008" s="1"/>
    </row>
    <row r="9009" spans="4:4" x14ac:dyDescent="0.3">
      <c r="D9009" s="1"/>
    </row>
    <row r="9010" spans="4:4" x14ac:dyDescent="0.3">
      <c r="D9010" s="1"/>
    </row>
    <row r="9011" spans="4:4" x14ac:dyDescent="0.3">
      <c r="D9011" s="1"/>
    </row>
    <row r="9012" spans="4:4" x14ac:dyDescent="0.3">
      <c r="D9012" s="1"/>
    </row>
    <row r="9013" spans="4:4" x14ac:dyDescent="0.3">
      <c r="D9013" s="1"/>
    </row>
    <row r="9014" spans="4:4" x14ac:dyDescent="0.3">
      <c r="D9014" s="1"/>
    </row>
    <row r="9015" spans="4:4" x14ac:dyDescent="0.3">
      <c r="D9015" s="1"/>
    </row>
    <row r="9016" spans="4:4" x14ac:dyDescent="0.3">
      <c r="D9016" s="1"/>
    </row>
    <row r="9017" spans="4:4" x14ac:dyDescent="0.3">
      <c r="D9017" s="1"/>
    </row>
    <row r="9018" spans="4:4" x14ac:dyDescent="0.3">
      <c r="D9018" s="1"/>
    </row>
    <row r="9019" spans="4:4" x14ac:dyDescent="0.3">
      <c r="D9019" s="1"/>
    </row>
    <row r="9020" spans="4:4" x14ac:dyDescent="0.3">
      <c r="D9020" s="1"/>
    </row>
    <row r="9021" spans="4:4" x14ac:dyDescent="0.3">
      <c r="D9021" s="1"/>
    </row>
    <row r="9022" spans="4:4" x14ac:dyDescent="0.3">
      <c r="D9022" s="1"/>
    </row>
    <row r="9023" spans="4:4" x14ac:dyDescent="0.3">
      <c r="D9023" s="1"/>
    </row>
    <row r="9024" spans="4:4" x14ac:dyDescent="0.3">
      <c r="D9024" s="1"/>
    </row>
    <row r="9025" spans="4:4" x14ac:dyDescent="0.3">
      <c r="D9025" s="1"/>
    </row>
    <row r="9026" spans="4:4" x14ac:dyDescent="0.3">
      <c r="D9026" s="1"/>
    </row>
    <row r="9027" spans="4:4" x14ac:dyDescent="0.3">
      <c r="D9027" s="1"/>
    </row>
    <row r="9028" spans="4:4" x14ac:dyDescent="0.3">
      <c r="D9028" s="1"/>
    </row>
    <row r="9029" spans="4:4" x14ac:dyDescent="0.3">
      <c r="D9029" s="1"/>
    </row>
    <row r="9030" spans="4:4" x14ac:dyDescent="0.3">
      <c r="D9030" s="1"/>
    </row>
    <row r="9031" spans="4:4" x14ac:dyDescent="0.3">
      <c r="D9031" s="1"/>
    </row>
    <row r="9032" spans="4:4" x14ac:dyDescent="0.3">
      <c r="D9032" s="1"/>
    </row>
    <row r="9033" spans="4:4" x14ac:dyDescent="0.3">
      <c r="D9033" s="1"/>
    </row>
    <row r="9034" spans="4:4" x14ac:dyDescent="0.3">
      <c r="D9034" s="1"/>
    </row>
    <row r="9035" spans="4:4" x14ac:dyDescent="0.3">
      <c r="D9035" s="1"/>
    </row>
    <row r="9036" spans="4:4" x14ac:dyDescent="0.3">
      <c r="D9036" s="1"/>
    </row>
    <row r="9037" spans="4:4" x14ac:dyDescent="0.3">
      <c r="D9037" s="1"/>
    </row>
    <row r="9038" spans="4:4" x14ac:dyDescent="0.3">
      <c r="D9038" s="1"/>
    </row>
    <row r="9039" spans="4:4" x14ac:dyDescent="0.3">
      <c r="D9039" s="1"/>
    </row>
    <row r="9040" spans="4:4" x14ac:dyDescent="0.3">
      <c r="D9040" s="1"/>
    </row>
    <row r="9041" spans="4:4" x14ac:dyDescent="0.3">
      <c r="D9041" s="1"/>
    </row>
    <row r="9042" spans="4:4" x14ac:dyDescent="0.3">
      <c r="D9042" s="1"/>
    </row>
    <row r="9043" spans="4:4" x14ac:dyDescent="0.3">
      <c r="D9043" s="1"/>
    </row>
    <row r="9044" spans="4:4" x14ac:dyDescent="0.3">
      <c r="D9044" s="1"/>
    </row>
    <row r="9045" spans="4:4" x14ac:dyDescent="0.3">
      <c r="D9045" s="1"/>
    </row>
    <row r="9046" spans="4:4" x14ac:dyDescent="0.3">
      <c r="D9046" s="1"/>
    </row>
    <row r="9047" spans="4:4" x14ac:dyDescent="0.3">
      <c r="D9047" s="1"/>
    </row>
    <row r="9048" spans="4:4" x14ac:dyDescent="0.3">
      <c r="D9048" s="1"/>
    </row>
    <row r="9049" spans="4:4" x14ac:dyDescent="0.3">
      <c r="D9049" s="1"/>
    </row>
    <row r="9050" spans="4:4" x14ac:dyDescent="0.3">
      <c r="D9050" s="1"/>
    </row>
    <row r="9051" spans="4:4" x14ac:dyDescent="0.3">
      <c r="D9051" s="1"/>
    </row>
    <row r="9052" spans="4:4" x14ac:dyDescent="0.3">
      <c r="D9052" s="1"/>
    </row>
    <row r="9053" spans="4:4" x14ac:dyDescent="0.3">
      <c r="D9053" s="1"/>
    </row>
    <row r="9054" spans="4:4" x14ac:dyDescent="0.3">
      <c r="D9054" s="1"/>
    </row>
    <row r="9055" spans="4:4" x14ac:dyDescent="0.3">
      <c r="D9055" s="1"/>
    </row>
    <row r="9056" spans="4:4" x14ac:dyDescent="0.3">
      <c r="D9056" s="1"/>
    </row>
    <row r="9057" spans="4:4" x14ac:dyDescent="0.3">
      <c r="D9057" s="1"/>
    </row>
    <row r="9058" spans="4:4" x14ac:dyDescent="0.3">
      <c r="D9058" s="1"/>
    </row>
    <row r="9059" spans="4:4" x14ac:dyDescent="0.3">
      <c r="D9059" s="1"/>
    </row>
    <row r="9060" spans="4:4" x14ac:dyDescent="0.3">
      <c r="D9060" s="1"/>
    </row>
    <row r="9061" spans="4:4" x14ac:dyDescent="0.3">
      <c r="D9061" s="1"/>
    </row>
    <row r="9062" spans="4:4" x14ac:dyDescent="0.3">
      <c r="D9062" s="1"/>
    </row>
    <row r="9063" spans="4:4" x14ac:dyDescent="0.3">
      <c r="D9063" s="1"/>
    </row>
    <row r="9064" spans="4:4" x14ac:dyDescent="0.3">
      <c r="D9064" s="1"/>
    </row>
    <row r="9065" spans="4:4" x14ac:dyDescent="0.3">
      <c r="D9065" s="1"/>
    </row>
    <row r="9066" spans="4:4" x14ac:dyDescent="0.3">
      <c r="D9066" s="1"/>
    </row>
    <row r="9067" spans="4:4" x14ac:dyDescent="0.3">
      <c r="D9067" s="1"/>
    </row>
    <row r="9068" spans="4:4" x14ac:dyDescent="0.3">
      <c r="D9068" s="1"/>
    </row>
    <row r="9069" spans="4:4" x14ac:dyDescent="0.3">
      <c r="D9069" s="1"/>
    </row>
    <row r="9070" spans="4:4" x14ac:dyDescent="0.3">
      <c r="D9070" s="1"/>
    </row>
    <row r="9071" spans="4:4" x14ac:dyDescent="0.3">
      <c r="D9071" s="1"/>
    </row>
    <row r="9072" spans="4:4" x14ac:dyDescent="0.3">
      <c r="D9072" s="1"/>
    </row>
    <row r="9073" spans="4:4" x14ac:dyDescent="0.3">
      <c r="D9073" s="1"/>
    </row>
    <row r="9074" spans="4:4" x14ac:dyDescent="0.3">
      <c r="D9074" s="1"/>
    </row>
    <row r="9075" spans="4:4" x14ac:dyDescent="0.3">
      <c r="D9075" s="1"/>
    </row>
    <row r="9076" spans="4:4" x14ac:dyDescent="0.3">
      <c r="D9076" s="1"/>
    </row>
    <row r="9077" spans="4:4" x14ac:dyDescent="0.3">
      <c r="D9077" s="1"/>
    </row>
    <row r="9078" spans="4:4" x14ac:dyDescent="0.3">
      <c r="D9078" s="1"/>
    </row>
    <row r="9079" spans="4:4" x14ac:dyDescent="0.3">
      <c r="D9079" s="1"/>
    </row>
    <row r="9080" spans="4:4" x14ac:dyDescent="0.3">
      <c r="D9080" s="1"/>
    </row>
    <row r="9081" spans="4:4" x14ac:dyDescent="0.3">
      <c r="D9081" s="1"/>
    </row>
    <row r="9082" spans="4:4" x14ac:dyDescent="0.3">
      <c r="D9082" s="1"/>
    </row>
    <row r="9083" spans="4:4" x14ac:dyDescent="0.3">
      <c r="D9083" s="1"/>
    </row>
    <row r="9084" spans="4:4" x14ac:dyDescent="0.3">
      <c r="D9084" s="1"/>
    </row>
    <row r="9085" spans="4:4" x14ac:dyDescent="0.3">
      <c r="D9085" s="1"/>
    </row>
    <row r="9086" spans="4:4" x14ac:dyDescent="0.3">
      <c r="D9086" s="1"/>
    </row>
    <row r="9087" spans="4:4" x14ac:dyDescent="0.3">
      <c r="D9087" s="1"/>
    </row>
    <row r="9088" spans="4:4" x14ac:dyDescent="0.3">
      <c r="D9088" s="1"/>
    </row>
    <row r="9089" spans="4:4" x14ac:dyDescent="0.3">
      <c r="D9089" s="1"/>
    </row>
    <row r="9090" spans="4:4" x14ac:dyDescent="0.3">
      <c r="D9090" s="1"/>
    </row>
    <row r="9091" spans="4:4" x14ac:dyDescent="0.3">
      <c r="D9091" s="1"/>
    </row>
    <row r="9092" spans="4:4" x14ac:dyDescent="0.3">
      <c r="D9092" s="1"/>
    </row>
    <row r="9093" spans="4:4" x14ac:dyDescent="0.3">
      <c r="D9093" s="1"/>
    </row>
    <row r="9094" spans="4:4" x14ac:dyDescent="0.3">
      <c r="D9094" s="1"/>
    </row>
    <row r="9095" spans="4:4" x14ac:dyDescent="0.3">
      <c r="D9095" s="1"/>
    </row>
    <row r="9096" spans="4:4" x14ac:dyDescent="0.3">
      <c r="D9096" s="1"/>
    </row>
    <row r="9097" spans="4:4" x14ac:dyDescent="0.3">
      <c r="D9097" s="1"/>
    </row>
    <row r="9098" spans="4:4" x14ac:dyDescent="0.3">
      <c r="D9098" s="1"/>
    </row>
    <row r="9099" spans="4:4" x14ac:dyDescent="0.3">
      <c r="D9099" s="1"/>
    </row>
    <row r="9100" spans="4:4" x14ac:dyDescent="0.3">
      <c r="D9100" s="1"/>
    </row>
    <row r="9101" spans="4:4" x14ac:dyDescent="0.3">
      <c r="D9101" s="1"/>
    </row>
    <row r="9102" spans="4:4" x14ac:dyDescent="0.3">
      <c r="D9102" s="1"/>
    </row>
    <row r="9103" spans="4:4" x14ac:dyDescent="0.3">
      <c r="D9103" s="1"/>
    </row>
    <row r="9104" spans="4:4" x14ac:dyDescent="0.3">
      <c r="D9104" s="1"/>
    </row>
    <row r="9105" spans="4:4" x14ac:dyDescent="0.3">
      <c r="D9105" s="1"/>
    </row>
    <row r="9106" spans="4:4" x14ac:dyDescent="0.3">
      <c r="D9106" s="1"/>
    </row>
    <row r="9107" spans="4:4" x14ac:dyDescent="0.3">
      <c r="D9107" s="1"/>
    </row>
    <row r="9108" spans="4:4" x14ac:dyDescent="0.3">
      <c r="D9108" s="1"/>
    </row>
    <row r="9109" spans="4:4" x14ac:dyDescent="0.3">
      <c r="D9109" s="1"/>
    </row>
    <row r="9110" spans="4:4" x14ac:dyDescent="0.3">
      <c r="D9110" s="1"/>
    </row>
    <row r="9111" spans="4:4" x14ac:dyDescent="0.3">
      <c r="D9111" s="1"/>
    </row>
    <row r="9112" spans="4:4" x14ac:dyDescent="0.3">
      <c r="D9112" s="1"/>
    </row>
    <row r="9113" spans="4:4" x14ac:dyDescent="0.3">
      <c r="D9113" s="1"/>
    </row>
    <row r="9114" spans="4:4" x14ac:dyDescent="0.3">
      <c r="D9114" s="1"/>
    </row>
    <row r="9115" spans="4:4" x14ac:dyDescent="0.3">
      <c r="D9115" s="1"/>
    </row>
    <row r="9116" spans="4:4" x14ac:dyDescent="0.3">
      <c r="D9116" s="1"/>
    </row>
    <row r="9117" spans="4:4" x14ac:dyDescent="0.3">
      <c r="D9117" s="1"/>
    </row>
    <row r="9118" spans="4:4" x14ac:dyDescent="0.3">
      <c r="D9118" s="1"/>
    </row>
    <row r="9119" spans="4:4" x14ac:dyDescent="0.3">
      <c r="D9119" s="1"/>
    </row>
    <row r="9120" spans="4:4" x14ac:dyDescent="0.3">
      <c r="D9120" s="1"/>
    </row>
    <row r="9121" spans="4:4" x14ac:dyDescent="0.3">
      <c r="D9121" s="1"/>
    </row>
    <row r="9122" spans="4:4" x14ac:dyDescent="0.3">
      <c r="D9122" s="1"/>
    </row>
    <row r="9123" spans="4:4" x14ac:dyDescent="0.3">
      <c r="D9123" s="1"/>
    </row>
    <row r="9124" spans="4:4" x14ac:dyDescent="0.3">
      <c r="D9124" s="1"/>
    </row>
    <row r="9125" spans="4:4" x14ac:dyDescent="0.3">
      <c r="D9125" s="1"/>
    </row>
    <row r="9126" spans="4:4" x14ac:dyDescent="0.3">
      <c r="D9126" s="1"/>
    </row>
    <row r="9127" spans="4:4" x14ac:dyDescent="0.3">
      <c r="D9127" s="1"/>
    </row>
    <row r="9128" spans="4:4" x14ac:dyDescent="0.3">
      <c r="D9128" s="1"/>
    </row>
    <row r="9129" spans="4:4" x14ac:dyDescent="0.3">
      <c r="D9129" s="1"/>
    </row>
    <row r="9130" spans="4:4" x14ac:dyDescent="0.3">
      <c r="D9130" s="1"/>
    </row>
    <row r="9131" spans="4:4" x14ac:dyDescent="0.3">
      <c r="D9131" s="1"/>
    </row>
    <row r="9132" spans="4:4" x14ac:dyDescent="0.3">
      <c r="D9132" s="1"/>
    </row>
    <row r="9133" spans="4:4" x14ac:dyDescent="0.3">
      <c r="D9133" s="1"/>
    </row>
    <row r="9134" spans="4:4" x14ac:dyDescent="0.3">
      <c r="D9134" s="1"/>
    </row>
    <row r="9135" spans="4:4" x14ac:dyDescent="0.3">
      <c r="D9135" s="1"/>
    </row>
    <row r="9136" spans="4:4" x14ac:dyDescent="0.3">
      <c r="D9136" s="1"/>
    </row>
    <row r="9137" spans="4:4" x14ac:dyDescent="0.3">
      <c r="D9137" s="1"/>
    </row>
    <row r="9138" spans="4:4" x14ac:dyDescent="0.3">
      <c r="D9138" s="1"/>
    </row>
    <row r="9139" spans="4:4" x14ac:dyDescent="0.3">
      <c r="D9139" s="1"/>
    </row>
    <row r="9140" spans="4:4" x14ac:dyDescent="0.3">
      <c r="D9140" s="1"/>
    </row>
    <row r="9141" spans="4:4" x14ac:dyDescent="0.3">
      <c r="D9141" s="1"/>
    </row>
    <row r="9142" spans="4:4" x14ac:dyDescent="0.3">
      <c r="D9142" s="1"/>
    </row>
    <row r="9143" spans="4:4" x14ac:dyDescent="0.3">
      <c r="D9143" s="1"/>
    </row>
    <row r="9144" spans="4:4" x14ac:dyDescent="0.3">
      <c r="D9144" s="1"/>
    </row>
    <row r="9145" spans="4:4" x14ac:dyDescent="0.3">
      <c r="D9145" s="1"/>
    </row>
    <row r="9146" spans="4:4" x14ac:dyDescent="0.3">
      <c r="D9146" s="1"/>
    </row>
    <row r="9147" spans="4:4" x14ac:dyDescent="0.3">
      <c r="D9147" s="1"/>
    </row>
    <row r="9148" spans="4:4" x14ac:dyDescent="0.3">
      <c r="D9148" s="1"/>
    </row>
    <row r="9149" spans="4:4" x14ac:dyDescent="0.3">
      <c r="D9149" s="1"/>
    </row>
    <row r="9150" spans="4:4" x14ac:dyDescent="0.3">
      <c r="D9150" s="1"/>
    </row>
    <row r="9151" spans="4:4" x14ac:dyDescent="0.3">
      <c r="D9151" s="1"/>
    </row>
    <row r="9152" spans="4:4" x14ac:dyDescent="0.3">
      <c r="D9152" s="1"/>
    </row>
    <row r="9153" spans="4:4" x14ac:dyDescent="0.3">
      <c r="D9153" s="1"/>
    </row>
    <row r="9154" spans="4:4" x14ac:dyDescent="0.3">
      <c r="D9154" s="1"/>
    </row>
    <row r="9155" spans="4:4" x14ac:dyDescent="0.3">
      <c r="D9155" s="1"/>
    </row>
    <row r="9156" spans="4:4" x14ac:dyDescent="0.3">
      <c r="D9156" s="1"/>
    </row>
    <row r="9157" spans="4:4" x14ac:dyDescent="0.3">
      <c r="D9157" s="1"/>
    </row>
    <row r="9158" spans="4:4" x14ac:dyDescent="0.3">
      <c r="D9158" s="1"/>
    </row>
    <row r="9159" spans="4:4" x14ac:dyDescent="0.3">
      <c r="D9159" s="1"/>
    </row>
    <row r="9160" spans="4:4" x14ac:dyDescent="0.3">
      <c r="D9160" s="1"/>
    </row>
    <row r="9161" spans="4:4" x14ac:dyDescent="0.3">
      <c r="D9161" s="1"/>
    </row>
    <row r="9162" spans="4:4" x14ac:dyDescent="0.3">
      <c r="D9162" s="1"/>
    </row>
    <row r="9163" spans="4:4" x14ac:dyDescent="0.3">
      <c r="D9163" s="1"/>
    </row>
    <row r="9164" spans="4:4" x14ac:dyDescent="0.3">
      <c r="D9164" s="1"/>
    </row>
    <row r="9165" spans="4:4" x14ac:dyDescent="0.3">
      <c r="D9165" s="1"/>
    </row>
    <row r="9166" spans="4:4" x14ac:dyDescent="0.3">
      <c r="D9166" s="1"/>
    </row>
    <row r="9167" spans="4:4" x14ac:dyDescent="0.3">
      <c r="D9167" s="1"/>
    </row>
    <row r="9168" spans="4:4" x14ac:dyDescent="0.3">
      <c r="D9168" s="1"/>
    </row>
    <row r="9169" spans="4:4" x14ac:dyDescent="0.3">
      <c r="D9169" s="1"/>
    </row>
    <row r="9170" spans="4:4" x14ac:dyDescent="0.3">
      <c r="D9170" s="1"/>
    </row>
    <row r="9171" spans="4:4" x14ac:dyDescent="0.3">
      <c r="D9171" s="1"/>
    </row>
    <row r="9172" spans="4:4" x14ac:dyDescent="0.3">
      <c r="D9172" s="1"/>
    </row>
    <row r="9173" spans="4:4" x14ac:dyDescent="0.3">
      <c r="D9173" s="1"/>
    </row>
    <row r="9174" spans="4:4" x14ac:dyDescent="0.3">
      <c r="D9174" s="1"/>
    </row>
    <row r="9175" spans="4:4" x14ac:dyDescent="0.3">
      <c r="D9175" s="1"/>
    </row>
    <row r="9176" spans="4:4" x14ac:dyDescent="0.3">
      <c r="D9176" s="1"/>
    </row>
    <row r="9177" spans="4:4" x14ac:dyDescent="0.3">
      <c r="D9177" s="1"/>
    </row>
    <row r="9178" spans="4:4" x14ac:dyDescent="0.3">
      <c r="D9178" s="1"/>
    </row>
    <row r="9179" spans="4:4" x14ac:dyDescent="0.3">
      <c r="D9179" s="1"/>
    </row>
    <row r="9180" spans="4:4" x14ac:dyDescent="0.3">
      <c r="D9180" s="1"/>
    </row>
    <row r="9181" spans="4:4" x14ac:dyDescent="0.3">
      <c r="D9181" s="1"/>
    </row>
    <row r="9182" spans="4:4" x14ac:dyDescent="0.3">
      <c r="D9182" s="1"/>
    </row>
    <row r="9183" spans="4:4" x14ac:dyDescent="0.3">
      <c r="D9183" s="1"/>
    </row>
    <row r="9184" spans="4:4" x14ac:dyDescent="0.3">
      <c r="D9184" s="1"/>
    </row>
    <row r="9185" spans="4:4" x14ac:dyDescent="0.3">
      <c r="D9185" s="1"/>
    </row>
    <row r="9186" spans="4:4" x14ac:dyDescent="0.3">
      <c r="D9186" s="1"/>
    </row>
    <row r="9187" spans="4:4" x14ac:dyDescent="0.3">
      <c r="D9187" s="1"/>
    </row>
    <row r="9188" spans="4:4" x14ac:dyDescent="0.3">
      <c r="D9188" s="1"/>
    </row>
    <row r="9189" spans="4:4" x14ac:dyDescent="0.3">
      <c r="D9189" s="1"/>
    </row>
    <row r="9190" spans="4:4" x14ac:dyDescent="0.3">
      <c r="D9190" s="1"/>
    </row>
    <row r="9191" spans="4:4" x14ac:dyDescent="0.3">
      <c r="D9191" s="1"/>
    </row>
    <row r="9192" spans="4:4" x14ac:dyDescent="0.3">
      <c r="D9192" s="1"/>
    </row>
    <row r="9193" spans="4:4" x14ac:dyDescent="0.3">
      <c r="D9193" s="1"/>
    </row>
    <row r="9194" spans="4:4" x14ac:dyDescent="0.3">
      <c r="D9194" s="1"/>
    </row>
    <row r="9195" spans="4:4" x14ac:dyDescent="0.3">
      <c r="D9195" s="1"/>
    </row>
    <row r="9196" spans="4:4" x14ac:dyDescent="0.3">
      <c r="D9196" s="1"/>
    </row>
    <row r="9197" spans="4:4" x14ac:dyDescent="0.3">
      <c r="D9197" s="1"/>
    </row>
    <row r="9198" spans="4:4" x14ac:dyDescent="0.3">
      <c r="D9198" s="1"/>
    </row>
    <row r="9199" spans="4:4" x14ac:dyDescent="0.3">
      <c r="D9199" s="1"/>
    </row>
    <row r="9200" spans="4:4" x14ac:dyDescent="0.3">
      <c r="D9200" s="1"/>
    </row>
    <row r="9201" spans="4:4" x14ac:dyDescent="0.3">
      <c r="D9201" s="1"/>
    </row>
    <row r="9202" spans="4:4" x14ac:dyDescent="0.3">
      <c r="D9202" s="1"/>
    </row>
    <row r="9203" spans="4:4" x14ac:dyDescent="0.3">
      <c r="D9203" s="1"/>
    </row>
    <row r="9204" spans="4:4" x14ac:dyDescent="0.3">
      <c r="D9204" s="1"/>
    </row>
    <row r="9205" spans="4:4" x14ac:dyDescent="0.3">
      <c r="D9205" s="1"/>
    </row>
    <row r="9206" spans="4:4" x14ac:dyDescent="0.3">
      <c r="D9206" s="1"/>
    </row>
    <row r="9207" spans="4:4" x14ac:dyDescent="0.3">
      <c r="D9207" s="1"/>
    </row>
    <row r="9208" spans="4:4" x14ac:dyDescent="0.3">
      <c r="D9208" s="1"/>
    </row>
    <row r="9209" spans="4:4" x14ac:dyDescent="0.3">
      <c r="D9209" s="1"/>
    </row>
    <row r="9210" spans="4:4" x14ac:dyDescent="0.3">
      <c r="D9210" s="1"/>
    </row>
    <row r="9211" spans="4:4" x14ac:dyDescent="0.3">
      <c r="D9211" s="1"/>
    </row>
    <row r="9212" spans="4:4" x14ac:dyDescent="0.3">
      <c r="D9212" s="1"/>
    </row>
    <row r="9213" spans="4:4" x14ac:dyDescent="0.3">
      <c r="D9213" s="1"/>
    </row>
    <row r="9214" spans="4:4" x14ac:dyDescent="0.3">
      <c r="D9214" s="1"/>
    </row>
    <row r="9215" spans="4:4" x14ac:dyDescent="0.3">
      <c r="D9215" s="1"/>
    </row>
    <row r="9216" spans="4:4" x14ac:dyDescent="0.3">
      <c r="D9216" s="1"/>
    </row>
    <row r="9217" spans="4:4" x14ac:dyDescent="0.3">
      <c r="D9217" s="1"/>
    </row>
    <row r="9218" spans="4:4" x14ac:dyDescent="0.3">
      <c r="D9218" s="1"/>
    </row>
    <row r="9219" spans="4:4" x14ac:dyDescent="0.3">
      <c r="D9219" s="1"/>
    </row>
    <row r="9220" spans="4:4" x14ac:dyDescent="0.3">
      <c r="D9220" s="1"/>
    </row>
    <row r="9221" spans="4:4" x14ac:dyDescent="0.3">
      <c r="D9221" s="1"/>
    </row>
    <row r="9222" spans="4:4" x14ac:dyDescent="0.3">
      <c r="D9222" s="1"/>
    </row>
    <row r="9223" spans="4:4" x14ac:dyDescent="0.3">
      <c r="D9223" s="1"/>
    </row>
    <row r="9224" spans="4:4" x14ac:dyDescent="0.3">
      <c r="D9224" s="1"/>
    </row>
    <row r="9225" spans="4:4" x14ac:dyDescent="0.3">
      <c r="D9225" s="1"/>
    </row>
    <row r="9226" spans="4:4" x14ac:dyDescent="0.3">
      <c r="D9226" s="1"/>
    </row>
    <row r="9227" spans="4:4" x14ac:dyDescent="0.3">
      <c r="D9227" s="1"/>
    </row>
    <row r="9228" spans="4:4" x14ac:dyDescent="0.3">
      <c r="D9228" s="1"/>
    </row>
    <row r="9229" spans="4:4" x14ac:dyDescent="0.3">
      <c r="D9229" s="1"/>
    </row>
    <row r="9230" spans="4:4" x14ac:dyDescent="0.3">
      <c r="D9230" s="1"/>
    </row>
    <row r="9231" spans="4:4" x14ac:dyDescent="0.3">
      <c r="D9231" s="1"/>
    </row>
    <row r="9232" spans="4:4" x14ac:dyDescent="0.3">
      <c r="D9232" s="1"/>
    </row>
    <row r="9233" spans="4:4" x14ac:dyDescent="0.3">
      <c r="D9233" s="1"/>
    </row>
    <row r="9234" spans="4:4" x14ac:dyDescent="0.3">
      <c r="D9234" s="1"/>
    </row>
    <row r="9235" spans="4:4" x14ac:dyDescent="0.3">
      <c r="D9235" s="1"/>
    </row>
    <row r="9236" spans="4:4" x14ac:dyDescent="0.3">
      <c r="D9236" s="1"/>
    </row>
    <row r="9237" spans="4:4" x14ac:dyDescent="0.3">
      <c r="D9237" s="1"/>
    </row>
    <row r="9238" spans="4:4" x14ac:dyDescent="0.3">
      <c r="D9238" s="1"/>
    </row>
    <row r="9239" spans="4:4" x14ac:dyDescent="0.3">
      <c r="D9239" s="1"/>
    </row>
    <row r="9240" spans="4:4" x14ac:dyDescent="0.3">
      <c r="D9240" s="1"/>
    </row>
    <row r="9241" spans="4:4" x14ac:dyDescent="0.3">
      <c r="D9241" s="1"/>
    </row>
    <row r="9242" spans="4:4" x14ac:dyDescent="0.3">
      <c r="D9242" s="1"/>
    </row>
    <row r="9243" spans="4:4" x14ac:dyDescent="0.3">
      <c r="D9243" s="1"/>
    </row>
    <row r="9244" spans="4:4" x14ac:dyDescent="0.3">
      <c r="D9244" s="1"/>
    </row>
    <row r="9245" spans="4:4" x14ac:dyDescent="0.3">
      <c r="D9245" s="1"/>
    </row>
    <row r="9246" spans="4:4" x14ac:dyDescent="0.3">
      <c r="D9246" s="1"/>
    </row>
    <row r="9247" spans="4:4" x14ac:dyDescent="0.3">
      <c r="D9247" s="1"/>
    </row>
    <row r="9248" spans="4:4" x14ac:dyDescent="0.3">
      <c r="D9248" s="1"/>
    </row>
    <row r="9249" spans="4:4" x14ac:dyDescent="0.3">
      <c r="D9249" s="1"/>
    </row>
    <row r="9250" spans="4:4" x14ac:dyDescent="0.3">
      <c r="D9250" s="1"/>
    </row>
    <row r="9251" spans="4:4" x14ac:dyDescent="0.3">
      <c r="D9251" s="1"/>
    </row>
    <row r="9252" spans="4:4" x14ac:dyDescent="0.3">
      <c r="D9252" s="1"/>
    </row>
    <row r="9253" spans="4:4" x14ac:dyDescent="0.3">
      <c r="D9253" s="1"/>
    </row>
    <row r="9254" spans="4:4" x14ac:dyDescent="0.3">
      <c r="D9254" s="1"/>
    </row>
    <row r="9255" spans="4:4" x14ac:dyDescent="0.3">
      <c r="D9255" s="1"/>
    </row>
    <row r="9256" spans="4:4" x14ac:dyDescent="0.3">
      <c r="D9256" s="1"/>
    </row>
    <row r="9257" spans="4:4" x14ac:dyDescent="0.3">
      <c r="D9257" s="1"/>
    </row>
    <row r="9258" spans="4:4" x14ac:dyDescent="0.3">
      <c r="D9258" s="1"/>
    </row>
    <row r="9259" spans="4:4" x14ac:dyDescent="0.3">
      <c r="D9259" s="1"/>
    </row>
    <row r="9260" spans="4:4" x14ac:dyDescent="0.3">
      <c r="D9260" s="1"/>
    </row>
    <row r="9261" spans="4:4" x14ac:dyDescent="0.3">
      <c r="D9261" s="1"/>
    </row>
    <row r="9262" spans="4:4" x14ac:dyDescent="0.3">
      <c r="D9262" s="1"/>
    </row>
    <row r="9263" spans="4:4" x14ac:dyDescent="0.3">
      <c r="D9263" s="1"/>
    </row>
    <row r="9264" spans="4:4" x14ac:dyDescent="0.3">
      <c r="D9264" s="1"/>
    </row>
    <row r="9265" spans="4:4" x14ac:dyDescent="0.3">
      <c r="D9265" s="1"/>
    </row>
    <row r="9266" spans="4:4" x14ac:dyDescent="0.3">
      <c r="D9266" s="1"/>
    </row>
    <row r="9267" spans="4:4" x14ac:dyDescent="0.3">
      <c r="D9267" s="1"/>
    </row>
    <row r="9268" spans="4:4" x14ac:dyDescent="0.3">
      <c r="D9268" s="1"/>
    </row>
    <row r="9269" spans="4:4" x14ac:dyDescent="0.3">
      <c r="D9269" s="1"/>
    </row>
    <row r="9270" spans="4:4" x14ac:dyDescent="0.3">
      <c r="D9270" s="1"/>
    </row>
    <row r="9271" spans="4:4" x14ac:dyDescent="0.3">
      <c r="D9271" s="1"/>
    </row>
    <row r="9272" spans="4:4" x14ac:dyDescent="0.3">
      <c r="D9272" s="1"/>
    </row>
    <row r="9273" spans="4:4" x14ac:dyDescent="0.3">
      <c r="D9273" s="1"/>
    </row>
    <row r="9274" spans="4:4" x14ac:dyDescent="0.3">
      <c r="D9274" s="1"/>
    </row>
    <row r="9275" spans="4:4" x14ac:dyDescent="0.3">
      <c r="D9275" s="1"/>
    </row>
    <row r="9276" spans="4:4" x14ac:dyDescent="0.3">
      <c r="D9276" s="1"/>
    </row>
    <row r="9277" spans="4:4" x14ac:dyDescent="0.3">
      <c r="D9277" s="1"/>
    </row>
    <row r="9278" spans="4:4" x14ac:dyDescent="0.3">
      <c r="D9278" s="1"/>
    </row>
    <row r="9279" spans="4:4" x14ac:dyDescent="0.3">
      <c r="D9279" s="1"/>
    </row>
    <row r="9280" spans="4:4" x14ac:dyDescent="0.3">
      <c r="D9280" s="1"/>
    </row>
    <row r="9281" spans="4:4" x14ac:dyDescent="0.3">
      <c r="D9281" s="1"/>
    </row>
    <row r="9282" spans="4:4" x14ac:dyDescent="0.3">
      <c r="D9282" s="1"/>
    </row>
    <row r="9283" spans="4:4" x14ac:dyDescent="0.3">
      <c r="D9283" s="1"/>
    </row>
    <row r="9284" spans="4:4" x14ac:dyDescent="0.3">
      <c r="D9284" s="1"/>
    </row>
    <row r="9285" spans="4:4" x14ac:dyDescent="0.3">
      <c r="D9285" s="1"/>
    </row>
    <row r="9286" spans="4:4" x14ac:dyDescent="0.3">
      <c r="D9286" s="1"/>
    </row>
    <row r="9287" spans="4:4" x14ac:dyDescent="0.3">
      <c r="D9287" s="1"/>
    </row>
    <row r="9288" spans="4:4" x14ac:dyDescent="0.3">
      <c r="D9288" s="1"/>
    </row>
    <row r="9289" spans="4:4" x14ac:dyDescent="0.3">
      <c r="D9289" s="1"/>
    </row>
    <row r="9290" spans="4:4" x14ac:dyDescent="0.3">
      <c r="D9290" s="1"/>
    </row>
    <row r="9291" spans="4:4" x14ac:dyDescent="0.3">
      <c r="D9291" s="1"/>
    </row>
    <row r="9292" spans="4:4" x14ac:dyDescent="0.3">
      <c r="D9292" s="1"/>
    </row>
    <row r="9293" spans="4:4" x14ac:dyDescent="0.3">
      <c r="D9293" s="1"/>
    </row>
    <row r="9294" spans="4:4" x14ac:dyDescent="0.3">
      <c r="D9294" s="1"/>
    </row>
    <row r="9295" spans="4:4" x14ac:dyDescent="0.3">
      <c r="D9295" s="1"/>
    </row>
    <row r="9296" spans="4:4" x14ac:dyDescent="0.3">
      <c r="D9296" s="1"/>
    </row>
    <row r="9297" spans="4:4" x14ac:dyDescent="0.3">
      <c r="D9297" s="1"/>
    </row>
    <row r="9298" spans="4:4" x14ac:dyDescent="0.3">
      <c r="D9298" s="1"/>
    </row>
    <row r="9299" spans="4:4" x14ac:dyDescent="0.3">
      <c r="D9299" s="1"/>
    </row>
    <row r="9300" spans="4:4" x14ac:dyDescent="0.3">
      <c r="D9300" s="1"/>
    </row>
    <row r="9301" spans="4:4" x14ac:dyDescent="0.3">
      <c r="D9301" s="1"/>
    </row>
    <row r="9302" spans="4:4" x14ac:dyDescent="0.3">
      <c r="D9302" s="1"/>
    </row>
    <row r="9303" spans="4:4" x14ac:dyDescent="0.3">
      <c r="D9303" s="1"/>
    </row>
    <row r="9304" spans="4:4" x14ac:dyDescent="0.3">
      <c r="D9304" s="1"/>
    </row>
    <row r="9305" spans="4:4" x14ac:dyDescent="0.3">
      <c r="D9305" s="1"/>
    </row>
    <row r="9306" spans="4:4" x14ac:dyDescent="0.3">
      <c r="D9306" s="1"/>
    </row>
    <row r="9307" spans="4:4" x14ac:dyDescent="0.3">
      <c r="D9307" s="1"/>
    </row>
    <row r="9308" spans="4:4" x14ac:dyDescent="0.3">
      <c r="D9308" s="1"/>
    </row>
    <row r="9309" spans="4:4" x14ac:dyDescent="0.3">
      <c r="D9309" s="1"/>
    </row>
    <row r="9310" spans="4:4" x14ac:dyDescent="0.3">
      <c r="D9310" s="1"/>
    </row>
    <row r="9311" spans="4:4" x14ac:dyDescent="0.3">
      <c r="D9311" s="1"/>
    </row>
    <row r="9312" spans="4:4" x14ac:dyDescent="0.3">
      <c r="D9312" s="1"/>
    </row>
    <row r="9313" spans="4:4" x14ac:dyDescent="0.3">
      <c r="D9313" s="1"/>
    </row>
    <row r="9314" spans="4:4" x14ac:dyDescent="0.3">
      <c r="D9314" s="1"/>
    </row>
    <row r="9315" spans="4:4" x14ac:dyDescent="0.3">
      <c r="D9315" s="1"/>
    </row>
    <row r="9316" spans="4:4" x14ac:dyDescent="0.3">
      <c r="D9316" s="1"/>
    </row>
    <row r="9317" spans="4:4" x14ac:dyDescent="0.3">
      <c r="D9317" s="1"/>
    </row>
    <row r="9318" spans="4:4" x14ac:dyDescent="0.3">
      <c r="D9318" s="1"/>
    </row>
    <row r="9319" spans="4:4" x14ac:dyDescent="0.3">
      <c r="D9319" s="1"/>
    </row>
    <row r="9320" spans="4:4" x14ac:dyDescent="0.3">
      <c r="D9320" s="1"/>
    </row>
    <row r="9321" spans="4:4" x14ac:dyDescent="0.3">
      <c r="D9321" s="1"/>
    </row>
    <row r="9322" spans="4:4" x14ac:dyDescent="0.3">
      <c r="D9322" s="1"/>
    </row>
    <row r="9323" spans="4:4" x14ac:dyDescent="0.3">
      <c r="D9323" s="1"/>
    </row>
    <row r="9324" spans="4:4" x14ac:dyDescent="0.3">
      <c r="D9324" s="1"/>
    </row>
    <row r="9325" spans="4:4" x14ac:dyDescent="0.3">
      <c r="D9325" s="1"/>
    </row>
    <row r="9326" spans="4:4" x14ac:dyDescent="0.3">
      <c r="D9326" s="1"/>
    </row>
    <row r="9327" spans="4:4" x14ac:dyDescent="0.3">
      <c r="D9327" s="1"/>
    </row>
    <row r="9328" spans="4:4" x14ac:dyDescent="0.3">
      <c r="D9328" s="1"/>
    </row>
    <row r="9329" spans="4:4" x14ac:dyDescent="0.3">
      <c r="D9329" s="1"/>
    </row>
    <row r="9330" spans="4:4" x14ac:dyDescent="0.3">
      <c r="D9330" s="1"/>
    </row>
    <row r="9331" spans="4:4" x14ac:dyDescent="0.3">
      <c r="D9331" s="1"/>
    </row>
    <row r="9332" spans="4:4" x14ac:dyDescent="0.3">
      <c r="D9332" s="1"/>
    </row>
    <row r="9333" spans="4:4" x14ac:dyDescent="0.3">
      <c r="D9333" s="1"/>
    </row>
    <row r="9334" spans="4:4" x14ac:dyDescent="0.3">
      <c r="D9334" s="1"/>
    </row>
    <row r="9335" spans="4:4" x14ac:dyDescent="0.3">
      <c r="D9335" s="1"/>
    </row>
    <row r="9336" spans="4:4" x14ac:dyDescent="0.3">
      <c r="D9336" s="1"/>
    </row>
    <row r="9337" spans="4:4" x14ac:dyDescent="0.3">
      <c r="D9337" s="1"/>
    </row>
    <row r="9338" spans="4:4" x14ac:dyDescent="0.3">
      <c r="D9338" s="1"/>
    </row>
    <row r="9339" spans="4:4" x14ac:dyDescent="0.3">
      <c r="D9339" s="1"/>
    </row>
    <row r="9340" spans="4:4" x14ac:dyDescent="0.3">
      <c r="D9340" s="1"/>
    </row>
    <row r="9341" spans="4:4" x14ac:dyDescent="0.3">
      <c r="D9341" s="1"/>
    </row>
    <row r="9342" spans="4:4" x14ac:dyDescent="0.3">
      <c r="D9342" s="1"/>
    </row>
    <row r="9343" spans="4:4" x14ac:dyDescent="0.3">
      <c r="D9343" s="1"/>
    </row>
    <row r="9344" spans="4:4" x14ac:dyDescent="0.3">
      <c r="D9344" s="1"/>
    </row>
    <row r="9345" spans="4:4" x14ac:dyDescent="0.3">
      <c r="D9345" s="1"/>
    </row>
    <row r="9346" spans="4:4" x14ac:dyDescent="0.3">
      <c r="D9346" s="1"/>
    </row>
    <row r="9347" spans="4:4" x14ac:dyDescent="0.3">
      <c r="D9347" s="1"/>
    </row>
    <row r="9348" spans="4:4" x14ac:dyDescent="0.3">
      <c r="D9348" s="1"/>
    </row>
    <row r="9349" spans="4:4" x14ac:dyDescent="0.3">
      <c r="D9349" s="1"/>
    </row>
    <row r="9350" spans="4:4" x14ac:dyDescent="0.3">
      <c r="D9350" s="1"/>
    </row>
    <row r="9351" spans="4:4" x14ac:dyDescent="0.3">
      <c r="D9351" s="1"/>
    </row>
    <row r="9352" spans="4:4" x14ac:dyDescent="0.3">
      <c r="D9352" s="1"/>
    </row>
    <row r="9353" spans="4:4" x14ac:dyDescent="0.3">
      <c r="D9353" s="1"/>
    </row>
    <row r="9354" spans="4:4" x14ac:dyDescent="0.3">
      <c r="D9354" s="1"/>
    </row>
    <row r="9355" spans="4:4" x14ac:dyDescent="0.3">
      <c r="D9355" s="1"/>
    </row>
    <row r="9356" spans="4:4" x14ac:dyDescent="0.3">
      <c r="D9356" s="1"/>
    </row>
    <row r="9357" spans="4:4" x14ac:dyDescent="0.3">
      <c r="D9357" s="1"/>
    </row>
    <row r="9358" spans="4:4" x14ac:dyDescent="0.3">
      <c r="D9358" s="1"/>
    </row>
    <row r="9359" spans="4:4" x14ac:dyDescent="0.3">
      <c r="D9359" s="1"/>
    </row>
    <row r="9360" spans="4:4" x14ac:dyDescent="0.3">
      <c r="D9360" s="1"/>
    </row>
    <row r="9361" spans="4:4" x14ac:dyDescent="0.3">
      <c r="D9361" s="1"/>
    </row>
    <row r="9362" spans="4:4" x14ac:dyDescent="0.3">
      <c r="D9362" s="1"/>
    </row>
    <row r="9363" spans="4:4" x14ac:dyDescent="0.3">
      <c r="D9363" s="1"/>
    </row>
    <row r="9364" spans="4:4" x14ac:dyDescent="0.3">
      <c r="D9364" s="1"/>
    </row>
    <row r="9365" spans="4:4" x14ac:dyDescent="0.3">
      <c r="D9365" s="1"/>
    </row>
    <row r="9366" spans="4:4" x14ac:dyDescent="0.3">
      <c r="D9366" s="1"/>
    </row>
    <row r="9367" spans="4:4" x14ac:dyDescent="0.3">
      <c r="D9367" s="1"/>
    </row>
    <row r="9368" spans="4:4" x14ac:dyDescent="0.3">
      <c r="D9368" s="1"/>
    </row>
    <row r="9369" spans="4:4" x14ac:dyDescent="0.3">
      <c r="D9369" s="1"/>
    </row>
    <row r="9370" spans="4:4" x14ac:dyDescent="0.3">
      <c r="D9370" s="1"/>
    </row>
    <row r="9371" spans="4:4" x14ac:dyDescent="0.3">
      <c r="D9371" s="1"/>
    </row>
    <row r="9372" spans="4:4" x14ac:dyDescent="0.3">
      <c r="D9372" s="1"/>
    </row>
    <row r="9373" spans="4:4" x14ac:dyDescent="0.3">
      <c r="D9373" s="1"/>
    </row>
    <row r="9374" spans="4:4" x14ac:dyDescent="0.3">
      <c r="D9374" s="1"/>
    </row>
    <row r="9375" spans="4:4" x14ac:dyDescent="0.3">
      <c r="D9375" s="1"/>
    </row>
    <row r="9376" spans="4:4" x14ac:dyDescent="0.3">
      <c r="D9376" s="1"/>
    </row>
    <row r="9377" spans="4:4" x14ac:dyDescent="0.3">
      <c r="D9377" s="1"/>
    </row>
    <row r="9378" spans="4:4" x14ac:dyDescent="0.3">
      <c r="D9378" s="1"/>
    </row>
    <row r="9379" spans="4:4" x14ac:dyDescent="0.3">
      <c r="D9379" s="1"/>
    </row>
    <row r="9380" spans="4:4" x14ac:dyDescent="0.3">
      <c r="D9380" s="1"/>
    </row>
    <row r="9381" spans="4:4" x14ac:dyDescent="0.3">
      <c r="D9381" s="1"/>
    </row>
    <row r="9382" spans="4:4" x14ac:dyDescent="0.3">
      <c r="D9382" s="1"/>
    </row>
    <row r="9383" spans="4:4" x14ac:dyDescent="0.3">
      <c r="D9383" s="1"/>
    </row>
    <row r="9384" spans="4:4" x14ac:dyDescent="0.3">
      <c r="D9384" s="1"/>
    </row>
    <row r="9385" spans="4:4" x14ac:dyDescent="0.3">
      <c r="D9385" s="1"/>
    </row>
    <row r="9386" spans="4:4" x14ac:dyDescent="0.3">
      <c r="D9386" s="1"/>
    </row>
    <row r="9387" spans="4:4" x14ac:dyDescent="0.3">
      <c r="D9387" s="1"/>
    </row>
    <row r="9388" spans="4:4" x14ac:dyDescent="0.3">
      <c r="D9388" s="1"/>
    </row>
    <row r="9389" spans="4:4" x14ac:dyDescent="0.3">
      <c r="D9389" s="1"/>
    </row>
    <row r="9390" spans="4:4" x14ac:dyDescent="0.3">
      <c r="D9390" s="1"/>
    </row>
    <row r="9391" spans="4:4" x14ac:dyDescent="0.3">
      <c r="D9391" s="1"/>
    </row>
    <row r="9392" spans="4:4" x14ac:dyDescent="0.3">
      <c r="D9392" s="1"/>
    </row>
    <row r="9393" spans="4:4" x14ac:dyDescent="0.3">
      <c r="D9393" s="1"/>
    </row>
    <row r="9394" spans="4:4" x14ac:dyDescent="0.3">
      <c r="D9394" s="1"/>
    </row>
    <row r="9395" spans="4:4" x14ac:dyDescent="0.3">
      <c r="D9395" s="1"/>
    </row>
    <row r="9396" spans="4:4" x14ac:dyDescent="0.3">
      <c r="D9396" s="1"/>
    </row>
    <row r="9397" spans="4:4" x14ac:dyDescent="0.3">
      <c r="D9397" s="1"/>
    </row>
    <row r="9398" spans="4:4" x14ac:dyDescent="0.3">
      <c r="D9398" s="1"/>
    </row>
    <row r="9399" spans="4:4" x14ac:dyDescent="0.3">
      <c r="D9399" s="1"/>
    </row>
    <row r="9400" spans="4:4" x14ac:dyDescent="0.3">
      <c r="D9400" s="1"/>
    </row>
    <row r="9401" spans="4:4" x14ac:dyDescent="0.3">
      <c r="D9401" s="1"/>
    </row>
    <row r="9402" spans="4:4" x14ac:dyDescent="0.3">
      <c r="D9402" s="1"/>
    </row>
    <row r="9403" spans="4:4" x14ac:dyDescent="0.3">
      <c r="D9403" s="1"/>
    </row>
    <row r="9404" spans="4:4" x14ac:dyDescent="0.3">
      <c r="D9404" s="1"/>
    </row>
    <row r="9405" spans="4:4" x14ac:dyDescent="0.3">
      <c r="D9405" s="1"/>
    </row>
    <row r="9406" spans="4:4" x14ac:dyDescent="0.3">
      <c r="D9406" s="1"/>
    </row>
    <row r="9407" spans="4:4" x14ac:dyDescent="0.3">
      <c r="D9407" s="1"/>
    </row>
    <row r="9408" spans="4:4" x14ac:dyDescent="0.3">
      <c r="D9408" s="1"/>
    </row>
    <row r="9409" spans="4:4" x14ac:dyDescent="0.3">
      <c r="D9409" s="1"/>
    </row>
    <row r="9410" spans="4:4" x14ac:dyDescent="0.3">
      <c r="D9410" s="1"/>
    </row>
    <row r="9411" spans="4:4" x14ac:dyDescent="0.3">
      <c r="D9411" s="1"/>
    </row>
    <row r="9412" spans="4:4" x14ac:dyDescent="0.3">
      <c r="D9412" s="1"/>
    </row>
    <row r="9413" spans="4:4" x14ac:dyDescent="0.3">
      <c r="D9413" s="1"/>
    </row>
    <row r="9414" spans="4:4" x14ac:dyDescent="0.3">
      <c r="D9414" s="1"/>
    </row>
    <row r="9415" spans="4:4" x14ac:dyDescent="0.3">
      <c r="D9415" s="1"/>
    </row>
    <row r="9416" spans="4:4" x14ac:dyDescent="0.3">
      <c r="D9416" s="1"/>
    </row>
    <row r="9417" spans="4:4" x14ac:dyDescent="0.3">
      <c r="D9417" s="1"/>
    </row>
    <row r="9418" spans="4:4" x14ac:dyDescent="0.3">
      <c r="D9418" s="1"/>
    </row>
    <row r="9419" spans="4:4" x14ac:dyDescent="0.3">
      <c r="D9419" s="1"/>
    </row>
    <row r="9420" spans="4:4" x14ac:dyDescent="0.3">
      <c r="D9420" s="1"/>
    </row>
    <row r="9421" spans="4:4" x14ac:dyDescent="0.3">
      <c r="D9421" s="1"/>
    </row>
    <row r="9422" spans="4:4" x14ac:dyDescent="0.3">
      <c r="D9422" s="1"/>
    </row>
    <row r="9423" spans="4:4" x14ac:dyDescent="0.3">
      <c r="D9423" s="1"/>
    </row>
    <row r="9424" spans="4:4" x14ac:dyDescent="0.3">
      <c r="D9424" s="1"/>
    </row>
    <row r="9425" spans="4:4" x14ac:dyDescent="0.3">
      <c r="D9425" s="1"/>
    </row>
    <row r="9426" spans="4:4" x14ac:dyDescent="0.3">
      <c r="D9426" s="1"/>
    </row>
    <row r="9427" spans="4:4" x14ac:dyDescent="0.3">
      <c r="D9427" s="1"/>
    </row>
    <row r="9428" spans="4:4" x14ac:dyDescent="0.3">
      <c r="D9428" s="1"/>
    </row>
    <row r="9429" spans="4:4" x14ac:dyDescent="0.3">
      <c r="D9429" s="1"/>
    </row>
    <row r="9430" spans="4:4" x14ac:dyDescent="0.3">
      <c r="D9430" s="1"/>
    </row>
    <row r="9431" spans="4:4" x14ac:dyDescent="0.3">
      <c r="D9431" s="1"/>
    </row>
    <row r="9432" spans="4:4" x14ac:dyDescent="0.3">
      <c r="D9432" s="1"/>
    </row>
    <row r="9433" spans="4:4" x14ac:dyDescent="0.3">
      <c r="D9433" s="1"/>
    </row>
    <row r="9434" spans="4:4" x14ac:dyDescent="0.3">
      <c r="D9434" s="1"/>
    </row>
    <row r="9435" spans="4:4" x14ac:dyDescent="0.3">
      <c r="D9435" s="1"/>
    </row>
    <row r="9436" spans="4:4" x14ac:dyDescent="0.3">
      <c r="D9436" s="1"/>
    </row>
    <row r="9437" spans="4:4" x14ac:dyDescent="0.3">
      <c r="D9437" s="1"/>
    </row>
    <row r="9438" spans="4:4" x14ac:dyDescent="0.3">
      <c r="D9438" s="1"/>
    </row>
    <row r="9439" spans="4:4" x14ac:dyDescent="0.3">
      <c r="D9439" s="1"/>
    </row>
    <row r="9440" spans="4:4" x14ac:dyDescent="0.3">
      <c r="D9440" s="1"/>
    </row>
    <row r="9441" spans="4:4" x14ac:dyDescent="0.3">
      <c r="D9441" s="1"/>
    </row>
    <row r="9442" spans="4:4" x14ac:dyDescent="0.3">
      <c r="D9442" s="1"/>
    </row>
    <row r="9443" spans="4:4" x14ac:dyDescent="0.3">
      <c r="D9443" s="1"/>
    </row>
    <row r="9444" spans="4:4" x14ac:dyDescent="0.3">
      <c r="D9444" s="1"/>
    </row>
    <row r="9445" spans="4:4" x14ac:dyDescent="0.3">
      <c r="D9445" s="1"/>
    </row>
    <row r="9446" spans="4:4" x14ac:dyDescent="0.3">
      <c r="D9446" s="1"/>
    </row>
    <row r="9447" spans="4:4" x14ac:dyDescent="0.3">
      <c r="D9447" s="1"/>
    </row>
    <row r="9448" spans="4:4" x14ac:dyDescent="0.3">
      <c r="D9448" s="1"/>
    </row>
    <row r="9449" spans="4:4" x14ac:dyDescent="0.3">
      <c r="D9449" s="1"/>
    </row>
    <row r="9450" spans="4:4" x14ac:dyDescent="0.3">
      <c r="D9450" s="1"/>
    </row>
    <row r="9451" spans="4:4" x14ac:dyDescent="0.3">
      <c r="D9451" s="1"/>
    </row>
    <row r="9452" spans="4:4" x14ac:dyDescent="0.3">
      <c r="D9452" s="1"/>
    </row>
    <row r="9453" spans="4:4" x14ac:dyDescent="0.3">
      <c r="D9453" s="1"/>
    </row>
    <row r="9454" spans="4:4" x14ac:dyDescent="0.3">
      <c r="D9454" s="1"/>
    </row>
    <row r="9455" spans="4:4" x14ac:dyDescent="0.3">
      <c r="D9455" s="1"/>
    </row>
    <row r="9456" spans="4:4" x14ac:dyDescent="0.3">
      <c r="D9456" s="1"/>
    </row>
    <row r="9457" spans="4:4" x14ac:dyDescent="0.3">
      <c r="D9457" s="1"/>
    </row>
    <row r="9458" spans="4:4" x14ac:dyDescent="0.3">
      <c r="D9458" s="1"/>
    </row>
    <row r="9459" spans="4:4" x14ac:dyDescent="0.3">
      <c r="D9459" s="1"/>
    </row>
    <row r="9460" spans="4:4" x14ac:dyDescent="0.3">
      <c r="D9460" s="1"/>
    </row>
    <row r="9461" spans="4:4" x14ac:dyDescent="0.3">
      <c r="D9461" s="1"/>
    </row>
    <row r="9462" spans="4:4" x14ac:dyDescent="0.3">
      <c r="D9462" s="1"/>
    </row>
    <row r="9463" spans="4:4" x14ac:dyDescent="0.3">
      <c r="D9463" s="1"/>
    </row>
    <row r="9464" spans="4:4" x14ac:dyDescent="0.3">
      <c r="D9464" s="1"/>
    </row>
    <row r="9465" spans="4:4" x14ac:dyDescent="0.3">
      <c r="D9465" s="1"/>
    </row>
    <row r="9466" spans="4:4" x14ac:dyDescent="0.3">
      <c r="D9466" s="1"/>
    </row>
    <row r="9467" spans="4:4" x14ac:dyDescent="0.3">
      <c r="D9467" s="1"/>
    </row>
    <row r="9468" spans="4:4" x14ac:dyDescent="0.3">
      <c r="D9468" s="1"/>
    </row>
    <row r="9469" spans="4:4" x14ac:dyDescent="0.3">
      <c r="D9469" s="1"/>
    </row>
    <row r="9470" spans="4:4" x14ac:dyDescent="0.3">
      <c r="D9470" s="1"/>
    </row>
    <row r="9471" spans="4:4" x14ac:dyDescent="0.3">
      <c r="D9471" s="1"/>
    </row>
    <row r="9472" spans="4:4" x14ac:dyDescent="0.3">
      <c r="D9472" s="1"/>
    </row>
    <row r="9473" spans="4:4" x14ac:dyDescent="0.3">
      <c r="D9473" s="1"/>
    </row>
    <row r="9474" spans="4:4" x14ac:dyDescent="0.3">
      <c r="D9474" s="1"/>
    </row>
    <row r="9475" spans="4:4" x14ac:dyDescent="0.3">
      <c r="D9475" s="1"/>
    </row>
    <row r="9476" spans="4:4" x14ac:dyDescent="0.3">
      <c r="D9476" s="1"/>
    </row>
    <row r="9477" spans="4:4" x14ac:dyDescent="0.3">
      <c r="D9477" s="1"/>
    </row>
    <row r="9478" spans="4:4" x14ac:dyDescent="0.3">
      <c r="D9478" s="1"/>
    </row>
    <row r="9479" spans="4:4" x14ac:dyDescent="0.3">
      <c r="D9479" s="1"/>
    </row>
    <row r="9480" spans="4:4" x14ac:dyDescent="0.3">
      <c r="D9480" s="1"/>
    </row>
    <row r="9481" spans="4:4" x14ac:dyDescent="0.3">
      <c r="D9481" s="1"/>
    </row>
    <row r="9482" spans="4:4" x14ac:dyDescent="0.3">
      <c r="D9482" s="1"/>
    </row>
    <row r="9483" spans="4:4" x14ac:dyDescent="0.3">
      <c r="D9483" s="1"/>
    </row>
    <row r="9484" spans="4:4" x14ac:dyDescent="0.3">
      <c r="D9484" s="1"/>
    </row>
    <row r="9485" spans="4:4" x14ac:dyDescent="0.3">
      <c r="D9485" s="1"/>
    </row>
    <row r="9486" spans="4:4" x14ac:dyDescent="0.3">
      <c r="D9486" s="1"/>
    </row>
    <row r="9487" spans="4:4" x14ac:dyDescent="0.3">
      <c r="D9487" s="1"/>
    </row>
    <row r="9488" spans="4:4" x14ac:dyDescent="0.3">
      <c r="D9488" s="1"/>
    </row>
    <row r="9489" spans="4:4" x14ac:dyDescent="0.3">
      <c r="D9489" s="1"/>
    </row>
    <row r="9490" spans="4:4" x14ac:dyDescent="0.3">
      <c r="D9490" s="1"/>
    </row>
    <row r="9491" spans="4:4" x14ac:dyDescent="0.3">
      <c r="D9491" s="1"/>
    </row>
    <row r="9492" spans="4:4" x14ac:dyDescent="0.3">
      <c r="D9492" s="1"/>
    </row>
    <row r="9493" spans="4:4" x14ac:dyDescent="0.3">
      <c r="D9493" s="1"/>
    </row>
    <row r="9494" spans="4:4" x14ac:dyDescent="0.3">
      <c r="D9494" s="1"/>
    </row>
    <row r="9495" spans="4:4" x14ac:dyDescent="0.3">
      <c r="D9495" s="1"/>
    </row>
    <row r="9496" spans="4:4" x14ac:dyDescent="0.3">
      <c r="D9496" s="1"/>
    </row>
    <row r="9497" spans="4:4" x14ac:dyDescent="0.3">
      <c r="D9497" s="1"/>
    </row>
    <row r="9498" spans="4:4" x14ac:dyDescent="0.3">
      <c r="D9498" s="1"/>
    </row>
    <row r="9499" spans="4:4" x14ac:dyDescent="0.3">
      <c r="D9499" s="1"/>
    </row>
    <row r="9500" spans="4:4" x14ac:dyDescent="0.3">
      <c r="D9500" s="1"/>
    </row>
    <row r="9501" spans="4:4" x14ac:dyDescent="0.3">
      <c r="D9501" s="1"/>
    </row>
    <row r="9502" spans="4:4" x14ac:dyDescent="0.3">
      <c r="D9502" s="1"/>
    </row>
    <row r="9503" spans="4:4" x14ac:dyDescent="0.3">
      <c r="D9503" s="1"/>
    </row>
    <row r="9504" spans="4:4" x14ac:dyDescent="0.3">
      <c r="D9504" s="1"/>
    </row>
    <row r="9505" spans="4:4" x14ac:dyDescent="0.3">
      <c r="D9505" s="1"/>
    </row>
    <row r="9506" spans="4:4" x14ac:dyDescent="0.3">
      <c r="D9506" s="1"/>
    </row>
    <row r="9507" spans="4:4" x14ac:dyDescent="0.3">
      <c r="D9507" s="1"/>
    </row>
    <row r="9508" spans="4:4" x14ac:dyDescent="0.3">
      <c r="D9508" s="1"/>
    </row>
    <row r="9509" spans="4:4" x14ac:dyDescent="0.3">
      <c r="D9509" s="1"/>
    </row>
    <row r="9510" spans="4:4" x14ac:dyDescent="0.3">
      <c r="D9510" s="1"/>
    </row>
    <row r="9511" spans="4:4" x14ac:dyDescent="0.3">
      <c r="D9511" s="1"/>
    </row>
    <row r="9512" spans="4:4" x14ac:dyDescent="0.3">
      <c r="D9512" s="1"/>
    </row>
    <row r="9513" spans="4:4" x14ac:dyDescent="0.3">
      <c r="D9513" s="1"/>
    </row>
    <row r="9514" spans="4:4" x14ac:dyDescent="0.3">
      <c r="D9514" s="1"/>
    </row>
    <row r="9515" spans="4:4" x14ac:dyDescent="0.3">
      <c r="D9515" s="1"/>
    </row>
    <row r="9516" spans="4:4" x14ac:dyDescent="0.3">
      <c r="D9516" s="1"/>
    </row>
    <row r="9517" spans="4:4" x14ac:dyDescent="0.3">
      <c r="D9517" s="1"/>
    </row>
    <row r="9518" spans="4:4" x14ac:dyDescent="0.3">
      <c r="D9518" s="1"/>
    </row>
    <row r="9519" spans="4:4" x14ac:dyDescent="0.3">
      <c r="D9519" s="1"/>
    </row>
    <row r="9520" spans="4:4" x14ac:dyDescent="0.3">
      <c r="D9520" s="1"/>
    </row>
    <row r="9521" spans="4:4" x14ac:dyDescent="0.3">
      <c r="D9521" s="1"/>
    </row>
    <row r="9522" spans="4:4" x14ac:dyDescent="0.3">
      <c r="D9522" s="1"/>
    </row>
    <row r="9523" spans="4:4" x14ac:dyDescent="0.3">
      <c r="D9523" s="1"/>
    </row>
    <row r="9524" spans="4:4" x14ac:dyDescent="0.3">
      <c r="D9524" s="1"/>
    </row>
    <row r="9525" spans="4:4" x14ac:dyDescent="0.3">
      <c r="D9525" s="1"/>
    </row>
    <row r="9526" spans="4:4" x14ac:dyDescent="0.3">
      <c r="D9526" s="1"/>
    </row>
    <row r="9527" spans="4:4" x14ac:dyDescent="0.3">
      <c r="D9527" s="1"/>
    </row>
    <row r="9528" spans="4:4" x14ac:dyDescent="0.3">
      <c r="D9528" s="1"/>
    </row>
    <row r="9529" spans="4:4" x14ac:dyDescent="0.3">
      <c r="D9529" s="1"/>
    </row>
    <row r="9530" spans="4:4" x14ac:dyDescent="0.3">
      <c r="D9530" s="1"/>
    </row>
    <row r="9531" spans="4:4" x14ac:dyDescent="0.3">
      <c r="D9531" s="1"/>
    </row>
    <row r="9532" spans="4:4" x14ac:dyDescent="0.3">
      <c r="D9532" s="1"/>
    </row>
    <row r="9533" spans="4:4" x14ac:dyDescent="0.3">
      <c r="D9533" s="1"/>
    </row>
    <row r="9534" spans="4:4" x14ac:dyDescent="0.3">
      <c r="D9534" s="1"/>
    </row>
    <row r="9535" spans="4:4" x14ac:dyDescent="0.3">
      <c r="D9535" s="1"/>
    </row>
    <row r="9536" spans="4:4" x14ac:dyDescent="0.3">
      <c r="D9536" s="1"/>
    </row>
    <row r="9537" spans="4:4" x14ac:dyDescent="0.3">
      <c r="D9537" s="1"/>
    </row>
    <row r="9538" spans="4:4" x14ac:dyDescent="0.3">
      <c r="D9538" s="1"/>
    </row>
    <row r="9539" spans="4:4" x14ac:dyDescent="0.3">
      <c r="D9539" s="1"/>
    </row>
    <row r="9540" spans="4:4" x14ac:dyDescent="0.3">
      <c r="D9540" s="1"/>
    </row>
    <row r="9541" spans="4:4" x14ac:dyDescent="0.3">
      <c r="D9541" s="1"/>
    </row>
    <row r="9542" spans="4:4" x14ac:dyDescent="0.3">
      <c r="D9542" s="1"/>
    </row>
    <row r="9543" spans="4:4" x14ac:dyDescent="0.3">
      <c r="D9543" s="1"/>
    </row>
    <row r="9544" spans="4:4" x14ac:dyDescent="0.3">
      <c r="D9544" s="1"/>
    </row>
    <row r="9545" spans="4:4" x14ac:dyDescent="0.3">
      <c r="D9545" s="1"/>
    </row>
    <row r="9546" spans="4:4" x14ac:dyDescent="0.3">
      <c r="D9546" s="1"/>
    </row>
    <row r="9547" spans="4:4" x14ac:dyDescent="0.3">
      <c r="D9547" s="1"/>
    </row>
    <row r="9548" spans="4:4" x14ac:dyDescent="0.3">
      <c r="D9548" s="1"/>
    </row>
    <row r="9549" spans="4:4" x14ac:dyDescent="0.3">
      <c r="D9549" s="1"/>
    </row>
    <row r="9550" spans="4:4" x14ac:dyDescent="0.3">
      <c r="D9550" s="1"/>
    </row>
    <row r="9551" spans="4:4" x14ac:dyDescent="0.3">
      <c r="D9551" s="1"/>
    </row>
    <row r="9552" spans="4:4" x14ac:dyDescent="0.3">
      <c r="D9552" s="1"/>
    </row>
    <row r="9553" spans="4:4" x14ac:dyDescent="0.3">
      <c r="D9553" s="1"/>
    </row>
    <row r="9554" spans="4:4" x14ac:dyDescent="0.3">
      <c r="D9554" s="1"/>
    </row>
    <row r="9555" spans="4:4" x14ac:dyDescent="0.3">
      <c r="D9555" s="1"/>
    </row>
    <row r="9556" spans="4:4" x14ac:dyDescent="0.3">
      <c r="D9556" s="1"/>
    </row>
    <row r="9557" spans="4:4" x14ac:dyDescent="0.3">
      <c r="D9557" s="1"/>
    </row>
    <row r="9558" spans="4:4" x14ac:dyDescent="0.3">
      <c r="D9558" s="1"/>
    </row>
    <row r="9559" spans="4:4" x14ac:dyDescent="0.3">
      <c r="D9559" s="1"/>
    </row>
    <row r="9560" spans="4:4" x14ac:dyDescent="0.3">
      <c r="D9560" s="1"/>
    </row>
    <row r="9561" spans="4:4" x14ac:dyDescent="0.3">
      <c r="D9561" s="1"/>
    </row>
    <row r="9562" spans="4:4" x14ac:dyDescent="0.3">
      <c r="D9562" s="1"/>
    </row>
    <row r="9563" spans="4:4" x14ac:dyDescent="0.3">
      <c r="D9563" s="1"/>
    </row>
    <row r="9564" spans="4:4" x14ac:dyDescent="0.3">
      <c r="D9564" s="1"/>
    </row>
    <row r="9565" spans="4:4" x14ac:dyDescent="0.3">
      <c r="D9565" s="1"/>
    </row>
    <row r="9566" spans="4:4" x14ac:dyDescent="0.3">
      <c r="D9566" s="1"/>
    </row>
    <row r="9567" spans="4:4" x14ac:dyDescent="0.3">
      <c r="D9567" s="1"/>
    </row>
    <row r="9568" spans="4:4" x14ac:dyDescent="0.3">
      <c r="D9568" s="1"/>
    </row>
    <row r="9569" spans="4:4" x14ac:dyDescent="0.3">
      <c r="D9569" s="1"/>
    </row>
    <row r="9570" spans="4:4" x14ac:dyDescent="0.3">
      <c r="D9570" s="1"/>
    </row>
    <row r="9571" spans="4:4" x14ac:dyDescent="0.3">
      <c r="D9571" s="1"/>
    </row>
    <row r="9572" spans="4:4" x14ac:dyDescent="0.3">
      <c r="D9572" s="1"/>
    </row>
    <row r="9573" spans="4:4" x14ac:dyDescent="0.3">
      <c r="D9573" s="1"/>
    </row>
    <row r="9574" spans="4:4" x14ac:dyDescent="0.3">
      <c r="D9574" s="1"/>
    </row>
    <row r="9575" spans="4:4" x14ac:dyDescent="0.3">
      <c r="D9575" s="1"/>
    </row>
    <row r="9576" spans="4:4" x14ac:dyDescent="0.3">
      <c r="D9576" s="1"/>
    </row>
    <row r="9577" spans="4:4" x14ac:dyDescent="0.3">
      <c r="D9577" s="1"/>
    </row>
    <row r="9578" spans="4:4" x14ac:dyDescent="0.3">
      <c r="D9578" s="1"/>
    </row>
    <row r="9579" spans="4:4" x14ac:dyDescent="0.3">
      <c r="D9579" s="1"/>
    </row>
    <row r="9580" spans="4:4" x14ac:dyDescent="0.3">
      <c r="D9580" s="1"/>
    </row>
    <row r="9581" spans="4:4" x14ac:dyDescent="0.3">
      <c r="D9581" s="1"/>
    </row>
    <row r="9582" spans="4:4" x14ac:dyDescent="0.3">
      <c r="D9582" s="1"/>
    </row>
    <row r="9583" spans="4:4" x14ac:dyDescent="0.3">
      <c r="D9583" s="1"/>
    </row>
    <row r="9584" spans="4:4" x14ac:dyDescent="0.3">
      <c r="D9584" s="1"/>
    </row>
    <row r="9585" spans="4:4" x14ac:dyDescent="0.3">
      <c r="D9585" s="1"/>
    </row>
    <row r="9586" spans="4:4" x14ac:dyDescent="0.3">
      <c r="D9586" s="1"/>
    </row>
    <row r="9587" spans="4:4" x14ac:dyDescent="0.3">
      <c r="D9587" s="1"/>
    </row>
    <row r="9588" spans="4:4" x14ac:dyDescent="0.3">
      <c r="D9588" s="1"/>
    </row>
    <row r="9589" spans="4:4" x14ac:dyDescent="0.3">
      <c r="D9589" s="1"/>
    </row>
    <row r="9590" spans="4:4" x14ac:dyDescent="0.3">
      <c r="D9590" s="1"/>
    </row>
    <row r="9591" spans="4:4" x14ac:dyDescent="0.3">
      <c r="D9591" s="1"/>
    </row>
    <row r="9592" spans="4:4" x14ac:dyDescent="0.3">
      <c r="D9592" s="1"/>
    </row>
    <row r="9593" spans="4:4" x14ac:dyDescent="0.3">
      <c r="D9593" s="1"/>
    </row>
    <row r="9594" spans="4:4" x14ac:dyDescent="0.3">
      <c r="D9594" s="1"/>
    </row>
    <row r="9595" spans="4:4" x14ac:dyDescent="0.3">
      <c r="D9595" s="1"/>
    </row>
    <row r="9596" spans="4:4" x14ac:dyDescent="0.3">
      <c r="D9596" s="1"/>
    </row>
    <row r="9597" spans="4:4" x14ac:dyDescent="0.3">
      <c r="D9597" s="1"/>
    </row>
    <row r="9598" spans="4:4" x14ac:dyDescent="0.3">
      <c r="D9598" s="1"/>
    </row>
    <row r="9599" spans="4:4" x14ac:dyDescent="0.3">
      <c r="D9599" s="1"/>
    </row>
    <row r="9600" spans="4:4" x14ac:dyDescent="0.3">
      <c r="D9600" s="1"/>
    </row>
    <row r="9601" spans="4:4" x14ac:dyDescent="0.3">
      <c r="D9601" s="1"/>
    </row>
    <row r="9602" spans="4:4" x14ac:dyDescent="0.3">
      <c r="D9602" s="1"/>
    </row>
    <row r="9603" spans="4:4" x14ac:dyDescent="0.3">
      <c r="D9603" s="1"/>
    </row>
    <row r="9604" spans="4:4" x14ac:dyDescent="0.3">
      <c r="D9604" s="1"/>
    </row>
    <row r="9605" spans="4:4" x14ac:dyDescent="0.3">
      <c r="D9605" s="1"/>
    </row>
    <row r="9606" spans="4:4" x14ac:dyDescent="0.3">
      <c r="D9606" s="1"/>
    </row>
    <row r="9607" spans="4:4" x14ac:dyDescent="0.3">
      <c r="D9607" s="1"/>
    </row>
    <row r="9608" spans="4:4" x14ac:dyDescent="0.3">
      <c r="D9608" s="1"/>
    </row>
    <row r="9609" spans="4:4" x14ac:dyDescent="0.3">
      <c r="D9609" s="1"/>
    </row>
    <row r="9610" spans="4:4" x14ac:dyDescent="0.3">
      <c r="D9610" s="1"/>
    </row>
    <row r="9611" spans="4:4" x14ac:dyDescent="0.3">
      <c r="D9611" s="1"/>
    </row>
    <row r="9612" spans="4:4" x14ac:dyDescent="0.3">
      <c r="D9612" s="1"/>
    </row>
    <row r="9613" spans="4:4" x14ac:dyDescent="0.3">
      <c r="D9613" s="1"/>
    </row>
    <row r="9614" spans="4:4" x14ac:dyDescent="0.3">
      <c r="D9614" s="1"/>
    </row>
    <row r="9615" spans="4:4" x14ac:dyDescent="0.3">
      <c r="D9615" s="1"/>
    </row>
    <row r="9616" spans="4:4" x14ac:dyDescent="0.3">
      <c r="D9616" s="1"/>
    </row>
    <row r="9617" spans="4:4" x14ac:dyDescent="0.3">
      <c r="D9617" s="1"/>
    </row>
    <row r="9618" spans="4:4" x14ac:dyDescent="0.3">
      <c r="D9618" s="1"/>
    </row>
    <row r="9619" spans="4:4" x14ac:dyDescent="0.3">
      <c r="D9619" s="1"/>
    </row>
    <row r="9620" spans="4:4" x14ac:dyDescent="0.3">
      <c r="D9620" s="1"/>
    </row>
    <row r="9621" spans="4:4" x14ac:dyDescent="0.3">
      <c r="D9621" s="1"/>
    </row>
    <row r="9622" spans="4:4" x14ac:dyDescent="0.3">
      <c r="D9622" s="1"/>
    </row>
    <row r="9623" spans="4:4" x14ac:dyDescent="0.3">
      <c r="D9623" s="1"/>
    </row>
    <row r="9624" spans="4:4" x14ac:dyDescent="0.3">
      <c r="D9624" s="1"/>
    </row>
    <row r="9625" spans="4:4" x14ac:dyDescent="0.3">
      <c r="D9625" s="1"/>
    </row>
    <row r="9626" spans="4:4" x14ac:dyDescent="0.3">
      <c r="D9626" s="1"/>
    </row>
    <row r="9627" spans="4:4" x14ac:dyDescent="0.3">
      <c r="D9627" s="1"/>
    </row>
    <row r="9628" spans="4:4" x14ac:dyDescent="0.3">
      <c r="D9628" s="1"/>
    </row>
    <row r="9629" spans="4:4" x14ac:dyDescent="0.3">
      <c r="D9629" s="1"/>
    </row>
    <row r="9630" spans="4:4" x14ac:dyDescent="0.3">
      <c r="D9630" s="1"/>
    </row>
    <row r="9631" spans="4:4" x14ac:dyDescent="0.3">
      <c r="D9631" s="1"/>
    </row>
    <row r="9632" spans="4:4" x14ac:dyDescent="0.3">
      <c r="D9632" s="1"/>
    </row>
    <row r="9633" spans="4:4" x14ac:dyDescent="0.3">
      <c r="D9633" s="1"/>
    </row>
    <row r="9634" spans="4:4" x14ac:dyDescent="0.3">
      <c r="D9634" s="1"/>
    </row>
    <row r="9635" spans="4:4" x14ac:dyDescent="0.3">
      <c r="D9635" s="1"/>
    </row>
    <row r="9636" spans="4:4" x14ac:dyDescent="0.3">
      <c r="D9636" s="1"/>
    </row>
    <row r="9637" spans="4:4" x14ac:dyDescent="0.3">
      <c r="D9637" s="1"/>
    </row>
    <row r="9638" spans="4:4" x14ac:dyDescent="0.3">
      <c r="D9638" s="1"/>
    </row>
    <row r="9639" spans="4:4" x14ac:dyDescent="0.3">
      <c r="D9639" s="1"/>
    </row>
    <row r="9640" spans="4:4" x14ac:dyDescent="0.3">
      <c r="D9640" s="1"/>
    </row>
    <row r="9641" spans="4:4" x14ac:dyDescent="0.3">
      <c r="D9641" s="1"/>
    </row>
    <row r="9642" spans="4:4" x14ac:dyDescent="0.3">
      <c r="D9642" s="1"/>
    </row>
    <row r="9643" spans="4:4" x14ac:dyDescent="0.3">
      <c r="D9643" s="1"/>
    </row>
    <row r="9644" spans="4:4" x14ac:dyDescent="0.3">
      <c r="D9644" s="1"/>
    </row>
    <row r="9645" spans="4:4" x14ac:dyDescent="0.3">
      <c r="D9645" s="1"/>
    </row>
    <row r="9646" spans="4:4" x14ac:dyDescent="0.3">
      <c r="D9646" s="1"/>
    </row>
    <row r="9647" spans="4:4" x14ac:dyDescent="0.3">
      <c r="D9647" s="1"/>
    </row>
    <row r="9648" spans="4:4" x14ac:dyDescent="0.3">
      <c r="D9648" s="1"/>
    </row>
    <row r="9649" spans="4:4" x14ac:dyDescent="0.3">
      <c r="D9649" s="1"/>
    </row>
    <row r="9650" spans="4:4" x14ac:dyDescent="0.3">
      <c r="D9650" s="1"/>
    </row>
    <row r="9651" spans="4:4" x14ac:dyDescent="0.3">
      <c r="D9651" s="1"/>
    </row>
    <row r="9652" spans="4:4" x14ac:dyDescent="0.3">
      <c r="D9652" s="1"/>
    </row>
    <row r="9653" spans="4:4" x14ac:dyDescent="0.3">
      <c r="D9653" s="1"/>
    </row>
    <row r="9654" spans="4:4" x14ac:dyDescent="0.3">
      <c r="D9654" s="1"/>
    </row>
    <row r="9655" spans="4:4" x14ac:dyDescent="0.3">
      <c r="D9655" s="1"/>
    </row>
    <row r="9656" spans="4:4" x14ac:dyDescent="0.3">
      <c r="D9656" s="1"/>
    </row>
    <row r="9657" spans="4:4" x14ac:dyDescent="0.3">
      <c r="D9657" s="1"/>
    </row>
    <row r="9658" spans="4:4" x14ac:dyDescent="0.3">
      <c r="D9658" s="1"/>
    </row>
    <row r="9659" spans="4:4" x14ac:dyDescent="0.3">
      <c r="D9659" s="1"/>
    </row>
    <row r="9660" spans="4:4" x14ac:dyDescent="0.3">
      <c r="D9660" s="1"/>
    </row>
    <row r="9661" spans="4:4" x14ac:dyDescent="0.3">
      <c r="D9661" s="1"/>
    </row>
    <row r="9662" spans="4:4" x14ac:dyDescent="0.3">
      <c r="D9662" s="1"/>
    </row>
    <row r="9663" spans="4:4" x14ac:dyDescent="0.3">
      <c r="D9663" s="1"/>
    </row>
    <row r="9664" spans="4:4" x14ac:dyDescent="0.3">
      <c r="D9664" s="1"/>
    </row>
    <row r="9665" spans="4:4" x14ac:dyDescent="0.3">
      <c r="D9665" s="1"/>
    </row>
    <row r="9666" spans="4:4" x14ac:dyDescent="0.3">
      <c r="D9666" s="1"/>
    </row>
    <row r="9667" spans="4:4" x14ac:dyDescent="0.3">
      <c r="D9667" s="1"/>
    </row>
    <row r="9668" spans="4:4" x14ac:dyDescent="0.3">
      <c r="D9668" s="1"/>
    </row>
    <row r="9669" spans="4:4" x14ac:dyDescent="0.3">
      <c r="D9669" s="1"/>
    </row>
    <row r="9670" spans="4:4" x14ac:dyDescent="0.3">
      <c r="D9670" s="1"/>
    </row>
    <row r="9671" spans="4:4" x14ac:dyDescent="0.3">
      <c r="D9671" s="1"/>
    </row>
    <row r="9672" spans="4:4" x14ac:dyDescent="0.3">
      <c r="D9672" s="1"/>
    </row>
    <row r="9673" spans="4:4" x14ac:dyDescent="0.3">
      <c r="D9673" s="1"/>
    </row>
    <row r="9674" spans="4:4" x14ac:dyDescent="0.3">
      <c r="D9674" s="1"/>
    </row>
    <row r="9675" spans="4:4" x14ac:dyDescent="0.3">
      <c r="D9675" s="1"/>
    </row>
    <row r="9676" spans="4:4" x14ac:dyDescent="0.3">
      <c r="D9676" s="1"/>
    </row>
    <row r="9677" spans="4:4" x14ac:dyDescent="0.3">
      <c r="D9677" s="1"/>
    </row>
    <row r="9678" spans="4:4" x14ac:dyDescent="0.3">
      <c r="D9678" s="1"/>
    </row>
    <row r="9679" spans="4:4" x14ac:dyDescent="0.3">
      <c r="D9679" s="1"/>
    </row>
    <row r="9680" spans="4:4" x14ac:dyDescent="0.3">
      <c r="D9680" s="1"/>
    </row>
    <row r="9681" spans="4:4" x14ac:dyDescent="0.3">
      <c r="D9681" s="1"/>
    </row>
    <row r="9682" spans="4:4" x14ac:dyDescent="0.3">
      <c r="D9682" s="1"/>
    </row>
    <row r="9683" spans="4:4" x14ac:dyDescent="0.3">
      <c r="D9683" s="1"/>
    </row>
    <row r="9684" spans="4:4" x14ac:dyDescent="0.3">
      <c r="D9684" s="1"/>
    </row>
    <row r="9685" spans="4:4" x14ac:dyDescent="0.3">
      <c r="D9685" s="1"/>
    </row>
    <row r="9686" spans="4:4" x14ac:dyDescent="0.3">
      <c r="D9686" s="1"/>
    </row>
    <row r="9687" spans="4:4" x14ac:dyDescent="0.3">
      <c r="D9687" s="1"/>
    </row>
    <row r="9688" spans="4:4" x14ac:dyDescent="0.3">
      <c r="D9688" s="1"/>
    </row>
    <row r="9689" spans="4:4" x14ac:dyDescent="0.3">
      <c r="D9689" s="1"/>
    </row>
    <row r="9690" spans="4:4" x14ac:dyDescent="0.3">
      <c r="D9690" s="1"/>
    </row>
    <row r="9691" spans="4:4" x14ac:dyDescent="0.3">
      <c r="D9691" s="1"/>
    </row>
    <row r="9692" spans="4:4" x14ac:dyDescent="0.3">
      <c r="D9692" s="1"/>
    </row>
    <row r="9693" spans="4:4" x14ac:dyDescent="0.3">
      <c r="D9693" s="1"/>
    </row>
    <row r="9694" spans="4:4" x14ac:dyDescent="0.3">
      <c r="D9694" s="1"/>
    </row>
    <row r="9695" spans="4:4" x14ac:dyDescent="0.3">
      <c r="D9695" s="1"/>
    </row>
    <row r="9696" spans="4:4" x14ac:dyDescent="0.3">
      <c r="D9696" s="1"/>
    </row>
    <row r="9697" spans="4:4" x14ac:dyDescent="0.3">
      <c r="D9697" s="1"/>
    </row>
    <row r="9698" spans="4:4" x14ac:dyDescent="0.3">
      <c r="D9698" s="1"/>
    </row>
    <row r="9699" spans="4:4" x14ac:dyDescent="0.3">
      <c r="D9699" s="1"/>
    </row>
    <row r="9700" spans="4:4" x14ac:dyDescent="0.3">
      <c r="D9700" s="1"/>
    </row>
    <row r="9701" spans="4:4" x14ac:dyDescent="0.3">
      <c r="D9701" s="1"/>
    </row>
    <row r="9702" spans="4:4" x14ac:dyDescent="0.3">
      <c r="D9702" s="1"/>
    </row>
    <row r="9703" spans="4:4" x14ac:dyDescent="0.3">
      <c r="D9703" s="1"/>
    </row>
    <row r="9704" spans="4:4" x14ac:dyDescent="0.3">
      <c r="D9704" s="1"/>
    </row>
    <row r="9705" spans="4:4" x14ac:dyDescent="0.3">
      <c r="D9705" s="1"/>
    </row>
    <row r="9706" spans="4:4" x14ac:dyDescent="0.3">
      <c r="D9706" s="1"/>
    </row>
    <row r="9707" spans="4:4" x14ac:dyDescent="0.3">
      <c r="D9707" s="1"/>
    </row>
    <row r="9708" spans="4:4" x14ac:dyDescent="0.3">
      <c r="D9708" s="1"/>
    </row>
    <row r="9709" spans="4:4" x14ac:dyDescent="0.3">
      <c r="D9709" s="1"/>
    </row>
    <row r="9710" spans="4:4" x14ac:dyDescent="0.3">
      <c r="D9710" s="1"/>
    </row>
    <row r="9711" spans="4:4" x14ac:dyDescent="0.3">
      <c r="D9711" s="1"/>
    </row>
    <row r="9712" spans="4:4" x14ac:dyDescent="0.3">
      <c r="D9712" s="1"/>
    </row>
    <row r="9713" spans="4:4" x14ac:dyDescent="0.3">
      <c r="D9713" s="1"/>
    </row>
    <row r="9714" spans="4:4" x14ac:dyDescent="0.3">
      <c r="D9714" s="1"/>
    </row>
    <row r="9715" spans="4:4" x14ac:dyDescent="0.3">
      <c r="D9715" s="1"/>
    </row>
    <row r="9716" spans="4:4" x14ac:dyDescent="0.3">
      <c r="D9716" s="1"/>
    </row>
    <row r="9717" spans="4:4" x14ac:dyDescent="0.3">
      <c r="D9717" s="1"/>
    </row>
    <row r="9718" spans="4:4" x14ac:dyDescent="0.3">
      <c r="D9718" s="1"/>
    </row>
    <row r="9719" spans="4:4" x14ac:dyDescent="0.3">
      <c r="D9719" s="1"/>
    </row>
    <row r="9720" spans="4:4" x14ac:dyDescent="0.3">
      <c r="D9720" s="1"/>
    </row>
    <row r="9721" spans="4:4" x14ac:dyDescent="0.3">
      <c r="D9721" s="1"/>
    </row>
    <row r="9722" spans="4:4" x14ac:dyDescent="0.3">
      <c r="D9722" s="1"/>
    </row>
    <row r="9723" spans="4:4" x14ac:dyDescent="0.3">
      <c r="D9723" s="1"/>
    </row>
    <row r="9724" spans="4:4" x14ac:dyDescent="0.3">
      <c r="D9724" s="1"/>
    </row>
    <row r="9725" spans="4:4" x14ac:dyDescent="0.3">
      <c r="D9725" s="1"/>
    </row>
    <row r="9726" spans="4:4" x14ac:dyDescent="0.3">
      <c r="D9726" s="1"/>
    </row>
    <row r="9727" spans="4:4" x14ac:dyDescent="0.3">
      <c r="D9727" s="1"/>
    </row>
    <row r="9728" spans="4:4" x14ac:dyDescent="0.3">
      <c r="D9728" s="1"/>
    </row>
    <row r="9729" spans="4:4" x14ac:dyDescent="0.3">
      <c r="D9729" s="1"/>
    </row>
    <row r="9730" spans="4:4" x14ac:dyDescent="0.3">
      <c r="D9730" s="1"/>
    </row>
    <row r="9731" spans="4:4" x14ac:dyDescent="0.3">
      <c r="D9731" s="1"/>
    </row>
    <row r="9732" spans="4:4" x14ac:dyDescent="0.3">
      <c r="D9732" s="1"/>
    </row>
    <row r="9733" spans="4:4" x14ac:dyDescent="0.3">
      <c r="D9733" s="1"/>
    </row>
    <row r="9734" spans="4:4" x14ac:dyDescent="0.3">
      <c r="D9734" s="1"/>
    </row>
    <row r="9735" spans="4:4" x14ac:dyDescent="0.3">
      <c r="D9735" s="1"/>
    </row>
    <row r="9736" spans="4:4" x14ac:dyDescent="0.3">
      <c r="D9736" s="1"/>
    </row>
    <row r="9737" spans="4:4" x14ac:dyDescent="0.3">
      <c r="D9737" s="1"/>
    </row>
    <row r="9738" spans="4:4" x14ac:dyDescent="0.3">
      <c r="D9738" s="1"/>
    </row>
    <row r="9739" spans="4:4" x14ac:dyDescent="0.3">
      <c r="D9739" s="1"/>
    </row>
    <row r="9740" spans="4:4" x14ac:dyDescent="0.3">
      <c r="D9740" s="1"/>
    </row>
    <row r="9741" spans="4:4" x14ac:dyDescent="0.3">
      <c r="D9741" s="1"/>
    </row>
    <row r="9742" spans="4:4" x14ac:dyDescent="0.3">
      <c r="D9742" s="1"/>
    </row>
    <row r="9743" spans="4:4" x14ac:dyDescent="0.3">
      <c r="D9743" s="1"/>
    </row>
    <row r="9744" spans="4:4" x14ac:dyDescent="0.3">
      <c r="D9744" s="1"/>
    </row>
    <row r="9745" spans="4:4" x14ac:dyDescent="0.3">
      <c r="D9745" s="1"/>
    </row>
    <row r="9746" spans="4:4" x14ac:dyDescent="0.3">
      <c r="D9746" s="1"/>
    </row>
    <row r="9747" spans="4:4" x14ac:dyDescent="0.3">
      <c r="D9747" s="1"/>
    </row>
    <row r="9748" spans="4:4" x14ac:dyDescent="0.3">
      <c r="D9748" s="1"/>
    </row>
    <row r="9749" spans="4:4" x14ac:dyDescent="0.3">
      <c r="D9749" s="1"/>
    </row>
    <row r="9750" spans="4:4" x14ac:dyDescent="0.3">
      <c r="D9750" s="1"/>
    </row>
    <row r="9751" spans="4:4" x14ac:dyDescent="0.3">
      <c r="D9751" s="1"/>
    </row>
    <row r="9752" spans="4:4" x14ac:dyDescent="0.3">
      <c r="D9752" s="1"/>
    </row>
    <row r="9753" spans="4:4" x14ac:dyDescent="0.3">
      <c r="D9753" s="1"/>
    </row>
    <row r="9754" spans="4:4" x14ac:dyDescent="0.3">
      <c r="D9754" s="1"/>
    </row>
    <row r="9755" spans="4:4" x14ac:dyDescent="0.3">
      <c r="D9755" s="1"/>
    </row>
    <row r="9756" spans="4:4" x14ac:dyDescent="0.3">
      <c r="D9756" s="1"/>
    </row>
    <row r="9757" spans="4:4" x14ac:dyDescent="0.3">
      <c r="D9757" s="1"/>
    </row>
    <row r="9758" spans="4:4" x14ac:dyDescent="0.3">
      <c r="D9758" s="1"/>
    </row>
    <row r="9759" spans="4:4" x14ac:dyDescent="0.3">
      <c r="D9759" s="1"/>
    </row>
    <row r="9760" spans="4:4" x14ac:dyDescent="0.3">
      <c r="D9760" s="1"/>
    </row>
    <row r="9761" spans="4:4" x14ac:dyDescent="0.3">
      <c r="D9761" s="1"/>
    </row>
    <row r="9762" spans="4:4" x14ac:dyDescent="0.3">
      <c r="D9762" s="1"/>
    </row>
    <row r="9763" spans="4:4" x14ac:dyDescent="0.3">
      <c r="D9763" s="1"/>
    </row>
    <row r="9764" spans="4:4" x14ac:dyDescent="0.3">
      <c r="D9764" s="1"/>
    </row>
    <row r="9765" spans="4:4" x14ac:dyDescent="0.3">
      <c r="D9765" s="1"/>
    </row>
    <row r="9766" spans="4:4" x14ac:dyDescent="0.3">
      <c r="D9766" s="1"/>
    </row>
    <row r="9767" spans="4:4" x14ac:dyDescent="0.3">
      <c r="D9767" s="1"/>
    </row>
    <row r="9768" spans="4:4" x14ac:dyDescent="0.3">
      <c r="D9768" s="1"/>
    </row>
    <row r="9769" spans="4:4" x14ac:dyDescent="0.3">
      <c r="D9769" s="1"/>
    </row>
    <row r="9770" spans="4:4" x14ac:dyDescent="0.3">
      <c r="D9770" s="1"/>
    </row>
    <row r="9771" spans="4:4" x14ac:dyDescent="0.3">
      <c r="D9771" s="1"/>
    </row>
    <row r="9772" spans="4:4" x14ac:dyDescent="0.3">
      <c r="D9772" s="1"/>
    </row>
    <row r="9773" spans="4:4" x14ac:dyDescent="0.3">
      <c r="D9773" s="1"/>
    </row>
    <row r="9774" spans="4:4" x14ac:dyDescent="0.3">
      <c r="D9774" s="1"/>
    </row>
    <row r="9775" spans="4:4" x14ac:dyDescent="0.3">
      <c r="D9775" s="1"/>
    </row>
    <row r="9776" spans="4:4" x14ac:dyDescent="0.3">
      <c r="D9776" s="1"/>
    </row>
    <row r="9777" spans="4:4" x14ac:dyDescent="0.3">
      <c r="D9777" s="1"/>
    </row>
    <row r="9778" spans="4:4" x14ac:dyDescent="0.3">
      <c r="D9778" s="1"/>
    </row>
    <row r="9779" spans="4:4" x14ac:dyDescent="0.3">
      <c r="D9779" s="1"/>
    </row>
    <row r="9780" spans="4:4" x14ac:dyDescent="0.3">
      <c r="D9780" s="1"/>
    </row>
    <row r="9781" spans="4:4" x14ac:dyDescent="0.3">
      <c r="D9781" s="1"/>
    </row>
    <row r="9782" spans="4:4" x14ac:dyDescent="0.3">
      <c r="D9782" s="1"/>
    </row>
    <row r="9783" spans="4:4" x14ac:dyDescent="0.3">
      <c r="D9783" s="1"/>
    </row>
    <row r="9784" spans="4:4" x14ac:dyDescent="0.3">
      <c r="D9784" s="1"/>
    </row>
    <row r="9785" spans="4:4" x14ac:dyDescent="0.3">
      <c r="D9785" s="1"/>
    </row>
    <row r="9786" spans="4:4" x14ac:dyDescent="0.3">
      <c r="D9786" s="1"/>
    </row>
    <row r="9787" spans="4:4" x14ac:dyDescent="0.3">
      <c r="D9787" s="1"/>
    </row>
    <row r="9788" spans="4:4" x14ac:dyDescent="0.3">
      <c r="D9788" s="1"/>
    </row>
    <row r="9789" spans="4:4" x14ac:dyDescent="0.3">
      <c r="D9789" s="1"/>
    </row>
    <row r="9790" spans="4:4" x14ac:dyDescent="0.3">
      <c r="D9790" s="1"/>
    </row>
    <row r="9791" spans="4:4" x14ac:dyDescent="0.3">
      <c r="D9791" s="1"/>
    </row>
    <row r="9792" spans="4:4" x14ac:dyDescent="0.3">
      <c r="D9792" s="1"/>
    </row>
    <row r="9793" spans="4:4" x14ac:dyDescent="0.3">
      <c r="D9793" s="1"/>
    </row>
    <row r="9794" spans="4:4" x14ac:dyDescent="0.3">
      <c r="D9794" s="1"/>
    </row>
    <row r="9795" spans="4:4" x14ac:dyDescent="0.3">
      <c r="D9795" s="1"/>
    </row>
    <row r="9796" spans="4:4" x14ac:dyDescent="0.3">
      <c r="D9796" s="1"/>
    </row>
    <row r="9797" spans="4:4" x14ac:dyDescent="0.3">
      <c r="D9797" s="1"/>
    </row>
    <row r="9798" spans="4:4" x14ac:dyDescent="0.3">
      <c r="D9798" s="1"/>
    </row>
    <row r="9799" spans="4:4" x14ac:dyDescent="0.3">
      <c r="D9799" s="1"/>
    </row>
    <row r="9800" spans="4:4" x14ac:dyDescent="0.3">
      <c r="D9800" s="1"/>
    </row>
    <row r="9801" spans="4:4" x14ac:dyDescent="0.3">
      <c r="D9801" s="1"/>
    </row>
    <row r="9802" spans="4:4" x14ac:dyDescent="0.3">
      <c r="D9802" s="1"/>
    </row>
    <row r="9803" spans="4:4" x14ac:dyDescent="0.3">
      <c r="D9803" s="1"/>
    </row>
    <row r="9804" spans="4:4" x14ac:dyDescent="0.3">
      <c r="D9804" s="1"/>
    </row>
    <row r="9805" spans="4:4" x14ac:dyDescent="0.3">
      <c r="D9805" s="1"/>
    </row>
    <row r="9806" spans="4:4" x14ac:dyDescent="0.3">
      <c r="D9806" s="1"/>
    </row>
    <row r="9807" spans="4:4" x14ac:dyDescent="0.3">
      <c r="D9807" s="1"/>
    </row>
    <row r="9808" spans="4:4" x14ac:dyDescent="0.3">
      <c r="D9808" s="1"/>
    </row>
    <row r="9809" spans="4:4" x14ac:dyDescent="0.3">
      <c r="D9809" s="1"/>
    </row>
    <row r="9810" spans="4:4" x14ac:dyDescent="0.3">
      <c r="D9810" s="1"/>
    </row>
    <row r="9811" spans="4:4" x14ac:dyDescent="0.3">
      <c r="D9811" s="1"/>
    </row>
    <row r="9812" spans="4:4" x14ac:dyDescent="0.3">
      <c r="D9812" s="1"/>
    </row>
    <row r="9813" spans="4:4" x14ac:dyDescent="0.3">
      <c r="D9813" s="1"/>
    </row>
    <row r="9814" spans="4:4" x14ac:dyDescent="0.3">
      <c r="D9814" s="1"/>
    </row>
    <row r="9815" spans="4:4" x14ac:dyDescent="0.3">
      <c r="D9815" s="1"/>
    </row>
    <row r="9816" spans="4:4" x14ac:dyDescent="0.3">
      <c r="D9816" s="1"/>
    </row>
    <row r="9817" spans="4:4" x14ac:dyDescent="0.3">
      <c r="D9817" s="1"/>
    </row>
    <row r="9818" spans="4:4" x14ac:dyDescent="0.3">
      <c r="D9818" s="1"/>
    </row>
    <row r="9819" spans="4:4" x14ac:dyDescent="0.3">
      <c r="D9819" s="1"/>
    </row>
    <row r="9820" spans="4:4" x14ac:dyDescent="0.3">
      <c r="D9820" s="1"/>
    </row>
    <row r="9821" spans="4:4" x14ac:dyDescent="0.3">
      <c r="D9821" s="1"/>
    </row>
    <row r="9822" spans="4:4" x14ac:dyDescent="0.3">
      <c r="D9822" s="1"/>
    </row>
    <row r="9823" spans="4:4" x14ac:dyDescent="0.3">
      <c r="D9823" s="1"/>
    </row>
    <row r="9824" spans="4:4" x14ac:dyDescent="0.3">
      <c r="D9824" s="1"/>
    </row>
    <row r="9825" spans="4:4" x14ac:dyDescent="0.3">
      <c r="D9825" s="1"/>
    </row>
    <row r="9826" spans="4:4" x14ac:dyDescent="0.3">
      <c r="D9826" s="1"/>
    </row>
    <row r="9827" spans="4:4" x14ac:dyDescent="0.3">
      <c r="D9827" s="1"/>
    </row>
    <row r="9828" spans="4:4" x14ac:dyDescent="0.3">
      <c r="D9828" s="1"/>
    </row>
    <row r="9829" spans="4:4" x14ac:dyDescent="0.3">
      <c r="D9829" s="1"/>
    </row>
    <row r="9830" spans="4:4" x14ac:dyDescent="0.3">
      <c r="D9830" s="1"/>
    </row>
    <row r="9831" spans="4:4" x14ac:dyDescent="0.3">
      <c r="D9831" s="1"/>
    </row>
    <row r="9832" spans="4:4" x14ac:dyDescent="0.3">
      <c r="D9832" s="1"/>
    </row>
    <row r="9833" spans="4:4" x14ac:dyDescent="0.3">
      <c r="D9833" s="1"/>
    </row>
    <row r="9834" spans="4:4" x14ac:dyDescent="0.3">
      <c r="D9834" s="1"/>
    </row>
    <row r="9835" spans="4:4" x14ac:dyDescent="0.3">
      <c r="D9835" s="1"/>
    </row>
    <row r="9836" spans="4:4" x14ac:dyDescent="0.3">
      <c r="D9836" s="1"/>
    </row>
    <row r="9837" spans="4:4" x14ac:dyDescent="0.3">
      <c r="D9837" s="1"/>
    </row>
    <row r="9838" spans="4:4" x14ac:dyDescent="0.3">
      <c r="D9838" s="1"/>
    </row>
    <row r="9839" spans="4:4" x14ac:dyDescent="0.3">
      <c r="D9839" s="1"/>
    </row>
    <row r="9840" spans="4:4" x14ac:dyDescent="0.3">
      <c r="D9840" s="1"/>
    </row>
    <row r="9841" spans="4:4" x14ac:dyDescent="0.3">
      <c r="D9841" s="1"/>
    </row>
    <row r="9842" spans="4:4" x14ac:dyDescent="0.3">
      <c r="D9842" s="1"/>
    </row>
    <row r="9843" spans="4:4" x14ac:dyDescent="0.3">
      <c r="D9843" s="1"/>
    </row>
    <row r="9844" spans="4:4" x14ac:dyDescent="0.3">
      <c r="D9844" s="1"/>
    </row>
    <row r="9845" spans="4:4" x14ac:dyDescent="0.3">
      <c r="D9845" s="1"/>
    </row>
    <row r="9846" spans="4:4" x14ac:dyDescent="0.3">
      <c r="D9846" s="1"/>
    </row>
    <row r="9847" spans="4:4" x14ac:dyDescent="0.3">
      <c r="D9847" s="1"/>
    </row>
    <row r="9848" spans="4:4" x14ac:dyDescent="0.3">
      <c r="D9848" s="1"/>
    </row>
    <row r="9849" spans="4:4" x14ac:dyDescent="0.3">
      <c r="D9849" s="1"/>
    </row>
    <row r="9850" spans="4:4" x14ac:dyDescent="0.3">
      <c r="D9850" s="1"/>
    </row>
    <row r="9851" spans="4:4" x14ac:dyDescent="0.3">
      <c r="D9851" s="1"/>
    </row>
    <row r="9852" spans="4:4" x14ac:dyDescent="0.3">
      <c r="D9852" s="1"/>
    </row>
    <row r="9853" spans="4:4" x14ac:dyDescent="0.3">
      <c r="D9853" s="1"/>
    </row>
    <row r="9854" spans="4:4" x14ac:dyDescent="0.3">
      <c r="D9854" s="1"/>
    </row>
    <row r="9855" spans="4:4" x14ac:dyDescent="0.3">
      <c r="D9855" s="1"/>
    </row>
    <row r="9856" spans="4:4" x14ac:dyDescent="0.3">
      <c r="D9856" s="1"/>
    </row>
    <row r="9857" spans="4:4" x14ac:dyDescent="0.3">
      <c r="D9857" s="1"/>
    </row>
    <row r="9858" spans="4:4" x14ac:dyDescent="0.3">
      <c r="D9858" s="1"/>
    </row>
    <row r="9859" spans="4:4" x14ac:dyDescent="0.3">
      <c r="D9859" s="1"/>
    </row>
    <row r="9860" spans="4:4" x14ac:dyDescent="0.3">
      <c r="D9860" s="1"/>
    </row>
    <row r="9861" spans="4:4" x14ac:dyDescent="0.3">
      <c r="D9861" s="1"/>
    </row>
    <row r="9862" spans="4:4" x14ac:dyDescent="0.3">
      <c r="D9862" s="1"/>
    </row>
    <row r="9863" spans="4:4" x14ac:dyDescent="0.3">
      <c r="D9863" s="1"/>
    </row>
    <row r="9864" spans="4:4" x14ac:dyDescent="0.3">
      <c r="D9864" s="1"/>
    </row>
    <row r="9865" spans="4:4" x14ac:dyDescent="0.3">
      <c r="D9865" s="1"/>
    </row>
    <row r="9866" spans="4:4" x14ac:dyDescent="0.3">
      <c r="D9866" s="1"/>
    </row>
    <row r="9867" spans="4:4" x14ac:dyDescent="0.3">
      <c r="D9867" s="1"/>
    </row>
    <row r="9868" spans="4:4" x14ac:dyDescent="0.3">
      <c r="D9868" s="1"/>
    </row>
    <row r="9869" spans="4:4" x14ac:dyDescent="0.3">
      <c r="D9869" s="1"/>
    </row>
    <row r="9870" spans="4:4" x14ac:dyDescent="0.3">
      <c r="D9870" s="1"/>
    </row>
    <row r="9871" spans="4:4" x14ac:dyDescent="0.3">
      <c r="D9871" s="1"/>
    </row>
    <row r="9872" spans="4:4" x14ac:dyDescent="0.3">
      <c r="D9872" s="1"/>
    </row>
    <row r="9873" spans="4:4" x14ac:dyDescent="0.3">
      <c r="D9873" s="1"/>
    </row>
    <row r="9874" spans="4:4" x14ac:dyDescent="0.3">
      <c r="D9874" s="1"/>
    </row>
    <row r="9875" spans="4:4" x14ac:dyDescent="0.3">
      <c r="D9875" s="1"/>
    </row>
    <row r="9876" spans="4:4" x14ac:dyDescent="0.3">
      <c r="D9876" s="1"/>
    </row>
    <row r="9877" spans="4:4" x14ac:dyDescent="0.3">
      <c r="D9877" s="1"/>
    </row>
    <row r="9878" spans="4:4" x14ac:dyDescent="0.3">
      <c r="D9878" s="1"/>
    </row>
    <row r="9879" spans="4:4" x14ac:dyDescent="0.3">
      <c r="D9879" s="1"/>
    </row>
    <row r="9880" spans="4:4" x14ac:dyDescent="0.3">
      <c r="D9880" s="1"/>
    </row>
    <row r="9881" spans="4:4" x14ac:dyDescent="0.3">
      <c r="D9881" s="1"/>
    </row>
    <row r="9882" spans="4:4" x14ac:dyDescent="0.3">
      <c r="D9882" s="1"/>
    </row>
    <row r="9883" spans="4:4" x14ac:dyDescent="0.3">
      <c r="D9883" s="1"/>
    </row>
    <row r="9884" spans="4:4" x14ac:dyDescent="0.3">
      <c r="D9884" s="1"/>
    </row>
    <row r="9885" spans="4:4" x14ac:dyDescent="0.3">
      <c r="D9885" s="1"/>
    </row>
    <row r="9886" spans="4:4" x14ac:dyDescent="0.3">
      <c r="D9886" s="1"/>
    </row>
    <row r="9887" spans="4:4" x14ac:dyDescent="0.3">
      <c r="D9887" s="1"/>
    </row>
    <row r="9888" spans="4:4" x14ac:dyDescent="0.3">
      <c r="D9888" s="1"/>
    </row>
    <row r="9889" spans="4:4" x14ac:dyDescent="0.3">
      <c r="D9889" s="1"/>
    </row>
    <row r="9890" spans="4:4" x14ac:dyDescent="0.3">
      <c r="D9890" s="1"/>
    </row>
    <row r="9891" spans="4:4" x14ac:dyDescent="0.3">
      <c r="D9891" s="1"/>
    </row>
    <row r="9892" spans="4:4" x14ac:dyDescent="0.3">
      <c r="D9892" s="1"/>
    </row>
    <row r="9893" spans="4:4" x14ac:dyDescent="0.3">
      <c r="D9893" s="1"/>
    </row>
    <row r="9894" spans="4:4" x14ac:dyDescent="0.3">
      <c r="D9894" s="1"/>
    </row>
    <row r="9895" spans="4:4" x14ac:dyDescent="0.3">
      <c r="D9895" s="1"/>
    </row>
    <row r="9896" spans="4:4" x14ac:dyDescent="0.3">
      <c r="D9896" s="1"/>
    </row>
    <row r="9897" spans="4:4" x14ac:dyDescent="0.3">
      <c r="D9897" s="1"/>
    </row>
    <row r="9898" spans="4:4" x14ac:dyDescent="0.3">
      <c r="D9898" s="1"/>
    </row>
    <row r="9899" spans="4:4" x14ac:dyDescent="0.3">
      <c r="D9899" s="1"/>
    </row>
    <row r="9900" spans="4:4" x14ac:dyDescent="0.3">
      <c r="D9900" s="1"/>
    </row>
    <row r="9901" spans="4:4" x14ac:dyDescent="0.3">
      <c r="D9901" s="1"/>
    </row>
    <row r="9902" spans="4:4" x14ac:dyDescent="0.3">
      <c r="D9902" s="1"/>
    </row>
    <row r="9903" spans="4:4" x14ac:dyDescent="0.3">
      <c r="D9903" s="1"/>
    </row>
    <row r="9904" spans="4:4" x14ac:dyDescent="0.3">
      <c r="D9904" s="1"/>
    </row>
    <row r="9905" spans="4:4" x14ac:dyDescent="0.3">
      <c r="D9905" s="1"/>
    </row>
    <row r="9906" spans="4:4" x14ac:dyDescent="0.3">
      <c r="D9906" s="1"/>
    </row>
    <row r="9907" spans="4:4" x14ac:dyDescent="0.3">
      <c r="D9907" s="1"/>
    </row>
    <row r="9908" spans="4:4" x14ac:dyDescent="0.3">
      <c r="D9908" s="1"/>
    </row>
    <row r="9909" spans="4:4" x14ac:dyDescent="0.3">
      <c r="D9909" s="1"/>
    </row>
    <row r="9910" spans="4:4" x14ac:dyDescent="0.3">
      <c r="D9910" s="1"/>
    </row>
    <row r="9911" spans="4:4" x14ac:dyDescent="0.3">
      <c r="D9911" s="1"/>
    </row>
    <row r="9912" spans="4:4" x14ac:dyDescent="0.3">
      <c r="D9912" s="1"/>
    </row>
    <row r="9913" spans="4:4" x14ac:dyDescent="0.3">
      <c r="D9913" s="1"/>
    </row>
    <row r="9914" spans="4:4" x14ac:dyDescent="0.3">
      <c r="D9914" s="1"/>
    </row>
    <row r="9915" spans="4:4" x14ac:dyDescent="0.3">
      <c r="D9915" s="1"/>
    </row>
    <row r="9916" spans="4:4" x14ac:dyDescent="0.3">
      <c r="D9916" s="1"/>
    </row>
    <row r="9917" spans="4:4" x14ac:dyDescent="0.3">
      <c r="D9917" s="1"/>
    </row>
    <row r="9918" spans="4:4" x14ac:dyDescent="0.3">
      <c r="D9918" s="1"/>
    </row>
    <row r="9919" spans="4:4" x14ac:dyDescent="0.3">
      <c r="D9919" s="1"/>
    </row>
    <row r="9920" spans="4:4" x14ac:dyDescent="0.3">
      <c r="D9920" s="1"/>
    </row>
    <row r="9921" spans="4:4" x14ac:dyDescent="0.3">
      <c r="D9921" s="1"/>
    </row>
    <row r="9922" spans="4:4" x14ac:dyDescent="0.3">
      <c r="D9922" s="1"/>
    </row>
    <row r="9923" spans="4:4" x14ac:dyDescent="0.3">
      <c r="D9923" s="1"/>
    </row>
    <row r="9924" spans="4:4" x14ac:dyDescent="0.3">
      <c r="D9924" s="1"/>
    </row>
    <row r="9925" spans="4:4" x14ac:dyDescent="0.3">
      <c r="D9925" s="1"/>
    </row>
    <row r="9926" spans="4:4" x14ac:dyDescent="0.3">
      <c r="D9926" s="1"/>
    </row>
    <row r="9927" spans="4:4" x14ac:dyDescent="0.3">
      <c r="D9927" s="1"/>
    </row>
    <row r="9928" spans="4:4" x14ac:dyDescent="0.3">
      <c r="D9928" s="1"/>
    </row>
    <row r="9929" spans="4:4" x14ac:dyDescent="0.3">
      <c r="D9929" s="1"/>
    </row>
    <row r="9930" spans="4:4" x14ac:dyDescent="0.3">
      <c r="D9930" s="1"/>
    </row>
    <row r="9931" spans="4:4" x14ac:dyDescent="0.3">
      <c r="D9931" s="1"/>
    </row>
    <row r="9932" spans="4:4" x14ac:dyDescent="0.3">
      <c r="D9932" s="1"/>
    </row>
    <row r="9933" spans="4:4" x14ac:dyDescent="0.3">
      <c r="D9933" s="1"/>
    </row>
    <row r="9934" spans="4:4" x14ac:dyDescent="0.3">
      <c r="D9934" s="1"/>
    </row>
    <row r="9935" spans="4:4" x14ac:dyDescent="0.3">
      <c r="D9935" s="1"/>
    </row>
    <row r="9936" spans="4:4" x14ac:dyDescent="0.3">
      <c r="D9936" s="1"/>
    </row>
    <row r="9937" spans="4:4" x14ac:dyDescent="0.3">
      <c r="D9937" s="1"/>
    </row>
    <row r="9938" spans="4:4" x14ac:dyDescent="0.3">
      <c r="D9938" s="1"/>
    </row>
    <row r="9939" spans="4:4" x14ac:dyDescent="0.3">
      <c r="D9939" s="1"/>
    </row>
    <row r="9940" spans="4:4" x14ac:dyDescent="0.3">
      <c r="D9940" s="1"/>
    </row>
    <row r="9941" spans="4:4" x14ac:dyDescent="0.3">
      <c r="D9941" s="1"/>
    </row>
    <row r="9942" spans="4:4" x14ac:dyDescent="0.3">
      <c r="D9942" s="1"/>
    </row>
    <row r="9943" spans="4:4" x14ac:dyDescent="0.3">
      <c r="D9943" s="1"/>
    </row>
    <row r="9944" spans="4:4" x14ac:dyDescent="0.3">
      <c r="D9944" s="1"/>
    </row>
    <row r="9945" spans="4:4" x14ac:dyDescent="0.3">
      <c r="D9945" s="1"/>
    </row>
    <row r="9946" spans="4:4" x14ac:dyDescent="0.3">
      <c r="D9946" s="1"/>
    </row>
    <row r="9947" spans="4:4" x14ac:dyDescent="0.3">
      <c r="D9947" s="1"/>
    </row>
    <row r="9948" spans="4:4" x14ac:dyDescent="0.3">
      <c r="D9948" s="1"/>
    </row>
    <row r="9949" spans="4:4" x14ac:dyDescent="0.3">
      <c r="D9949" s="1"/>
    </row>
    <row r="9950" spans="4:4" x14ac:dyDescent="0.3">
      <c r="D9950" s="1"/>
    </row>
    <row r="9951" spans="4:4" x14ac:dyDescent="0.3">
      <c r="D9951" s="1"/>
    </row>
    <row r="9952" spans="4:4" x14ac:dyDescent="0.3">
      <c r="D9952" s="1"/>
    </row>
    <row r="9953" spans="4:4" x14ac:dyDescent="0.3">
      <c r="D9953" s="1"/>
    </row>
    <row r="9954" spans="4:4" x14ac:dyDescent="0.3">
      <c r="D9954" s="1"/>
    </row>
    <row r="9955" spans="4:4" x14ac:dyDescent="0.3">
      <c r="D9955" s="1"/>
    </row>
    <row r="9956" spans="4:4" x14ac:dyDescent="0.3">
      <c r="D9956" s="1"/>
    </row>
    <row r="9957" spans="4:4" x14ac:dyDescent="0.3">
      <c r="D9957" s="1"/>
    </row>
    <row r="9958" spans="4:4" x14ac:dyDescent="0.3">
      <c r="D9958" s="1"/>
    </row>
    <row r="9959" spans="4:4" x14ac:dyDescent="0.3">
      <c r="D9959" s="1"/>
    </row>
    <row r="9960" spans="4:4" x14ac:dyDescent="0.3">
      <c r="D9960" s="1"/>
    </row>
    <row r="9961" spans="4:4" x14ac:dyDescent="0.3">
      <c r="D9961" s="1"/>
    </row>
    <row r="9962" spans="4:4" x14ac:dyDescent="0.3">
      <c r="D9962" s="1"/>
    </row>
    <row r="9963" spans="4:4" x14ac:dyDescent="0.3">
      <c r="D9963" s="1"/>
    </row>
    <row r="9964" spans="4:4" x14ac:dyDescent="0.3">
      <c r="D9964" s="1"/>
    </row>
    <row r="9965" spans="4:4" x14ac:dyDescent="0.3">
      <c r="D9965" s="1"/>
    </row>
    <row r="9966" spans="4:4" x14ac:dyDescent="0.3">
      <c r="D9966" s="1"/>
    </row>
    <row r="9967" spans="4:4" x14ac:dyDescent="0.3">
      <c r="D9967" s="1"/>
    </row>
    <row r="9968" spans="4:4" x14ac:dyDescent="0.3">
      <c r="D9968" s="1"/>
    </row>
    <row r="9969" spans="4:4" x14ac:dyDescent="0.3">
      <c r="D9969" s="1"/>
    </row>
    <row r="9970" spans="4:4" x14ac:dyDescent="0.3">
      <c r="D9970" s="1"/>
    </row>
    <row r="9971" spans="4:4" x14ac:dyDescent="0.3">
      <c r="D9971" s="1"/>
    </row>
    <row r="9972" spans="4:4" x14ac:dyDescent="0.3">
      <c r="D9972" s="1"/>
    </row>
    <row r="9973" spans="4:4" x14ac:dyDescent="0.3">
      <c r="D9973" s="1"/>
    </row>
    <row r="9974" spans="4:4" x14ac:dyDescent="0.3">
      <c r="D9974" s="1"/>
    </row>
    <row r="9975" spans="4:4" x14ac:dyDescent="0.3">
      <c r="D9975" s="1"/>
    </row>
    <row r="9976" spans="4:4" x14ac:dyDescent="0.3">
      <c r="D9976" s="1"/>
    </row>
    <row r="9977" spans="4:4" x14ac:dyDescent="0.3">
      <c r="D9977" s="1"/>
    </row>
    <row r="9978" spans="4:4" x14ac:dyDescent="0.3">
      <c r="D9978" s="1"/>
    </row>
    <row r="9979" spans="4:4" x14ac:dyDescent="0.3">
      <c r="D9979" s="1"/>
    </row>
    <row r="9980" spans="4:4" x14ac:dyDescent="0.3">
      <c r="D9980" s="1"/>
    </row>
    <row r="9981" spans="4:4" x14ac:dyDescent="0.3">
      <c r="D9981" s="1"/>
    </row>
    <row r="9982" spans="4:4" x14ac:dyDescent="0.3">
      <c r="D9982" s="1"/>
    </row>
    <row r="9983" spans="4:4" x14ac:dyDescent="0.3">
      <c r="D9983" s="1"/>
    </row>
    <row r="9984" spans="4:4" x14ac:dyDescent="0.3">
      <c r="D9984" s="1"/>
    </row>
    <row r="9985" spans="4:4" x14ac:dyDescent="0.3">
      <c r="D9985" s="1"/>
    </row>
    <row r="9986" spans="4:4" x14ac:dyDescent="0.3">
      <c r="D9986" s="1"/>
    </row>
    <row r="9987" spans="4:4" x14ac:dyDescent="0.3">
      <c r="D9987" s="1"/>
    </row>
    <row r="9988" spans="4:4" x14ac:dyDescent="0.3">
      <c r="D9988" s="1"/>
    </row>
    <row r="9989" spans="4:4" x14ac:dyDescent="0.3">
      <c r="D9989" s="1"/>
    </row>
    <row r="9990" spans="4:4" x14ac:dyDescent="0.3">
      <c r="D9990" s="1"/>
    </row>
    <row r="9991" spans="4:4" x14ac:dyDescent="0.3">
      <c r="D9991" s="1"/>
    </row>
    <row r="9992" spans="4:4" x14ac:dyDescent="0.3">
      <c r="D9992" s="1"/>
    </row>
    <row r="9993" spans="4:4" x14ac:dyDescent="0.3">
      <c r="D9993" s="1"/>
    </row>
    <row r="9994" spans="4:4" x14ac:dyDescent="0.3">
      <c r="D9994" s="1"/>
    </row>
    <row r="9995" spans="4:4" x14ac:dyDescent="0.3">
      <c r="D9995" s="1"/>
    </row>
    <row r="9996" spans="4:4" x14ac:dyDescent="0.3">
      <c r="D9996" s="1"/>
    </row>
    <row r="9997" spans="4:4" x14ac:dyDescent="0.3">
      <c r="D9997" s="1"/>
    </row>
    <row r="9998" spans="4:4" x14ac:dyDescent="0.3">
      <c r="D9998" s="1"/>
    </row>
    <row r="9999" spans="4:4" x14ac:dyDescent="0.3">
      <c r="D9999" s="1"/>
    </row>
    <row r="10000" spans="4:4" x14ac:dyDescent="0.3">
      <c r="D10000" s="1"/>
    </row>
    <row r="10001" spans="4:4" x14ac:dyDescent="0.3">
      <c r="D10001" s="1"/>
    </row>
    <row r="10002" spans="4:4" x14ac:dyDescent="0.3">
      <c r="D10002" s="1"/>
    </row>
    <row r="10003" spans="4:4" x14ac:dyDescent="0.3">
      <c r="D10003" s="1"/>
    </row>
  </sheetData>
  <autoFilter ref="A2:R96" xr:uid="{00000000-0001-0000-0100-000000000000}"/>
  <sortState xmlns:xlrd2="http://schemas.microsoft.com/office/spreadsheetml/2017/richdata2" ref="B85:E90">
    <sortCondition ref="B85:B90"/>
  </sortState>
  <phoneticPr fontId="5" type="noConversion"/>
  <conditionalFormatting sqref="AA2:AA96 D2:D98">
    <cfRule type="cellIs" dxfId="1" priority="15" operator="greaterThan">
      <formula>1</formula>
    </cfRule>
    <cfRule type="cellIs" dxfId="0" priority="16" operator="equal">
      <formula>1</formula>
    </cfRule>
  </conditionalFormatting>
  <dataValidations count="1">
    <dataValidation type="list" allowBlank="1" showInputMessage="1" showErrorMessage="1" sqref="C104:C1048576 Z2:Z96 C2:C95" xr:uid="{00000000-0002-0000-0100-000000000000}">
      <formula1>$A$2:$A$11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pageSetUpPr fitToPage="1"/>
  </sheetPr>
  <dimension ref="A1:P87"/>
  <sheetViews>
    <sheetView view="pageLayout" zoomScale="85" zoomScaleNormal="100" zoomScalePageLayoutView="85" workbookViewId="0">
      <selection activeCell="C8" sqref="C8"/>
    </sheetView>
  </sheetViews>
  <sheetFormatPr defaultColWidth="6.6640625" defaultRowHeight="13.2" x14ac:dyDescent="0.25"/>
  <cols>
    <col min="1" max="1" width="8" style="43" customWidth="1"/>
    <col min="2" max="2" width="14.44140625" style="43" customWidth="1"/>
    <col min="3" max="5" width="6.44140625" style="43" customWidth="1"/>
    <col min="6" max="6" width="9.5546875" style="43" customWidth="1"/>
    <col min="7" max="7" width="6.44140625" style="43" customWidth="1"/>
    <col min="8" max="8" width="9.5546875" style="43" customWidth="1"/>
    <col min="9" max="9" width="8" style="43" customWidth="1"/>
    <col min="10" max="10" width="14.44140625" style="43" customWidth="1"/>
    <col min="11" max="13" width="6.44140625" style="43" customWidth="1"/>
    <col min="14" max="14" width="9.5546875" style="43" customWidth="1"/>
    <col min="15" max="15" width="6.44140625" style="43" customWidth="1"/>
    <col min="16" max="16" width="9.5546875" style="43" customWidth="1"/>
    <col min="17" max="16384" width="6.6640625" style="43"/>
  </cols>
  <sheetData>
    <row r="1" spans="1:16" ht="15.75" customHeight="1" thickBot="1" x14ac:dyDescent="0.3">
      <c r="A1" s="40" t="s">
        <v>214</v>
      </c>
      <c r="B1" s="41" t="s">
        <v>215</v>
      </c>
      <c r="C1" s="41" t="s">
        <v>63</v>
      </c>
      <c r="D1" s="41" t="s">
        <v>216</v>
      </c>
      <c r="E1" s="41" t="s">
        <v>217</v>
      </c>
      <c r="F1" s="41" t="s">
        <v>208</v>
      </c>
      <c r="G1" s="41" t="s">
        <v>162</v>
      </c>
      <c r="H1" s="76">
        <v>237</v>
      </c>
      <c r="I1" s="40" t="s">
        <v>218</v>
      </c>
      <c r="J1" s="41" t="s">
        <v>215</v>
      </c>
      <c r="K1" s="41" t="s">
        <v>63</v>
      </c>
      <c r="L1" s="41" t="s">
        <v>216</v>
      </c>
      <c r="M1" s="41" t="s">
        <v>217</v>
      </c>
      <c r="N1" s="41" t="s">
        <v>208</v>
      </c>
      <c r="O1" s="41" t="s">
        <v>162</v>
      </c>
      <c r="P1" s="42" t="s">
        <v>219</v>
      </c>
    </row>
    <row r="2" spans="1:16" ht="15.6" customHeight="1" x14ac:dyDescent="0.25">
      <c r="A2" s="67" t="s">
        <v>184</v>
      </c>
      <c r="B2" s="64" t="s">
        <v>75</v>
      </c>
      <c r="C2" s="64">
        <v>2</v>
      </c>
      <c r="D2" s="64"/>
      <c r="E2" s="64"/>
      <c r="F2" s="53" cm="1">
        <f t="array" ref="F2">_xlfn.IFS(G2="W",E2*D2/$H$1,G2="R",D2,G2="D",D2/$H$1,G2="T",H2/$H$1,G2="","")</f>
        <v>0.25316455696202533</v>
      </c>
      <c r="G2" s="64" t="s">
        <v>169</v>
      </c>
      <c r="H2" s="70">
        <v>60</v>
      </c>
      <c r="I2" s="67" t="s">
        <v>184</v>
      </c>
      <c r="J2" s="64" t="s">
        <v>75</v>
      </c>
      <c r="K2" s="64">
        <v>2</v>
      </c>
      <c r="L2" s="64"/>
      <c r="M2" s="64"/>
      <c r="N2" s="53" cm="1">
        <f t="array" ref="N2">_xlfn.IFS(O2="W",M2*L2/$H$1,O2="R",L2,O2="D",L2/$H$1,O2="T",P2/$H$1,O2="","")</f>
        <v>0.25316455696202533</v>
      </c>
      <c r="O2" s="64" t="s">
        <v>169</v>
      </c>
      <c r="P2" s="70">
        <v>60</v>
      </c>
    </row>
    <row r="3" spans="1:16" ht="15.75" customHeight="1" x14ac:dyDescent="0.25">
      <c r="A3" s="68" t="s">
        <v>191</v>
      </c>
      <c r="B3" s="65" t="s">
        <v>114</v>
      </c>
      <c r="C3" s="65">
        <v>3</v>
      </c>
      <c r="D3" s="65">
        <v>20</v>
      </c>
      <c r="E3" s="65"/>
      <c r="F3" s="53" cm="1">
        <f t="array" ref="F3">_xlfn.IFS(G3="W",E3*D3/$H$1,G3="R",D3,G3="D",D3/$H$1,G3="T",H3/$H$1,G3="","")</f>
        <v>20</v>
      </c>
      <c r="G3" s="65" t="s">
        <v>179</v>
      </c>
      <c r="H3" s="71"/>
      <c r="I3" s="68" t="s">
        <v>191</v>
      </c>
      <c r="J3" s="65" t="s">
        <v>114</v>
      </c>
      <c r="K3" s="65">
        <v>3</v>
      </c>
      <c r="L3" s="65">
        <v>20</v>
      </c>
      <c r="M3" s="65"/>
      <c r="N3" s="53" cm="1">
        <f t="array" ref="N3">_xlfn.IFS(O3="W",M3*L3/$H$1,O3="R",L3,O3="D",L3/$H$1,O3="T",P3/$H$1,O3="","")</f>
        <v>20</v>
      </c>
      <c r="O3" s="65" t="s">
        <v>179</v>
      </c>
      <c r="P3" s="71"/>
    </row>
    <row r="4" spans="1:16" ht="15.75" customHeight="1" x14ac:dyDescent="0.25">
      <c r="A4" s="68" t="s">
        <v>192</v>
      </c>
      <c r="B4" s="65" t="s">
        <v>91</v>
      </c>
      <c r="C4" s="65">
        <v>2</v>
      </c>
      <c r="D4" s="65">
        <v>30</v>
      </c>
      <c r="E4" s="65">
        <v>40</v>
      </c>
      <c r="F4" s="53" cm="1">
        <f t="array" ref="F4">_xlfn.IFS(G4="W",E4*D4/$H$1,G4="R",D4,G4="D",D4/$H$1,G4="T",H4/$H$1,G4="","")</f>
        <v>5.0632911392405067</v>
      </c>
      <c r="G4" s="65" t="s">
        <v>168</v>
      </c>
      <c r="H4" s="71"/>
      <c r="I4" s="68" t="s">
        <v>192</v>
      </c>
      <c r="J4" s="65" t="s">
        <v>91</v>
      </c>
      <c r="K4" s="65">
        <v>2</v>
      </c>
      <c r="L4" s="65">
        <v>30</v>
      </c>
      <c r="M4" s="65">
        <v>40</v>
      </c>
      <c r="N4" s="53" cm="1">
        <f t="array" ref="N4">_xlfn.IFS(O4="W",M4*L4/$H$1,O4="R",L4,O4="D",L4/$H$1,O4="T",P4/$H$1,O4="","")</f>
        <v>5.0632911392405067</v>
      </c>
      <c r="O4" s="65" t="s">
        <v>168</v>
      </c>
      <c r="P4" s="71"/>
    </row>
    <row r="5" spans="1:16" ht="15.75" customHeight="1" x14ac:dyDescent="0.25">
      <c r="A5" s="68" t="s">
        <v>187</v>
      </c>
      <c r="B5" s="65" t="s">
        <v>83</v>
      </c>
      <c r="C5" s="65">
        <v>3</v>
      </c>
      <c r="D5" s="65">
        <v>20</v>
      </c>
      <c r="E5" s="65"/>
      <c r="F5" s="53" cm="1">
        <f t="array" ref="F5">_xlfn.IFS(G5="W",E5*D5/$H$1,G5="R",D5,G5="D",D5/$H$1,G5="T",H5/$H$1,G5="","")</f>
        <v>20</v>
      </c>
      <c r="G5" s="65" t="s">
        <v>179</v>
      </c>
      <c r="H5" s="71"/>
      <c r="I5" s="68" t="s">
        <v>187</v>
      </c>
      <c r="J5" s="65" t="s">
        <v>83</v>
      </c>
      <c r="K5" s="65">
        <v>3</v>
      </c>
      <c r="L5" s="65">
        <v>20</v>
      </c>
      <c r="M5" s="65"/>
      <c r="N5" s="48" cm="1">
        <f t="array" ref="N5">_xlfn.IFS(O5="W",M5*L5/$H$1,O5="R",L5,O5="D",L5/$H$1,O5="T",P5/$H$1,O5="","")</f>
        <v>20</v>
      </c>
      <c r="O5" s="65" t="s">
        <v>179</v>
      </c>
      <c r="P5" s="71"/>
    </row>
    <row r="6" spans="1:16" ht="15.75" customHeight="1" x14ac:dyDescent="0.25">
      <c r="A6" s="68"/>
      <c r="B6" s="65"/>
      <c r="C6" s="65"/>
      <c r="D6" s="65"/>
      <c r="E6" s="65"/>
      <c r="F6" s="53" t="str" cm="1">
        <f t="array" ref="F6">_xlfn.IFS(G6="W",E6*D6/$H$1,G6="R",D6,G6="D",D6/$H$1,G6="T",H6/$H$1,G6="","")</f>
        <v/>
      </c>
      <c r="G6" s="65"/>
      <c r="H6" s="71"/>
      <c r="I6" s="68"/>
      <c r="J6" s="65"/>
      <c r="K6" s="65"/>
      <c r="L6" s="65"/>
      <c r="M6" s="65"/>
      <c r="N6" s="53" t="str" cm="1">
        <f t="array" ref="N6">_xlfn.IFS(O6="W",M6*L6/$H$1,O6="R",L6,O6="D",L6/$H$1,O6="T",P6/$H$1,O6="","")</f>
        <v/>
      </c>
      <c r="O6" s="65"/>
      <c r="P6" s="71"/>
    </row>
    <row r="7" spans="1:16" ht="15.75" customHeight="1" x14ac:dyDescent="0.25">
      <c r="A7" s="68"/>
      <c r="B7" s="65"/>
      <c r="C7" s="65"/>
      <c r="D7" s="65"/>
      <c r="E7" s="65"/>
      <c r="F7" s="53" t="str" cm="1">
        <f t="array" ref="F7">_xlfn.IFS(G7="W",E7*D7/$H$1,G7="R",D7,G7="D",D7/$H$1,G7="T",H7/$H$1,G7="","")</f>
        <v/>
      </c>
      <c r="G7" s="65"/>
      <c r="H7" s="71"/>
      <c r="I7" s="68"/>
      <c r="J7" s="65"/>
      <c r="K7" s="65"/>
      <c r="L7" s="65"/>
      <c r="M7" s="65"/>
      <c r="N7" s="53" t="str" cm="1">
        <f t="array" ref="N7">_xlfn.IFS(O7="W",M7*L7/$H$1,O7="R",L7,O7="D",L7/$H$1,O7="T",P7/$H$1,O7="","")</f>
        <v/>
      </c>
      <c r="O7" s="65"/>
      <c r="P7" s="71"/>
    </row>
    <row r="8" spans="1:16" ht="15.75" customHeight="1" x14ac:dyDescent="0.25">
      <c r="A8" s="68"/>
      <c r="B8" s="65"/>
      <c r="C8" s="65"/>
      <c r="D8" s="65"/>
      <c r="E8" s="65"/>
      <c r="F8" s="53" t="str" cm="1">
        <f t="array" ref="F8">_xlfn.IFS(G8="W",E8*D8/$H$1,G8="R",D8,G8="D",D8/$H$1,G8="T",H8/$H$1,G8="","")</f>
        <v/>
      </c>
      <c r="G8" s="72"/>
      <c r="H8" s="71"/>
      <c r="I8" s="68"/>
      <c r="J8" s="65"/>
      <c r="K8" s="65"/>
      <c r="L8" s="65"/>
      <c r="M8" s="65"/>
      <c r="N8" s="53" t="str" cm="1">
        <f t="array" ref="N8">_xlfn.IFS(O8="W",M8*L8/$H$1,O8="R",L8,O8="D",L8/$H$1,O8="T",P8/$H$1,O8="","")</f>
        <v/>
      </c>
      <c r="O8" s="65"/>
      <c r="P8" s="71"/>
    </row>
    <row r="9" spans="1:16" ht="15.75" customHeight="1" x14ac:dyDescent="0.25">
      <c r="A9" s="68"/>
      <c r="B9" s="65"/>
      <c r="C9" s="65"/>
      <c r="D9" s="65"/>
      <c r="E9" s="65"/>
      <c r="F9" s="53" t="str" cm="1">
        <f t="array" ref="F9">_xlfn.IFS(G9="W",E9*D9/$H$1,G9="R",D9,G9="D",D9/$H$1,G9="T",H9/$H$1,G9="","")</f>
        <v/>
      </c>
      <c r="G9" s="72"/>
      <c r="H9" s="71"/>
      <c r="I9" s="68"/>
      <c r="J9" s="65"/>
      <c r="K9" s="65"/>
      <c r="L9" s="65"/>
      <c r="M9" s="65"/>
      <c r="N9" s="48" t="str" cm="1">
        <f t="array" ref="N9">_xlfn.IFS(O9="W",M9*L9/$H$1,O9="R",L9,O9="D",L9/$H$1,O9="T",P9/$H$1,O9="","")</f>
        <v/>
      </c>
      <c r="O9" s="65"/>
      <c r="P9" s="71"/>
    </row>
    <row r="10" spans="1:16" ht="15.75" customHeight="1" x14ac:dyDescent="0.25">
      <c r="A10" s="68"/>
      <c r="B10" s="65"/>
      <c r="C10" s="65"/>
      <c r="D10" s="65"/>
      <c r="E10" s="65"/>
      <c r="F10" s="53" t="str" cm="1">
        <f t="array" ref="F10">_xlfn.IFS(G10="W",E10*D10/$H$1,G10="R",D10,G10="D",D10/$H$1,G10="T",H10/$H$1,G10="","")</f>
        <v/>
      </c>
      <c r="G10" s="72"/>
      <c r="H10" s="71"/>
      <c r="I10" s="68"/>
      <c r="J10" s="65"/>
      <c r="K10" s="65"/>
      <c r="L10" s="65"/>
      <c r="M10" s="65"/>
      <c r="N10" s="53" t="str" cm="1">
        <f t="array" ref="N10">_xlfn.IFS(O10="W",M10*L10/$H$1,O10="R",L10,O10="D",L10/$H$1,O10="T",P10/$H$1,O10="","")</f>
        <v/>
      </c>
      <c r="O10" s="65"/>
      <c r="P10" s="71"/>
    </row>
    <row r="11" spans="1:16" ht="15.75" customHeight="1" x14ac:dyDescent="0.25">
      <c r="A11" s="68"/>
      <c r="B11" s="65"/>
      <c r="C11" s="65"/>
      <c r="D11" s="65"/>
      <c r="E11" s="65"/>
      <c r="F11" s="53" t="str" cm="1">
        <f t="array" ref="F11">_xlfn.IFS(G11="W",E11*D11/$H$1,G11="R",D11,G11="D",D11/$H$1,G11="T",H11/$H$1,G11="","")</f>
        <v/>
      </c>
      <c r="G11" s="72"/>
      <c r="H11" s="71"/>
      <c r="I11" s="68"/>
      <c r="J11" s="65"/>
      <c r="K11" s="65"/>
      <c r="L11" s="65"/>
      <c r="M11" s="65"/>
      <c r="N11" s="45" t="str" cm="1">
        <f t="array" ref="N11">_xlfn.IFS(O11="W",M11*L11/$H$1,O11="R",L11,O11="D",L11/$H$1,O11="T",P11/$H$1,O11="","")</f>
        <v/>
      </c>
      <c r="O11" s="65"/>
      <c r="P11" s="71"/>
    </row>
    <row r="12" spans="1:16" ht="15.75" customHeight="1" thickBot="1" x14ac:dyDescent="0.3">
      <c r="A12" s="69"/>
      <c r="B12" s="66"/>
      <c r="C12" s="66"/>
      <c r="D12" s="66"/>
      <c r="E12" s="66"/>
      <c r="F12" s="53" t="str" cm="1">
        <f t="array" ref="F12">_xlfn.IFS(G12="W",E12*D12/$H$1,G12="R",D12,G12="D",D12/$H$1,G12="T",H12/$H$1,G12="","")</f>
        <v/>
      </c>
      <c r="G12" s="73"/>
      <c r="H12" s="74"/>
      <c r="I12" s="69"/>
      <c r="J12" s="66"/>
      <c r="K12" s="66"/>
      <c r="L12" s="66"/>
      <c r="M12" s="66"/>
      <c r="N12" s="46" t="str" cm="1">
        <f t="array" ref="N12">_xlfn.IFS(O12="W",M12*L12/$H$1,O12="R",L12,O12="D",L12/$H$1,O12="T",P12/$H$1,O12="","")</f>
        <v/>
      </c>
      <c r="O12" s="66"/>
      <c r="P12" s="74"/>
    </row>
    <row r="13" spans="1:16" ht="15.75" customHeight="1" thickBot="1" x14ac:dyDescent="0.3">
      <c r="A13" s="40" t="s">
        <v>220</v>
      </c>
      <c r="B13" s="41" t="s">
        <v>215</v>
      </c>
      <c r="C13" s="41" t="s">
        <v>63</v>
      </c>
      <c r="D13" s="41" t="s">
        <v>216</v>
      </c>
      <c r="E13" s="41" t="s">
        <v>217</v>
      </c>
      <c r="F13" s="41" t="s">
        <v>208</v>
      </c>
      <c r="G13" s="41" t="s">
        <v>162</v>
      </c>
      <c r="H13" s="42" t="s">
        <v>219</v>
      </c>
      <c r="I13" s="40" t="s">
        <v>221</v>
      </c>
      <c r="J13" s="41" t="s">
        <v>215</v>
      </c>
      <c r="K13" s="41" t="s">
        <v>63</v>
      </c>
      <c r="L13" s="41" t="s">
        <v>216</v>
      </c>
      <c r="M13" s="41" t="s">
        <v>217</v>
      </c>
      <c r="N13" s="41" t="s">
        <v>208</v>
      </c>
      <c r="O13" s="41" t="s">
        <v>162</v>
      </c>
      <c r="P13" s="42" t="s">
        <v>219</v>
      </c>
    </row>
    <row r="14" spans="1:16" ht="15.75" customHeight="1" x14ac:dyDescent="0.25">
      <c r="A14" s="67" t="s">
        <v>184</v>
      </c>
      <c r="B14" s="64" t="s">
        <v>75</v>
      </c>
      <c r="C14" s="64">
        <v>2</v>
      </c>
      <c r="D14" s="64"/>
      <c r="E14" s="64"/>
      <c r="F14" s="53" cm="1">
        <f t="array" ref="F14">_xlfn.IFS(G14="W",E14*D14/$H$1,G14="R",D14,G14="D",D14/$H$1,G14="T",H14/$H$1,G14="","")</f>
        <v>0.25316455696202533</v>
      </c>
      <c r="G14" s="64" t="s">
        <v>169</v>
      </c>
      <c r="H14" s="70">
        <v>60</v>
      </c>
      <c r="I14" s="67" t="s">
        <v>184</v>
      </c>
      <c r="J14" s="64" t="s">
        <v>75</v>
      </c>
      <c r="K14" s="64">
        <v>2</v>
      </c>
      <c r="L14" s="64"/>
      <c r="M14" s="64"/>
      <c r="N14" s="53" cm="1">
        <f t="array" ref="N14">_xlfn.IFS(O14="W",M14*L14/$H$1,O14="R",L14,O14="D",L14/$H$1,O14="T",P14/$H$1,O14="","")</f>
        <v>0.25316455696202533</v>
      </c>
      <c r="O14" s="64" t="s">
        <v>169</v>
      </c>
      <c r="P14" s="70">
        <v>60</v>
      </c>
    </row>
    <row r="15" spans="1:16" ht="15.75" customHeight="1" x14ac:dyDescent="0.25">
      <c r="A15" s="68" t="s">
        <v>196</v>
      </c>
      <c r="B15" s="65" t="s">
        <v>242</v>
      </c>
      <c r="C15" s="65">
        <v>3</v>
      </c>
      <c r="D15" s="65">
        <v>20</v>
      </c>
      <c r="E15" s="65">
        <v>40</v>
      </c>
      <c r="F15" s="48" cm="1">
        <f t="array" ref="F15">_xlfn.IFS(G15="W",E15*D15/$H$1,G15="R",D15,G15="D",D15/$H$1,G15="T",H15/$H$1,G15="","")</f>
        <v>3.3755274261603376</v>
      </c>
      <c r="G15" s="65" t="s">
        <v>168</v>
      </c>
      <c r="H15" s="71"/>
      <c r="I15" s="68" t="s">
        <v>196</v>
      </c>
      <c r="J15" s="65" t="s">
        <v>242</v>
      </c>
      <c r="K15" s="65">
        <v>3</v>
      </c>
      <c r="L15" s="65">
        <v>20</v>
      </c>
      <c r="M15" s="65">
        <v>40</v>
      </c>
      <c r="N15" s="48" cm="1">
        <f t="array" ref="N15">_xlfn.IFS(O15="W",M15*L15/$H$1,O15="R",L15,O15="D",L15/$H$1,O15="T",P15/$H$1,O15="","")</f>
        <v>3.3755274261603376</v>
      </c>
      <c r="O15" s="65" t="s">
        <v>168</v>
      </c>
      <c r="P15" s="71"/>
    </row>
    <row r="16" spans="1:16" ht="15.75" customHeight="1" x14ac:dyDescent="0.25">
      <c r="A16" s="68" t="s">
        <v>191</v>
      </c>
      <c r="B16" s="65" t="s">
        <v>96</v>
      </c>
      <c r="C16" s="65">
        <v>2</v>
      </c>
      <c r="D16" s="65">
        <v>30</v>
      </c>
      <c r="E16" s="65">
        <v>40</v>
      </c>
      <c r="F16" s="48" cm="1">
        <f t="array" ref="F16">_xlfn.IFS(G16="W",E16*D16/$H$1,G16="R",D16,G16="D",D16/$H$1,G16="T",H16/$H$1,G16="","")</f>
        <v>5.0632911392405067</v>
      </c>
      <c r="G16" s="65" t="s">
        <v>168</v>
      </c>
      <c r="H16" s="71"/>
      <c r="I16" s="68" t="s">
        <v>191</v>
      </c>
      <c r="J16" s="65" t="s">
        <v>96</v>
      </c>
      <c r="K16" s="65">
        <v>2</v>
      </c>
      <c r="L16" s="65">
        <v>30</v>
      </c>
      <c r="M16" s="65">
        <v>40</v>
      </c>
      <c r="N16" s="48" cm="1">
        <f t="array" ref="N16">_xlfn.IFS(O16="W",M16*L16/$H$1,O16="R",L16,O16="D",L16/$H$1,O16="T",P16/$H$1,O16="","")</f>
        <v>5.0632911392405067</v>
      </c>
      <c r="O16" s="65" t="s">
        <v>168</v>
      </c>
      <c r="P16" s="71"/>
    </row>
    <row r="17" spans="1:16" ht="15.75" customHeight="1" x14ac:dyDescent="0.25">
      <c r="A17" s="68" t="s">
        <v>187</v>
      </c>
      <c r="B17" s="65" t="s">
        <v>83</v>
      </c>
      <c r="C17" s="65">
        <v>3</v>
      </c>
      <c r="D17" s="65">
        <v>20</v>
      </c>
      <c r="E17" s="65"/>
      <c r="F17" s="48" cm="1">
        <f t="array" ref="F17">_xlfn.IFS(G17="W",E17*D17/$H$1,G17="R",D17,G17="D",D17/$H$1,G17="T",H17/$H$1,G17="","")</f>
        <v>20</v>
      </c>
      <c r="G17" s="65" t="s">
        <v>179</v>
      </c>
      <c r="H17" s="71"/>
      <c r="I17" s="68" t="s">
        <v>187</v>
      </c>
      <c r="J17" s="65" t="s">
        <v>83</v>
      </c>
      <c r="K17" s="65">
        <v>3</v>
      </c>
      <c r="L17" s="65">
        <v>20</v>
      </c>
      <c r="M17" s="65"/>
      <c r="N17" s="53" cm="1">
        <f t="array" ref="N17">_xlfn.IFS(O17="W",M17*L17/$H$1,O17="R",L17,O17="D",L17/$H$1,O17="T",P17/$H$1,O17="","")</f>
        <v>20</v>
      </c>
      <c r="O17" s="65" t="s">
        <v>179</v>
      </c>
      <c r="P17" s="71"/>
    </row>
    <row r="18" spans="1:16" ht="15.75" customHeight="1" x14ac:dyDescent="0.25">
      <c r="A18" s="68"/>
      <c r="B18" s="65"/>
      <c r="C18" s="65"/>
      <c r="D18" s="65"/>
      <c r="E18" s="65"/>
      <c r="F18" s="53" t="str" cm="1">
        <f t="array" ref="F18">_xlfn.IFS(G18="W",E18*D18/$H$1,G18="R",D18,G18="D",D18/$H$1,G18="T",H18/$H$1,G18="","")</f>
        <v/>
      </c>
      <c r="G18" s="72"/>
      <c r="H18" s="71"/>
      <c r="I18" s="68"/>
      <c r="J18" s="65"/>
      <c r="K18" s="65"/>
      <c r="L18" s="65"/>
      <c r="M18" s="65"/>
      <c r="N18" s="48" t="str" cm="1">
        <f t="array" ref="N18">_xlfn.IFS(O18="W",M18*L18/$H$1,O18="R",L18,O18="D",L18/$H$1,O18="T",P18/$H$1,O18="","")</f>
        <v/>
      </c>
      <c r="O18" s="65"/>
      <c r="P18" s="71"/>
    </row>
    <row r="19" spans="1:16" ht="15.75" customHeight="1" x14ac:dyDescent="0.25">
      <c r="A19" s="68"/>
      <c r="B19" s="65"/>
      <c r="C19" s="65"/>
      <c r="D19" s="65"/>
      <c r="E19" s="65"/>
      <c r="F19" s="53" t="str" cm="1">
        <f t="array" ref="F19">_xlfn.IFS(G19="W",E19*D19/$H$1,G19="R",D19,G19="D",D19/$H$1,G19="T",H19/$H$1,G19="","")</f>
        <v/>
      </c>
      <c r="G19" s="72"/>
      <c r="H19" s="71"/>
      <c r="I19" s="68"/>
      <c r="J19" s="65"/>
      <c r="K19" s="65"/>
      <c r="L19" s="65"/>
      <c r="M19" s="65"/>
      <c r="N19" s="48" t="str" cm="1">
        <f t="array" ref="N19">_xlfn.IFS(O19="W",M19*L19/$H$1,O19="R",L19,O19="D",L19/$H$1,O19="T",P19/$H$1,O19="","")</f>
        <v/>
      </c>
      <c r="O19" s="65"/>
      <c r="P19" s="71"/>
    </row>
    <row r="20" spans="1:16" ht="15.75" customHeight="1" x14ac:dyDescent="0.25">
      <c r="A20" s="68"/>
      <c r="B20" s="65"/>
      <c r="C20" s="65"/>
      <c r="D20" s="65"/>
      <c r="E20" s="65"/>
      <c r="F20" s="53" t="str" cm="1">
        <f t="array" ref="F20">_xlfn.IFS(G20="W",E20*D20/$H$1,G20="R",D20,G20="D",D20/$H$1,G20="T",H20/$H$1,G20="","")</f>
        <v/>
      </c>
      <c r="G20" s="72"/>
      <c r="H20" s="71"/>
      <c r="I20" s="68"/>
      <c r="J20" s="65"/>
      <c r="K20" s="65"/>
      <c r="L20" s="65"/>
      <c r="M20" s="65"/>
      <c r="N20" s="48" t="str" cm="1">
        <f t="array" ref="N20">_xlfn.IFS(O20="W",M20*L20/$H$1,O20="R",L20,O20="D",L20/$H$1,O20="T",P20/$H$1,O20="","")</f>
        <v/>
      </c>
      <c r="O20" s="65"/>
      <c r="P20" s="71"/>
    </row>
    <row r="21" spans="1:16" ht="15.75" customHeight="1" x14ac:dyDescent="0.25">
      <c r="A21" s="68"/>
      <c r="B21" s="65"/>
      <c r="C21" s="65"/>
      <c r="D21" s="65"/>
      <c r="E21" s="65"/>
      <c r="F21" s="48" t="str" cm="1">
        <f t="array" ref="F21">_xlfn.IFS(G21="W",E21*D21/$H$1,G21="R",D21,G21="D",D21/$H$1,G21="T",H21/$H$1,G21="","")</f>
        <v/>
      </c>
      <c r="G21" s="65"/>
      <c r="H21" s="71"/>
      <c r="I21" s="68"/>
      <c r="J21" s="65"/>
      <c r="K21" s="65"/>
      <c r="L21" s="65"/>
      <c r="M21" s="65"/>
      <c r="N21" s="53" t="str" cm="1">
        <f t="array" ref="N21">_xlfn.IFS(O21="W",M21*L21/$H$1,O21="R",L21,O21="D",L21/$H$1,O21="T",P21/$H$1,O21="","")</f>
        <v/>
      </c>
      <c r="O21" s="65"/>
      <c r="P21" s="71"/>
    </row>
    <row r="22" spans="1:16" ht="15.75" customHeight="1" x14ac:dyDescent="0.25">
      <c r="A22" s="68"/>
      <c r="B22" s="65"/>
      <c r="C22" s="65"/>
      <c r="D22" s="65"/>
      <c r="E22" s="65"/>
      <c r="F22" s="53" t="str" cm="1">
        <f t="array" ref="F22">_xlfn.IFS(G22="W",E22*D22/$H$1,G22="R",D22,G22="D",D22/$H$1,G22="T",H22/$H$1,G22="","")</f>
        <v/>
      </c>
      <c r="G22" s="72"/>
      <c r="H22" s="71"/>
      <c r="I22" s="68"/>
      <c r="J22" s="65"/>
      <c r="K22" s="65"/>
      <c r="L22" s="65"/>
      <c r="M22" s="65"/>
      <c r="N22" s="53" t="str" cm="1">
        <f t="array" ref="N22">_xlfn.IFS(O22="W",M22*L22/$H$1,O22="R",L22,O22="D",L22/$H$1,O22="T",P22/$H$1,O22="","")</f>
        <v/>
      </c>
      <c r="O22" s="65"/>
      <c r="P22" s="71"/>
    </row>
    <row r="23" spans="1:16" ht="15.75" customHeight="1" x14ac:dyDescent="0.25">
      <c r="A23" s="68"/>
      <c r="B23" s="65"/>
      <c r="C23" s="65"/>
      <c r="D23" s="65"/>
      <c r="E23" s="65"/>
      <c r="F23" s="53" t="str" cm="1">
        <f t="array" ref="F23">_xlfn.IFS(G23="W",E23*D23/$H$1,G23="R",D23,G23="D",D23/$H$1,G23="T",H23/$H$1,G23="","")</f>
        <v/>
      </c>
      <c r="G23" s="72"/>
      <c r="H23" s="71"/>
      <c r="I23" s="68"/>
      <c r="J23" s="65"/>
      <c r="K23" s="65"/>
      <c r="L23" s="65"/>
      <c r="M23" s="65"/>
      <c r="N23" s="53" t="str" cm="1">
        <f t="array" ref="N23">_xlfn.IFS(O23="W",M23*L23/$H$1,O23="R",L23,O23="D",L23/$H$1,O23="T",P23/$H$1,O23="","")</f>
        <v/>
      </c>
      <c r="O23" s="65"/>
      <c r="P23" s="71"/>
    </row>
    <row r="24" spans="1:16" ht="15.75" customHeight="1" thickBot="1" x14ac:dyDescent="0.3">
      <c r="A24" s="69"/>
      <c r="B24" s="66"/>
      <c r="C24" s="66"/>
      <c r="D24" s="66"/>
      <c r="E24" s="66"/>
      <c r="F24" s="53" t="str" cm="1">
        <f t="array" ref="F24">_xlfn.IFS(G24="W",E24*D24/$H$1,G24="R",D24,G24="D",D24/$H$1,G24="T",H24/$H$1,G24="","")</f>
        <v/>
      </c>
      <c r="G24" s="73"/>
      <c r="H24" s="74"/>
      <c r="I24" s="69"/>
      <c r="J24" s="66"/>
      <c r="K24" s="66"/>
      <c r="L24" s="66"/>
      <c r="M24" s="66"/>
      <c r="N24" s="54" t="str" cm="1">
        <f t="array" ref="N24">_xlfn.IFS(O24="W",M24*L24/$H$1,O24="R",L24,O24="D",L24/$H$1,O24="T",P24/$H$1,O24="","")</f>
        <v/>
      </c>
      <c r="O24" s="66"/>
      <c r="P24" s="74"/>
    </row>
    <row r="25" spans="1:16" ht="15.75" customHeight="1" thickBot="1" x14ac:dyDescent="0.3">
      <c r="A25" s="40" t="s">
        <v>222</v>
      </c>
      <c r="B25" s="41" t="s">
        <v>215</v>
      </c>
      <c r="C25" s="41" t="s">
        <v>63</v>
      </c>
      <c r="D25" s="41" t="s">
        <v>216</v>
      </c>
      <c r="E25" s="41" t="s">
        <v>217</v>
      </c>
      <c r="F25" s="41" t="s">
        <v>208</v>
      </c>
      <c r="G25" s="41" t="s">
        <v>162</v>
      </c>
      <c r="H25" s="42" t="s">
        <v>219</v>
      </c>
      <c r="I25" s="40" t="s">
        <v>223</v>
      </c>
      <c r="J25" s="41" t="s">
        <v>215</v>
      </c>
      <c r="K25" s="41" t="s">
        <v>63</v>
      </c>
      <c r="L25" s="41" t="s">
        <v>216</v>
      </c>
      <c r="M25" s="41" t="s">
        <v>217</v>
      </c>
      <c r="N25" s="41" t="s">
        <v>208</v>
      </c>
      <c r="O25" s="41" t="s">
        <v>162</v>
      </c>
      <c r="P25" s="77" t="s">
        <v>219</v>
      </c>
    </row>
    <row r="26" spans="1:16" ht="15.75" customHeight="1" x14ac:dyDescent="0.25">
      <c r="A26" s="67" t="s">
        <v>184</v>
      </c>
      <c r="B26" s="64" t="s">
        <v>75</v>
      </c>
      <c r="C26" s="64">
        <v>2</v>
      </c>
      <c r="D26" s="64"/>
      <c r="E26" s="64"/>
      <c r="F26" s="53" cm="1">
        <f t="array" ref="F26">_xlfn.IFS(G26="W",E26*D26/$H$1,G26="R",D26,G26="D",D26/$H$1,G26="T",H26/$H$1,G26="","")</f>
        <v>0.25316455696202533</v>
      </c>
      <c r="G26" s="64" t="s">
        <v>169</v>
      </c>
      <c r="H26" s="70">
        <v>60</v>
      </c>
      <c r="I26" s="67" t="s">
        <v>184</v>
      </c>
      <c r="J26" s="64" t="s">
        <v>75</v>
      </c>
      <c r="K26" s="64">
        <v>2</v>
      </c>
      <c r="L26" s="64"/>
      <c r="M26" s="64"/>
      <c r="N26" s="53" cm="1">
        <f t="array" ref="N26">_xlfn.IFS(O26="W",M26*L26/$H$1,O26="R",L26,O26="D",L26/$H$1,O26="T",P26/$H$1,O26="","")</f>
        <v>0.25316455696202533</v>
      </c>
      <c r="O26" s="64" t="s">
        <v>169</v>
      </c>
      <c r="P26" s="70">
        <v>60</v>
      </c>
    </row>
    <row r="27" spans="1:16" ht="15.75" customHeight="1" x14ac:dyDescent="0.25">
      <c r="A27" s="68" t="s">
        <v>191</v>
      </c>
      <c r="B27" s="65" t="s">
        <v>114</v>
      </c>
      <c r="C27" s="65">
        <v>3</v>
      </c>
      <c r="D27" s="65">
        <v>20</v>
      </c>
      <c r="E27" s="65"/>
      <c r="F27" s="53" cm="1">
        <f t="array" ref="F27">_xlfn.IFS(G27="W",E27*D27/$H$1,G27="R",D27,G27="D",D27/$H$1,G27="T",H27/$H$1,G27="","")</f>
        <v>20</v>
      </c>
      <c r="G27" s="65" t="s">
        <v>179</v>
      </c>
      <c r="H27" s="71"/>
      <c r="I27" s="68" t="s">
        <v>191</v>
      </c>
      <c r="J27" s="65" t="s">
        <v>114</v>
      </c>
      <c r="K27" s="65">
        <v>3</v>
      </c>
      <c r="L27" s="65">
        <v>20</v>
      </c>
      <c r="M27" s="65"/>
      <c r="N27" s="48" cm="1">
        <f t="array" ref="N27">_xlfn.IFS(O27="W",M27*L27/$H$1,O27="R",L27,O27="D",L27/$H$1,O27="T",P27/$H$1,O27="","")</f>
        <v>20</v>
      </c>
      <c r="O27" s="65" t="s">
        <v>179</v>
      </c>
      <c r="P27" s="71"/>
    </row>
    <row r="28" spans="1:16" ht="15.75" customHeight="1" x14ac:dyDescent="0.25">
      <c r="A28" s="68" t="s">
        <v>192</v>
      </c>
      <c r="B28" s="65" t="s">
        <v>91</v>
      </c>
      <c r="C28" s="65">
        <v>2</v>
      </c>
      <c r="D28" s="65">
        <v>30</v>
      </c>
      <c r="E28" s="65">
        <v>40</v>
      </c>
      <c r="F28" s="53" cm="1">
        <f t="array" ref="F28">_xlfn.IFS(G28="W",E28*D28/$H$1,G28="R",D28,G28="D",D28/$H$1,G28="T",H28/$H$1,G28="","")</f>
        <v>5.0632911392405067</v>
      </c>
      <c r="G28" s="65" t="s">
        <v>168</v>
      </c>
      <c r="H28" s="71"/>
      <c r="I28" s="68" t="s">
        <v>192</v>
      </c>
      <c r="J28" s="65" t="s">
        <v>91</v>
      </c>
      <c r="K28" s="65">
        <v>2</v>
      </c>
      <c r="L28" s="65">
        <v>30</v>
      </c>
      <c r="M28" s="65">
        <v>40</v>
      </c>
      <c r="N28" s="48" cm="1">
        <f t="array" ref="N28">_xlfn.IFS(O28="W",M28*L28/$H$1,O28="R",L28,O28="D",L28/$H$1,O28="T",P28/$H$1,O28="","")</f>
        <v>5.0632911392405067</v>
      </c>
      <c r="O28" s="65" t="s">
        <v>168</v>
      </c>
      <c r="P28" s="71"/>
    </row>
    <row r="29" spans="1:16" ht="15.75" customHeight="1" x14ac:dyDescent="0.25">
      <c r="A29" s="68" t="s">
        <v>187</v>
      </c>
      <c r="B29" s="65" t="s">
        <v>83</v>
      </c>
      <c r="C29" s="65">
        <v>3</v>
      </c>
      <c r="D29" s="65">
        <v>20</v>
      </c>
      <c r="E29" s="65"/>
      <c r="F29" s="53" cm="1">
        <f t="array" ref="F29">_xlfn.IFS(G29="W",E29*D29/$H$1,G29="R",D29,G29="D",D29/$H$1,G29="T",H29/$H$1,G29="","")</f>
        <v>20</v>
      </c>
      <c r="G29" s="65" t="s">
        <v>179</v>
      </c>
      <c r="H29" s="71"/>
      <c r="I29" s="68" t="s">
        <v>187</v>
      </c>
      <c r="J29" s="65" t="s">
        <v>83</v>
      </c>
      <c r="K29" s="65">
        <v>3</v>
      </c>
      <c r="L29" s="65">
        <v>20</v>
      </c>
      <c r="M29" s="65"/>
      <c r="N29" s="48" cm="1">
        <f t="array" ref="N29">_xlfn.IFS(O29="W",M29*L29/$H$1,O29="R",L29,O29="D",L29/$H$1,O29="T",P29/$H$1,O29="","")</f>
        <v>20</v>
      </c>
      <c r="O29" s="65" t="s">
        <v>179</v>
      </c>
      <c r="P29" s="71"/>
    </row>
    <row r="30" spans="1:16" ht="15.75" customHeight="1" x14ac:dyDescent="0.25">
      <c r="A30" s="68" t="s">
        <v>194</v>
      </c>
      <c r="B30" s="65" t="s">
        <v>84</v>
      </c>
      <c r="C30" s="65">
        <v>1</v>
      </c>
      <c r="D30" s="65">
        <v>5000</v>
      </c>
      <c r="E30" s="65"/>
      <c r="F30" s="48" cm="1">
        <f t="array" ref="F30">_xlfn.IFS(G30="W",E30*D30/$H$1,G30="R",D30,G30="D",D30/$H$1,G30="T",H30/$H$1,G30="","")</f>
        <v>21.09704641350211</v>
      </c>
      <c r="G30" s="65" t="s">
        <v>183</v>
      </c>
      <c r="H30" s="71"/>
      <c r="I30" s="68" t="s">
        <v>194</v>
      </c>
      <c r="J30" s="65" t="s">
        <v>84</v>
      </c>
      <c r="K30" s="65">
        <v>1</v>
      </c>
      <c r="L30" s="65">
        <v>5000</v>
      </c>
      <c r="M30" s="65"/>
      <c r="N30" s="48" cm="1">
        <f t="array" ref="N30">_xlfn.IFS(O30="W",M30*L30/$H$1,O30="R",L30,O30="D",L30/$H$1,O30="T",P30/$H$1,O30="","")</f>
        <v>21.09704641350211</v>
      </c>
      <c r="O30" s="65" t="s">
        <v>183</v>
      </c>
      <c r="P30" s="71"/>
    </row>
    <row r="31" spans="1:16" ht="15.75" customHeight="1" x14ac:dyDescent="0.25">
      <c r="A31" s="68"/>
      <c r="B31" s="65"/>
      <c r="C31" s="65"/>
      <c r="D31" s="65"/>
      <c r="E31" s="65"/>
      <c r="F31" s="48" t="str" cm="1">
        <f t="array" ref="F31">_xlfn.IFS(G31="W",E31*D31/$H$1,G31="R",D31,G31="D",D31/$H$1,G31="T",H31/$H$1,G31="","")</f>
        <v/>
      </c>
      <c r="G31" s="65"/>
      <c r="H31" s="71"/>
      <c r="I31" s="68"/>
      <c r="J31" s="65"/>
      <c r="K31" s="65"/>
      <c r="L31" s="65"/>
      <c r="M31" s="65"/>
      <c r="N31" s="48" t="str" cm="1">
        <f t="array" ref="N31">_xlfn.IFS(O31="W",M31*L31/$H$1,O31="R",L31,O31="D",L31/$H$1,O31="T",P31/$H$1,O31="","")</f>
        <v/>
      </c>
      <c r="O31" s="65"/>
      <c r="P31" s="71"/>
    </row>
    <row r="32" spans="1:16" ht="15.75" customHeight="1" x14ac:dyDescent="0.25">
      <c r="A32" s="68"/>
      <c r="B32" s="65"/>
      <c r="C32" s="65"/>
      <c r="D32" s="65"/>
      <c r="E32" s="65"/>
      <c r="F32" s="48" t="str" cm="1">
        <f t="array" ref="F32">_xlfn.IFS(G32="W",E32*D32/$H$1,G32="R",D32,G32="D",D32/$H$1,G32="T",H32/$H$1,G32="","")</f>
        <v/>
      </c>
      <c r="G32" s="65"/>
      <c r="H32" s="71"/>
      <c r="I32" s="68"/>
      <c r="J32" s="65"/>
      <c r="K32" s="65"/>
      <c r="L32" s="65"/>
      <c r="M32" s="65"/>
      <c r="N32" s="48" t="str" cm="1">
        <f t="array" ref="N32">_xlfn.IFS(O32="W",M32*L32/$H$1,O32="R",L32,O32="D",L32/$H$1,O32="T",P32/$H$1,O32="","")</f>
        <v/>
      </c>
      <c r="O32" s="65"/>
      <c r="P32" s="71"/>
    </row>
    <row r="33" spans="1:16" ht="15.75" customHeight="1" x14ac:dyDescent="0.25">
      <c r="A33" s="68"/>
      <c r="B33" s="65"/>
      <c r="C33" s="65"/>
      <c r="D33" s="65"/>
      <c r="E33" s="65"/>
      <c r="F33" s="48" t="str" cm="1">
        <f t="array" ref="F33">_xlfn.IFS(G33="W",E33*D33/$H$1,G33="R",D33,G33="D",D33/$H$1,G33="T",H33/$H$1,G33="","")</f>
        <v/>
      </c>
      <c r="G33" s="65"/>
      <c r="H33" s="71"/>
      <c r="I33" s="68"/>
      <c r="J33" s="65"/>
      <c r="K33" s="65"/>
      <c r="L33" s="65"/>
      <c r="M33" s="65"/>
      <c r="N33" s="48" t="str" cm="1">
        <f t="array" ref="N33">_xlfn.IFS(O33="W",M33*L33/$H$1,O33="R",L33,O33="D",L33/$H$1,O33="T",P33/$H$1,O33="","")</f>
        <v/>
      </c>
      <c r="O33" s="65"/>
      <c r="P33" s="71"/>
    </row>
    <row r="34" spans="1:16" ht="15.75" customHeight="1" x14ac:dyDescent="0.25">
      <c r="A34" s="68"/>
      <c r="B34" s="65"/>
      <c r="C34" s="65"/>
      <c r="D34" s="65"/>
      <c r="E34" s="65"/>
      <c r="F34" s="48" t="str" cm="1">
        <f t="array" ref="F34">_xlfn.IFS(G34="W",E34*D34/$H$1,G34="R",D34,G34="D",D34/$H$1,G34="T",H34/$H$1,G34="","")</f>
        <v/>
      </c>
      <c r="G34" s="65"/>
      <c r="H34" s="71"/>
      <c r="I34" s="68"/>
      <c r="J34" s="65"/>
      <c r="K34" s="65"/>
      <c r="L34" s="65"/>
      <c r="M34" s="65"/>
      <c r="N34" s="48" t="str" cm="1">
        <f t="array" ref="N34">_xlfn.IFS(O34="W",M34*L34/$H$1,O34="R",L34,O34="D",L34/$H$1,O34="T",P34/$H$1,O34="","")</f>
        <v/>
      </c>
      <c r="O34" s="65"/>
      <c r="P34" s="71"/>
    </row>
    <row r="35" spans="1:16" ht="15.75" customHeight="1" x14ac:dyDescent="0.25">
      <c r="A35" s="68"/>
      <c r="B35" s="65"/>
      <c r="C35" s="65"/>
      <c r="D35" s="65"/>
      <c r="E35" s="65"/>
      <c r="F35" s="48" t="str" cm="1">
        <f t="array" ref="F35">_xlfn.IFS(G35="W",E35*D35/$H$1,G35="R",D35,G35="D",D35/$H$1,G35="T",H35/$H$1,G35="","")</f>
        <v/>
      </c>
      <c r="G35" s="65"/>
      <c r="H35" s="71"/>
      <c r="I35" s="68"/>
      <c r="J35" s="65"/>
      <c r="K35" s="65"/>
      <c r="L35" s="65"/>
      <c r="M35" s="65"/>
      <c r="N35" s="48" t="str" cm="1">
        <f t="array" ref="N35">_xlfn.IFS(O35="W",M35*L35/$H$1,O35="R",L35,O35="D",L35/$H$1,O35="T",P35/$H$1,O35="","")</f>
        <v/>
      </c>
      <c r="O35" s="65"/>
      <c r="P35" s="71"/>
    </row>
    <row r="36" spans="1:16" ht="15.75" customHeight="1" thickBot="1" x14ac:dyDescent="0.3">
      <c r="A36" s="69"/>
      <c r="B36" s="66"/>
      <c r="C36" s="66"/>
      <c r="D36" s="66"/>
      <c r="E36" s="66"/>
      <c r="F36" s="54" t="str" cm="1">
        <f t="array" ref="F36">_xlfn.IFS(G36="W",E36*D36/$H$1,G36="R",D36,G36="D",D36/$H$1,G36="T",H36/$H$1,G36="","")</f>
        <v/>
      </c>
      <c r="G36" s="66"/>
      <c r="H36" s="74"/>
      <c r="I36" s="69"/>
      <c r="J36" s="66"/>
      <c r="K36" s="66"/>
      <c r="L36" s="66"/>
      <c r="M36" s="66"/>
      <c r="N36" s="54" t="str" cm="1">
        <f t="array" ref="N36">_xlfn.IFS(O36="W",M36*L36/$H$1,O36="R",L36,O36="D",L36/$H$1,O36="T",P36/$H$1,O36="","")</f>
        <v/>
      </c>
      <c r="O36" s="66"/>
      <c r="P36" s="74"/>
    </row>
    <row r="37" spans="1:16" x14ac:dyDescent="0.25">
      <c r="B37" s="47"/>
      <c r="D37" s="47"/>
    </row>
    <row r="38" spans="1:16" x14ac:dyDescent="0.25">
      <c r="B38" s="47"/>
      <c r="D38" s="47"/>
    </row>
    <row r="39" spans="1:16" x14ac:dyDescent="0.25">
      <c r="B39" s="47"/>
      <c r="D39" s="47"/>
    </row>
    <row r="40" spans="1:16" x14ac:dyDescent="0.25">
      <c r="B40" s="47"/>
      <c r="D40" s="47"/>
    </row>
    <row r="41" spans="1:16" x14ac:dyDescent="0.25">
      <c r="B41" s="47"/>
      <c r="D41" s="47"/>
    </row>
    <row r="42" spans="1:16" x14ac:dyDescent="0.25">
      <c r="B42" s="47"/>
      <c r="D42" s="47"/>
    </row>
    <row r="43" spans="1:16" x14ac:dyDescent="0.25">
      <c r="B43" s="47"/>
      <c r="D43" s="47"/>
    </row>
    <row r="44" spans="1:16" x14ac:dyDescent="0.25">
      <c r="B44" s="47"/>
      <c r="D44" s="47"/>
    </row>
    <row r="45" spans="1:16" x14ac:dyDescent="0.25">
      <c r="B45" s="47"/>
      <c r="D45" s="47"/>
    </row>
    <row r="46" spans="1:16" x14ac:dyDescent="0.25">
      <c r="B46" s="47"/>
      <c r="D46" s="47"/>
    </row>
    <row r="47" spans="1:16" x14ac:dyDescent="0.25">
      <c r="B47" s="47"/>
      <c r="D47" s="47"/>
    </row>
    <row r="48" spans="1:16" x14ac:dyDescent="0.25">
      <c r="B48" s="47"/>
      <c r="D48" s="47"/>
    </row>
    <row r="49" spans="2:4" x14ac:dyDescent="0.25">
      <c r="B49" s="47"/>
      <c r="D49" s="47"/>
    </row>
    <row r="50" spans="2:4" x14ac:dyDescent="0.25">
      <c r="B50" s="47"/>
      <c r="D50" s="47"/>
    </row>
    <row r="51" spans="2:4" x14ac:dyDescent="0.25">
      <c r="B51" s="47"/>
      <c r="D51" s="47"/>
    </row>
    <row r="52" spans="2:4" x14ac:dyDescent="0.25">
      <c r="B52" s="47"/>
      <c r="D52" s="47"/>
    </row>
    <row r="53" spans="2:4" x14ac:dyDescent="0.25">
      <c r="B53" s="47"/>
      <c r="D53" s="47"/>
    </row>
    <row r="54" spans="2:4" x14ac:dyDescent="0.25">
      <c r="B54" s="47"/>
      <c r="D54" s="47"/>
    </row>
    <row r="55" spans="2:4" x14ac:dyDescent="0.25">
      <c r="B55" s="47"/>
      <c r="D55" s="47"/>
    </row>
    <row r="56" spans="2:4" x14ac:dyDescent="0.25">
      <c r="B56" s="47"/>
      <c r="D56" s="47"/>
    </row>
    <row r="57" spans="2:4" x14ac:dyDescent="0.25">
      <c r="B57" s="47"/>
      <c r="D57" s="47"/>
    </row>
    <row r="58" spans="2:4" x14ac:dyDescent="0.25">
      <c r="B58" s="47"/>
      <c r="D58" s="47"/>
    </row>
    <row r="59" spans="2:4" x14ac:dyDescent="0.25">
      <c r="B59" s="47"/>
      <c r="D59" s="47"/>
    </row>
    <row r="60" spans="2:4" x14ac:dyDescent="0.25">
      <c r="B60" s="47"/>
      <c r="D60" s="47"/>
    </row>
    <row r="61" spans="2:4" x14ac:dyDescent="0.25">
      <c r="B61" s="47"/>
      <c r="D61" s="47"/>
    </row>
    <row r="62" spans="2:4" x14ac:dyDescent="0.25">
      <c r="B62" s="47"/>
      <c r="D62" s="47"/>
    </row>
    <row r="63" spans="2:4" x14ac:dyDescent="0.25">
      <c r="B63" s="47"/>
      <c r="D63" s="47"/>
    </row>
    <row r="64" spans="2:4" x14ac:dyDescent="0.25">
      <c r="B64" s="47"/>
      <c r="D64" s="47"/>
    </row>
    <row r="65" spans="2:4" x14ac:dyDescent="0.25">
      <c r="B65" s="47"/>
      <c r="D65" s="47"/>
    </row>
    <row r="66" spans="2:4" x14ac:dyDescent="0.25">
      <c r="B66" s="47"/>
      <c r="D66" s="47"/>
    </row>
    <row r="67" spans="2:4" x14ac:dyDescent="0.25">
      <c r="B67" s="47"/>
      <c r="D67" s="47"/>
    </row>
    <row r="68" spans="2:4" x14ac:dyDescent="0.25">
      <c r="B68" s="47"/>
      <c r="D68" s="47"/>
    </row>
    <row r="69" spans="2:4" x14ac:dyDescent="0.25">
      <c r="B69" s="47"/>
      <c r="D69" s="47"/>
    </row>
    <row r="70" spans="2:4" x14ac:dyDescent="0.25">
      <c r="B70" s="47"/>
      <c r="D70" s="47"/>
    </row>
    <row r="71" spans="2:4" x14ac:dyDescent="0.25">
      <c r="B71" s="47"/>
      <c r="D71" s="47"/>
    </row>
    <row r="72" spans="2:4" x14ac:dyDescent="0.25">
      <c r="B72" s="47"/>
      <c r="D72" s="47"/>
    </row>
    <row r="73" spans="2:4" x14ac:dyDescent="0.25">
      <c r="B73" s="47"/>
      <c r="D73" s="47"/>
    </row>
    <row r="74" spans="2:4" x14ac:dyDescent="0.25">
      <c r="B74" s="47"/>
      <c r="D74" s="47"/>
    </row>
    <row r="75" spans="2:4" x14ac:dyDescent="0.25">
      <c r="B75" s="47"/>
      <c r="D75" s="47"/>
    </row>
    <row r="76" spans="2:4" x14ac:dyDescent="0.25">
      <c r="B76" s="47"/>
      <c r="D76" s="47"/>
    </row>
    <row r="77" spans="2:4" x14ac:dyDescent="0.25">
      <c r="B77" s="47"/>
      <c r="D77" s="47"/>
    </row>
    <row r="78" spans="2:4" x14ac:dyDescent="0.25">
      <c r="B78" s="47"/>
      <c r="D78" s="47"/>
    </row>
    <row r="79" spans="2:4" x14ac:dyDescent="0.25">
      <c r="B79" s="47"/>
      <c r="D79" s="47"/>
    </row>
    <row r="80" spans="2:4" x14ac:dyDescent="0.25">
      <c r="B80" s="47"/>
      <c r="D80" s="47"/>
    </row>
    <row r="81" spans="2:4" x14ac:dyDescent="0.25">
      <c r="B81" s="47"/>
      <c r="D81" s="47"/>
    </row>
    <row r="82" spans="2:4" x14ac:dyDescent="0.25">
      <c r="B82" s="47"/>
      <c r="D82" s="47"/>
    </row>
    <row r="83" spans="2:4" x14ac:dyDescent="0.25">
      <c r="B83" s="47"/>
      <c r="D83" s="47"/>
    </row>
    <row r="84" spans="2:4" x14ac:dyDescent="0.25">
      <c r="B84" s="47"/>
      <c r="D84" s="47"/>
    </row>
    <row r="85" spans="2:4" x14ac:dyDescent="0.25">
      <c r="B85" s="47"/>
      <c r="D85" s="47"/>
    </row>
    <row r="86" spans="2:4" x14ac:dyDescent="0.25">
      <c r="B86" s="47"/>
      <c r="D86" s="47"/>
    </row>
    <row r="87" spans="2:4" x14ac:dyDescent="0.25">
      <c r="B87" s="47"/>
      <c r="D87" s="47"/>
    </row>
  </sheetData>
  <pageMargins left="0.13345588235294117" right="0.42463235294117646" top="0.313" bottom="0.65514705882352942" header="0" footer="0.5"/>
  <pageSetup scale="98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D08850F-3D4E-43A1-AF15-0B3B049F4B53}">
          <x14:formula1>
            <xm:f>Sheet2!$V$1:$V$4</xm:f>
          </x14:formula1>
          <xm:sqref>G2:G12 G14:G24 O14:O24 G26:G36 O2:O12 O26:O36</xm:sqref>
        </x14:dataValidation>
        <x14:dataValidation type="list" allowBlank="1" showInputMessage="1" showErrorMessage="1" xr:uid="{9C1EB5DE-3C32-467B-BDB9-E35605C0EAC3}">
          <x14:formula1>
            <xm:f>Sheet2!$W$3:$W$11</xm:f>
          </x14:formula1>
          <xm:sqref>A2:A12 A26:A36 I2:I12 I14:I24 A14:A24 I26:I36</xm:sqref>
        </x14:dataValidation>
        <x14:dataValidation type="list" allowBlank="1" showInputMessage="1" showErrorMessage="1" xr:uid="{58A592D4-50A3-4DA2-A76D-EB58F5B3A2AA}">
          <x14:formula1>
            <xm:f>Sheet2!$B$2:$B$112</xm:f>
          </x14:formula1>
          <xm:sqref>B14:B24 B26:B36 B2:B12 J14:J24 J2:J12 J26:J36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24784-B228-4FBC-A808-52C095AC8A67}">
  <sheetPr codeName="Sheet3"/>
  <dimension ref="A1:G135"/>
  <sheetViews>
    <sheetView zoomScale="115" zoomScaleNormal="115" workbookViewId="0">
      <selection activeCell="C35" sqref="C35"/>
    </sheetView>
  </sheetViews>
  <sheetFormatPr defaultRowHeight="14.4" x14ac:dyDescent="0.3"/>
  <cols>
    <col min="1" max="1" width="28.5546875" bestFit="1" customWidth="1"/>
    <col min="2" max="2" width="9" bestFit="1" customWidth="1"/>
    <col min="3" max="3" width="11.44140625" customWidth="1"/>
    <col min="4" max="4" width="9.5546875" customWidth="1"/>
    <col min="5" max="5" width="5.44140625" customWidth="1"/>
    <col min="6" max="6" width="7.6640625" customWidth="1"/>
    <col min="7" max="7" width="17.88671875" customWidth="1"/>
    <col min="8" max="8" width="10.6640625" customWidth="1"/>
    <col min="10" max="10" width="28.5546875" bestFit="1" customWidth="1"/>
  </cols>
  <sheetData>
    <row r="1" spans="1:7" ht="14.85" customHeight="1" x14ac:dyDescent="0.3">
      <c r="A1" s="80" t="s">
        <v>205</v>
      </c>
      <c r="B1" s="135" t="s">
        <v>234</v>
      </c>
      <c r="C1" s="135"/>
      <c r="D1" s="135"/>
      <c r="E1" s="135"/>
      <c r="F1" s="135"/>
      <c r="G1" s="80">
        <v>236</v>
      </c>
    </row>
    <row r="2" spans="1:7" ht="14.85" customHeight="1" x14ac:dyDescent="0.3">
      <c r="A2" s="92" t="s">
        <v>206</v>
      </c>
      <c r="B2" s="80" t="s">
        <v>61</v>
      </c>
      <c r="C2" s="80" t="s">
        <v>207</v>
      </c>
      <c r="D2" s="80" t="s">
        <v>162</v>
      </c>
      <c r="E2" s="80" t="s">
        <v>208</v>
      </c>
      <c r="F2" s="93" t="s">
        <v>209</v>
      </c>
      <c r="G2" s="102" t="s">
        <v>238</v>
      </c>
    </row>
    <row r="3" spans="1:7" ht="14.85" customHeight="1" x14ac:dyDescent="0.3">
      <c r="A3" s="95" t="s">
        <v>72</v>
      </c>
      <c r="B3" s="96" t="s">
        <v>36</v>
      </c>
      <c r="C3" s="97">
        <v>1.1240000000000001</v>
      </c>
      <c r="D3" s="96" t="s">
        <v>168</v>
      </c>
      <c r="E3" s="96">
        <v>1.41</v>
      </c>
      <c r="F3" s="99">
        <v>6053</v>
      </c>
      <c r="G3" s="98"/>
    </row>
    <row r="4" spans="1:7" ht="14.85" customHeight="1" x14ac:dyDescent="0.3">
      <c r="A4" s="95" t="s">
        <v>95</v>
      </c>
      <c r="B4" s="96" t="s">
        <v>36</v>
      </c>
      <c r="C4" s="97">
        <v>0.82599999999999996</v>
      </c>
      <c r="D4" s="96" t="s">
        <v>168</v>
      </c>
      <c r="E4" s="96">
        <v>1.41</v>
      </c>
      <c r="F4" s="99">
        <v>1899</v>
      </c>
      <c r="G4" s="98"/>
    </row>
    <row r="5" spans="1:7" ht="14.85" customHeight="1" x14ac:dyDescent="0.3">
      <c r="A5" s="95" t="s">
        <v>154</v>
      </c>
      <c r="B5" s="96" t="s">
        <v>36</v>
      </c>
      <c r="C5" s="97">
        <v>0.72499999999999998</v>
      </c>
      <c r="D5" s="96" t="s">
        <v>168</v>
      </c>
      <c r="E5" s="96">
        <v>1.41</v>
      </c>
      <c r="F5" s="99">
        <v>957</v>
      </c>
      <c r="G5" s="98"/>
    </row>
    <row r="6" spans="1:7" ht="14.85" customHeight="1" x14ac:dyDescent="0.3">
      <c r="A6" s="95" t="s">
        <v>97</v>
      </c>
      <c r="B6" s="96" t="s">
        <v>36</v>
      </c>
      <c r="C6" s="97">
        <v>0.877</v>
      </c>
      <c r="D6" s="96" t="s">
        <v>168</v>
      </c>
      <c r="E6" s="96">
        <v>1.18</v>
      </c>
      <c r="F6" s="99">
        <v>1501</v>
      </c>
      <c r="G6" s="98"/>
    </row>
    <row r="7" spans="1:7" ht="14.85" customHeight="1" x14ac:dyDescent="0.3">
      <c r="A7" s="95" t="s">
        <v>138</v>
      </c>
      <c r="B7" s="96" t="s">
        <v>59</v>
      </c>
      <c r="C7" s="97">
        <v>0.877</v>
      </c>
      <c r="D7" s="96" t="s">
        <v>168</v>
      </c>
      <c r="E7" s="96">
        <v>1.18</v>
      </c>
      <c r="F7" s="99">
        <v>49529</v>
      </c>
      <c r="G7" s="98"/>
    </row>
    <row r="8" spans="1:7" ht="14.85" customHeight="1" x14ac:dyDescent="0.3">
      <c r="A8" s="95" t="s">
        <v>92</v>
      </c>
      <c r="B8" s="96" t="s">
        <v>59</v>
      </c>
      <c r="C8" s="97">
        <v>0.746</v>
      </c>
      <c r="D8" s="96" t="s">
        <v>183</v>
      </c>
      <c r="E8" s="96">
        <v>1.18</v>
      </c>
      <c r="F8" s="99">
        <v>54</v>
      </c>
      <c r="G8" s="98"/>
    </row>
    <row r="9" spans="1:7" ht="14.85" customHeight="1" x14ac:dyDescent="0.3">
      <c r="A9" s="95" t="s">
        <v>241</v>
      </c>
      <c r="B9" s="96" t="s">
        <v>59</v>
      </c>
      <c r="C9" s="97">
        <v>0.45200000000000001</v>
      </c>
      <c r="D9" s="96" t="s">
        <v>168</v>
      </c>
      <c r="E9" s="96">
        <v>1.75</v>
      </c>
      <c r="F9" s="99">
        <v>1224</v>
      </c>
      <c r="G9" s="98"/>
    </row>
    <row r="10" spans="1:7" ht="14.85" customHeight="1" x14ac:dyDescent="0.3">
      <c r="A10" s="95" t="s">
        <v>78</v>
      </c>
      <c r="B10" s="96" t="s">
        <v>59</v>
      </c>
      <c r="C10" s="97">
        <v>0.30399999999999999</v>
      </c>
      <c r="D10" s="96" t="s">
        <v>168</v>
      </c>
      <c r="E10" s="96">
        <v>1.75</v>
      </c>
      <c r="F10" s="99">
        <v>1601</v>
      </c>
      <c r="G10" s="98"/>
    </row>
    <row r="11" spans="1:7" ht="14.85" customHeight="1" x14ac:dyDescent="0.3">
      <c r="A11" s="95" t="s">
        <v>138</v>
      </c>
      <c r="B11" s="96" t="s">
        <v>59</v>
      </c>
      <c r="C11" s="97">
        <v>0.2515</v>
      </c>
      <c r="D11" s="96" t="s">
        <v>168</v>
      </c>
      <c r="E11" s="96">
        <v>2.5299999999999998</v>
      </c>
      <c r="F11" s="99">
        <v>3747</v>
      </c>
      <c r="G11" s="96"/>
    </row>
    <row r="12" spans="1:7" ht="14.85" customHeight="1" x14ac:dyDescent="0.3">
      <c r="A12" s="95" t="s">
        <v>78</v>
      </c>
      <c r="B12" s="96" t="s">
        <v>32</v>
      </c>
      <c r="C12" s="97">
        <v>0.19400000000000001</v>
      </c>
      <c r="D12" s="96" t="s">
        <v>168</v>
      </c>
      <c r="E12" s="96">
        <v>1.55</v>
      </c>
      <c r="F12" s="99">
        <v>1499</v>
      </c>
      <c r="G12" s="96"/>
    </row>
    <row r="13" spans="1:7" ht="14.85" customHeight="1" x14ac:dyDescent="0.3">
      <c r="A13" s="98" t="s">
        <v>111</v>
      </c>
      <c r="B13" s="96" t="s">
        <v>32</v>
      </c>
      <c r="C13" s="97">
        <v>0.48299999999999998</v>
      </c>
      <c r="D13" s="96" t="s">
        <v>183</v>
      </c>
      <c r="E13" s="96">
        <v>1.55</v>
      </c>
      <c r="F13" s="99">
        <v>1054</v>
      </c>
      <c r="G13" s="96"/>
    </row>
    <row r="14" spans="1:7" ht="14.85" customHeight="1" x14ac:dyDescent="0.3">
      <c r="A14" s="95" t="s">
        <v>143</v>
      </c>
      <c r="B14" s="96" t="s">
        <v>48</v>
      </c>
      <c r="C14" s="97">
        <v>1.0582</v>
      </c>
      <c r="D14" s="96" t="s">
        <v>168</v>
      </c>
      <c r="E14" s="96">
        <v>1.55</v>
      </c>
      <c r="F14" s="99">
        <v>212</v>
      </c>
      <c r="G14" s="96"/>
    </row>
    <row r="15" spans="1:7" ht="14.85" customHeight="1" x14ac:dyDescent="0.3">
      <c r="A15" s="95"/>
      <c r="B15" s="96"/>
      <c r="C15" s="96"/>
      <c r="D15" s="96"/>
      <c r="E15" s="96"/>
      <c r="F15" s="99"/>
      <c r="G15" s="96"/>
    </row>
    <row r="16" spans="1:7" ht="14.85" customHeight="1" x14ac:dyDescent="0.3">
      <c r="A16" s="95"/>
      <c r="B16" s="96"/>
      <c r="C16" s="96"/>
      <c r="D16" s="96"/>
      <c r="E16" s="96"/>
      <c r="F16" s="99"/>
      <c r="G16" s="96"/>
    </row>
    <row r="17" spans="1:7" ht="14.85" customHeight="1" x14ac:dyDescent="0.3">
      <c r="A17" s="80" t="s">
        <v>210</v>
      </c>
      <c r="B17" s="136" t="s">
        <v>211</v>
      </c>
      <c r="C17" s="137"/>
      <c r="D17" s="137"/>
      <c r="E17" s="137"/>
      <c r="F17" s="138"/>
      <c r="G17" s="80">
        <v>236</v>
      </c>
    </row>
    <row r="18" spans="1:7" ht="14.85" customHeight="1" x14ac:dyDescent="0.3">
      <c r="A18" s="80" t="s">
        <v>206</v>
      </c>
      <c r="B18" s="94" t="s">
        <v>61</v>
      </c>
      <c r="C18" s="94" t="s">
        <v>207</v>
      </c>
      <c r="D18" s="94" t="s">
        <v>162</v>
      </c>
      <c r="E18" s="94" t="s">
        <v>208</v>
      </c>
      <c r="F18" s="93" t="s">
        <v>209</v>
      </c>
      <c r="G18" s="102" t="s">
        <v>238</v>
      </c>
    </row>
    <row r="19" spans="1:7" ht="14.85" customHeight="1" x14ac:dyDescent="0.3">
      <c r="A19" s="95" t="s">
        <v>94</v>
      </c>
      <c r="B19" s="96" t="s">
        <v>40</v>
      </c>
      <c r="C19" s="97">
        <v>5.8819999999999997</v>
      </c>
      <c r="D19" s="96" t="s">
        <v>169</v>
      </c>
      <c r="E19" s="95">
        <v>0.69</v>
      </c>
      <c r="F19" s="99">
        <v>753</v>
      </c>
      <c r="G19" s="98"/>
    </row>
    <row r="20" spans="1:7" ht="14.85" customHeight="1" x14ac:dyDescent="0.3">
      <c r="A20" s="95" t="s">
        <v>73</v>
      </c>
      <c r="B20" s="96" t="s">
        <v>40</v>
      </c>
      <c r="C20" s="97">
        <v>0.94299999999999995</v>
      </c>
      <c r="D20" s="96" t="s">
        <v>168</v>
      </c>
      <c r="E20" s="95">
        <v>0.69</v>
      </c>
      <c r="F20" s="1">
        <v>476</v>
      </c>
      <c r="G20" s="98"/>
    </row>
    <row r="21" spans="1:7" ht="14.85" customHeight="1" x14ac:dyDescent="0.3">
      <c r="A21" s="95" t="s">
        <v>83</v>
      </c>
      <c r="B21" s="96" t="s">
        <v>40</v>
      </c>
      <c r="C21" s="97">
        <v>0.90100000000000002</v>
      </c>
      <c r="D21" s="96" t="s">
        <v>179</v>
      </c>
      <c r="E21" s="95">
        <v>0.69</v>
      </c>
      <c r="F21" s="99">
        <v>70</v>
      </c>
      <c r="G21" s="98"/>
    </row>
    <row r="22" spans="1:7" ht="14.85" customHeight="1" x14ac:dyDescent="0.3">
      <c r="A22" s="95" t="s">
        <v>75</v>
      </c>
      <c r="B22" s="96" t="s">
        <v>56</v>
      </c>
      <c r="C22" s="97">
        <v>6.6669999999999998</v>
      </c>
      <c r="D22" s="96" t="s">
        <v>169</v>
      </c>
      <c r="E22" s="95">
        <v>0.56000000000000005</v>
      </c>
      <c r="F22" s="99">
        <v>79</v>
      </c>
      <c r="G22" s="98"/>
    </row>
    <row r="23" spans="1:7" ht="14.85" customHeight="1" x14ac:dyDescent="0.3">
      <c r="A23" s="95" t="s">
        <v>144</v>
      </c>
      <c r="B23" s="96" t="s">
        <v>56</v>
      </c>
      <c r="C23" s="97">
        <v>0.80600000000000005</v>
      </c>
      <c r="D23" s="96" t="s">
        <v>168</v>
      </c>
      <c r="E23" s="95">
        <v>0.56000000000000005</v>
      </c>
      <c r="F23" s="99">
        <v>400</v>
      </c>
      <c r="G23" s="98"/>
    </row>
    <row r="24" spans="1:7" ht="14.85" customHeight="1" x14ac:dyDescent="0.3">
      <c r="A24" s="95" t="s">
        <v>101</v>
      </c>
      <c r="B24" s="96" t="s">
        <v>56</v>
      </c>
      <c r="C24" s="97">
        <v>0.76900000000000002</v>
      </c>
      <c r="D24" s="96" t="s">
        <v>179</v>
      </c>
      <c r="E24" s="95">
        <v>0.56000000000000005</v>
      </c>
      <c r="F24" s="99">
        <v>13</v>
      </c>
      <c r="G24" s="98"/>
    </row>
    <row r="25" spans="1:7" ht="14.85" customHeight="1" x14ac:dyDescent="0.3">
      <c r="A25" s="95" t="s">
        <v>81</v>
      </c>
      <c r="B25" s="96" t="s">
        <v>52</v>
      </c>
      <c r="C25" s="97">
        <v>0.90100000000000002</v>
      </c>
      <c r="D25" s="96" t="s">
        <v>169</v>
      </c>
      <c r="E25" s="95">
        <v>0.62</v>
      </c>
      <c r="F25" s="99">
        <v>362</v>
      </c>
      <c r="G25" s="98"/>
    </row>
    <row r="26" spans="1:7" ht="14.85" customHeight="1" x14ac:dyDescent="0.3">
      <c r="A26" s="95" t="s">
        <v>98</v>
      </c>
      <c r="B26" s="96" t="s">
        <v>52</v>
      </c>
      <c r="C26" s="97">
        <v>0.5</v>
      </c>
      <c r="D26" s="96" t="s">
        <v>179</v>
      </c>
      <c r="E26" s="95">
        <v>0.62</v>
      </c>
      <c r="F26" s="99">
        <v>19</v>
      </c>
      <c r="G26" s="98"/>
    </row>
    <row r="27" spans="1:7" ht="14.85" customHeight="1" x14ac:dyDescent="0.3">
      <c r="A27" s="95" t="s">
        <v>84</v>
      </c>
      <c r="B27" s="96" t="s">
        <v>52</v>
      </c>
      <c r="C27" s="97">
        <v>0.33600000000000002</v>
      </c>
      <c r="D27" s="96" t="s">
        <v>183</v>
      </c>
      <c r="E27" s="95">
        <v>0.62</v>
      </c>
      <c r="F27" s="99">
        <v>5479</v>
      </c>
      <c r="G27" s="98"/>
    </row>
    <row r="28" spans="1:7" ht="14.85" customHeight="1" x14ac:dyDescent="0.3">
      <c r="A28" s="95" t="s">
        <v>109</v>
      </c>
      <c r="B28" s="96" t="s">
        <v>52</v>
      </c>
      <c r="C28" s="97">
        <v>0.81269999999999998</v>
      </c>
      <c r="D28" s="96" t="s">
        <v>179</v>
      </c>
      <c r="E28" s="95">
        <v>0.76</v>
      </c>
      <c r="F28" s="99">
        <v>359</v>
      </c>
      <c r="G28" s="96"/>
    </row>
    <row r="29" spans="1:7" ht="14.85" customHeight="1" x14ac:dyDescent="0.3">
      <c r="A29" s="95" t="s">
        <v>129</v>
      </c>
      <c r="B29" s="97" t="s">
        <v>29</v>
      </c>
      <c r="C29" s="1">
        <v>3.7488000000000001</v>
      </c>
      <c r="D29" s="96" t="s">
        <v>179</v>
      </c>
      <c r="E29" s="95">
        <v>0.76</v>
      </c>
      <c r="F29" s="99">
        <v>17</v>
      </c>
      <c r="G29" s="96"/>
    </row>
    <row r="30" spans="1:7" ht="14.85" customHeight="1" x14ac:dyDescent="0.3">
      <c r="A30" s="95" t="s">
        <v>130</v>
      </c>
      <c r="B30" s="96" t="s">
        <v>29</v>
      </c>
      <c r="C30" s="97">
        <v>2.4523000000000001</v>
      </c>
      <c r="D30" s="96" t="s">
        <v>179</v>
      </c>
      <c r="E30" s="95">
        <v>0.76</v>
      </c>
      <c r="F30" s="99">
        <v>39</v>
      </c>
      <c r="G30" s="96"/>
    </row>
    <row r="31" spans="1:7" ht="14.85" customHeight="1" x14ac:dyDescent="0.3">
      <c r="A31" s="95" t="s">
        <v>131</v>
      </c>
      <c r="B31" s="96" t="s">
        <v>29</v>
      </c>
      <c r="C31" s="97">
        <v>2.4523000000000001</v>
      </c>
      <c r="D31" s="96" t="s">
        <v>179</v>
      </c>
      <c r="E31" s="95">
        <v>0.76</v>
      </c>
      <c r="F31" s="99">
        <v>39</v>
      </c>
      <c r="G31" s="96"/>
    </row>
    <row r="32" spans="1:7" ht="14.85" customHeight="1" x14ac:dyDescent="0.3">
      <c r="A32" s="95" t="s">
        <v>132</v>
      </c>
      <c r="B32" s="96" t="s">
        <v>29</v>
      </c>
      <c r="C32" s="97">
        <v>3.7488000000000001</v>
      </c>
      <c r="D32" s="96" t="s">
        <v>179</v>
      </c>
      <c r="E32" s="95">
        <v>0.76</v>
      </c>
      <c r="F32" s="99">
        <v>17</v>
      </c>
      <c r="G32" s="96"/>
    </row>
    <row r="33" spans="1:7" ht="14.85" customHeight="1" x14ac:dyDescent="0.3">
      <c r="A33" s="80" t="s">
        <v>212</v>
      </c>
      <c r="B33" s="136" t="s">
        <v>213</v>
      </c>
      <c r="C33" s="137"/>
      <c r="D33" s="137"/>
      <c r="E33" s="137"/>
      <c r="F33" s="138"/>
      <c r="G33" s="80">
        <v>236</v>
      </c>
    </row>
    <row r="34" spans="1:7" ht="14.85" customHeight="1" x14ac:dyDescent="0.3">
      <c r="A34" s="80" t="s">
        <v>206</v>
      </c>
      <c r="B34" s="80" t="s">
        <v>61</v>
      </c>
      <c r="C34" s="80" t="s">
        <v>207</v>
      </c>
      <c r="D34" s="80" t="s">
        <v>162</v>
      </c>
      <c r="E34" s="80" t="s">
        <v>208</v>
      </c>
      <c r="F34" s="80" t="s">
        <v>209</v>
      </c>
      <c r="G34" s="102" t="s">
        <v>238</v>
      </c>
    </row>
    <row r="35" spans="1:7" ht="14.85" customHeight="1" x14ac:dyDescent="0.3">
      <c r="A35" s="95" t="s">
        <v>93</v>
      </c>
      <c r="B35" s="80" t="s">
        <v>44</v>
      </c>
      <c r="C35" s="97">
        <v>0.76900000000000002</v>
      </c>
      <c r="D35" s="96" t="s">
        <v>168</v>
      </c>
      <c r="E35" s="96">
        <v>1.01</v>
      </c>
      <c r="F35" s="99">
        <v>1223</v>
      </c>
      <c r="G35" s="96"/>
    </row>
    <row r="36" spans="1:7" ht="14.85" customHeight="1" x14ac:dyDescent="0.3">
      <c r="A36" s="95" t="s">
        <v>197</v>
      </c>
      <c r="B36" s="80" t="s">
        <v>44</v>
      </c>
      <c r="C36" s="97">
        <v>0.746</v>
      </c>
      <c r="D36" s="96" t="s">
        <v>168</v>
      </c>
      <c r="E36" s="96">
        <v>1.01</v>
      </c>
      <c r="F36" s="99">
        <v>2420</v>
      </c>
      <c r="G36" s="96"/>
    </row>
    <row r="37" spans="1:7" ht="14.85" customHeight="1" x14ac:dyDescent="0.3">
      <c r="A37" s="95" t="s">
        <v>135</v>
      </c>
      <c r="B37" s="80" t="s">
        <v>44</v>
      </c>
      <c r="C37" s="97">
        <v>0.55200000000000005</v>
      </c>
      <c r="D37" s="96" t="s">
        <v>168</v>
      </c>
      <c r="E37" s="96">
        <v>1.01</v>
      </c>
      <c r="F37" s="99">
        <v>1396</v>
      </c>
      <c r="G37" s="96"/>
    </row>
    <row r="38" spans="1:7" ht="14.85" customHeight="1" x14ac:dyDescent="0.3">
      <c r="A38" s="95" t="s">
        <v>127</v>
      </c>
      <c r="B38" s="80" t="s">
        <v>44</v>
      </c>
      <c r="C38" s="97">
        <v>0.52900000000000003</v>
      </c>
      <c r="D38" s="96" t="s">
        <v>168</v>
      </c>
      <c r="E38" s="96">
        <v>0.56999999999999995</v>
      </c>
      <c r="F38" s="99">
        <v>850</v>
      </c>
      <c r="G38" s="96"/>
    </row>
    <row r="39" spans="1:7" ht="14.85" customHeight="1" x14ac:dyDescent="0.3">
      <c r="A39" s="95" t="s">
        <v>129</v>
      </c>
      <c r="B39" s="80" t="s">
        <v>44</v>
      </c>
      <c r="C39" s="97">
        <v>0.36399999999999999</v>
      </c>
      <c r="D39" s="96" t="s">
        <v>179</v>
      </c>
      <c r="E39" s="96">
        <v>0.56999999999999995</v>
      </c>
      <c r="F39" s="99">
        <v>8</v>
      </c>
      <c r="G39" s="96"/>
    </row>
    <row r="40" spans="1:7" ht="14.85" customHeight="1" x14ac:dyDescent="0.3">
      <c r="A40" s="98" t="s">
        <v>132</v>
      </c>
      <c r="B40" s="80" t="s">
        <v>29</v>
      </c>
      <c r="C40" s="97">
        <v>0.36399999999999999</v>
      </c>
      <c r="D40" s="96" t="s">
        <v>179</v>
      </c>
      <c r="E40" s="96">
        <v>0.56999999999999995</v>
      </c>
      <c r="F40" s="99">
        <v>15</v>
      </c>
      <c r="G40" s="96"/>
    </row>
    <row r="41" spans="1:7" ht="14.85" customHeight="1" x14ac:dyDescent="0.3">
      <c r="A41" s="98" t="s">
        <v>143</v>
      </c>
      <c r="B41" s="80" t="s">
        <v>29</v>
      </c>
      <c r="C41" s="97">
        <v>0.91700000000000004</v>
      </c>
      <c r="D41" s="96" t="s">
        <v>168</v>
      </c>
      <c r="E41" s="96">
        <v>0.98</v>
      </c>
      <c r="F41" s="99">
        <v>217</v>
      </c>
      <c r="G41" s="96"/>
    </row>
    <row r="42" spans="1:7" ht="14.85" customHeight="1" x14ac:dyDescent="0.3">
      <c r="A42" s="95" t="s">
        <v>77</v>
      </c>
      <c r="B42" s="80" t="s">
        <v>29</v>
      </c>
      <c r="C42" s="97">
        <v>0.65400000000000003</v>
      </c>
      <c r="D42" s="96" t="s">
        <v>168</v>
      </c>
      <c r="E42" s="96">
        <v>0.98</v>
      </c>
      <c r="F42" s="99">
        <v>98</v>
      </c>
      <c r="G42" s="96"/>
    </row>
    <row r="43" spans="1:7" ht="14.85" customHeight="1" x14ac:dyDescent="0.3">
      <c r="A43" s="95" t="s">
        <v>127</v>
      </c>
      <c r="B43" s="80" t="s">
        <v>29</v>
      </c>
      <c r="C43" s="97">
        <v>0.51729999999999998</v>
      </c>
      <c r="D43" s="96" t="s">
        <v>168</v>
      </c>
      <c r="E43" s="96"/>
      <c r="F43" s="99">
        <v>886</v>
      </c>
      <c r="G43" s="96"/>
    </row>
    <row r="44" spans="1:7" ht="14.85" customHeight="1" x14ac:dyDescent="0.3">
      <c r="A44" s="95" t="s">
        <v>136</v>
      </c>
      <c r="B44" s="80" t="s">
        <v>29</v>
      </c>
      <c r="C44" s="97">
        <v>0.43390000000000001</v>
      </c>
      <c r="D44" s="96" t="s">
        <v>168</v>
      </c>
      <c r="E44" s="96"/>
      <c r="F44" s="99">
        <v>1259</v>
      </c>
      <c r="G44" s="96"/>
    </row>
    <row r="45" spans="1:7" ht="14.85" customHeight="1" x14ac:dyDescent="0.3">
      <c r="A45" s="95" t="s">
        <v>77</v>
      </c>
      <c r="B45" s="80" t="s">
        <v>48</v>
      </c>
      <c r="C45" s="97">
        <v>0.40529999999999999</v>
      </c>
      <c r="D45" s="96" t="s">
        <v>168</v>
      </c>
      <c r="E45" s="96"/>
      <c r="F45" s="99">
        <v>1443</v>
      </c>
      <c r="G45" s="96"/>
    </row>
    <row r="46" spans="1:7" ht="14.85" customHeight="1" x14ac:dyDescent="0.3">
      <c r="A46" s="95" t="s">
        <v>89</v>
      </c>
      <c r="B46" s="80" t="s">
        <v>48</v>
      </c>
      <c r="C46" s="97">
        <v>-0.32279999999999998</v>
      </c>
      <c r="D46" s="96" t="s">
        <v>168</v>
      </c>
      <c r="E46" s="96"/>
      <c r="F46" s="99">
        <v>2274</v>
      </c>
      <c r="G46" s="96"/>
    </row>
    <row r="47" spans="1:7" ht="14.85" customHeight="1" x14ac:dyDescent="0.3">
      <c r="A47" s="95" t="s">
        <v>133</v>
      </c>
      <c r="B47" s="80" t="s">
        <v>48</v>
      </c>
      <c r="C47" s="97">
        <v>0.50970000000000004</v>
      </c>
      <c r="D47" s="96" t="s">
        <v>168</v>
      </c>
      <c r="E47" s="96"/>
      <c r="F47" s="99">
        <v>912</v>
      </c>
      <c r="G47" s="96"/>
    </row>
    <row r="48" spans="1:7" ht="14.85" customHeight="1" x14ac:dyDescent="0.3">
      <c r="A48" s="95"/>
      <c r="B48" s="80"/>
      <c r="C48" s="97"/>
      <c r="D48" s="96"/>
      <c r="E48" s="96"/>
      <c r="F48" s="99"/>
      <c r="G48" s="96"/>
    </row>
    <row r="49" spans="2:4" ht="14.85" customHeight="1" x14ac:dyDescent="0.3"/>
    <row r="50" spans="2:4" ht="14.85" customHeight="1" x14ac:dyDescent="0.3"/>
    <row r="51" spans="2:4" ht="14.85" customHeight="1" x14ac:dyDescent="0.3"/>
    <row r="52" spans="2:4" ht="14.85" customHeight="1" x14ac:dyDescent="0.3"/>
    <row r="53" spans="2:4" ht="14.85" customHeight="1" x14ac:dyDescent="0.3"/>
    <row r="54" spans="2:4" ht="14.85" customHeight="1" x14ac:dyDescent="0.3"/>
    <row r="55" spans="2:4" ht="14.85" customHeight="1" x14ac:dyDescent="0.3"/>
    <row r="56" spans="2:4" ht="14.85" customHeight="1" x14ac:dyDescent="0.3"/>
    <row r="57" spans="2:4" ht="14.85" customHeight="1" x14ac:dyDescent="0.3"/>
    <row r="58" spans="2:4" ht="14.85" customHeight="1" x14ac:dyDescent="0.3"/>
    <row r="59" spans="2:4" ht="14.85" customHeight="1" x14ac:dyDescent="0.3"/>
    <row r="60" spans="2:4" ht="14.85" customHeight="1" x14ac:dyDescent="0.3"/>
    <row r="61" spans="2:4" ht="14.85" customHeight="1" x14ac:dyDescent="0.3">
      <c r="B61" s="1"/>
      <c r="C61" s="50"/>
      <c r="D61" s="1"/>
    </row>
    <row r="62" spans="2:4" ht="14.85" customHeight="1" x14ac:dyDescent="0.3">
      <c r="B62" s="1"/>
      <c r="C62" s="50"/>
      <c r="D62" s="1"/>
    </row>
    <row r="63" spans="2:4" ht="14.85" customHeight="1" x14ac:dyDescent="0.3"/>
    <row r="64" spans="2:4" ht="14.85" customHeight="1" x14ac:dyDescent="0.3"/>
    <row r="65" spans="2:4" ht="14.85" customHeight="1" x14ac:dyDescent="0.3"/>
    <row r="66" spans="2:4" ht="14.85" customHeight="1" x14ac:dyDescent="0.3"/>
    <row r="67" spans="2:4" ht="14.85" customHeight="1" x14ac:dyDescent="0.3"/>
    <row r="68" spans="2:4" ht="14.85" customHeight="1" x14ac:dyDescent="0.3"/>
    <row r="69" spans="2:4" ht="14.85" customHeight="1" x14ac:dyDescent="0.3"/>
    <row r="70" spans="2:4" ht="14.85" customHeight="1" x14ac:dyDescent="0.3"/>
    <row r="73" spans="2:4" x14ac:dyDescent="0.3">
      <c r="B73" s="1"/>
      <c r="C73" s="50"/>
      <c r="D73" s="1"/>
    </row>
    <row r="74" spans="2:4" x14ac:dyDescent="0.3">
      <c r="B74" s="1"/>
      <c r="C74" s="50"/>
      <c r="D74" s="1"/>
    </row>
    <row r="75" spans="2:4" x14ac:dyDescent="0.3">
      <c r="B75" s="1"/>
      <c r="C75" s="50"/>
      <c r="D75" s="1"/>
    </row>
    <row r="76" spans="2:4" x14ac:dyDescent="0.3">
      <c r="B76" s="1"/>
      <c r="C76" s="50"/>
      <c r="D76" s="1"/>
    </row>
    <row r="77" spans="2:4" x14ac:dyDescent="0.3">
      <c r="B77" s="1"/>
      <c r="C77" s="50"/>
      <c r="D77" s="1"/>
    </row>
    <row r="129" spans="1:4" x14ac:dyDescent="0.3">
      <c r="B129" s="1"/>
      <c r="C129" s="50"/>
      <c r="D129" s="1"/>
    </row>
    <row r="130" spans="1:4" x14ac:dyDescent="0.3">
      <c r="A130" s="25"/>
      <c r="B130" s="1"/>
      <c r="C130" s="50"/>
      <c r="D130" s="1"/>
    </row>
    <row r="131" spans="1:4" x14ac:dyDescent="0.3">
      <c r="B131" s="1"/>
      <c r="C131" s="50"/>
      <c r="D131" s="1"/>
    </row>
    <row r="132" spans="1:4" x14ac:dyDescent="0.3">
      <c r="B132" s="1"/>
      <c r="C132" s="50"/>
      <c r="D132" s="1"/>
    </row>
    <row r="133" spans="1:4" x14ac:dyDescent="0.3">
      <c r="B133" s="1"/>
      <c r="C133" s="50"/>
      <c r="D133" s="1"/>
    </row>
    <row r="134" spans="1:4" x14ac:dyDescent="0.3">
      <c r="B134" s="1"/>
      <c r="C134" s="50"/>
      <c r="D134" s="1"/>
    </row>
    <row r="135" spans="1:4" x14ac:dyDescent="0.3">
      <c r="B135" s="1"/>
      <c r="C135" s="50"/>
      <c r="D135" s="1"/>
    </row>
  </sheetData>
  <mergeCells count="3">
    <mergeCell ref="B1:F1"/>
    <mergeCell ref="B33:F33"/>
    <mergeCell ref="B17:F17"/>
  </mergeCells>
  <dataValidations count="1">
    <dataValidation type="list" allowBlank="1" showInputMessage="1" showErrorMessage="1" sqref="B129:B135 B73:B77 B61:B62" xr:uid="{A730B188-6FDA-48A7-89C5-1CAB51EB51D2}">
      <formula1>$A$2:$A$8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660D360-D348-41CE-AB7D-8EDE10011A37}">
          <x14:formula1>
            <xm:f>Sheet2!$A$3:$A$11</xm:f>
          </x14:formula1>
          <xm:sqref>B3:B16 B19:B32 B35:B48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560E-A703-4814-83FD-FBA7FD89B226}">
  <sheetPr codeName="Sheet10"/>
  <dimension ref="A1:LD203"/>
  <sheetViews>
    <sheetView topLeftCell="AA1" zoomScale="55" zoomScaleNormal="55" workbookViewId="0">
      <selection activeCell="AI17" sqref="AI17"/>
    </sheetView>
  </sheetViews>
  <sheetFormatPr defaultColWidth="9.109375" defaultRowHeight="14.4" x14ac:dyDescent="0.3"/>
  <cols>
    <col min="1" max="1" width="10.109375" style="1" bestFit="1" customWidth="1"/>
    <col min="2" max="2" width="9.88671875" style="1" bestFit="1" customWidth="1"/>
    <col min="3" max="3" width="10" style="1" customWidth="1"/>
    <col min="4" max="4" width="9.109375" style="1"/>
    <col min="5" max="5" width="10.44140625" style="1" customWidth="1"/>
    <col min="6" max="16384" width="9.109375" style="1"/>
  </cols>
  <sheetData>
    <row r="1" spans="1:316" x14ac:dyDescent="0.3">
      <c r="A1" s="120" t="s">
        <v>36</v>
      </c>
      <c r="B1" s="140" t="s">
        <v>72</v>
      </c>
      <c r="C1" s="139"/>
      <c r="D1" s="141"/>
      <c r="E1" s="140" t="s">
        <v>86</v>
      </c>
      <c r="F1" s="139"/>
      <c r="G1" s="141"/>
      <c r="H1" s="139" t="s">
        <v>91</v>
      </c>
      <c r="I1" s="139"/>
      <c r="J1" s="139"/>
      <c r="K1" s="140" t="s">
        <v>95</v>
      </c>
      <c r="L1" s="139"/>
      <c r="M1" s="141"/>
      <c r="N1" s="139" t="s">
        <v>96</v>
      </c>
      <c r="O1" s="139"/>
      <c r="P1" s="139"/>
      <c r="Q1" s="140" t="s">
        <v>113</v>
      </c>
      <c r="R1" s="139"/>
      <c r="S1" s="141"/>
      <c r="T1" s="139" t="s">
        <v>114</v>
      </c>
      <c r="U1" s="139"/>
      <c r="V1" s="139"/>
      <c r="W1" s="140" t="s">
        <v>115</v>
      </c>
      <c r="X1" s="139"/>
      <c r="Y1" s="141"/>
      <c r="Z1" s="139" t="s">
        <v>116</v>
      </c>
      <c r="AA1" s="139"/>
      <c r="AB1" s="139"/>
      <c r="AC1" s="140" t="s">
        <v>152</v>
      </c>
      <c r="AD1" s="139"/>
      <c r="AE1" s="141"/>
      <c r="AF1" s="139" t="s">
        <v>153</v>
      </c>
      <c r="AG1" s="139"/>
      <c r="AH1" s="139"/>
      <c r="AI1" s="140" t="s">
        <v>154</v>
      </c>
      <c r="AJ1" s="139"/>
      <c r="AK1" s="141"/>
      <c r="AL1" s="140"/>
      <c r="AM1" s="139"/>
      <c r="AN1" s="141"/>
      <c r="AO1" s="143"/>
      <c r="AP1" s="143"/>
      <c r="AQ1" s="143"/>
      <c r="AR1" s="142"/>
      <c r="AS1" s="143"/>
      <c r="AT1" s="144"/>
      <c r="AU1" s="143"/>
      <c r="AV1" s="143"/>
      <c r="AW1" s="143"/>
      <c r="AX1" s="142"/>
      <c r="AY1" s="143"/>
      <c r="AZ1" s="144"/>
      <c r="BA1" s="143"/>
      <c r="BB1" s="143"/>
      <c r="BC1" s="143"/>
      <c r="BD1" s="142"/>
      <c r="BE1" s="143"/>
      <c r="BF1" s="144"/>
      <c r="BG1" s="143"/>
      <c r="BH1" s="143"/>
      <c r="BI1" s="143"/>
      <c r="BJ1" s="142"/>
      <c r="BK1" s="143"/>
      <c r="BL1" s="144"/>
      <c r="BM1" s="143"/>
      <c r="BN1" s="143"/>
      <c r="BO1" s="143"/>
      <c r="BP1" s="142"/>
      <c r="BQ1" s="143"/>
      <c r="BR1" s="144"/>
      <c r="BS1" s="143"/>
      <c r="BT1" s="143"/>
      <c r="BU1" s="143"/>
      <c r="BV1" s="142"/>
      <c r="BW1" s="143"/>
      <c r="BX1" s="144"/>
      <c r="BY1" s="143"/>
      <c r="BZ1" s="143"/>
      <c r="CA1" s="143"/>
      <c r="CB1" s="142"/>
      <c r="CC1" s="143"/>
      <c r="CD1" s="144"/>
      <c r="CE1" s="143"/>
      <c r="CF1" s="143"/>
      <c r="CG1" s="143"/>
      <c r="CH1" s="142"/>
      <c r="CI1" s="143"/>
      <c r="CJ1" s="144"/>
      <c r="CK1" s="143"/>
      <c r="CL1" s="143"/>
      <c r="CM1" s="143"/>
      <c r="CN1" s="142"/>
      <c r="CO1" s="143"/>
      <c r="CP1" s="144"/>
      <c r="CQ1" s="143"/>
      <c r="CR1" s="143"/>
      <c r="CS1" s="143"/>
      <c r="CT1" s="142"/>
      <c r="CU1" s="143"/>
      <c r="CV1" s="144"/>
      <c r="CW1" s="143"/>
      <c r="CX1" s="143"/>
      <c r="CY1" s="143"/>
      <c r="CZ1" s="142"/>
      <c r="DA1" s="143"/>
      <c r="DB1" s="144"/>
      <c r="DC1" s="143"/>
      <c r="DD1" s="143"/>
      <c r="DE1" s="143"/>
      <c r="DF1" s="142"/>
      <c r="DG1" s="143"/>
      <c r="DH1" s="144"/>
      <c r="DI1" s="143"/>
      <c r="DJ1" s="143"/>
      <c r="DK1" s="143"/>
      <c r="DL1" s="142"/>
      <c r="DM1" s="143"/>
      <c r="DN1" s="144"/>
      <c r="DO1" s="143"/>
      <c r="DP1" s="143"/>
      <c r="DQ1" s="143"/>
      <c r="DR1" s="142"/>
      <c r="DS1" s="143"/>
      <c r="DT1" s="144"/>
      <c r="DU1" s="143"/>
      <c r="DV1" s="143"/>
      <c r="DW1" s="143"/>
      <c r="DX1" s="142"/>
      <c r="DY1" s="143"/>
      <c r="DZ1" s="144"/>
      <c r="EA1" s="143"/>
      <c r="EB1" s="143"/>
      <c r="EC1" s="143"/>
      <c r="ED1" s="142"/>
      <c r="EE1" s="143"/>
      <c r="EF1" s="144"/>
      <c r="EG1" s="143"/>
      <c r="EH1" s="143"/>
      <c r="EI1" s="143"/>
      <c r="EJ1" s="142"/>
      <c r="EK1" s="143"/>
      <c r="EL1" s="144"/>
      <c r="EM1" s="143"/>
      <c r="EN1" s="143"/>
      <c r="EO1" s="143"/>
      <c r="EP1" s="142"/>
      <c r="EQ1" s="143"/>
      <c r="ER1" s="144"/>
      <c r="ES1" s="143"/>
      <c r="ET1" s="143"/>
      <c r="EU1" s="143"/>
      <c r="EV1" s="142"/>
      <c r="EW1" s="143"/>
      <c r="EX1" s="144"/>
      <c r="EY1" s="143"/>
      <c r="EZ1" s="143"/>
      <c r="FA1" s="143"/>
      <c r="FB1" s="142"/>
      <c r="FC1" s="143"/>
      <c r="FD1" s="144"/>
      <c r="FE1" s="143"/>
      <c r="FF1" s="143"/>
      <c r="FG1" s="143"/>
      <c r="FH1" s="142"/>
      <c r="FI1" s="143"/>
      <c r="FJ1" s="144"/>
      <c r="FK1" s="143"/>
      <c r="FL1" s="143"/>
      <c r="FM1" s="143"/>
      <c r="FN1" s="142"/>
      <c r="FO1" s="143"/>
      <c r="FP1" s="144"/>
      <c r="FQ1" s="143"/>
      <c r="FR1" s="143"/>
      <c r="FS1" s="143"/>
      <c r="FT1" s="142"/>
      <c r="FU1" s="143"/>
      <c r="FV1" s="144"/>
      <c r="FW1" s="143"/>
      <c r="FX1" s="143"/>
      <c r="FY1" s="143"/>
      <c r="FZ1" s="142"/>
      <c r="GA1" s="143"/>
      <c r="GB1" s="144"/>
      <c r="GC1" s="143"/>
      <c r="GD1" s="143"/>
      <c r="GE1" s="143"/>
      <c r="GF1" s="142"/>
      <c r="GG1" s="143"/>
      <c r="GH1" s="144"/>
      <c r="GI1" s="143"/>
      <c r="GJ1" s="143"/>
      <c r="GK1" s="143"/>
      <c r="GL1" s="142"/>
      <c r="GM1" s="143"/>
      <c r="GN1" s="144"/>
      <c r="GO1" s="143"/>
      <c r="GP1" s="143"/>
      <c r="GQ1" s="143"/>
      <c r="GR1" s="142"/>
      <c r="GS1" s="143"/>
      <c r="GT1" s="144"/>
      <c r="GU1" s="143"/>
      <c r="GV1" s="143"/>
      <c r="GW1" s="143"/>
      <c r="GX1" s="142"/>
      <c r="GY1" s="143"/>
      <c r="GZ1" s="144"/>
      <c r="HA1" s="143"/>
      <c r="HB1" s="143"/>
      <c r="HC1" s="143"/>
      <c r="HD1" s="142"/>
      <c r="HE1" s="143"/>
      <c r="HF1" s="144"/>
      <c r="HG1" s="143"/>
      <c r="HH1" s="143"/>
      <c r="HI1" s="143"/>
      <c r="HJ1" s="142"/>
      <c r="HK1" s="143"/>
      <c r="HL1" s="144"/>
      <c r="HM1" s="143"/>
      <c r="HN1" s="143"/>
      <c r="HO1" s="143"/>
      <c r="HP1" s="142"/>
      <c r="HQ1" s="143"/>
      <c r="HR1" s="144"/>
      <c r="HS1" s="143"/>
      <c r="HT1" s="143"/>
      <c r="HU1" s="143"/>
      <c r="HV1" s="142"/>
      <c r="HW1" s="143"/>
      <c r="HX1" s="144"/>
      <c r="HY1" s="143"/>
      <c r="HZ1" s="143"/>
      <c r="IA1" s="143"/>
      <c r="IB1" s="142"/>
      <c r="IC1" s="143"/>
      <c r="ID1" s="144"/>
      <c r="IE1" s="143"/>
      <c r="IF1" s="143"/>
      <c r="IG1" s="143"/>
      <c r="IH1" s="142"/>
      <c r="II1" s="143"/>
      <c r="IJ1" s="144"/>
      <c r="IK1" s="143"/>
      <c r="IL1" s="143"/>
      <c r="IM1" s="143"/>
      <c r="IN1" s="142"/>
      <c r="IO1" s="143"/>
      <c r="IP1" s="144"/>
      <c r="IQ1" s="143"/>
      <c r="IR1" s="143"/>
      <c r="IS1" s="143"/>
      <c r="IT1" s="142"/>
      <c r="IU1" s="143"/>
      <c r="IV1" s="144"/>
      <c r="IW1" s="143"/>
      <c r="IX1" s="143"/>
      <c r="IY1" s="143"/>
      <c r="IZ1" s="142"/>
      <c r="JA1" s="143"/>
      <c r="JB1" s="144"/>
      <c r="JC1" s="143"/>
      <c r="JD1" s="143"/>
      <c r="JE1" s="143"/>
      <c r="JF1" s="142"/>
      <c r="JG1" s="143"/>
      <c r="JH1" s="144"/>
      <c r="JI1" s="143"/>
      <c r="JJ1" s="143"/>
      <c r="JK1" s="143"/>
      <c r="JL1" s="142"/>
      <c r="JM1" s="143"/>
      <c r="JN1" s="144"/>
      <c r="JO1" s="143"/>
      <c r="JP1" s="143"/>
      <c r="JQ1" s="143"/>
      <c r="JR1" s="142"/>
      <c r="JS1" s="143"/>
      <c r="JT1" s="144"/>
      <c r="JU1" s="143"/>
      <c r="JV1" s="143"/>
      <c r="JW1" s="143"/>
      <c r="JX1" s="142"/>
      <c r="JY1" s="143"/>
      <c r="JZ1" s="144"/>
      <c r="KA1" s="143"/>
      <c r="KB1" s="143"/>
      <c r="KC1" s="143"/>
      <c r="KD1" s="142"/>
      <c r="KE1" s="143"/>
      <c r="KF1" s="144"/>
      <c r="KG1" s="143"/>
      <c r="KH1" s="143"/>
      <c r="KI1" s="143"/>
      <c r="KJ1" s="142"/>
      <c r="KK1" s="143"/>
      <c r="KL1" s="144"/>
      <c r="KM1" s="143"/>
      <c r="KN1" s="143"/>
      <c r="KO1" s="143"/>
      <c r="KP1" s="142"/>
      <c r="KQ1" s="143"/>
      <c r="KR1" s="144"/>
      <c r="KS1" s="143"/>
      <c r="KT1" s="143"/>
      <c r="KU1" s="143"/>
      <c r="KV1" s="142"/>
      <c r="KW1" s="143"/>
      <c r="KX1" s="144"/>
      <c r="KY1" s="143"/>
      <c r="KZ1" s="143"/>
      <c r="LA1" s="143"/>
      <c r="LB1" s="142"/>
      <c r="LC1" s="143"/>
      <c r="LD1" s="144"/>
    </row>
    <row r="2" spans="1:316" x14ac:dyDescent="0.3">
      <c r="A2" s="1" t="s">
        <v>229</v>
      </c>
      <c r="B2" s="127">
        <v>225</v>
      </c>
      <c r="C2" s="119">
        <v>0.16800000000000001</v>
      </c>
      <c r="D2" s="128">
        <v>0.14000000000000001</v>
      </c>
      <c r="E2" s="127">
        <v>225</v>
      </c>
      <c r="F2" s="119">
        <v>0.4</v>
      </c>
      <c r="G2" s="128">
        <v>0.11100609314389986</v>
      </c>
      <c r="H2" s="129">
        <v>225</v>
      </c>
      <c r="I2" s="119">
        <v>0.33</v>
      </c>
      <c r="J2" s="126">
        <v>0.11145100675047066</v>
      </c>
      <c r="K2" s="127">
        <v>225</v>
      </c>
      <c r="L2" s="119">
        <v>0.17299999999999999</v>
      </c>
      <c r="M2" s="128">
        <v>0.15</v>
      </c>
      <c r="N2" s="129">
        <v>225</v>
      </c>
      <c r="O2" s="119">
        <v>0.17299999999999999</v>
      </c>
      <c r="P2" s="126">
        <v>0.01</v>
      </c>
      <c r="Q2" s="127">
        <v>225</v>
      </c>
      <c r="R2" s="119">
        <v>0.25</v>
      </c>
      <c r="S2" s="128">
        <v>1.4E-2</v>
      </c>
      <c r="T2" s="129">
        <v>225</v>
      </c>
      <c r="U2" s="119">
        <v>0.183</v>
      </c>
      <c r="V2" s="126">
        <v>0.1857840714197537</v>
      </c>
      <c r="W2" s="127">
        <v>225</v>
      </c>
      <c r="X2" s="119">
        <v>0.2</v>
      </c>
      <c r="Y2" s="128">
        <v>0.01</v>
      </c>
      <c r="Z2" s="129">
        <v>225</v>
      </c>
      <c r="AA2" s="119">
        <v>0.183</v>
      </c>
      <c r="AB2" s="126">
        <v>0.01</v>
      </c>
      <c r="AC2" s="127">
        <v>225</v>
      </c>
      <c r="AD2" s="119">
        <v>0.3</v>
      </c>
      <c r="AE2" s="128">
        <v>9.4877358363585171E-2</v>
      </c>
      <c r="AF2" s="129">
        <v>225</v>
      </c>
      <c r="AG2" s="119">
        <v>0.39500000000000002</v>
      </c>
      <c r="AH2" s="126">
        <v>8.8906485533713511E-2</v>
      </c>
      <c r="AI2" s="127">
        <v>225</v>
      </c>
      <c r="AJ2" s="119">
        <v>0.30200000000000005</v>
      </c>
      <c r="AK2" s="128">
        <v>0.8</v>
      </c>
      <c r="AL2" s="127"/>
      <c r="AM2" s="119"/>
      <c r="AN2" s="128"/>
      <c r="AO2" s="127"/>
      <c r="AP2" s="119"/>
      <c r="AQ2" s="128"/>
      <c r="AR2" s="127"/>
      <c r="AS2" s="119"/>
      <c r="AT2" s="128"/>
      <c r="AU2" s="127"/>
      <c r="AV2" s="119"/>
      <c r="AW2" s="128"/>
      <c r="AX2" s="127"/>
      <c r="AY2" s="119"/>
      <c r="AZ2" s="128"/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231</v>
      </c>
      <c r="C3" s="103" t="s">
        <v>225</v>
      </c>
      <c r="D3" s="105" t="s">
        <v>232</v>
      </c>
      <c r="E3" s="104" t="s">
        <v>231</v>
      </c>
      <c r="F3" s="103" t="s">
        <v>225</v>
      </c>
      <c r="G3" s="105" t="s">
        <v>232</v>
      </c>
      <c r="H3" s="103" t="s">
        <v>231</v>
      </c>
      <c r="I3" s="103" t="s">
        <v>225</v>
      </c>
      <c r="J3" s="103" t="s">
        <v>232</v>
      </c>
      <c r="K3" s="104" t="s">
        <v>231</v>
      </c>
      <c r="L3" s="103" t="s">
        <v>225</v>
      </c>
      <c r="M3" s="105" t="s">
        <v>232</v>
      </c>
      <c r="N3" s="103" t="s">
        <v>231</v>
      </c>
      <c r="O3" s="103" t="s">
        <v>225</v>
      </c>
      <c r="P3" s="103" t="s">
        <v>232</v>
      </c>
      <c r="Q3" s="104" t="s">
        <v>230</v>
      </c>
      <c r="R3" s="103" t="s">
        <v>225</v>
      </c>
      <c r="S3" s="105" t="s">
        <v>232</v>
      </c>
      <c r="T3" s="103" t="s">
        <v>230</v>
      </c>
      <c r="U3" s="103" t="s">
        <v>225</v>
      </c>
      <c r="V3" s="103" t="s">
        <v>232</v>
      </c>
      <c r="W3" s="104" t="s">
        <v>230</v>
      </c>
      <c r="X3" s="103" t="s">
        <v>225</v>
      </c>
      <c r="Y3" s="105" t="s">
        <v>232</v>
      </c>
      <c r="Z3" s="103" t="s">
        <v>230</v>
      </c>
      <c r="AA3" s="103" t="s">
        <v>225</v>
      </c>
      <c r="AB3" s="103" t="s">
        <v>232</v>
      </c>
      <c r="AC3" s="104" t="s">
        <v>231</v>
      </c>
      <c r="AD3" s="103" t="s">
        <v>225</v>
      </c>
      <c r="AE3" s="105" t="s">
        <v>232</v>
      </c>
      <c r="AF3" s="103" t="s">
        <v>231</v>
      </c>
      <c r="AG3" s="103" t="s">
        <v>225</v>
      </c>
      <c r="AH3" s="103" t="s">
        <v>232</v>
      </c>
      <c r="AI3" s="104" t="s">
        <v>231</v>
      </c>
      <c r="AJ3" s="103" t="s">
        <v>225</v>
      </c>
      <c r="AK3" s="105" t="s">
        <v>232</v>
      </c>
      <c r="AL3" s="104" t="s">
        <v>230</v>
      </c>
      <c r="AM3" s="103" t="s">
        <v>225</v>
      </c>
      <c r="AN3" s="105" t="s">
        <v>227</v>
      </c>
      <c r="AO3" s="103"/>
      <c r="AP3" s="103" t="s">
        <v>225</v>
      </c>
      <c r="AQ3" s="103" t="s">
        <v>232</v>
      </c>
      <c r="AR3" s="104" t="s">
        <v>230</v>
      </c>
      <c r="AS3" s="103" t="s">
        <v>225</v>
      </c>
      <c r="AT3" s="105" t="s">
        <v>227</v>
      </c>
      <c r="AU3" s="103" t="s">
        <v>230</v>
      </c>
      <c r="AV3" s="103" t="s">
        <v>225</v>
      </c>
      <c r="AW3" s="103" t="s">
        <v>227</v>
      </c>
      <c r="AX3" s="104" t="s">
        <v>230</v>
      </c>
      <c r="AY3" s="103" t="s">
        <v>225</v>
      </c>
      <c r="AZ3" s="105" t="s">
        <v>227</v>
      </c>
      <c r="BA3" s="103" t="s">
        <v>230</v>
      </c>
      <c r="BB3" s="103" t="s">
        <v>225</v>
      </c>
      <c r="BC3" s="103" t="s">
        <v>227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3552</v>
      </c>
      <c r="C4" s="1">
        <v>6.8000000000000005E-2</v>
      </c>
      <c r="D4" s="121"/>
      <c r="E4" s="8">
        <v>1260</v>
      </c>
      <c r="F4" s="1">
        <v>0.191</v>
      </c>
      <c r="G4" s="121"/>
      <c r="H4" s="1">
        <v>1890</v>
      </c>
      <c r="I4" s="1">
        <v>0.128</v>
      </c>
      <c r="K4" s="8">
        <v>3286</v>
      </c>
      <c r="L4" s="1">
        <v>7.2999999999999995E-2</v>
      </c>
      <c r="M4" s="121"/>
      <c r="N4" s="1">
        <v>3330</v>
      </c>
      <c r="O4" s="1">
        <v>7.2999999999999995E-2</v>
      </c>
      <c r="P4" s="1">
        <f>ROUND(1/O4-1/$O$2,3)</f>
        <v>7.9180000000000001</v>
      </c>
      <c r="Q4" s="8">
        <v>10</v>
      </c>
      <c r="R4" s="1">
        <v>0.1</v>
      </c>
      <c r="S4" s="121"/>
      <c r="T4" s="1">
        <v>12</v>
      </c>
      <c r="U4" s="1">
        <v>8.3000000000000004E-2</v>
      </c>
      <c r="W4" s="8">
        <v>10</v>
      </c>
      <c r="X4" s="1">
        <v>0.1</v>
      </c>
      <c r="Y4" s="121">
        <f>ROUND(1/X4-1/$X$2,3)</f>
        <v>5</v>
      </c>
      <c r="Z4" s="1">
        <v>12</v>
      </c>
      <c r="AA4" s="1">
        <v>8.3000000000000004E-2</v>
      </c>
      <c r="AB4" s="1">
        <f>ROUND(1/AA4-1/$AA$2,3)</f>
        <v>6.5839999999999996</v>
      </c>
      <c r="AC4" s="8">
        <v>720</v>
      </c>
      <c r="AD4" s="1">
        <v>0.33600000000000002</v>
      </c>
      <c r="AE4" s="121"/>
      <c r="AF4" s="1">
        <v>800</v>
      </c>
      <c r="AG4" s="1">
        <v>0.30199999999999999</v>
      </c>
      <c r="AI4" s="8">
        <v>1200</v>
      </c>
      <c r="AJ4" s="1">
        <v>0.20200000000000001</v>
      </c>
      <c r="AK4" s="121">
        <f>ROUND(1/AJ4-1/$AJ$2,3)</f>
        <v>1.639</v>
      </c>
      <c r="AL4" s="8"/>
      <c r="AN4" s="121"/>
      <c r="AR4" s="8"/>
      <c r="AT4" s="121"/>
      <c r="AX4" s="8"/>
      <c r="AZ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v>3105</v>
      </c>
      <c r="C5" s="1">
        <v>1.1240000000000001</v>
      </c>
      <c r="D5" s="121">
        <f>ROUND(1/C5-1/$C$2,3)</f>
        <v>-5.0629999999999997</v>
      </c>
      <c r="E5" s="8">
        <v>2660</v>
      </c>
      <c r="F5" s="1">
        <v>0.47599999999999998</v>
      </c>
      <c r="G5" s="121">
        <v>-2.85</v>
      </c>
      <c r="H5" s="1">
        <v>2449</v>
      </c>
      <c r="I5" s="1">
        <v>0.752</v>
      </c>
      <c r="J5" s="1">
        <v>-3.75</v>
      </c>
      <c r="K5" s="8">
        <v>3920</v>
      </c>
      <c r="L5" s="1">
        <v>0.82599999999999996</v>
      </c>
      <c r="M5" s="121">
        <f>ROUND(1/L5-1/$L$2,3)</f>
        <v>-4.57</v>
      </c>
      <c r="N5" s="1">
        <f>N4</f>
        <v>3330</v>
      </c>
      <c r="O5" s="1">
        <f>ROUND(N$2/N5,4)</f>
        <v>6.7599999999999993E-2</v>
      </c>
      <c r="P5" s="1">
        <f>ROUND(1/O5-1/$O$2,3)</f>
        <v>9.0129999999999999</v>
      </c>
      <c r="Q5" s="8">
        <v>16</v>
      </c>
      <c r="R5" s="1">
        <v>0.625</v>
      </c>
      <c r="S5" s="121">
        <f>ROUND(1/R5-1/$R$2,3)</f>
        <v>-2.4</v>
      </c>
      <c r="T5" s="1">
        <v>10</v>
      </c>
      <c r="U5" s="1">
        <v>1.2050000000000001</v>
      </c>
      <c r="V5" s="1">
        <v>-2.56</v>
      </c>
      <c r="W5" s="8">
        <f>W4</f>
        <v>10</v>
      </c>
      <c r="X5" s="1">
        <f>ROUND(W$2/W5,4)</f>
        <v>22.5</v>
      </c>
      <c r="Y5" s="121">
        <f>ROUND(1/X5-1/$X$2,3)</f>
        <v>-4.9560000000000004</v>
      </c>
      <c r="Z5" s="1">
        <f>Z4</f>
        <v>12</v>
      </c>
      <c r="AA5" s="1">
        <f>ROUND(Z$2/Z5,4)</f>
        <v>18.75</v>
      </c>
      <c r="AB5" s="1">
        <f>ROUND(1/AA5-1/$AA$2,3)</f>
        <v>-5.4109999999999996</v>
      </c>
      <c r="AC5" s="8">
        <v>2400</v>
      </c>
      <c r="AD5" s="1">
        <v>0.3</v>
      </c>
      <c r="AE5" s="121">
        <v>1.17</v>
      </c>
      <c r="AF5" s="1">
        <v>2720</v>
      </c>
      <c r="AG5" s="1">
        <v>0.29499999999999998</v>
      </c>
      <c r="AH5" s="1">
        <v>0.06</v>
      </c>
      <c r="AI5" s="8">
        <f>AI4</f>
        <v>1200</v>
      </c>
      <c r="AJ5" s="1">
        <f>ROUND(AI$2/AI5,4)</f>
        <v>0.1875</v>
      </c>
      <c r="AK5" s="121">
        <f>ROUND(1/AJ5-1/$AJ$2,3)</f>
        <v>2.0219999999999998</v>
      </c>
      <c r="AL5" s="8"/>
      <c r="AN5" s="121"/>
      <c r="AR5" s="8"/>
      <c r="AT5" s="121"/>
      <c r="AX5" s="8"/>
      <c r="AZ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f>B5</f>
        <v>3105</v>
      </c>
      <c r="C6" s="1">
        <f>ROUND(B$2/B6,4)</f>
        <v>7.2499999999999995E-2</v>
      </c>
      <c r="D6" s="1">
        <f>ROUND(1/C6-1/$C$2,3)</f>
        <v>7.8410000000000002</v>
      </c>
      <c r="E6" s="8">
        <v>1100</v>
      </c>
      <c r="F6" s="1">
        <v>0.46300000000000002</v>
      </c>
      <c r="G6" s="121">
        <v>0.06</v>
      </c>
      <c r="H6" s="1">
        <v>2700</v>
      </c>
      <c r="I6" s="1">
        <v>0.11700000000000001</v>
      </c>
      <c r="J6" s="1">
        <f>ROUND(1/I6-1/$I$2,3)</f>
        <v>5.5170000000000003</v>
      </c>
      <c r="K6" s="8">
        <f>K5</f>
        <v>3920</v>
      </c>
      <c r="L6" s="1">
        <f>ROUND(K$2/K6,4)</f>
        <v>5.74E-2</v>
      </c>
      <c r="M6" s="121">
        <f>ROUND(1/L6-1/$L$2,3)</f>
        <v>11.641</v>
      </c>
      <c r="N6" s="1">
        <f>ROUND((1/O6)*$N$2/O6,0)</f>
        <v>44012</v>
      </c>
      <c r="O6" s="1">
        <f>ROUND(1/(1/O5-P5*ABS(P5)*$P$2),4)</f>
        <v>7.1499999999999994E-2</v>
      </c>
      <c r="P6" s="1">
        <f>ROUND(1/O6-1/$O$2,7)</f>
        <v>8.2056672000000006</v>
      </c>
      <c r="Q6" s="8">
        <f>Q5</f>
        <v>16</v>
      </c>
      <c r="R6" s="1">
        <f>ROUND(Q$2/Q6,4)</f>
        <v>14.0625</v>
      </c>
      <c r="S6" s="121">
        <f>ROUND(1/R6-1/$R$2,3)</f>
        <v>-3.9289999999999998</v>
      </c>
      <c r="T6" s="1">
        <v>25</v>
      </c>
      <c r="U6" s="1">
        <v>3.3000000000000002E-2</v>
      </c>
      <c r="V6" s="1">
        <v>28.97</v>
      </c>
      <c r="W6" s="8">
        <f>ROUND((1/X6)*$W$2/X6,0)</f>
        <v>19</v>
      </c>
      <c r="X6" s="1">
        <f>ROUND(1/(1/X5-Y5*ABS(Y5)*$Y$2),4)</f>
        <v>3.4474999999999998</v>
      </c>
      <c r="Y6" s="121">
        <f>ROUND(1/X6-1/$X$2,7)</f>
        <v>-4.7099346999999998</v>
      </c>
      <c r="Z6" s="1">
        <f>ROUND((1/AA6)*$Z$2/AA6,0)</f>
        <v>27</v>
      </c>
      <c r="AA6" s="1">
        <f>ROUND(1/(1/AA5-AB5*ABS(AB5)*$AB$2),4)</f>
        <v>2.8892000000000002</v>
      </c>
      <c r="AB6" s="1">
        <f>ROUND(1/AA6-1/$AA$2,7)</f>
        <v>-5.1183642999999996</v>
      </c>
      <c r="AC6" s="8">
        <v>3120</v>
      </c>
      <c r="AD6" s="1">
        <v>0.253</v>
      </c>
      <c r="AE6" s="121">
        <f>ROUND(1/AD6-1/$AD$2,3)</f>
        <v>0.61899999999999999</v>
      </c>
      <c r="AF6" s="1">
        <v>3100</v>
      </c>
      <c r="AG6" s="1">
        <v>0.25900000000000001</v>
      </c>
      <c r="AH6" s="1">
        <f>ROUND(1/AG6-1/$AG$2,3)</f>
        <v>1.329</v>
      </c>
      <c r="AI6" s="8">
        <f>ROUND((1/AJ6)*$AI$2/AJ6,0)</f>
        <v>957</v>
      </c>
      <c r="AJ6" s="1">
        <f>ROUND(1/(1/AJ5-AK5*ABS(AK5)*$AK$2),4)</f>
        <v>0.48480000000000001</v>
      </c>
      <c r="AK6" s="121">
        <f>ROUND(1/AJ6-1/$AJ$2,7)</f>
        <v>-1.2485520000000001</v>
      </c>
      <c r="AL6" s="8"/>
      <c r="AN6" s="121"/>
      <c r="AR6" s="8"/>
      <c r="AT6" s="121"/>
      <c r="AX6" s="8"/>
      <c r="AZ6" s="121"/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f>ROUND((1/C7)*$B$2/C7,0)</f>
        <v>6053</v>
      </c>
      <c r="C7" s="1">
        <f>ROUND(1/(1/C6-D6*ABS(D6)*$D$2),4)</f>
        <v>0.1928</v>
      </c>
      <c r="D7" s="1">
        <f>ROUND(1/C7-1/$C$2,7)</f>
        <v>-0.76565899999999998</v>
      </c>
      <c r="E7" s="8">
        <v>2590</v>
      </c>
      <c r="F7" s="1">
        <v>0.19700000000000001</v>
      </c>
      <c r="G7" s="121">
        <f>ROUND(1/F7-1/$F$2,3)</f>
        <v>2.5760000000000001</v>
      </c>
      <c r="H7" s="1">
        <f>H6</f>
        <v>2700</v>
      </c>
      <c r="I7" s="1">
        <f>ROUND(H$2/H7,4)</f>
        <v>8.3299999999999999E-2</v>
      </c>
      <c r="J7" s="1">
        <f>ROUND(1/I7-1/$I$2,3)</f>
        <v>8.9740000000000002</v>
      </c>
      <c r="K7" s="8">
        <f>ROUND((1/L7)*$K$2/L7,0)</f>
        <v>1899</v>
      </c>
      <c r="L7" s="1">
        <f>ROUND(1/(1/L6-M6*ABS(M6)*$M$2),4)</f>
        <v>-0.34420000000000001</v>
      </c>
      <c r="M7" s="121">
        <f>ROUND(1/L7-1/$L$2,7)</f>
        <v>-8.6856343999999996</v>
      </c>
      <c r="N7" s="1">
        <f>ROUND((1/O7)*$N$2/O7,0)</f>
        <v>39894</v>
      </c>
      <c r="O7" s="1">
        <f>ROUND(1/(1/O6-P6*ABS(P6)*$P$2),4)</f>
        <v>7.51E-2</v>
      </c>
      <c r="P7" s="121">
        <f>ROUND(1/O7-1/$O$2,7)</f>
        <v>7.5352323999999999</v>
      </c>
      <c r="Q7" s="1">
        <f>ROUND((1/R7)*$Q$2/R7,0)</f>
        <v>19</v>
      </c>
      <c r="R7" s="1">
        <f>ROUND(1/(1/R6-S6*ABS(S6)*$S$2),4)</f>
        <v>3.4815</v>
      </c>
      <c r="S7" s="1">
        <f>ROUND(1/R7-1/$R$2,7)</f>
        <v>-3.7127675</v>
      </c>
      <c r="T7" s="8">
        <v>20</v>
      </c>
      <c r="U7" s="1">
        <v>1.5149999999999999</v>
      </c>
      <c r="V7" s="1">
        <f>ROUND(1/U7-1/$U$2,3)</f>
        <v>-4.8040000000000003</v>
      </c>
      <c r="W7" s="8">
        <f>ROUND((1/X7)*$W$2/X7,0)</f>
        <v>59</v>
      </c>
      <c r="X7" s="1">
        <f>ROUND(1/(1/X6-Y6*ABS(Y6)*$Y$2),4)</f>
        <v>1.9535</v>
      </c>
      <c r="Y7" s="121">
        <f>ROUND(1/X7-1/$X$2,7)</f>
        <v>-4.4880982999999999</v>
      </c>
      <c r="Z7" s="1">
        <f>ROUND((1/AA7)*$Z$2/AA7,0)</f>
        <v>83</v>
      </c>
      <c r="AA7" s="1">
        <f>ROUND(1/(1/AA6-AB6*ABS(AB6)*$AB$2),4)</f>
        <v>1.6445000000000001</v>
      </c>
      <c r="AB7" s="1">
        <f>ROUND(1/AA7-1/$AA$2,7)</f>
        <v>-4.8563932999999997</v>
      </c>
      <c r="AC7" s="8">
        <f>AC6</f>
        <v>3120</v>
      </c>
      <c r="AD7" s="1">
        <f>ROUND(AC$2/AC7,4)</f>
        <v>7.2099999999999997E-2</v>
      </c>
      <c r="AE7" s="121">
        <f>ROUND(1/AD7-1/$AD$2,3)</f>
        <v>10.536</v>
      </c>
      <c r="AF7" s="1">
        <f>AF6</f>
        <v>3100</v>
      </c>
      <c r="AG7" s="1">
        <f>ROUND(AF$2/AF7,4)</f>
        <v>7.2599999999999998E-2</v>
      </c>
      <c r="AH7" s="1">
        <f>ROUND(1/AG7-1/$AG$2,3)</f>
        <v>11.242000000000001</v>
      </c>
      <c r="AI7" s="8">
        <f>ROUND((1/AJ7)*$AI$2/AJ7,0)</f>
        <v>2465</v>
      </c>
      <c r="AJ7" s="1">
        <f>ROUND(1/(1/AJ6-AK6*ABS(AK6)*$AK$2),4)</f>
        <v>0.30209999999999998</v>
      </c>
      <c r="AK7" s="121">
        <f>ROUND(1/AJ7-1/$AJ$2,7)</f>
        <v>-1.0961E-3</v>
      </c>
      <c r="AL7" s="8"/>
      <c r="AN7" s="121"/>
      <c r="AR7" s="8"/>
      <c r="AT7" s="121"/>
      <c r="AX7" s="8"/>
      <c r="AZ7" s="121"/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8">
        <f>ROUND((1/C8)*$B$2/C8,0)</f>
        <v>6246</v>
      </c>
      <c r="C8" s="1">
        <f>ROUND(1/(1/C7-D7*ABS(D7)*$D$2),4)</f>
        <v>0.1898</v>
      </c>
      <c r="D8" s="1">
        <f>ROUND(1/C8-1/$C$2,7)</f>
        <v>-0.68367710000000004</v>
      </c>
      <c r="E8" s="8">
        <f>E7</f>
        <v>2590</v>
      </c>
      <c r="F8" s="1">
        <f>ROUND(E$2/E8,4)</f>
        <v>8.6900000000000005E-2</v>
      </c>
      <c r="G8" s="121">
        <f>ROUND(1/F8-1/$F$2,3)</f>
        <v>9.0069999999999997</v>
      </c>
      <c r="H8" s="1">
        <f>ROUND((1/I8)*$H$2/I8,0)-ROUND((2065-2700)-(-4.27859634441927)*(EXP(2.5)),0)</f>
        <v>2648</v>
      </c>
      <c r="I8" s="1">
        <f>ROUND(1/(1/I7-J7*ABS(J7)*$J$2),4)</f>
        <v>0.3301</v>
      </c>
      <c r="J8" s="121">
        <f>ROUND(1/I8-1/$I$2,7)</f>
        <v>-9.1799999999999998E-4</v>
      </c>
      <c r="K8" s="1">
        <f>ROUND((1/L8)*$K$2/L8,0)</f>
        <v>15915</v>
      </c>
      <c r="L8" s="1">
        <f>ROUND(1/(1/L7-M7*ABS(M7)*$M$2),4)</f>
        <v>0.11890000000000001</v>
      </c>
      <c r="M8" s="1">
        <f>ROUND(1/L8-1/$L$2,7)</f>
        <v>2.6300821000000001</v>
      </c>
      <c r="N8" s="8">
        <f>ROUND((1/O8)*$N$2/O8,0)</f>
        <v>36606</v>
      </c>
      <c r="O8" s="1">
        <f>ROUND(1/(1/O7-P7*ABS(P7)*$P$2),4)</f>
        <v>7.8399999999999997E-2</v>
      </c>
      <c r="P8" s="121">
        <f>ROUND(1/O8-1/$O$2,7)</f>
        <v>6.9747551999999997</v>
      </c>
      <c r="Q8" s="1">
        <f>ROUND((1/R8)*$Q$2/R8,0)</f>
        <v>52</v>
      </c>
      <c r="R8" s="1">
        <f>ROUND(1/(1/R7-S7*ABS(S7)*$S$2),4)</f>
        <v>2.0823999999999998</v>
      </c>
      <c r="S8" s="1">
        <f>ROUND(1/R8-1/$R$2,7)</f>
        <v>-3.5197848999999999</v>
      </c>
      <c r="T8" s="8">
        <f>T7</f>
        <v>20</v>
      </c>
      <c r="U8" s="1">
        <f>ROUND(T$2/T8,4)</f>
        <v>11.25</v>
      </c>
      <c r="V8" s="1">
        <f>ROUND(1/U8-1/$U$2,3)</f>
        <v>-5.3760000000000003</v>
      </c>
      <c r="W8" s="8">
        <f>ROUND((1/X8)*$W$2/X8,0)</f>
        <v>114</v>
      </c>
      <c r="X8" s="1">
        <f>ROUND(1/(1/X7-Y7*ABS(Y7)*$Y$2),4)</f>
        <v>1.4018999999999999</v>
      </c>
      <c r="Y8" s="121">
        <f>ROUND(1/X8-1/$X$2,7)</f>
        <v>-4.2866824000000001</v>
      </c>
      <c r="Z8" s="1">
        <f>ROUND((1/AA8)*$Z$2/AA8,0)</f>
        <v>160</v>
      </c>
      <c r="AA8" s="1">
        <f>ROUND(1/(1/AA7-AB7*ABS(AB7)*$AB$2),4)</f>
        <v>1.1849000000000001</v>
      </c>
      <c r="AB8" s="1">
        <f>ROUND(1/AA8-1/$AA$2,7)</f>
        <v>-4.6205277999999996</v>
      </c>
      <c r="AC8" s="8">
        <f>ROUND((1/AD8)*$AC$2/AD8,0)-ROUND((2507-3120)-(-4.13036151043939)*(EXP(2.5)),0)</f>
        <v>3070</v>
      </c>
      <c r="AD8" s="1">
        <f>ROUND(1/(1/AD7-AE7*ABS(AE7)*$AE$2),4)</f>
        <v>0.29959999999999998</v>
      </c>
      <c r="AE8" s="121">
        <f>ROUND(1/AD8-1/$AD$2,7)</f>
        <v>4.4504000000000002E-3</v>
      </c>
      <c r="AF8" s="1">
        <f>ROUND((1/AG8)*$AF$2/AG8,0)-ROUND((1449-3100)-(-11.1243504954901)*(EXP(2.5)),0)</f>
        <v>2964</v>
      </c>
      <c r="AG8" s="1">
        <f>ROUND(1/(1/AG7-AH7*ABS(AH7)*$AH$2),4)</f>
        <v>0.39400000000000002</v>
      </c>
      <c r="AH8" s="1">
        <f>ROUND(1/AG8-1/$AG$2,7)</f>
        <v>6.4254999999999998E-3</v>
      </c>
      <c r="AI8" s="8">
        <f>ROUND((1/AJ8)*$AI$2/AJ8,0)</f>
        <v>2465</v>
      </c>
      <c r="AJ8" s="1">
        <f>ROUND(1/(1/AJ7-AK7*ABS(AK7)*$AK$2),4)</f>
        <v>0.30209999999999998</v>
      </c>
      <c r="AK8" s="121">
        <f>ROUND(1/AJ8-1/$AJ$2,7)</f>
        <v>-1.0961E-3</v>
      </c>
      <c r="AL8" s="8"/>
      <c r="AN8" s="121"/>
      <c r="AR8" s="8"/>
      <c r="AT8" s="121"/>
      <c r="AX8" s="8"/>
      <c r="AZ8" s="121"/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8">
        <f>ROUND((1/C9)*$B$2/C9,0)</f>
        <v>6400</v>
      </c>
      <c r="C9" s="1">
        <f>ROUND(1/(1/C8-D8*ABS(D8)*$D$2),4)</f>
        <v>0.1875</v>
      </c>
      <c r="D9" s="121">
        <f>ROUND(1/C9-1/$C$2,7)</f>
        <v>-0.61904760000000003</v>
      </c>
      <c r="E9" s="1">
        <f>ROUND((1/F9)*$E$2/F9,0)-ROUND((1408-2590)-(-7.96425335291902)*(EXP(2.5)),0)</f>
        <v>2493</v>
      </c>
      <c r="F9" s="1">
        <f>ROUND(1/(1/F8-G8*ABS(G8)*$G$2),4)</f>
        <v>0.3997</v>
      </c>
      <c r="G9" s="1">
        <f>ROUND(1/F9-1/$F$2,7)</f>
        <v>1.8764000000000001E-3</v>
      </c>
      <c r="H9" s="8">
        <f>ROUND((1/I9)*$H$2/I9,0)-ROUND((2065-2700)-(-4.27859634441927)*(EXP(3.75)),0)</f>
        <v>2518</v>
      </c>
      <c r="I9" s="1">
        <f>ROUND(1/(1/I8-J8*ABS(J8)*$J$2),4)</f>
        <v>0.3301</v>
      </c>
      <c r="J9" s="121">
        <f>ROUND(1/I9-1/$I$2,7)</f>
        <v>-9.1799999999999998E-4</v>
      </c>
      <c r="K9" s="1">
        <f>ROUND((1/L9)*$K$2/L9,0)</f>
        <v>12237</v>
      </c>
      <c r="L9" s="1">
        <f>ROUND(1/(1/L8-M8*ABS(M8)*$M$2),4)</f>
        <v>0.1356</v>
      </c>
      <c r="M9" s="1">
        <f>ROUND(1/L9-1/$L$2,7)</f>
        <v>1.5942844</v>
      </c>
      <c r="N9" s="8">
        <f>ROUND((1/O9)*$N$2/O9,0)</f>
        <v>33874</v>
      </c>
      <c r="O9" s="1">
        <f>ROUND(1/(1/O8-P8*ABS(P8)*$P$2),4)</f>
        <v>8.1500000000000003E-2</v>
      </c>
      <c r="P9" s="121">
        <f>ROUND(1/O9-1/$O$2,7)</f>
        <v>6.4895918000000004</v>
      </c>
      <c r="Q9" s="1">
        <f>ROUND((1/R9)*$Q$2/R9,0)</f>
        <v>96</v>
      </c>
      <c r="R9" s="1">
        <f>ROUND(1/(1/R8-S8*ABS(S8)*$S$2),4)</f>
        <v>1.5298</v>
      </c>
      <c r="S9" s="1">
        <f>ROUND(1/R9-1/$R$2,7)</f>
        <v>-3.3463197999999998</v>
      </c>
      <c r="T9" s="8">
        <f>ROUND((1/U9)*$T$2/U9,0)-ROUND((6704-20)-(45.0364377418873)*(EXP(2.5)),0)</f>
        <v>569</v>
      </c>
      <c r="U9" s="1">
        <f>ROUND(1/(1/U8-V8*ABS(V8)*$V$2),4)</f>
        <v>0.1832</v>
      </c>
      <c r="V9" s="1">
        <f>ROUND(1/U9-1/$U$2,7)</f>
        <v>-5.9655999999999997E-3</v>
      </c>
      <c r="W9" s="8">
        <f>ROUND((1/X9)*$W$2/X9,0)</f>
        <v>181</v>
      </c>
      <c r="X9" s="1">
        <f>ROUND(1/(1/X8-Y8*ABS(Y8)*$Y$2),4)</f>
        <v>1.1147</v>
      </c>
      <c r="Y9" s="121">
        <f>ROUND(1/X9-1/$X$2,7)</f>
        <v>-4.1028976000000004</v>
      </c>
      <c r="Z9" s="1">
        <f>ROUND((1/AA9)*$Z$2/AA9,0)</f>
        <v>252</v>
      </c>
      <c r="AA9" s="1">
        <f>ROUND(1/(1/AA8-AB8*ABS(AB8)*$AB$2),4)</f>
        <v>0.94569999999999999</v>
      </c>
      <c r="AB9" s="1">
        <f>ROUND(1/AA9-1/$AA$2,7)</f>
        <v>-4.4070631000000002</v>
      </c>
      <c r="AC9" s="8">
        <f>ROUND((1/AD9)*$AC$2/AD9,0)-ROUND((2507-3120)-(-4.13036151043939)*(EXP(3.75)),0)</f>
        <v>2944</v>
      </c>
      <c r="AD9" s="1">
        <f>ROUND(1/(1/AD8-AE8*ABS(AE8)*$AE$2),4)</f>
        <v>0.29959999999999998</v>
      </c>
      <c r="AE9" s="121">
        <f>ROUND(1/AD9-1/$AD$2,7)</f>
        <v>4.4504000000000002E-3</v>
      </c>
      <c r="AF9" s="1">
        <f>ROUND((1/AG9)*$AF$2/AG9,0)-ROUND((1449-3100)-(-11.1243504954901)*(EXP(3.75)),0)</f>
        <v>2627</v>
      </c>
      <c r="AG9" s="1">
        <f>ROUND(1/(1/AG8-AH8*ABS(AH8)*$AH$2),4)</f>
        <v>0.39400000000000002</v>
      </c>
      <c r="AH9" s="1">
        <f>ROUND(1/AG9-1/$AG$2,7)</f>
        <v>6.4254999999999998E-3</v>
      </c>
      <c r="AI9" s="8">
        <f>ROUND((1/AJ9)*$AI$2/AJ9,0)</f>
        <v>2465</v>
      </c>
      <c r="AJ9" s="1">
        <f>ROUND(1/(1/AJ8-AK8*ABS(AK8)*$AK$2),4)</f>
        <v>0.30209999999999998</v>
      </c>
      <c r="AK9" s="121">
        <f>ROUND(1/AJ9-1/$AJ$2,7)</f>
        <v>-1.0961E-3</v>
      </c>
      <c r="AL9" s="8"/>
      <c r="AN9" s="121"/>
      <c r="AR9" s="8"/>
      <c r="AT9" s="121"/>
      <c r="AX9" s="8"/>
      <c r="AZ9" s="121"/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8">
        <f>ROUND((1/C10)*$B$2/C10,0)</f>
        <v>6532</v>
      </c>
      <c r="C10" s="1">
        <f>ROUND(1/(1/C9-D9*ABS(D9)*$D$2),4)</f>
        <v>0.18559999999999999</v>
      </c>
      <c r="D10" s="121">
        <f>ROUND(1/C10-1/$C$2,7)</f>
        <v>-0.56444989999999995</v>
      </c>
      <c r="E10" s="1">
        <f>ROUND((1/F10)*$E$2/F10,0)-ROUND((1408-2590)-(-7.96425335291902)*(EXP(3.75)),0)</f>
        <v>2251</v>
      </c>
      <c r="F10" s="1">
        <f>ROUND(1/(1/F9-G9*ABS(G9)*$G$2),4)</f>
        <v>0.3997</v>
      </c>
      <c r="G10" s="1">
        <f>ROUND(1/F10-1/$F$2,7)</f>
        <v>1.8764000000000001E-3</v>
      </c>
      <c r="H10" s="8">
        <f>ROUND((1/I10)*$H$2/I10,0)-ROUND((2065-2700)-(-4.27859634441927)*(EXP(4.875)),0)</f>
        <v>2140</v>
      </c>
      <c r="I10" s="1">
        <f>ROUND(1/(1/I9-J9*ABS(J9)*$J$2),4)</f>
        <v>0.3301</v>
      </c>
      <c r="J10" s="121">
        <f>ROUND(1/I10-1/$I$2,7)</f>
        <v>-9.1799999999999998E-4</v>
      </c>
      <c r="K10" s="1">
        <f>ROUND((1/L10)*$K$2/L10,0)</f>
        <v>11003</v>
      </c>
      <c r="L10" s="1">
        <f>ROUND(1/(1/L9-M9*ABS(M9)*$M$2),4)</f>
        <v>0.14299999999999999</v>
      </c>
      <c r="M10" s="1">
        <f>ROUND(1/L10-1/$L$2,7)</f>
        <v>1.2126602</v>
      </c>
      <c r="N10" s="8"/>
      <c r="P10" s="121"/>
      <c r="Q10" s="1">
        <f>ROUND((1/R10)*$Q$2/R10,0)</f>
        <v>148</v>
      </c>
      <c r="R10" s="1">
        <f>ROUND(1/(1/R9-S9*ABS(S9)*$S$2),4)</f>
        <v>1.2339</v>
      </c>
      <c r="S10" s="1">
        <f>ROUND(1/R10-1/$R$2,7)</f>
        <v>-3.1895616000000002</v>
      </c>
      <c r="T10" s="8">
        <f>ROUND((1/U10)*$T$2/U10,0)-ROUND((6704-20)-(45.0364377418873)*(EXP(3.75)),0)</f>
        <v>1935</v>
      </c>
      <c r="U10" s="1">
        <f>ROUND(1/(1/U9-V9*ABS(V9)*$V$2),4)</f>
        <v>0.1832</v>
      </c>
      <c r="V10" s="1">
        <f>ROUND(1/U10-1/$U$2,7)</f>
        <v>-5.9655999999999997E-3</v>
      </c>
      <c r="W10" s="8"/>
      <c r="Y10" s="121"/>
      <c r="AC10" s="8">
        <f>ROUND((1/AD10)*$AC$2/AD10,0)-ROUND((2507-3120)-(-4.13036151043939)*(EXP(4.875)),0)</f>
        <v>2579</v>
      </c>
      <c r="AD10" s="1">
        <f>ROUND(1/(1/AD9-AE9*ABS(AE9)*$AE$2),4)</f>
        <v>0.29959999999999998</v>
      </c>
      <c r="AE10" s="121">
        <f>ROUND(1/AD10-1/$AD$2,7)</f>
        <v>4.4504000000000002E-3</v>
      </c>
      <c r="AF10" s="1">
        <f>ROUND((1/AG10)*$AF$2/AG10,0)-ROUND((1449-3100)-(-11.1243504954901)*(EXP(4.875)),0)</f>
        <v>1643</v>
      </c>
      <c r="AG10" s="1">
        <f>ROUND(1/(1/AG9-AH9*ABS(AH9)*$AH$2),4)</f>
        <v>0.39400000000000002</v>
      </c>
      <c r="AH10" s="121">
        <f>ROUND(1/AG10-1/$AG$2,7)</f>
        <v>6.4254999999999998E-3</v>
      </c>
      <c r="AL10" s="8"/>
      <c r="AN10" s="121"/>
      <c r="AR10" s="8"/>
      <c r="AT10" s="121"/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8"/>
      <c r="D11" s="121"/>
      <c r="E11" s="1">
        <f>ROUND((1/F11)*$E$2/F11,0)-ROUND((1408-2590)-(-7.96425335291902)*(EXP(4.875)),0)</f>
        <v>1547</v>
      </c>
      <c r="F11" s="1">
        <f>ROUND(1/(1/F10-G10*ABS(G10)*$G$2),4)</f>
        <v>0.3997</v>
      </c>
      <c r="G11" s="1">
        <f>ROUND(1/F11-1/$F$2,7)</f>
        <v>1.8764000000000001E-3</v>
      </c>
      <c r="H11" s="8">
        <f>ROUND((1/I11)*$H$2/I11,0)</f>
        <v>2065</v>
      </c>
      <c r="I11" s="1">
        <f>ROUND(1/(1/I10-J10*ABS(J10)*$J$2),4)</f>
        <v>0.3301</v>
      </c>
      <c r="J11" s="121">
        <f>ROUND(1/I11-1/$I$2,7)</f>
        <v>-9.1799999999999998E-4</v>
      </c>
      <c r="N11" s="8"/>
      <c r="P11" s="121"/>
      <c r="T11" s="8">
        <f>ROUND((1/U11)*$T$2/U11,0)-ROUND((6704-20)-(45.0364377418873)*(EXP(4.875)),0)</f>
        <v>5919</v>
      </c>
      <c r="U11" s="1">
        <f>ROUND(1/(1/U10-V10*ABS(V10)*$V$2),4)</f>
        <v>0.1832</v>
      </c>
      <c r="V11" s="1">
        <f>ROUND(1/U11-1/$U$2,7)</f>
        <v>-5.9655999999999997E-3</v>
      </c>
      <c r="W11" s="8"/>
      <c r="Y11" s="121"/>
      <c r="AC11" s="8">
        <f>ROUND((1/AD11)*$AC$2/AD11,0)</f>
        <v>2507</v>
      </c>
      <c r="AD11" s="1">
        <f>ROUND(1/(1/AD10-AE10*ABS(AE10)*$AE$2),4)</f>
        <v>0.29959999999999998</v>
      </c>
      <c r="AE11" s="121">
        <f>ROUND(1/AD11-1/$AD$2,7)</f>
        <v>4.4504000000000002E-3</v>
      </c>
      <c r="AF11" s="1">
        <f>ROUND((1/AG11)*$AF$2/AG11,0)</f>
        <v>1449</v>
      </c>
      <c r="AG11" s="1">
        <f>ROUND(1/(1/AG10-AH10*ABS(AH10)*$AH$2),4)</f>
        <v>0.39400000000000002</v>
      </c>
      <c r="AH11" s="121">
        <f>ROUND(1/AG11-1/$AG$2,7)</f>
        <v>6.4254999999999998E-3</v>
      </c>
      <c r="AL11" s="8"/>
      <c r="AN11" s="121"/>
      <c r="AR11" s="8"/>
      <c r="AT11" s="121"/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8"/>
      <c r="D12" s="121"/>
      <c r="E12" s="1">
        <f>ROUND((1/F12)*$E$2/F12,0)</f>
        <v>1408</v>
      </c>
      <c r="F12" s="1">
        <f>ROUND(1/(1/F11-G11*ABS(G11)*$G$2),4)</f>
        <v>0.3997</v>
      </c>
      <c r="G12" s="1">
        <f>ROUND(1/F12-1/$F$2,7)</f>
        <v>1.8764000000000001E-3</v>
      </c>
      <c r="H12" s="8"/>
      <c r="J12" s="121"/>
      <c r="N12" s="8"/>
      <c r="P12" s="121"/>
      <c r="T12" s="8">
        <f>ROUND((1/U12)*$T$2/U12,0)</f>
        <v>6704</v>
      </c>
      <c r="U12" s="1">
        <f>ROUND(1/(1/U11-V11*ABS(V11)*$V$2),4)</f>
        <v>0.1832</v>
      </c>
      <c r="V12" s="1">
        <f>ROUND(1/U12-1/$U$2,7)</f>
        <v>-5.9655999999999997E-3</v>
      </c>
      <c r="W12" s="8"/>
      <c r="Y12" s="121"/>
      <c r="AC12" s="8"/>
      <c r="AE12" s="121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8"/>
      <c r="D13" s="121"/>
      <c r="H13" s="8"/>
      <c r="J13" s="121"/>
      <c r="N13" s="8"/>
      <c r="P13" s="121"/>
      <c r="T13" s="8"/>
      <c r="W13" s="8"/>
      <c r="Y13" s="121"/>
      <c r="AC13" s="8"/>
      <c r="AE13" s="121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/>
      <c r="D14" s="121"/>
      <c r="H14" s="8"/>
      <c r="J14" s="121"/>
      <c r="N14" s="8"/>
      <c r="P14" s="121"/>
      <c r="T14" s="8"/>
      <c r="W14" s="8"/>
      <c r="Y14" s="121"/>
      <c r="AC14" s="8"/>
      <c r="AE14" s="121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/>
      <c r="D15" s="121"/>
      <c r="H15" s="8" t="s">
        <v>236</v>
      </c>
      <c r="I15" s="1" t="s">
        <v>235</v>
      </c>
      <c r="J15" s="121" t="s">
        <v>237</v>
      </c>
      <c r="N15" s="8"/>
      <c r="P15" s="121"/>
      <c r="T15" s="8"/>
      <c r="W15" s="8"/>
      <c r="Y15" s="121"/>
      <c r="AC15" s="8" t="s">
        <v>236</v>
      </c>
      <c r="AD15" s="1" t="s">
        <v>235</v>
      </c>
      <c r="AE15" s="121" t="s">
        <v>237</v>
      </c>
      <c r="AF15" s="1" t="s">
        <v>236</v>
      </c>
      <c r="AG15" s="1" t="s">
        <v>235</v>
      </c>
      <c r="AH15" s="121" t="s">
        <v>237</v>
      </c>
      <c r="AL15" s="8"/>
      <c r="AN15" s="121"/>
      <c r="AR15" s="8"/>
      <c r="AT15" s="121"/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/>
      <c r="D16" s="121"/>
      <c r="E16" s="1" t="s">
        <v>236</v>
      </c>
      <c r="F16" s="1" t="s">
        <v>235</v>
      </c>
      <c r="G16" s="1" t="s">
        <v>237</v>
      </c>
      <c r="H16" s="8">
        <v>0</v>
      </c>
      <c r="I16" s="1">
        <v>0.01</v>
      </c>
      <c r="J16" s="121">
        <v>6.4483699999999997</v>
      </c>
      <c r="N16" s="8"/>
      <c r="P16" s="121"/>
      <c r="T16" s="8" t="s">
        <v>236</v>
      </c>
      <c r="U16" s="1" t="s">
        <v>235</v>
      </c>
      <c r="V16" s="121" t="s">
        <v>237</v>
      </c>
      <c r="Z16" s="8"/>
      <c r="AC16" s="8">
        <v>0</v>
      </c>
      <c r="AD16" s="1">
        <v>0.01</v>
      </c>
      <c r="AE16" s="121">
        <v>7.1929825000000003</v>
      </c>
      <c r="AF16" s="1">
        <v>0</v>
      </c>
      <c r="AG16" s="1">
        <v>0.01</v>
      </c>
      <c r="AH16" s="121">
        <v>7.5186057000000002</v>
      </c>
      <c r="AL16" s="8"/>
      <c r="AN16" s="121"/>
      <c r="AR16" s="8"/>
      <c r="AT16" s="121"/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/>
      <c r="D17" s="121"/>
      <c r="E17" s="1">
        <v>0</v>
      </c>
      <c r="F17" s="1">
        <v>0.01</v>
      </c>
      <c r="G17" s="1">
        <v>6.4686098999999997</v>
      </c>
      <c r="H17" s="8">
        <v>1</v>
      </c>
      <c r="I17" s="1">
        <v>2.7182818284590453E-2</v>
      </c>
      <c r="J17" s="121">
        <v>4.0972806999999998</v>
      </c>
      <c r="N17" s="8"/>
      <c r="P17" s="121"/>
      <c r="T17" s="8">
        <v>0</v>
      </c>
      <c r="U17" s="1">
        <v>0.01</v>
      </c>
      <c r="V17" s="121">
        <v>-4.3836335000000002</v>
      </c>
      <c r="Z17" s="8"/>
      <c r="AB17" s="121"/>
      <c r="AC17" s="1">
        <v>1</v>
      </c>
      <c r="AD17" s="1">
        <v>2.7182818284590453E-2</v>
      </c>
      <c r="AE17" s="1">
        <v>4.3295019000000003</v>
      </c>
      <c r="AF17" s="8">
        <v>1</v>
      </c>
      <c r="AG17" s="1">
        <v>2.7182818284590453E-2</v>
      </c>
      <c r="AH17" s="121">
        <v>4.4079797000000003</v>
      </c>
      <c r="AL17" s="8"/>
      <c r="AN17" s="121"/>
      <c r="AR17" s="8"/>
      <c r="AT17" s="121"/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/>
      <c r="D18" s="121"/>
      <c r="E18" s="1">
        <v>1</v>
      </c>
      <c r="F18" s="1">
        <v>2.7182818284590453E-2</v>
      </c>
      <c r="G18" s="1">
        <v>4.1050198</v>
      </c>
      <c r="H18" s="8">
        <v>2</v>
      </c>
      <c r="I18" s="1">
        <v>7.3890560989306506E-2</v>
      </c>
      <c r="J18" s="121">
        <v>1.6645327000000001</v>
      </c>
      <c r="N18" s="8"/>
      <c r="P18" s="121"/>
      <c r="T18" s="8">
        <v>1</v>
      </c>
      <c r="U18" s="1">
        <v>2.7182818284590453E-2</v>
      </c>
      <c r="V18" s="121">
        <v>-3.2308422999999999</v>
      </c>
      <c r="Z18" s="8"/>
      <c r="AB18" s="121"/>
      <c r="AC18" s="1">
        <v>2</v>
      </c>
      <c r="AD18" s="1">
        <v>7.3890560989306506E-2</v>
      </c>
      <c r="AE18" s="1">
        <v>1.4513556999999999</v>
      </c>
      <c r="AF18" s="8">
        <v>2</v>
      </c>
      <c r="AG18" s="1">
        <v>7.3890560989306506E-2</v>
      </c>
      <c r="AH18" s="121">
        <v>1.2851482999999999</v>
      </c>
      <c r="AL18" s="8"/>
      <c r="AN18" s="121"/>
      <c r="AR18" s="8"/>
      <c r="AT18" s="121"/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/>
      <c r="D19" s="121"/>
      <c r="E19" s="1">
        <v>2</v>
      </c>
      <c r="F19" s="1">
        <v>7.3890560989306506E-2</v>
      </c>
      <c r="G19" s="1">
        <v>1.6597337999999999</v>
      </c>
      <c r="H19" s="8">
        <v>3</v>
      </c>
      <c r="I19" s="1">
        <v>0.20085536923187669</v>
      </c>
      <c r="J19" s="121">
        <v>0.87900109999999998</v>
      </c>
      <c r="N19" s="8"/>
      <c r="P19" s="121"/>
      <c r="T19" s="8">
        <v>2</v>
      </c>
      <c r="U19" s="1">
        <v>7.3890560989306506E-2</v>
      </c>
      <c r="V19" s="121">
        <v>-1.7149496</v>
      </c>
      <c r="Z19" s="8"/>
      <c r="AB19" s="121"/>
      <c r="AC19" s="1">
        <v>3</v>
      </c>
      <c r="AD19" s="1">
        <v>0.20085536923187669</v>
      </c>
      <c r="AE19" s="1">
        <v>218.88888890000001</v>
      </c>
      <c r="AF19" s="8">
        <v>3</v>
      </c>
      <c r="AG19" s="1">
        <v>0.20085536923187669</v>
      </c>
      <c r="AH19" s="121">
        <v>2497.4683544</v>
      </c>
      <c r="AL19" s="8"/>
      <c r="AN19" s="121"/>
      <c r="AR19" s="8"/>
      <c r="AT19" s="121"/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/>
      <c r="D20" s="121"/>
      <c r="E20" s="1">
        <v>3</v>
      </c>
      <c r="F20" s="1">
        <v>0.20085536923187669</v>
      </c>
      <c r="G20" s="1">
        <v>0.84896179999999999</v>
      </c>
      <c r="H20" s="8">
        <v>2.1</v>
      </c>
      <c r="I20" s="1">
        <v>8.1661699125676515E-2</v>
      </c>
      <c r="J20" s="121">
        <v>1.4101942999999999</v>
      </c>
      <c r="N20" s="8"/>
      <c r="P20" s="121"/>
      <c r="T20" s="8">
        <v>3</v>
      </c>
      <c r="U20" s="1">
        <v>0.20085536923187669</v>
      </c>
      <c r="V20" s="121">
        <v>0.33262059999999999</v>
      </c>
      <c r="Z20" s="8"/>
      <c r="AB20" s="121"/>
      <c r="AC20" s="1">
        <v>2.1</v>
      </c>
      <c r="AD20" s="1">
        <v>8.1661699125676515E-2</v>
      </c>
      <c r="AE20" s="1">
        <v>1.0468682</v>
      </c>
      <c r="AF20" s="8">
        <v>2.1</v>
      </c>
      <c r="AG20" s="1">
        <v>8.1661699125676515E-2</v>
      </c>
      <c r="AH20" s="121">
        <v>0.74167689999999997</v>
      </c>
      <c r="AL20" s="8"/>
      <c r="AN20" s="121"/>
      <c r="AR20" s="8"/>
      <c r="AT20" s="121"/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/>
      <c r="D21" s="121"/>
      <c r="E21" s="1">
        <v>2.1</v>
      </c>
      <c r="F21" s="1">
        <v>8.1661699125676515E-2</v>
      </c>
      <c r="G21" s="1">
        <v>1.4047247</v>
      </c>
      <c r="H21" s="8">
        <v>2.2000000000000002</v>
      </c>
      <c r="I21" s="1">
        <v>9.0250134994341216E-2</v>
      </c>
      <c r="J21" s="121">
        <v>1.1139158</v>
      </c>
      <c r="N21" s="8"/>
      <c r="P21" s="121"/>
      <c r="T21" s="8">
        <v>2.1</v>
      </c>
      <c r="U21" s="1">
        <v>8.1661699125676515E-2</v>
      </c>
      <c r="V21" s="121">
        <v>-1.5703999</v>
      </c>
      <c r="Z21" s="8"/>
      <c r="AB21" s="121"/>
      <c r="AC21" s="1">
        <v>2.2000000000000002</v>
      </c>
      <c r="AD21" s="1">
        <v>9.0250134994341216E-2</v>
      </c>
      <c r="AE21" s="1">
        <v>0.45167800000000002</v>
      </c>
      <c r="AF21" s="8">
        <v>2.2000000000000002</v>
      </c>
      <c r="AG21" s="1">
        <v>9.0250134994341216E-2</v>
      </c>
      <c r="AH21" s="121">
        <v>-0.15691269999999999</v>
      </c>
      <c r="AL21" s="8"/>
      <c r="AN21" s="121"/>
      <c r="AR21" s="8"/>
      <c r="AT21" s="121"/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/>
      <c r="D22" s="121"/>
      <c r="E22" s="1">
        <v>2.2000000000000002</v>
      </c>
      <c r="F22" s="1">
        <v>9.0250134994341216E-2</v>
      </c>
      <c r="G22" s="1">
        <v>1.1049027</v>
      </c>
      <c r="H22" s="8">
        <v>2.3000000000000003</v>
      </c>
      <c r="I22" s="1">
        <v>9.9741824548147243E-2</v>
      </c>
      <c r="J22" s="121">
        <v>0.72063469999999996</v>
      </c>
      <c r="N22" s="8"/>
      <c r="P22" s="121"/>
      <c r="T22" s="8">
        <v>2.2000000000000002</v>
      </c>
      <c r="U22" s="1">
        <v>9.0250134994341216E-2</v>
      </c>
      <c r="V22" s="121">
        <v>-1.4305962000000001</v>
      </c>
      <c r="Z22" s="8"/>
      <c r="AB22" s="121"/>
      <c r="AC22" s="1">
        <v>2.3000000000000003</v>
      </c>
      <c r="AD22" s="1">
        <v>9.9741824548147243E-2</v>
      </c>
      <c r="AE22" s="1">
        <v>-0.45894410000000002</v>
      </c>
      <c r="AF22" s="8">
        <v>2.11</v>
      </c>
      <c r="AG22" s="1">
        <v>8.2482412846266603E-2</v>
      </c>
      <c r="AH22" s="121">
        <v>0.67245569999999999</v>
      </c>
      <c r="AL22" s="8"/>
      <c r="AN22" s="121"/>
      <c r="AR22" s="8"/>
      <c r="AT22" s="121"/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/>
      <c r="D23" s="121"/>
      <c r="E23" s="1">
        <v>2.3000000000000003</v>
      </c>
      <c r="F23" s="1">
        <v>9.9741824548147243E-2</v>
      </c>
      <c r="G23" s="1">
        <v>0.70512819999999998</v>
      </c>
      <c r="H23" s="8">
        <v>2.4000000000000004</v>
      </c>
      <c r="I23" s="1">
        <v>0.11023176380641606</v>
      </c>
      <c r="J23" s="121">
        <v>9.4697000000000003E-2</v>
      </c>
      <c r="N23" s="8"/>
      <c r="P23" s="121"/>
      <c r="T23" s="8">
        <v>2.3000000000000003</v>
      </c>
      <c r="U23" s="1">
        <v>9.9741824548147243E-2</v>
      </c>
      <c r="V23" s="121">
        <v>-1.2908582</v>
      </c>
      <c r="Z23" s="8"/>
      <c r="AB23" s="121"/>
      <c r="AC23" s="1">
        <v>2.21</v>
      </c>
      <c r="AD23" s="1">
        <v>9.115716393040306E-2</v>
      </c>
      <c r="AE23" s="1">
        <v>0.3731159</v>
      </c>
      <c r="AF23" s="8">
        <v>2.1199999999999997</v>
      </c>
      <c r="AG23" s="1">
        <v>8.3311374876876898E-2</v>
      </c>
      <c r="AH23" s="121">
        <v>0.5992248</v>
      </c>
      <c r="AL23" s="8"/>
      <c r="AN23" s="121"/>
      <c r="AR23" s="8"/>
      <c r="AT23" s="121"/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/>
      <c r="D24" s="121"/>
      <c r="E24" s="1">
        <v>2.4000000000000004</v>
      </c>
      <c r="F24" s="1">
        <v>0.11023176380641606</v>
      </c>
      <c r="G24" s="1">
        <v>6.2788300000000005E-2</v>
      </c>
      <c r="H24" s="8">
        <v>2.5000000000000004</v>
      </c>
      <c r="I24" s="1">
        <v>0.12182493960703479</v>
      </c>
      <c r="J24" s="121">
        <v>-0.62587890000000002</v>
      </c>
      <c r="N24" s="8"/>
      <c r="P24" s="121"/>
      <c r="T24" s="8">
        <v>2.4000000000000004</v>
      </c>
      <c r="U24" s="1">
        <v>0.11023176380641606</v>
      </c>
      <c r="V24" s="121">
        <v>-1.1541360000000001</v>
      </c>
      <c r="Z24" s="8"/>
      <c r="AB24" s="121"/>
      <c r="AC24" s="1">
        <v>2.2199999999999998</v>
      </c>
      <c r="AD24" s="1">
        <v>9.2073308658822489E-2</v>
      </c>
      <c r="AE24" s="1">
        <v>0.28854279999999999</v>
      </c>
      <c r="AF24" s="8">
        <v>2.1299999999999994</v>
      </c>
      <c r="AG24" s="1">
        <v>8.4148668114401234E-2</v>
      </c>
      <c r="AH24" s="121">
        <v>0.52272220000000003</v>
      </c>
      <c r="AL24" s="8"/>
      <c r="AN24" s="121"/>
      <c r="AR24" s="8"/>
      <c r="AT24" s="121"/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/>
      <c r="D25" s="121"/>
      <c r="E25" s="1">
        <v>2.5000000000000004</v>
      </c>
      <c r="F25" s="1">
        <v>0.12182493960703479</v>
      </c>
      <c r="G25" s="1">
        <v>-0.64643189999999995</v>
      </c>
      <c r="H25" s="8">
        <v>2.41</v>
      </c>
      <c r="I25" s="1">
        <v>0.11133961145065308</v>
      </c>
      <c r="J25" s="121">
        <v>8.2871000000000004E-3</v>
      </c>
      <c r="N25" s="8"/>
      <c r="P25" s="121"/>
      <c r="T25" s="8">
        <v>2.5000000000000004</v>
      </c>
      <c r="U25" s="1">
        <v>0.12182493960703479</v>
      </c>
      <c r="V25" s="121">
        <v>-1.0121211000000001</v>
      </c>
      <c r="Z25" s="8"/>
      <c r="AB25" s="121"/>
      <c r="AC25" s="1">
        <v>2.2299999999999995</v>
      </c>
      <c r="AD25" s="1">
        <v>9.2998660794835805E-2</v>
      </c>
      <c r="AE25" s="1">
        <v>0.20148460000000001</v>
      </c>
      <c r="AF25" s="8">
        <v>2.1399999999999992</v>
      </c>
      <c r="AG25" s="1">
        <v>8.4994376288861168E-2</v>
      </c>
      <c r="AH25" s="121">
        <v>0.44189000000000001</v>
      </c>
      <c r="AL25" s="8"/>
      <c r="AN25" s="121"/>
      <c r="AR25" s="8"/>
      <c r="AT25" s="121"/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/>
      <c r="D26" s="121"/>
      <c r="E26" s="1">
        <v>2.41</v>
      </c>
      <c r="F26" s="1">
        <v>0.11133961145065308</v>
      </c>
      <c r="G26" s="1">
        <v>-2.5364999999999999E-2</v>
      </c>
      <c r="H26" s="8">
        <v>2.42</v>
      </c>
      <c r="I26" s="1">
        <v>0.11245859314881845</v>
      </c>
      <c r="J26" s="121">
        <v>-7.9580100000000001E-2</v>
      </c>
      <c r="N26" s="8"/>
      <c r="P26" s="121"/>
      <c r="T26" s="8">
        <v>2.6000000000000005</v>
      </c>
      <c r="U26" s="1">
        <v>0.13463738035001696</v>
      </c>
      <c r="V26" s="121">
        <v>-0.86466489999999996</v>
      </c>
      <c r="Z26" s="8"/>
      <c r="AB26" s="121"/>
      <c r="AC26" s="1">
        <v>2.2399999999999993</v>
      </c>
      <c r="AD26" s="1">
        <v>9.3933312874427757E-2</v>
      </c>
      <c r="AE26" s="1">
        <v>0.1054562</v>
      </c>
      <c r="AF26" s="8">
        <v>2.149999999999999</v>
      </c>
      <c r="AG26" s="1">
        <v>8.5848583971778858E-2</v>
      </c>
      <c r="AH26" s="121">
        <v>0.35435729999999999</v>
      </c>
      <c r="AL26" s="8"/>
      <c r="AN26" s="121"/>
      <c r="AR26" s="8"/>
      <c r="AT26" s="121"/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/>
      <c r="D27" s="121"/>
      <c r="E27" s="1">
        <v>2.4010000000000002</v>
      </c>
      <c r="F27" s="1">
        <v>0.11034205070448092</v>
      </c>
      <c r="G27" s="1">
        <v>5.4278399999999997E-2</v>
      </c>
      <c r="H27" s="8">
        <v>2.411</v>
      </c>
      <c r="I27" s="1">
        <v>0.11145100675047066</v>
      </c>
      <c r="J27" s="121">
        <v>-9.1799999999999998E-4</v>
      </c>
      <c r="N27" s="8"/>
      <c r="P27" s="121"/>
      <c r="T27" s="8">
        <v>2.7000000000000006</v>
      </c>
      <c r="U27" s="1">
        <v>0.14879731724872844</v>
      </c>
      <c r="V27" s="121">
        <v>-0.68893170000000004</v>
      </c>
      <c r="Z27" s="8"/>
      <c r="AB27" s="121"/>
      <c r="AC27" s="1">
        <v>2.2499999999999991</v>
      </c>
      <c r="AD27" s="1">
        <v>9.4877358363585171E-2</v>
      </c>
      <c r="AE27" s="1">
        <v>4.4504000000000002E-3</v>
      </c>
      <c r="AF27" s="8">
        <v>2.1599999999999988</v>
      </c>
      <c r="AG27" s="1">
        <v>8.6711376584634459E-2</v>
      </c>
      <c r="AH27" s="121">
        <v>0.26399319999999998</v>
      </c>
      <c r="AL27" s="8"/>
      <c r="AN27" s="121"/>
      <c r="AR27" s="8"/>
      <c r="AT27" s="121"/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/>
      <c r="D28" s="121"/>
      <c r="E28" s="1">
        <v>2.4020000000000001</v>
      </c>
      <c r="F28" s="1">
        <v>0.11045244794460569</v>
      </c>
      <c r="G28" s="1">
        <v>4.7121799999999998E-2</v>
      </c>
      <c r="H28" s="8"/>
      <c r="J28" s="121"/>
      <c r="N28" s="8"/>
      <c r="P28" s="121"/>
      <c r="T28" s="8">
        <v>2.8000000000000007</v>
      </c>
      <c r="U28" s="1">
        <v>0.16444646771097063</v>
      </c>
      <c r="V28" s="121">
        <v>-0.46448089999999997</v>
      </c>
      <c r="Z28" s="8"/>
      <c r="AB28" s="121"/>
      <c r="AF28" s="8">
        <v>2.1699999999999986</v>
      </c>
      <c r="AG28" s="1">
        <v>8.7582840407408227E-2</v>
      </c>
      <c r="AH28" s="121">
        <v>0.16595360000000001</v>
      </c>
      <c r="AL28" s="8"/>
      <c r="AN28" s="121"/>
      <c r="AR28" s="8"/>
      <c r="AT28" s="121"/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/>
      <c r="D29" s="121"/>
      <c r="E29" s="1">
        <v>2.403</v>
      </c>
      <c r="F29" s="1">
        <v>0.1105629556371876</v>
      </c>
      <c r="G29" s="1">
        <v>3.8071099999999997E-2</v>
      </c>
      <c r="H29" s="8"/>
      <c r="J29" s="121"/>
      <c r="N29" s="8"/>
      <c r="P29" s="121"/>
      <c r="T29" s="8">
        <v>2.9000000000000008</v>
      </c>
      <c r="U29" s="1">
        <v>0.18174145369443076</v>
      </c>
      <c r="V29" s="121">
        <v>-0.11402610000000001</v>
      </c>
      <c r="Z29" s="8"/>
      <c r="AB29" s="121"/>
      <c r="AF29" s="8">
        <v>2.1799999999999984</v>
      </c>
      <c r="AG29" s="1">
        <v>8.846306258720868E-2</v>
      </c>
      <c r="AH29" s="121">
        <v>6.1043E-2</v>
      </c>
      <c r="AL29" s="8"/>
      <c r="AN29" s="121"/>
      <c r="AR29" s="8"/>
      <c r="AT29" s="121"/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/>
      <c r="D30" s="121"/>
      <c r="E30" s="1">
        <v>2.4039999999999999</v>
      </c>
      <c r="F30" s="1">
        <v>0.11067357389273434</v>
      </c>
      <c r="G30" s="1">
        <v>2.9084499999999999E-2</v>
      </c>
      <c r="H30" s="8"/>
      <c r="J30" s="121"/>
      <c r="N30" s="8"/>
      <c r="P30" s="121"/>
      <c r="T30" s="8">
        <v>3.0000000000000009</v>
      </c>
      <c r="U30" s="1">
        <v>0.20085536923187686</v>
      </c>
      <c r="V30" s="121">
        <v>0.33262059999999999</v>
      </c>
      <c r="Z30" s="8"/>
      <c r="AB30" s="121"/>
      <c r="AF30" s="8">
        <v>2.1899999999999982</v>
      </c>
      <c r="AG30" s="1">
        <v>8.935213114698734E-2</v>
      </c>
      <c r="AH30" s="121">
        <v>-5.0256000000000002E-2</v>
      </c>
      <c r="AL30" s="8"/>
      <c r="AN30" s="121"/>
      <c r="AR30" s="8"/>
      <c r="AT30" s="121"/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/>
      <c r="D31" s="121"/>
      <c r="E31" s="1">
        <v>2.4049999999999998</v>
      </c>
      <c r="F31" s="1">
        <v>0.11078430282186423</v>
      </c>
      <c r="G31" s="1">
        <v>2.01613E-2</v>
      </c>
      <c r="H31" s="8"/>
      <c r="J31" s="121"/>
      <c r="N31" s="8"/>
      <c r="P31" s="121"/>
      <c r="T31" s="8">
        <v>2.9100000000000006</v>
      </c>
      <c r="U31" s="1">
        <v>0.18356798567017932</v>
      </c>
      <c r="V31" s="121">
        <v>-7.0737599999999998E-2</v>
      </c>
      <c r="Z31" s="8"/>
      <c r="AB31" s="121"/>
      <c r="AF31" s="8">
        <v>2.1809999999999983</v>
      </c>
      <c r="AG31" s="1">
        <v>8.8551569896074711E-2</v>
      </c>
      <c r="AH31" s="121">
        <v>5.0999099999999999E-2</v>
      </c>
      <c r="AL31" s="8"/>
      <c r="AN31" s="121"/>
      <c r="AR31" s="8"/>
      <c r="AT31" s="121"/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/>
      <c r="D32" s="121"/>
      <c r="E32" s="1">
        <v>2.4059999999999997</v>
      </c>
      <c r="F32" s="1">
        <v>0.11089514253530616</v>
      </c>
      <c r="G32" s="1">
        <v>1.1300899999999999E-2</v>
      </c>
      <c r="H32" s="8"/>
      <c r="J32" s="121"/>
      <c r="N32" s="8"/>
      <c r="P32" s="121"/>
      <c r="T32" s="8">
        <v>2.9200000000000004</v>
      </c>
      <c r="U32" s="1">
        <v>0.18541287459746877</v>
      </c>
      <c r="V32" s="121">
        <v>-1.78578E-2</v>
      </c>
      <c r="Z32" s="8"/>
      <c r="AB32" s="121"/>
      <c r="AF32" s="8">
        <v>2.1819999999999982</v>
      </c>
      <c r="AG32" s="1">
        <v>8.8640165756517994E-2</v>
      </c>
      <c r="AH32" s="121">
        <v>3.9709500000000002E-2</v>
      </c>
      <c r="AL32" s="8"/>
      <c r="AN32" s="121"/>
      <c r="AR32" s="8"/>
      <c r="AT32" s="121"/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/>
      <c r="D33" s="121"/>
      <c r="E33" s="1">
        <v>2.4069999999999996</v>
      </c>
      <c r="F33" s="1">
        <v>0.11100609314389986</v>
      </c>
      <c r="G33" s="1">
        <v>1.8764000000000001E-3</v>
      </c>
      <c r="H33" s="8"/>
      <c r="J33" s="121"/>
      <c r="N33" s="8"/>
      <c r="P33" s="121"/>
      <c r="T33" s="8">
        <v>2.93</v>
      </c>
      <c r="U33" s="1">
        <v>0.1872763049667292</v>
      </c>
      <c r="V33" s="121">
        <v>3.6069200000000003E-2</v>
      </c>
      <c r="Z33" s="8"/>
      <c r="AB33" s="121"/>
      <c r="AF33" s="8">
        <v>2.1829999999999981</v>
      </c>
      <c r="AG33" s="1">
        <v>8.8728850257134437E-2</v>
      </c>
      <c r="AH33" s="121">
        <v>2.85183E-2</v>
      </c>
      <c r="AL33" s="8"/>
      <c r="AN33" s="121"/>
      <c r="AR33" s="8"/>
      <c r="AT33" s="121"/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/>
      <c r="D34" s="121"/>
      <c r="H34" s="8"/>
      <c r="J34" s="121"/>
      <c r="N34" s="8"/>
      <c r="P34" s="121"/>
      <c r="T34" s="8">
        <v>2.9210000000000003</v>
      </c>
      <c r="U34" s="1">
        <v>0.18559838020941338</v>
      </c>
      <c r="V34" s="121">
        <v>-1.19182E-2</v>
      </c>
      <c r="Z34" s="8"/>
      <c r="AB34" s="121"/>
      <c r="AF34" s="8">
        <v>2.1839999999999979</v>
      </c>
      <c r="AG34" s="1">
        <v>8.881762348660853E-2</v>
      </c>
      <c r="AH34" s="121">
        <v>1.7423999999999999E-2</v>
      </c>
      <c r="AL34" s="8"/>
      <c r="AN34" s="121"/>
      <c r="AR34" s="8"/>
      <c r="AT34" s="121"/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/>
      <c r="D35" s="121"/>
      <c r="H35" s="8"/>
      <c r="J35" s="121"/>
      <c r="N35" s="8"/>
      <c r="P35" s="121"/>
      <c r="T35" s="8">
        <v>2.9220000000000002</v>
      </c>
      <c r="U35" s="1">
        <v>0.1857840714197537</v>
      </c>
      <c r="V35" s="121">
        <v>-5.9655999999999997E-3</v>
      </c>
      <c r="Z35" s="8"/>
      <c r="AB35" s="121"/>
      <c r="AF35" s="8">
        <v>2.1849999999999978</v>
      </c>
      <c r="AG35" s="1">
        <v>8.8906485533713511E-2</v>
      </c>
      <c r="AH35" s="121">
        <v>6.4254999999999998E-3</v>
      </c>
      <c r="AL35" s="8"/>
      <c r="AN35" s="121"/>
      <c r="AR35" s="8"/>
      <c r="AT35" s="121"/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/>
      <c r="D36" s="121"/>
      <c r="H36" s="8"/>
      <c r="J36" s="121"/>
      <c r="N36" s="8"/>
      <c r="P36" s="121"/>
      <c r="T36" s="8"/>
      <c r="V36" s="121"/>
      <c r="Z36" s="8"/>
      <c r="AB36" s="121"/>
      <c r="AF36" s="8"/>
      <c r="AH36" s="121"/>
      <c r="AL36" s="8"/>
      <c r="AN36" s="121"/>
      <c r="AR36" s="8"/>
      <c r="AT36" s="121"/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/>
      <c r="D37" s="121"/>
      <c r="H37" s="8"/>
      <c r="J37" s="121"/>
      <c r="N37" s="8"/>
      <c r="P37" s="121"/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/>
      <c r="D38" s="121"/>
      <c r="H38" s="8"/>
      <c r="J38" s="121"/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/>
      <c r="D39" s="121"/>
      <c r="H39" s="8"/>
      <c r="J39" s="121"/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H40" s="8"/>
      <c r="J40" s="121"/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V1:KX1"/>
    <mergeCell ref="KY1:LA1"/>
    <mergeCell ref="LB1:LD1"/>
    <mergeCell ref="KD1:KF1"/>
    <mergeCell ref="KG1:KI1"/>
    <mergeCell ref="KJ1:KL1"/>
    <mergeCell ref="KM1:KO1"/>
    <mergeCell ref="KP1:KR1"/>
    <mergeCell ref="KS1:KU1"/>
    <mergeCell ref="JL1:JN1"/>
    <mergeCell ref="JO1:JQ1"/>
    <mergeCell ref="JR1:JT1"/>
    <mergeCell ref="JU1:JW1"/>
    <mergeCell ref="JX1:JZ1"/>
    <mergeCell ref="KA1:KC1"/>
    <mergeCell ref="IT1:IV1"/>
    <mergeCell ref="IW1:IY1"/>
    <mergeCell ref="IZ1:JB1"/>
    <mergeCell ref="JC1:JE1"/>
    <mergeCell ref="JF1:JH1"/>
    <mergeCell ref="JI1:JK1"/>
    <mergeCell ref="IB1:ID1"/>
    <mergeCell ref="IE1:IG1"/>
    <mergeCell ref="IH1:IJ1"/>
    <mergeCell ref="IK1:IM1"/>
    <mergeCell ref="IN1:IP1"/>
    <mergeCell ref="IQ1:IS1"/>
    <mergeCell ref="HJ1:HL1"/>
    <mergeCell ref="HM1:HO1"/>
    <mergeCell ref="HP1:HR1"/>
    <mergeCell ref="HS1:HU1"/>
    <mergeCell ref="HV1:HX1"/>
    <mergeCell ref="HY1:IA1"/>
    <mergeCell ref="GR1:GT1"/>
    <mergeCell ref="GU1:GW1"/>
    <mergeCell ref="GX1:GZ1"/>
    <mergeCell ref="HA1:HC1"/>
    <mergeCell ref="HD1:HF1"/>
    <mergeCell ref="HG1:HI1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B4B6-4D9C-49F1-A186-F666FA317ECC}">
  <sheetPr codeName="Sheet9"/>
  <dimension ref="A1:LD203"/>
  <sheetViews>
    <sheetView workbookViewId="0">
      <selection activeCell="AW3" sqref="AW3"/>
    </sheetView>
  </sheetViews>
  <sheetFormatPr defaultColWidth="9.109375" defaultRowHeight="14.4" x14ac:dyDescent="0.3"/>
  <cols>
    <col min="1" max="1" width="10.109375" style="1" bestFit="1" customWidth="1"/>
    <col min="2" max="2" width="9.88671875" style="1" bestFit="1" customWidth="1"/>
    <col min="3" max="3" width="10" style="1" customWidth="1"/>
    <col min="4" max="4" width="9.109375" style="1"/>
    <col min="5" max="5" width="10.44140625" style="1" customWidth="1"/>
    <col min="6" max="16384" width="9.109375" style="1"/>
  </cols>
  <sheetData>
    <row r="1" spans="1:316" x14ac:dyDescent="0.3">
      <c r="A1" s="120" t="s">
        <v>59</v>
      </c>
      <c r="B1" s="140" t="s">
        <v>70</v>
      </c>
      <c r="C1" s="139"/>
      <c r="D1" s="141"/>
      <c r="E1" s="140" t="s">
        <v>85</v>
      </c>
      <c r="F1" s="139"/>
      <c r="G1" s="141"/>
      <c r="H1" s="140" t="s">
        <v>92</v>
      </c>
      <c r="I1" s="139"/>
      <c r="J1" s="141"/>
      <c r="K1" s="140" t="s">
        <v>97</v>
      </c>
      <c r="L1" s="139"/>
      <c r="M1" s="141"/>
      <c r="N1" s="140" t="s">
        <v>112</v>
      </c>
      <c r="O1" s="139"/>
      <c r="P1" s="141"/>
      <c r="Q1" s="140" t="s">
        <v>137</v>
      </c>
      <c r="R1" s="139"/>
      <c r="S1" s="141"/>
      <c r="T1" s="140" t="s">
        <v>138</v>
      </c>
      <c r="U1" s="139"/>
      <c r="V1" s="141"/>
      <c r="W1" s="140" t="s">
        <v>139</v>
      </c>
      <c r="X1" s="139"/>
      <c r="Y1" s="141"/>
      <c r="Z1" s="140" t="s">
        <v>151</v>
      </c>
      <c r="AA1" s="139"/>
      <c r="AB1" s="141"/>
      <c r="AC1" s="140" t="s">
        <v>155</v>
      </c>
      <c r="AD1" s="139"/>
      <c r="AE1" s="141"/>
      <c r="AF1" s="140" t="s">
        <v>156</v>
      </c>
      <c r="AG1" s="139"/>
      <c r="AH1" s="141"/>
      <c r="AI1" s="140" t="s">
        <v>157</v>
      </c>
      <c r="AJ1" s="139"/>
      <c r="AK1" s="141"/>
      <c r="AL1" s="140" t="s">
        <v>158</v>
      </c>
      <c r="AM1" s="139"/>
      <c r="AN1" s="141"/>
      <c r="AO1" s="139" t="s">
        <v>159</v>
      </c>
      <c r="AP1" s="139"/>
      <c r="AQ1" s="139"/>
      <c r="AR1" s="140" t="s">
        <v>195</v>
      </c>
      <c r="AS1" s="139"/>
      <c r="AT1" s="141"/>
      <c r="AU1" s="139" t="s">
        <v>154</v>
      </c>
      <c r="AV1" s="139"/>
      <c r="AW1" s="139"/>
      <c r="AX1" s="140"/>
      <c r="AY1" s="139"/>
      <c r="AZ1" s="141"/>
      <c r="BA1" s="139"/>
      <c r="BB1" s="139"/>
      <c r="BC1" s="139"/>
      <c r="BD1" s="140"/>
      <c r="BE1" s="139"/>
      <c r="BF1" s="141"/>
      <c r="BG1" s="139"/>
      <c r="BH1" s="139"/>
      <c r="BI1" s="139"/>
      <c r="BJ1" s="140"/>
      <c r="BK1" s="139"/>
      <c r="BL1" s="141"/>
      <c r="BM1" s="139"/>
      <c r="BN1" s="139"/>
      <c r="BO1" s="139"/>
      <c r="BP1" s="140"/>
      <c r="BQ1" s="139"/>
      <c r="BR1" s="141"/>
      <c r="BS1" s="139"/>
      <c r="BT1" s="139"/>
      <c r="BU1" s="139"/>
      <c r="BV1" s="140"/>
      <c r="BW1" s="139"/>
      <c r="BX1" s="141"/>
      <c r="BY1" s="139"/>
      <c r="BZ1" s="139"/>
      <c r="CA1" s="139"/>
      <c r="CB1" s="140"/>
      <c r="CC1" s="139"/>
      <c r="CD1" s="141"/>
      <c r="CE1" s="139"/>
      <c r="CF1" s="139"/>
      <c r="CG1" s="139"/>
      <c r="CH1" s="140"/>
      <c r="CI1" s="139"/>
      <c r="CJ1" s="141"/>
      <c r="CK1" s="139"/>
      <c r="CL1" s="139"/>
      <c r="CM1" s="139"/>
      <c r="CN1" s="140"/>
      <c r="CO1" s="139"/>
      <c r="CP1" s="141"/>
      <c r="CQ1" s="139"/>
      <c r="CR1" s="139"/>
      <c r="CS1" s="139"/>
      <c r="CT1" s="140"/>
      <c r="CU1" s="139"/>
      <c r="CV1" s="141"/>
      <c r="CW1" s="139"/>
      <c r="CX1" s="139"/>
      <c r="CY1" s="139"/>
      <c r="CZ1" s="140"/>
      <c r="DA1" s="139"/>
      <c r="DB1" s="141"/>
      <c r="DC1" s="139"/>
      <c r="DD1" s="139"/>
      <c r="DE1" s="139"/>
      <c r="DF1" s="140"/>
      <c r="DG1" s="139"/>
      <c r="DH1" s="141"/>
      <c r="DI1" s="139"/>
      <c r="DJ1" s="139"/>
      <c r="DK1" s="139"/>
      <c r="DL1" s="140"/>
      <c r="DM1" s="139"/>
      <c r="DN1" s="141"/>
      <c r="DO1" s="139"/>
      <c r="DP1" s="139"/>
      <c r="DQ1" s="139"/>
      <c r="DR1" s="140"/>
      <c r="DS1" s="139"/>
      <c r="DT1" s="141"/>
      <c r="DU1" s="139"/>
      <c r="DV1" s="139"/>
      <c r="DW1" s="139"/>
      <c r="DX1" s="140"/>
      <c r="DY1" s="139"/>
      <c r="DZ1" s="141"/>
      <c r="EA1" s="139"/>
      <c r="EB1" s="139"/>
      <c r="EC1" s="139"/>
      <c r="ED1" s="140"/>
      <c r="EE1" s="139"/>
      <c r="EF1" s="141"/>
      <c r="EG1" s="139"/>
      <c r="EH1" s="139"/>
      <c r="EI1" s="139"/>
      <c r="EJ1" s="140"/>
      <c r="EK1" s="139"/>
      <c r="EL1" s="141"/>
      <c r="EM1" s="139"/>
      <c r="EN1" s="139"/>
      <c r="EO1" s="139"/>
      <c r="EP1" s="140"/>
      <c r="EQ1" s="139"/>
      <c r="ER1" s="141"/>
      <c r="ES1" s="139"/>
      <c r="ET1" s="139"/>
      <c r="EU1" s="139"/>
      <c r="EV1" s="140"/>
      <c r="EW1" s="139"/>
      <c r="EX1" s="141"/>
      <c r="EY1" s="139"/>
      <c r="EZ1" s="139"/>
      <c r="FA1" s="139"/>
      <c r="FB1" s="140"/>
      <c r="FC1" s="139"/>
      <c r="FD1" s="141"/>
      <c r="FE1" s="139"/>
      <c r="FF1" s="139"/>
      <c r="FG1" s="139"/>
      <c r="FH1" s="140"/>
      <c r="FI1" s="139"/>
      <c r="FJ1" s="141"/>
      <c r="FK1" s="139"/>
      <c r="FL1" s="139"/>
      <c r="FM1" s="139"/>
      <c r="FN1" s="140"/>
      <c r="FO1" s="139"/>
      <c r="FP1" s="141"/>
      <c r="FQ1" s="139"/>
      <c r="FR1" s="139"/>
      <c r="FS1" s="139"/>
      <c r="FT1" s="140"/>
      <c r="FU1" s="139"/>
      <c r="FV1" s="141"/>
      <c r="FW1" s="139"/>
      <c r="FX1" s="139"/>
      <c r="FY1" s="139"/>
      <c r="FZ1" s="140"/>
      <c r="GA1" s="139"/>
      <c r="GB1" s="141"/>
      <c r="GC1" s="139"/>
      <c r="GD1" s="139"/>
      <c r="GE1" s="139"/>
      <c r="GF1" s="140"/>
      <c r="GG1" s="139"/>
      <c r="GH1" s="141"/>
      <c r="GI1" s="139"/>
      <c r="GJ1" s="139"/>
      <c r="GK1" s="139"/>
      <c r="GL1" s="140"/>
      <c r="GM1" s="139"/>
      <c r="GN1" s="141"/>
      <c r="GO1" s="139"/>
      <c r="GP1" s="139"/>
      <c r="GQ1" s="139"/>
      <c r="GR1" s="140"/>
      <c r="GS1" s="139"/>
      <c r="GT1" s="141"/>
      <c r="GU1" s="139"/>
      <c r="GV1" s="139"/>
      <c r="GW1" s="139"/>
      <c r="GX1" s="140"/>
      <c r="GY1" s="139"/>
      <c r="GZ1" s="141"/>
      <c r="HA1" s="139"/>
      <c r="HB1" s="139"/>
      <c r="HC1" s="139"/>
      <c r="HD1" s="140"/>
      <c r="HE1" s="139"/>
      <c r="HF1" s="141"/>
      <c r="HG1" s="139"/>
      <c r="HH1" s="139"/>
      <c r="HI1" s="139"/>
      <c r="HJ1" s="140"/>
      <c r="HK1" s="139"/>
      <c r="HL1" s="141"/>
      <c r="HM1" s="139"/>
      <c r="HN1" s="139"/>
      <c r="HO1" s="139"/>
      <c r="HP1" s="140"/>
      <c r="HQ1" s="139"/>
      <c r="HR1" s="141"/>
      <c r="HS1" s="139"/>
      <c r="HT1" s="139"/>
      <c r="HU1" s="139"/>
      <c r="HV1" s="140"/>
      <c r="HW1" s="139"/>
      <c r="HX1" s="141"/>
      <c r="HY1" s="139"/>
      <c r="HZ1" s="139"/>
      <c r="IA1" s="139"/>
      <c r="IB1" s="140"/>
      <c r="IC1" s="139"/>
      <c r="ID1" s="141"/>
      <c r="IE1" s="139"/>
      <c r="IF1" s="139"/>
      <c r="IG1" s="139"/>
      <c r="IH1" s="140"/>
      <c r="II1" s="139"/>
      <c r="IJ1" s="141"/>
      <c r="IK1" s="139"/>
      <c r="IL1" s="139"/>
      <c r="IM1" s="139"/>
      <c r="IN1" s="140"/>
      <c r="IO1" s="139"/>
      <c r="IP1" s="141"/>
      <c r="IQ1" s="139"/>
      <c r="IR1" s="139"/>
      <c r="IS1" s="139"/>
      <c r="IT1" s="140"/>
      <c r="IU1" s="139"/>
      <c r="IV1" s="141"/>
      <c r="IW1" s="139"/>
      <c r="IX1" s="139"/>
      <c r="IY1" s="139"/>
      <c r="IZ1" s="140"/>
      <c r="JA1" s="139"/>
      <c r="JB1" s="141"/>
      <c r="JC1" s="139"/>
      <c r="JD1" s="139"/>
      <c r="JE1" s="139"/>
      <c r="JF1" s="140"/>
      <c r="JG1" s="139"/>
      <c r="JH1" s="141"/>
      <c r="JI1" s="139"/>
      <c r="JJ1" s="139"/>
      <c r="JK1" s="139"/>
      <c r="JL1" s="140"/>
      <c r="JM1" s="139"/>
      <c r="JN1" s="141"/>
      <c r="JO1" s="139"/>
      <c r="JP1" s="139"/>
      <c r="JQ1" s="139"/>
      <c r="JR1" s="140"/>
      <c r="JS1" s="139"/>
      <c r="JT1" s="141"/>
      <c r="JU1" s="139"/>
      <c r="JV1" s="139"/>
      <c r="JW1" s="139"/>
      <c r="JX1" s="140"/>
      <c r="JY1" s="139"/>
      <c r="JZ1" s="141"/>
      <c r="KA1" s="139"/>
      <c r="KB1" s="139"/>
      <c r="KC1" s="139"/>
      <c r="KD1" s="140"/>
      <c r="KE1" s="139"/>
      <c r="KF1" s="141"/>
      <c r="KG1" s="139"/>
      <c r="KH1" s="139"/>
      <c r="KI1" s="139"/>
      <c r="KJ1" s="140"/>
      <c r="KK1" s="139"/>
      <c r="KL1" s="141"/>
      <c r="KM1" s="139"/>
      <c r="KN1" s="139"/>
      <c r="KO1" s="139"/>
      <c r="KP1" s="140"/>
      <c r="KQ1" s="139"/>
      <c r="KR1" s="141"/>
      <c r="KS1" s="139"/>
      <c r="KT1" s="139"/>
      <c r="KU1" s="139"/>
      <c r="KV1" s="140"/>
      <c r="KW1" s="139"/>
      <c r="KX1" s="141"/>
      <c r="KY1" s="139"/>
      <c r="KZ1" s="139"/>
      <c r="LA1" s="139"/>
      <c r="LB1" s="140"/>
      <c r="LC1" s="139"/>
      <c r="LD1" s="141"/>
    </row>
    <row r="2" spans="1:316" x14ac:dyDescent="0.3">
      <c r="A2" s="1" t="s">
        <v>229</v>
      </c>
      <c r="B2" s="127">
        <v>225</v>
      </c>
      <c r="C2" s="119">
        <v>0.14100000000000001</v>
      </c>
      <c r="D2" s="128">
        <v>5.7431049721901009E-2</v>
      </c>
      <c r="E2" s="127">
        <v>225</v>
      </c>
      <c r="F2" s="119">
        <v>0.9</v>
      </c>
      <c r="G2" s="128">
        <v>0.3</v>
      </c>
      <c r="H2" s="129">
        <v>225</v>
      </c>
      <c r="I2" s="119">
        <v>0.4</v>
      </c>
      <c r="J2" s="126">
        <v>0.25</v>
      </c>
      <c r="K2" s="127">
        <v>225</v>
      </c>
      <c r="L2" s="119">
        <v>0.5</v>
      </c>
      <c r="M2" s="128">
        <v>0.16</v>
      </c>
      <c r="N2" s="129">
        <v>225</v>
      </c>
      <c r="O2" s="119">
        <v>0.35</v>
      </c>
      <c r="P2" s="126">
        <v>0.16810437949565821</v>
      </c>
      <c r="Q2" s="127">
        <v>225</v>
      </c>
      <c r="R2" s="119">
        <v>0.47299999999999998</v>
      </c>
      <c r="S2" s="128">
        <v>0.52984530839676125</v>
      </c>
      <c r="T2" s="129">
        <v>225</v>
      </c>
      <c r="U2" s="119">
        <v>0.1</v>
      </c>
      <c r="V2" s="126">
        <v>0.01</v>
      </c>
      <c r="W2" s="127">
        <v>225</v>
      </c>
      <c r="X2" s="119">
        <v>0.26800000000000002</v>
      </c>
      <c r="Y2" s="128">
        <v>0.01</v>
      </c>
      <c r="Z2" s="129">
        <v>225</v>
      </c>
      <c r="AA2" s="119">
        <v>0.14000000000000001</v>
      </c>
      <c r="AB2" s="126">
        <v>7.0000000000000001E-3</v>
      </c>
      <c r="AC2" s="127">
        <v>225</v>
      </c>
      <c r="AD2" s="119">
        <v>0.30200000000000005</v>
      </c>
      <c r="AE2" s="128">
        <v>0.01</v>
      </c>
      <c r="AF2" s="129">
        <v>225</v>
      </c>
      <c r="AG2" s="119">
        <v>0.36899999999999999</v>
      </c>
      <c r="AH2" s="126">
        <v>0.01</v>
      </c>
      <c r="AI2" s="127">
        <v>225</v>
      </c>
      <c r="AJ2" s="119">
        <v>0.44599999999999995</v>
      </c>
      <c r="AK2" s="128">
        <v>0.01</v>
      </c>
      <c r="AL2" s="127">
        <v>225</v>
      </c>
      <c r="AM2" s="119">
        <v>0.625</v>
      </c>
      <c r="AN2" s="128">
        <v>0.2</v>
      </c>
      <c r="AO2" s="127">
        <v>225</v>
      </c>
      <c r="AP2" s="119">
        <v>0.503</v>
      </c>
      <c r="AQ2" s="128">
        <v>0.01</v>
      </c>
      <c r="AR2" s="127">
        <v>225</v>
      </c>
      <c r="AS2" s="119">
        <v>0.5</v>
      </c>
      <c r="AT2" s="128">
        <v>0.1828351803152819</v>
      </c>
      <c r="AU2" s="127">
        <v>225</v>
      </c>
      <c r="AV2" s="119">
        <v>0.72</v>
      </c>
      <c r="AW2" s="128">
        <v>0.21</v>
      </c>
      <c r="AX2" s="127"/>
      <c r="AY2" s="119"/>
      <c r="AZ2" s="128"/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231</v>
      </c>
      <c r="C3" s="103" t="s">
        <v>225</v>
      </c>
      <c r="D3" s="105" t="s">
        <v>232</v>
      </c>
      <c r="E3" s="103" t="s">
        <v>230</v>
      </c>
      <c r="F3" s="103" t="s">
        <v>225</v>
      </c>
      <c r="G3" s="103" t="s">
        <v>232</v>
      </c>
      <c r="H3" s="104" t="s">
        <v>224</v>
      </c>
      <c r="I3" s="103" t="s">
        <v>225</v>
      </c>
      <c r="J3" s="105" t="s">
        <v>232</v>
      </c>
      <c r="K3" s="104" t="s">
        <v>231</v>
      </c>
      <c r="L3" s="103" t="s">
        <v>225</v>
      </c>
      <c r="M3" s="105" t="s">
        <v>232</v>
      </c>
      <c r="N3" s="103" t="s">
        <v>230</v>
      </c>
      <c r="O3" s="103" t="s">
        <v>225</v>
      </c>
      <c r="P3" s="103" t="s">
        <v>232</v>
      </c>
      <c r="Q3" s="104" t="s">
        <v>231</v>
      </c>
      <c r="R3" s="103" t="s">
        <v>225</v>
      </c>
      <c r="S3" s="105" t="s">
        <v>232</v>
      </c>
      <c r="T3" s="103" t="s">
        <v>231</v>
      </c>
      <c r="U3" s="103" t="s">
        <v>225</v>
      </c>
      <c r="V3" s="103" t="s">
        <v>232</v>
      </c>
      <c r="W3" s="104" t="s">
        <v>231</v>
      </c>
      <c r="X3" s="103" t="s">
        <v>225</v>
      </c>
      <c r="Y3" s="105" t="s">
        <v>232</v>
      </c>
      <c r="Z3" s="104" t="s">
        <v>230</v>
      </c>
      <c r="AA3" s="103" t="s">
        <v>225</v>
      </c>
      <c r="AB3" s="105" t="s">
        <v>232</v>
      </c>
      <c r="AC3" s="103" t="s">
        <v>231</v>
      </c>
      <c r="AD3" s="103" t="s">
        <v>225</v>
      </c>
      <c r="AE3" s="103" t="s">
        <v>232</v>
      </c>
      <c r="AF3" s="104" t="s">
        <v>231</v>
      </c>
      <c r="AG3" s="103" t="s">
        <v>225</v>
      </c>
      <c r="AH3" s="105" t="s">
        <v>232</v>
      </c>
      <c r="AI3" s="103" t="s">
        <v>231</v>
      </c>
      <c r="AJ3" s="103" t="s">
        <v>225</v>
      </c>
      <c r="AK3" s="103" t="s">
        <v>232</v>
      </c>
      <c r="AL3" s="104" t="s">
        <v>231</v>
      </c>
      <c r="AM3" s="103" t="s">
        <v>225</v>
      </c>
      <c r="AN3" s="105" t="s">
        <v>232</v>
      </c>
      <c r="AO3" s="103" t="s">
        <v>231</v>
      </c>
      <c r="AP3" s="103" t="s">
        <v>225</v>
      </c>
      <c r="AQ3" s="103" t="s">
        <v>232</v>
      </c>
      <c r="AR3" s="104" t="s">
        <v>231</v>
      </c>
      <c r="AS3" s="103" t="s">
        <v>225</v>
      </c>
      <c r="AT3" s="105" t="s">
        <v>232</v>
      </c>
      <c r="AU3" s="103" t="s">
        <v>231</v>
      </c>
      <c r="AV3" s="103" t="s">
        <v>225</v>
      </c>
      <c r="AW3" s="103" t="s">
        <v>232</v>
      </c>
      <c r="AX3" s="104" t="s">
        <v>230</v>
      </c>
      <c r="AY3" s="103" t="s">
        <v>225</v>
      </c>
      <c r="AZ3" s="105" t="s">
        <v>227</v>
      </c>
      <c r="BA3" s="103" t="s">
        <v>230</v>
      </c>
      <c r="BB3" s="103" t="s">
        <v>225</v>
      </c>
      <c r="BC3" s="103" t="s">
        <v>227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5550</v>
      </c>
      <c r="C4" s="1">
        <v>4.2999999999999997E-2</v>
      </c>
      <c r="D4" s="121"/>
      <c r="E4" s="1">
        <v>27</v>
      </c>
      <c r="F4" s="1">
        <v>3.6999999999999998E-2</v>
      </c>
      <c r="H4" s="8">
        <v>1451</v>
      </c>
      <c r="I4" s="1">
        <v>0.16600000000000001</v>
      </c>
      <c r="J4" s="121"/>
      <c r="K4" s="8">
        <v>1710</v>
      </c>
      <c r="L4" s="1">
        <v>0.14099999999999999</v>
      </c>
      <c r="M4" s="121">
        <f>ROUND(1/L4-1/$L$2,3)</f>
        <v>5.0919999999999996</v>
      </c>
      <c r="N4" s="1">
        <v>15</v>
      </c>
      <c r="O4" s="1">
        <v>6.7000000000000004E-2</v>
      </c>
      <c r="Q4" s="8">
        <v>2400</v>
      </c>
      <c r="R4" s="1">
        <v>0.10100000000000001</v>
      </c>
      <c r="S4" s="121"/>
      <c r="T4" s="1">
        <v>3400</v>
      </c>
      <c r="U4" s="1">
        <v>7.0999999999999994E-2</v>
      </c>
      <c r="V4" s="1">
        <f>ROUND(1/U4-1/$U$2,3)</f>
        <v>4.085</v>
      </c>
      <c r="W4" s="8">
        <v>1440</v>
      </c>
      <c r="X4" s="1">
        <v>0.16800000000000001</v>
      </c>
      <c r="Y4" s="121"/>
      <c r="Z4" s="8">
        <v>25</v>
      </c>
      <c r="AA4" s="1">
        <v>0.04</v>
      </c>
      <c r="AB4" s="121">
        <f>ROUND(1/AA4-1/$AA$2,3)</f>
        <v>17.856999999999999</v>
      </c>
      <c r="AC4" s="1">
        <v>1200</v>
      </c>
      <c r="AD4" s="1">
        <v>0.20200000000000001</v>
      </c>
      <c r="AE4" s="1">
        <f>ROUND(1/AD4-1/$AD$2,3)</f>
        <v>1.639</v>
      </c>
      <c r="AF4" s="8">
        <v>900</v>
      </c>
      <c r="AG4" s="1">
        <v>0.26900000000000002</v>
      </c>
      <c r="AH4" s="121"/>
      <c r="AI4" s="1">
        <v>700</v>
      </c>
      <c r="AJ4" s="1">
        <v>0.34599999999999997</v>
      </c>
      <c r="AK4" s="1">
        <f>ROUND(1/AJ4-1/$AJ$2,3)</f>
        <v>0.64800000000000002</v>
      </c>
      <c r="AL4" s="8">
        <v>400</v>
      </c>
      <c r="AM4" s="1">
        <v>0.60599999999999998</v>
      </c>
      <c r="AN4" s="121">
        <f>ROUND(1/AM4-1/$AM$2,3)</f>
        <v>0.05</v>
      </c>
      <c r="AO4" s="1">
        <v>600</v>
      </c>
      <c r="AP4" s="1">
        <v>0.40300000000000002</v>
      </c>
      <c r="AQ4" s="1">
        <f>ROUND(1/AP4-1/$AP$2,3)</f>
        <v>0.49299999999999999</v>
      </c>
      <c r="AR4" s="8">
        <v>1110</v>
      </c>
      <c r="AS4" s="1">
        <v>0.218</v>
      </c>
      <c r="AT4" s="121"/>
      <c r="AU4" s="1">
        <v>1620</v>
      </c>
      <c r="AV4" s="1">
        <v>0.72499999999999998</v>
      </c>
      <c r="AX4" s="8"/>
      <c r="AZ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v>5220</v>
      </c>
      <c r="C5" s="1">
        <v>1.075</v>
      </c>
      <c r="D5" s="121">
        <v>-5.09</v>
      </c>
      <c r="E5" s="1">
        <v>40</v>
      </c>
      <c r="F5" s="1">
        <v>0.67600000000000005</v>
      </c>
      <c r="G5" s="1">
        <f>ROUND(1/F5-1/$F$2,3)</f>
        <v>0.36799999999999999</v>
      </c>
      <c r="H5" s="8">
        <v>1912</v>
      </c>
      <c r="I5" s="1">
        <v>0.746</v>
      </c>
      <c r="J5" s="121">
        <f>ROUND(1/I5-1/$I$2,3)</f>
        <v>-1.1599999999999999</v>
      </c>
      <c r="K5" s="1">
        <f>K4</f>
        <v>1710</v>
      </c>
      <c r="L5" s="1">
        <f>ROUND(K$2/K5,4)</f>
        <v>0.13159999999999999</v>
      </c>
      <c r="M5" s="1">
        <f>ROUND(1/L5-1/$L$2,3)</f>
        <v>5.5990000000000002</v>
      </c>
      <c r="N5" s="8">
        <v>1000</v>
      </c>
      <c r="O5" s="1">
        <v>1.724</v>
      </c>
      <c r="P5" s="121">
        <v>-2.1</v>
      </c>
      <c r="Q5" s="1">
        <v>40</v>
      </c>
      <c r="R5" s="1">
        <v>0.373</v>
      </c>
      <c r="S5" s="1">
        <v>0.2</v>
      </c>
      <c r="T5" s="8">
        <f>T4</f>
        <v>3400</v>
      </c>
      <c r="U5" s="1">
        <f>ROUND(T$2/T5,4)</f>
        <v>6.6199999999999995E-2</v>
      </c>
      <c r="V5" s="121">
        <f>ROUND(1/U5-1/$U$2,3)</f>
        <v>5.1059999999999999</v>
      </c>
      <c r="W5" s="1">
        <v>3800</v>
      </c>
      <c r="X5" s="1">
        <v>0.877</v>
      </c>
      <c r="Y5" s="1">
        <f>ROUND(1/X5-1/$X$2,3)</f>
        <v>-2.5910000000000002</v>
      </c>
      <c r="Z5" s="8">
        <f>Z4</f>
        <v>25</v>
      </c>
      <c r="AA5" s="1">
        <f>ROUND(Z$2/Z5,4)</f>
        <v>9</v>
      </c>
      <c r="AB5" s="121">
        <f>ROUND(1/AA5-1/$AA$2,3)</f>
        <v>-7.032</v>
      </c>
      <c r="AC5" s="1">
        <f>AC4</f>
        <v>1200</v>
      </c>
      <c r="AD5" s="1">
        <f>ROUND(AC$2/AC5,4)</f>
        <v>0.1875</v>
      </c>
      <c r="AE5" s="1">
        <f>ROUND(1/AD5-1/$AD$2,3)</f>
        <v>2.0219999999999998</v>
      </c>
      <c r="AF5" s="8">
        <v>48</v>
      </c>
      <c r="AG5" s="1">
        <v>0.52100000000000002</v>
      </c>
      <c r="AH5" s="121">
        <f>ROUND(1/AG5-1/$AG$2,3)</f>
        <v>-0.79100000000000004</v>
      </c>
      <c r="AI5" s="1">
        <f>AI4</f>
        <v>700</v>
      </c>
      <c r="AJ5" s="1">
        <f>ROUND(AI$2/AI5,4)</f>
        <v>0.32140000000000002</v>
      </c>
      <c r="AK5" s="1">
        <f>ROUND(1/AJ5-1/$AJ$2,3)</f>
        <v>0.86899999999999999</v>
      </c>
      <c r="AL5" s="8">
        <f>AL4</f>
        <v>400</v>
      </c>
      <c r="AM5" s="1">
        <f>ROUND(AL$2/AL5,4)</f>
        <v>0.5625</v>
      </c>
      <c r="AN5" s="121">
        <f>ROUND(1/AM5-1/$AM$2,3)</f>
        <v>0.17799999999999999</v>
      </c>
      <c r="AO5" s="1">
        <f>AO4</f>
        <v>600</v>
      </c>
      <c r="AP5" s="1">
        <f>ROUND(AO$2/AO5,4)</f>
        <v>0.375</v>
      </c>
      <c r="AQ5" s="1">
        <f>ROUND(1/AP5-1/$AP$2,3)</f>
        <v>0.67900000000000005</v>
      </c>
      <c r="AR5" s="8">
        <v>1000</v>
      </c>
      <c r="AS5" s="1">
        <v>0.4</v>
      </c>
      <c r="AT5" s="121">
        <v>-2.09</v>
      </c>
      <c r="AU5" s="1">
        <v>2800</v>
      </c>
      <c r="AV5" s="1">
        <v>0.21</v>
      </c>
      <c r="AW5" s="1">
        <f>ROUND(1/AV5-1/$AV$2,3)</f>
        <v>3.3730000000000002</v>
      </c>
      <c r="AX5" s="8"/>
      <c r="AZ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v>5510</v>
      </c>
      <c r="C6" s="1">
        <v>4.1000000000000002E-2</v>
      </c>
      <c r="D6" s="121">
        <f>ROUND(1/C6-1/$C$2,3)</f>
        <v>17.297999999999998</v>
      </c>
      <c r="E6" s="1">
        <f>E5</f>
        <v>40</v>
      </c>
      <c r="F6" s="1">
        <f>ROUND(E$2/E6,4)</f>
        <v>5.625</v>
      </c>
      <c r="G6" s="1">
        <f>ROUND(1/F6-1/$F$2,3)</f>
        <v>-0.93300000000000005</v>
      </c>
      <c r="H6" s="8">
        <f>H5</f>
        <v>1912</v>
      </c>
      <c r="I6" s="1">
        <f>ROUND(H$2/H6,4)</f>
        <v>0.1177</v>
      </c>
      <c r="J6" s="121">
        <f>ROUND(1/I6-1/$I$2,3)</f>
        <v>5.9960000000000004</v>
      </c>
      <c r="K6" s="1">
        <f>ROUND((1/L6)*$K$2/L6,0)</f>
        <v>1501</v>
      </c>
      <c r="L6" s="1">
        <f>ROUND(1/(1/L5-M5*ABS(M5)*$M$2),4)</f>
        <v>0.38719999999999999</v>
      </c>
      <c r="M6" s="1">
        <f>ROUND(1/L6-1/$L$2,7)</f>
        <v>0.58264459999999996</v>
      </c>
      <c r="N6" s="8">
        <v>1000</v>
      </c>
      <c r="O6" s="1">
        <v>0.13700000000000001</v>
      </c>
      <c r="P6" s="121">
        <v>4.8</v>
      </c>
      <c r="Q6" s="1">
        <v>50</v>
      </c>
      <c r="R6" s="1">
        <v>5.3999999999999999E-2</v>
      </c>
      <c r="S6" s="1">
        <f>ROUND(1/R6-1/$R$2,3)</f>
        <v>16.404</v>
      </c>
      <c r="T6" s="8">
        <f>ROUND((1/U6)*$T$2/U6,0)</f>
        <v>49529</v>
      </c>
      <c r="U6" s="1">
        <f>ROUND(1/(1/U5-V5*ABS(V5)*$V$2),4)</f>
        <v>6.7400000000000002E-2</v>
      </c>
      <c r="V6" s="121">
        <f>ROUND(1/U6-1/$U$2,7)</f>
        <v>4.8367953000000004</v>
      </c>
      <c r="W6" s="1">
        <f>W5</f>
        <v>3800</v>
      </c>
      <c r="X6" s="1">
        <f>ROUND(W$2/W6,4)</f>
        <v>5.9200000000000003E-2</v>
      </c>
      <c r="Y6" s="1">
        <f>ROUND(1/X6-1/$X$2,3)</f>
        <v>13.161</v>
      </c>
      <c r="Z6" s="8">
        <f>ROUND((1/AA6)*$Z$2/AA6,0)</f>
        <v>47</v>
      </c>
      <c r="AA6" s="1">
        <f>ROUND(1/(1/AA5-AB5*ABS(AB5)*$AB$2),4)</f>
        <v>2.1869999999999998</v>
      </c>
      <c r="AB6" s="121">
        <f>ROUND(1/AA6-1/$AA$2,7)</f>
        <v>-6.6856097999999999</v>
      </c>
      <c r="AC6" s="1">
        <f>ROUND((1/AD6)*$AC$2/AD6,0)</f>
        <v>6305</v>
      </c>
      <c r="AD6" s="1">
        <f>ROUND(1/(1/AD5-AE5*ABS(AE5)*$AE$2),4)</f>
        <v>0.18890000000000001</v>
      </c>
      <c r="AE6" s="1">
        <f>ROUND(1/AD6-1/$AD$2,7)</f>
        <v>1.982548</v>
      </c>
      <c r="AF6" s="8">
        <f>AF5</f>
        <v>48</v>
      </c>
      <c r="AG6" s="1">
        <f>ROUND(AF$2/AF6,4)</f>
        <v>4.6875</v>
      </c>
      <c r="AH6" s="121">
        <f>ROUND(1/AG6-1/$AG$2,3)</f>
        <v>-2.4969999999999999</v>
      </c>
      <c r="AI6" s="1">
        <f>ROUND((1/AJ6)*$AI$2/AJ6,0)</f>
        <v>2167</v>
      </c>
      <c r="AJ6" s="1">
        <f>ROUND(1/(1/AJ5-AK5*ABS(AK5)*$AK$2),4)</f>
        <v>0.32219999999999999</v>
      </c>
      <c r="AK6" s="1">
        <f>ROUND(1/AJ6-1/$AJ$2,7)</f>
        <v>0.86150990000000005</v>
      </c>
      <c r="AL6" s="8">
        <f>ROUND((1/AM6)*$AL$2/AM6,0)</f>
        <v>706</v>
      </c>
      <c r="AM6" s="1">
        <f>ROUND(1/(1/AM5-AN5*ABS(AN5)*$AN$2),4)</f>
        <v>0.5645</v>
      </c>
      <c r="AN6" s="121">
        <f>ROUND(1/AM6-1/$AM$2,7)</f>
        <v>0.1714792</v>
      </c>
      <c r="AO6" s="1">
        <f>ROUND((1/AP6)*$AO$2/AP6,0)</f>
        <v>1595</v>
      </c>
      <c r="AP6" s="1">
        <f>ROUND(1/(1/AP5-AQ5*ABS(AQ5)*$AQ$2),4)</f>
        <v>0.37559999999999999</v>
      </c>
      <c r="AQ6" s="1">
        <f>ROUND(1/AP6-1/$AP$2,7)</f>
        <v>0.67433520000000002</v>
      </c>
      <c r="AR6" s="8">
        <v>1680</v>
      </c>
      <c r="AS6" s="1">
        <v>0.35199999999999998</v>
      </c>
      <c r="AT6" s="121">
        <f>ROUND(1/AS6-1/$AS$2,3)</f>
        <v>0.84099999999999997</v>
      </c>
      <c r="AU6" s="1">
        <f>AU5</f>
        <v>2800</v>
      </c>
      <c r="AV6" s="1">
        <f>ROUND(AU$2/AU6,4)</f>
        <v>8.0399999999999999E-2</v>
      </c>
      <c r="AW6" s="1">
        <f>ROUND(1/AV6-1/$AV$2,3)</f>
        <v>11.048999999999999</v>
      </c>
      <c r="AX6" s="8"/>
      <c r="AZ6" s="121"/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f>B6</f>
        <v>5510</v>
      </c>
      <c r="C7" s="1">
        <f>ROUND(B$2/B7,4)</f>
        <v>4.0800000000000003E-2</v>
      </c>
      <c r="D7" s="121">
        <f>ROUND(1/C7-1/$C$2,3)</f>
        <v>17.417999999999999</v>
      </c>
      <c r="E7" s="1">
        <f>ROUND((1/F7)*$E$2/F7,0)</f>
        <v>43</v>
      </c>
      <c r="F7" s="1">
        <f>ROUND(1/(1/F6-G6*ABS(G6)*$G$2),4)</f>
        <v>2.2783000000000002</v>
      </c>
      <c r="G7" s="1">
        <f>ROUND(1/F7-1/$F$2,7)</f>
        <v>-0.67218739999999999</v>
      </c>
      <c r="H7" s="8">
        <f>ROUND((1/I7)*$H$2/I7,0)</f>
        <v>54</v>
      </c>
      <c r="I7" s="1">
        <f>ROUND(1/(1/I6-J6*ABS(J6)*$J$2),4)</f>
        <v>-2.0331999999999999</v>
      </c>
      <c r="J7" s="121">
        <f>ROUND(1/I7-1/$I$2,7)</f>
        <v>-2.9918355000000001</v>
      </c>
      <c r="K7" s="1">
        <f>ROUND((1/L7)*$K$2/L7,0)</f>
        <v>1438</v>
      </c>
      <c r="L7" s="1">
        <f>ROUND(1/(1/L6-M6*ABS(M6)*$M$2),4)</f>
        <v>0.39550000000000002</v>
      </c>
      <c r="M7" s="1">
        <f>ROUND(1/L7-1/$L$2,7)</f>
        <v>0.52844500000000005</v>
      </c>
      <c r="N7" s="8">
        <v>1980</v>
      </c>
      <c r="O7" s="1">
        <v>0.877</v>
      </c>
      <c r="P7" s="121">
        <f>ROUND(1/O7-1/$O$2,3)</f>
        <v>-1.7170000000000001</v>
      </c>
      <c r="Q7" s="1">
        <f>Q6</f>
        <v>50</v>
      </c>
      <c r="R7" s="1">
        <f>ROUND(Q$2/Q7,4)</f>
        <v>4.5</v>
      </c>
      <c r="S7" s="1">
        <f>ROUND(1/R7-1/$R$2,3)</f>
        <v>-1.8919999999999999</v>
      </c>
      <c r="T7" s="8">
        <f>ROUND((1/U7)*$T$2/U7,0)</f>
        <v>47951</v>
      </c>
      <c r="U7" s="1">
        <f>ROUND(1/(1/U6-V6*ABS(V6)*$V$2),4)</f>
        <v>6.8500000000000005E-2</v>
      </c>
      <c r="V7" s="121">
        <f>ROUND(1/U7-1/$U$2,7)</f>
        <v>4.5985401000000001</v>
      </c>
      <c r="W7" s="1">
        <f>ROUND((1/X7)*$W$2/X7,0)</f>
        <v>51653</v>
      </c>
      <c r="X7" s="1">
        <f>ROUND(1/(1/X6-Y6*ABS(Y6)*$Y$2),4)</f>
        <v>6.6000000000000003E-2</v>
      </c>
      <c r="Y7" s="1">
        <f>ROUND(1/X7-1/$X$2,7)</f>
        <v>11.4201719</v>
      </c>
      <c r="Z7" s="8">
        <f>ROUND((1/AA7)*$Z$2/AA7,0)</f>
        <v>133</v>
      </c>
      <c r="AA7" s="1">
        <f>ROUND(1/(1/AA6-AB6*ABS(AB6)*$AB$2),4)</f>
        <v>1.2985</v>
      </c>
      <c r="AB7" s="121">
        <f>ROUND(1/AA7-1/$AA$2,7)</f>
        <v>-6.3727378000000003</v>
      </c>
      <c r="AC7" s="1">
        <f>ROUND((1/AD7)*$AC$2/AD7,0)</f>
        <v>6213</v>
      </c>
      <c r="AD7" s="1">
        <f>ROUND(1/(1/AD6-AE6*ABS(AE6)*$AE$2),4)</f>
        <v>0.1903</v>
      </c>
      <c r="AE7" s="1">
        <f>ROUND(1/AD7-1/$AD$2,7)</f>
        <v>1.9436024999999999</v>
      </c>
      <c r="AF7" s="8">
        <f>ROUND((1/AG7)*$AF$2/AG7,0)</f>
        <v>17</v>
      </c>
      <c r="AG7" s="1">
        <f>ROUND(1/(1/AG6-AH6*ABS(AH6)*$AH$2),4)</f>
        <v>3.6273</v>
      </c>
      <c r="AH7" s="121">
        <f>ROUND(1/AG7-1/$AG$2,7)</f>
        <v>-2.4343400000000002</v>
      </c>
      <c r="AI7" s="1">
        <f>ROUND((1/AJ7)*$AI$2/AJ7,0)</f>
        <v>2157</v>
      </c>
      <c r="AJ7" s="1">
        <f>ROUND(1/(1/AJ6-AK6*ABS(AK6)*$AK$2),4)</f>
        <v>0.32300000000000001</v>
      </c>
      <c r="AK7" s="1">
        <f>ROUND(1/AJ7-1/$AJ$2,7)</f>
        <v>0.85382279999999999</v>
      </c>
      <c r="AL7" s="8">
        <f>ROUND((1/AM7)*$AL$2/AM7,0)</f>
        <v>701</v>
      </c>
      <c r="AM7" s="1">
        <f>ROUND(1/(1/AM6-AN6*ABS(AN6)*$AN$2),4)</f>
        <v>0.56640000000000001</v>
      </c>
      <c r="AN7" s="121">
        <f>ROUND(1/AM7-1/$AM$2,7)</f>
        <v>0.16553670000000001</v>
      </c>
      <c r="AO7" s="1">
        <f>ROUND((1/AP7)*$AO$2/AP7,0)</f>
        <v>1590</v>
      </c>
      <c r="AP7" s="1">
        <f>ROUND(1/(1/AP6-AQ6*ABS(AQ6)*$AQ$2),4)</f>
        <v>0.37619999999999998</v>
      </c>
      <c r="AQ7" s="1">
        <f>ROUND(1/AP7-1/$AP$2,7)</f>
        <v>0.67008900000000005</v>
      </c>
      <c r="AR7" s="8">
        <f>AR6</f>
        <v>1680</v>
      </c>
      <c r="AS7" s="1">
        <f>ROUND(AR$2/AR7,4)</f>
        <v>0.13389999999999999</v>
      </c>
      <c r="AT7" s="121">
        <f>ROUND(1/AS7-1/$AS$2,3)</f>
        <v>5.468</v>
      </c>
      <c r="AU7" s="1">
        <f>ROUND((1/AV7)*$AU$2/AV7,0)</f>
        <v>39160</v>
      </c>
      <c r="AV7" s="1">
        <f>ROUND(1/(1/AV6-AW6*ABS(AW6)*$AW$2),4)</f>
        <v>-7.5800000000000006E-2</v>
      </c>
      <c r="AW7" s="1">
        <f>ROUND(1/AV7-1/$AV$2,7)</f>
        <v>-14.581500999999999</v>
      </c>
      <c r="AX7" s="8"/>
      <c r="AZ7" s="121"/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8">
        <f>ROUND((1/C8)*$B$2/C8,0)-ROUND((11301-5510)-(39.0194510717039)*(EXP(2.5)),0)</f>
        <v>5985</v>
      </c>
      <c r="C8" s="1">
        <f>ROUND(1/(1/C7-D7*ABS(D7)*$D$2),4)</f>
        <v>0.1411</v>
      </c>
      <c r="D8" s="121">
        <f>ROUND(1/C8-1/$C$2,7)</f>
        <v>-5.0264000000000003E-3</v>
      </c>
      <c r="E8" s="1">
        <f>ROUND((1/F8)*$E$2/F8,0)</f>
        <v>74</v>
      </c>
      <c r="F8" s="1">
        <f>ROUND(1/(1/F7-G7*ABS(G7)*$G$2),4)</f>
        <v>1.7406999999999999</v>
      </c>
      <c r="G8" s="1">
        <f>ROUND(1/F8-1/$F$2,7)</f>
        <v>-0.53662960000000004</v>
      </c>
      <c r="H8" s="8">
        <f>ROUND((1/I8)*$H$2/I8,0)</f>
        <v>686</v>
      </c>
      <c r="I8" s="1">
        <f>ROUND(1/(1/I7-J7*ABS(J7)*$J$2),4)</f>
        <v>0.57279999999999998</v>
      </c>
      <c r="J8" s="121">
        <f>ROUND(1/I8-1/$I$2,7)</f>
        <v>-0.75418989999999997</v>
      </c>
      <c r="K8" s="1">
        <f>ROUND((1/L8)*$K$2/L8,0)</f>
        <v>1388</v>
      </c>
      <c r="L8" s="1">
        <f>ROUND(1/(1/L7-M7*ABS(M7)*$M$2),4)</f>
        <v>0.40260000000000001</v>
      </c>
      <c r="M8" s="1">
        <f>ROUND(1/L8-1/$L$2,7)</f>
        <v>0.48385489999999998</v>
      </c>
      <c r="N8" s="8">
        <f>N7</f>
        <v>1980</v>
      </c>
      <c r="O8" s="1">
        <f>ROUND(N$2/N8,4)</f>
        <v>0.11360000000000001</v>
      </c>
      <c r="P8" s="121">
        <f>ROUND(1/O8-1/$O$2,3)</f>
        <v>5.9459999999999997</v>
      </c>
      <c r="Q8" s="1">
        <f>ROUND((1/R8)*$Q$2/R8,0)-ROUND((1010-50)-(6.46842911912205)*(EXP(2.5)),0)</f>
        <v>129</v>
      </c>
      <c r="R8" s="1">
        <f>ROUND(1/(1/R7-S7*ABS(S7)*$S$2),4)</f>
        <v>0.47189999999999999</v>
      </c>
      <c r="S8" s="1">
        <f>ROUND(1/R8-1/$R$2,7)</f>
        <v>4.9281000000000004E-3</v>
      </c>
      <c r="T8" s="8">
        <f>ROUND((1/U8)*$T$2/U8,0)</f>
        <v>46581</v>
      </c>
      <c r="U8" s="1">
        <f>ROUND(1/(1/U7-V7*ABS(V7)*$V$2),4)</f>
        <v>6.9500000000000006E-2</v>
      </c>
      <c r="V8" s="121">
        <f>ROUND(1/U8-1/$U$2,7)</f>
        <v>4.3884892000000004</v>
      </c>
      <c r="W8" s="1">
        <f>ROUND((1/X8)*$W$2/X8,0)</f>
        <v>43163</v>
      </c>
      <c r="X8" s="1">
        <f>ROUND(1/(1/X7-Y7*ABS(Y7)*$Y$2),4)</f>
        <v>7.22E-2</v>
      </c>
      <c r="Y8" s="1">
        <f>ROUND(1/X8-1/$X$2,7)</f>
        <v>10.1190722</v>
      </c>
      <c r="Z8" s="8">
        <f>ROUND((1/AA8)*$Z$2/AA8,0)</f>
        <v>250</v>
      </c>
      <c r="AA8" s="1">
        <f>ROUND(1/(1/AA7-AB7*ABS(AB7)*$AB$2),4)</f>
        <v>0.94840000000000002</v>
      </c>
      <c r="AB8" s="121">
        <f>ROUND(1/AA8-1/$AA$2,7)</f>
        <v>-6.0884497</v>
      </c>
      <c r="AC8" s="1">
        <f>ROUND((1/AD8)*$AC$2/AD8,0)</f>
        <v>6123</v>
      </c>
      <c r="AD8" s="1">
        <f>ROUND(1/(1/AD7-AE7*ABS(AE7)*$AE$2),4)</f>
        <v>0.19170000000000001</v>
      </c>
      <c r="AE8" s="1">
        <f>ROUND(1/AD8-1/$AD$2,7)</f>
        <v>1.9052258</v>
      </c>
      <c r="AF8" s="8">
        <f>ROUND((1/AG8)*$AF$2/AG8,0)</f>
        <v>25</v>
      </c>
      <c r="AG8" s="1">
        <f>ROUND(1/(1/AG7-AH7*ABS(AH7)*$AH$2),4)</f>
        <v>2.9855</v>
      </c>
      <c r="AH8" s="121">
        <f>ROUND(1/AG8-1/$AG$2,7)</f>
        <v>-2.3750748000000002</v>
      </c>
      <c r="AI8" s="1">
        <f>ROUND((1/AJ8)*$AI$2/AJ8,0)</f>
        <v>2146</v>
      </c>
      <c r="AJ8" s="1">
        <f>ROUND(1/(1/AJ7-AK7*ABS(AK7)*$AK$2),4)</f>
        <v>0.32379999999999998</v>
      </c>
      <c r="AK8" s="1">
        <f>ROUND(1/AJ8-1/$AJ$2,7)</f>
        <v>0.84617370000000003</v>
      </c>
      <c r="AL8" s="8">
        <f>ROUND((1/AM8)*$AL$2/AM8,0)</f>
        <v>697</v>
      </c>
      <c r="AM8" s="1">
        <f>ROUND(1/(1/AM7-AN7*ABS(AN7)*$AN$2),4)</f>
        <v>0.56820000000000004</v>
      </c>
      <c r="AN8" s="121">
        <f>ROUND(1/AM8-1/$AM$2,7)</f>
        <v>0.15994369999999999</v>
      </c>
      <c r="AO8" s="1">
        <f>ROUND((1/AP8)*$AO$2/AP8,0)</f>
        <v>1585</v>
      </c>
      <c r="AP8" s="1">
        <f>ROUND(1/(1/AP7-AQ7*ABS(AQ7)*$AQ$2),4)</f>
        <v>0.37680000000000002</v>
      </c>
      <c r="AQ8" s="1">
        <f>ROUND(1/AP8-1/$AP$2,7)</f>
        <v>0.66585620000000001</v>
      </c>
      <c r="AR8" s="8">
        <f>ROUND((1/AS8)*$AR$2/AS8,0)-ROUND((901-1680)-(-5.24886071228758)*(EXP(2.5)),0)</f>
        <v>1616</v>
      </c>
      <c r="AS8" s="1">
        <f>ROUND(1/(1/AS7-AT7*ABS(AT7)*$AT$2),4)</f>
        <v>0.49959999999999999</v>
      </c>
      <c r="AT8" s="121">
        <f>ROUND(1/AS8-1/$AS$2,7)</f>
        <v>1.6012999999999999E-3</v>
      </c>
      <c r="AU8" s="1">
        <f>ROUND((1/AV8)*$AU$2/AV8,0)</f>
        <v>222499</v>
      </c>
      <c r="AV8" s="1">
        <f>ROUND(1/(1/AV7-AW7*ABS(AW7)*$AW$2),4)</f>
        <v>3.1800000000000002E-2</v>
      </c>
      <c r="AW8" s="1">
        <f>ROUND(1/AV8-1/$AV$2,7)</f>
        <v>30.057652000000001</v>
      </c>
      <c r="AX8" s="8"/>
      <c r="AZ8" s="121"/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8">
        <f>ROUND((1/C9)*$B$2/C9,0)-ROUND((11301-5510)-(39.0194510717039)*(EXP(3.75)),0)</f>
        <v>7169</v>
      </c>
      <c r="C9" s="1">
        <f>ROUND(1/(1/C8-D8*ABS(D8)*$D$2),4)</f>
        <v>0.1411</v>
      </c>
      <c r="D9" s="121">
        <f>ROUND(1/C9-1/$C$2,7)</f>
        <v>-5.0264000000000003E-3</v>
      </c>
      <c r="E9" s="1">
        <f>ROUND((1/F9)*$E$2/F9,0)</f>
        <v>98</v>
      </c>
      <c r="F9" s="1">
        <f>ROUND(1/(1/F8-G8*ABS(G8)*$G$2),4)</f>
        <v>1.5132000000000001</v>
      </c>
      <c r="G9" s="1">
        <f>ROUND(1/F9-1/$F$2,7)</f>
        <v>-0.45025989999999999</v>
      </c>
      <c r="H9" s="8">
        <f>ROUND((1/I9)*$H$2/I9,0)</f>
        <v>802</v>
      </c>
      <c r="I9" s="1">
        <f>ROUND(1/(1/I8-J8*ABS(J8)*$J$2),4)</f>
        <v>0.52969999999999995</v>
      </c>
      <c r="J9" s="121">
        <f>ROUND(1/I9-1/$I$2,7)</f>
        <v>-0.61213890000000004</v>
      </c>
      <c r="K9" s="1">
        <f>ROUND((1/L9)*$K$2/L9,0)</f>
        <v>1346</v>
      </c>
      <c r="L9" s="1">
        <f>ROUND(1/(1/L8-M8*ABS(M8)*$M$2),4)</f>
        <v>0.4088</v>
      </c>
      <c r="M9" s="1">
        <f>ROUND(1/L9-1/$L$2,7)</f>
        <v>0.44618400000000003</v>
      </c>
      <c r="N9" s="8">
        <f>ROUND((1/O9)*$N$2/O9,0)-ROUND((1840-1980)-(-0.943312579871965)*(EXP(2.5)),0)</f>
        <v>1969</v>
      </c>
      <c r="O9" s="1">
        <f>ROUND(1/(1/O8-P8*ABS(P8)*$P$2),4)</f>
        <v>0.34970000000000001</v>
      </c>
      <c r="P9" s="121">
        <f>ROUND(1/O9-1/$O$2,7)</f>
        <v>2.4510999999999999E-3</v>
      </c>
      <c r="Q9" s="1">
        <f>ROUND((1/R9)*$Q$2/R9,0)-ROUND((1010-50)-(6.46842911912205)*(EXP(3.75)),0)</f>
        <v>325</v>
      </c>
      <c r="R9" s="1">
        <f>ROUND(1/(1/R8-S8*ABS(S8)*$S$2),4)</f>
        <v>0.47189999999999999</v>
      </c>
      <c r="S9" s="1">
        <f>ROUND(1/R9-1/$R$2,7)</f>
        <v>4.9281000000000004E-3</v>
      </c>
      <c r="T9" s="8">
        <f>ROUND((1/U9)*$T$2/U9,0)</f>
        <v>45398</v>
      </c>
      <c r="U9" s="1">
        <f>ROUND(1/(1/U8-V8*ABS(V8)*$V$2),4)</f>
        <v>7.0400000000000004E-2</v>
      </c>
      <c r="V9" s="121">
        <f>ROUND(1/U9-1/$U$2,7)</f>
        <v>4.2045455</v>
      </c>
      <c r="W9" s="1">
        <f>ROUND((1/X9)*$W$2/X9,0)</f>
        <v>36982</v>
      </c>
      <c r="X9" s="1">
        <f>ROUND(1/(1/X8-Y8*ABS(Y8)*$Y$2),4)</f>
        <v>7.8E-2</v>
      </c>
      <c r="Y9" s="1">
        <f>ROUND(1/X9-1/$X$2,7)</f>
        <v>9.0891695000000006</v>
      </c>
      <c r="Z9" s="8">
        <f>ROUND((1/AA9)*$Z$2/AA9,0)</f>
        <v>388</v>
      </c>
      <c r="AA9" s="1">
        <f>ROUND(1/(1/AA8-AB8*ABS(AB8)*$AB$2),4)</f>
        <v>0.7611</v>
      </c>
      <c r="AB9" s="121">
        <f>ROUND(1/AA9-1/$AA$2,7)</f>
        <v>-5.8289692999999998</v>
      </c>
      <c r="AC9" s="1">
        <f>ROUND((1/AD9)*$AC$2/AD9,0)</f>
        <v>6040</v>
      </c>
      <c r="AD9" s="1">
        <f>ROUND(1/(1/AD8-AE8*ABS(AE8)*$AE$2),4)</f>
        <v>0.193</v>
      </c>
      <c r="AE9" s="1">
        <f>ROUND(1/AD9-1/$AD$2,7)</f>
        <v>1.8700889000000001</v>
      </c>
      <c r="AF9" s="8">
        <f>ROUND((1/AG9)*$AF$2/AG9,0)</f>
        <v>34</v>
      </c>
      <c r="AG9" s="1">
        <f>ROUND(1/(1/AG8-AH8*ABS(AH8)*$AH$2),4)</f>
        <v>2.5552000000000001</v>
      </c>
      <c r="AH9" s="121">
        <f>ROUND(1/AG9-1/$AG$2,7)</f>
        <v>-2.3186683000000001</v>
      </c>
      <c r="AI9" s="1">
        <f>ROUND((1/AJ9)*$AI$2/AJ9,0)</f>
        <v>2135</v>
      </c>
      <c r="AJ9" s="1">
        <f>ROUND(1/(1/AJ8-AK8*ABS(AK8)*$AK$2),4)</f>
        <v>0.3246</v>
      </c>
      <c r="AK9" s="1">
        <f>ROUND(1/AJ9-1/$AJ$2,7)</f>
        <v>0.83856229999999998</v>
      </c>
      <c r="AL9" s="8">
        <f>ROUND((1/AM9)*$AL$2/AM9,0)</f>
        <v>693</v>
      </c>
      <c r="AM9" s="1">
        <f>ROUND(1/(1/AM8-AN8*ABS(AN8)*$AN$2),4)</f>
        <v>0.56989999999999996</v>
      </c>
      <c r="AN9" s="121">
        <f>ROUND(1/AM9-1/$AM$2,7)</f>
        <v>0.15469379999999999</v>
      </c>
      <c r="AO9" s="1">
        <f>ROUND((1/AP9)*$AO$2/AP9,0)</f>
        <v>1580</v>
      </c>
      <c r="AP9" s="1">
        <f>ROUND(1/(1/AP8-AQ8*ABS(AQ8)*$AQ$2),4)</f>
        <v>0.37740000000000001</v>
      </c>
      <c r="AQ9" s="1">
        <f>ROUND(1/AP9-1/$AP$2,7)</f>
        <v>0.66163700000000003</v>
      </c>
      <c r="AR9" s="8">
        <f>ROUND((1/AS9)*$AR$2/AS9,0)-ROUND((901-1680)-(-5.24886071228758)*(EXP(3.75)),0)</f>
        <v>1457</v>
      </c>
      <c r="AS9" s="1">
        <f>ROUND(1/(1/AS8-AT8*ABS(AT8)*$AT$2),4)</f>
        <v>0.49959999999999999</v>
      </c>
      <c r="AT9" s="121">
        <f>ROUND(1/AS9-1/$AS$2,7)</f>
        <v>1.6012999999999999E-3</v>
      </c>
      <c r="AU9" s="1">
        <f>ROUND((1/AV9)*$AU$2/AV9,0)</f>
        <v>5668934</v>
      </c>
      <c r="AV9" s="1">
        <f>ROUND(1/(1/AV8-AW8*ABS(AW8)*$AW$2),4)</f>
        <v>-6.3E-3</v>
      </c>
      <c r="AW9" s="1">
        <f>ROUND(1/AV9-1/$AV$2,7)</f>
        <v>-160.11904759999999</v>
      </c>
      <c r="AX9" s="8"/>
      <c r="AZ9" s="121"/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8">
        <f>ROUND((1/C10)*$B$2/C10,0)-ROUND((11301-5510)-(39.0194510717039)*(EXP(4.875)),0)</f>
        <v>10621</v>
      </c>
      <c r="C10" s="1">
        <f>ROUND(1/(1/C9-D9*ABS(D9)*$D$2),4)</f>
        <v>0.1411</v>
      </c>
      <c r="D10" s="121">
        <f>ROUND(1/C10-1/$C$2,7)</f>
        <v>-5.0264000000000003E-3</v>
      </c>
      <c r="E10" s="1">
        <f>ROUND((1/F10)*$E$2/F10,0)</f>
        <v>117</v>
      </c>
      <c r="F10" s="1">
        <f>ROUND(1/(1/F9-G9*ABS(G9)*$G$2),4)</f>
        <v>1.3856999999999999</v>
      </c>
      <c r="G10" s="1">
        <f>ROUND(1/F10-1/$F$2,7)</f>
        <v>-0.38945419999999997</v>
      </c>
      <c r="H10" s="8">
        <f>ROUND((1/I10)*$H$2/I10,0)</f>
        <v>883</v>
      </c>
      <c r="I10" s="1">
        <f>ROUND(1/(1/I9-J9*ABS(J9)*$J$2),4)</f>
        <v>0.50470000000000004</v>
      </c>
      <c r="J10" s="121">
        <f>ROUND(1/I10-1/$I$2,7)</f>
        <v>-0.51862490000000006</v>
      </c>
      <c r="N10" s="8">
        <f>ROUND((1/O10)*$N$2/O10,0)-ROUND((1840-1980)-(-0.943312579871965)*(EXP(3.75)),0)</f>
        <v>1940</v>
      </c>
      <c r="O10" s="1">
        <f>ROUND(1/(1/O9-P9*ABS(P9)*$P$2),4)</f>
        <v>0.34970000000000001</v>
      </c>
      <c r="P10" s="121">
        <f>ROUND(1/O10-1/$O$2,7)</f>
        <v>2.4510999999999999E-3</v>
      </c>
      <c r="Q10" s="1">
        <f>ROUND((1/R10)*$Q$2/R10,0)-ROUND((1010-50)-(6.46842911912205)*(EXP(4.875)),0)</f>
        <v>897</v>
      </c>
      <c r="R10" s="1">
        <f>ROUND(1/(1/R9-S9*ABS(S9)*$S$2),4)</f>
        <v>0.47189999999999999</v>
      </c>
      <c r="S10" s="1">
        <f>ROUND(1/R10-1/$R$2,7)</f>
        <v>4.9281000000000004E-3</v>
      </c>
      <c r="T10" s="8"/>
      <c r="V10" s="121"/>
      <c r="W10" s="1">
        <f>ROUND((1/X10)*$W$2/X10,0)</f>
        <v>32348</v>
      </c>
      <c r="X10" s="1">
        <f>ROUND(1/(1/X9-Y9*ABS(Y9)*$Y$2),4)</f>
        <v>8.3400000000000002E-2</v>
      </c>
      <c r="Y10" s="1">
        <f>ROUND(1/X10-1/$X$2,7)</f>
        <v>8.2590643999999998</v>
      </c>
      <c r="Z10" s="8"/>
      <c r="AB10" s="121"/>
      <c r="AF10" s="8">
        <f>ROUND((1/AG10)*$AF$2/AG10,0)</f>
        <v>45</v>
      </c>
      <c r="AG10" s="1">
        <f>ROUND(1/(1/AG9-AH9*ABS(AH9)*$AH$2),4)</f>
        <v>2.2465999999999999</v>
      </c>
      <c r="AH10" s="121">
        <f>ROUND(1/AG10-1/$AG$2,7)</f>
        <v>-2.26491</v>
      </c>
      <c r="AL10" s="8"/>
      <c r="AN10" s="121"/>
      <c r="AR10" s="8">
        <f>ROUND((1/AS10)*$AR$2/AS10,0)-ROUND((901-1680)-(-5.24886071228758)*(EXP(4.875)),0)</f>
        <v>993</v>
      </c>
      <c r="AS10" s="1">
        <f>ROUND(1/(1/AS9-AT9*ABS(AT9)*$AT$2),4)</f>
        <v>0.49959999999999999</v>
      </c>
      <c r="AT10" s="121">
        <f>ROUND(1/AS10-1/$AS$2,7)</f>
        <v>1.6012999999999999E-3</v>
      </c>
      <c r="AU10" s="1">
        <f>ROUND((1/AV10)*$AU$2/AV10,0)</f>
        <v>5625000000</v>
      </c>
      <c r="AV10" s="1">
        <f>ROUND(1/(1/AV9-AW9*ABS(AW9)*$AW$2),4)</f>
        <v>2.0000000000000001E-4</v>
      </c>
      <c r="AW10" s="1">
        <f>ROUND(1/AV10-1/$AV$2,7)</f>
        <v>4998.6111111</v>
      </c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8">
        <f>ROUND((1/C11)*$B$2/C11,0)</f>
        <v>11301</v>
      </c>
      <c r="C11" s="1">
        <f>ROUND(1/(1/C10-D10*ABS(D10)*$D$2),4)</f>
        <v>0.1411</v>
      </c>
      <c r="D11" s="121">
        <f>ROUND(1/C11-1/$C$2,7)</f>
        <v>-5.0264000000000003E-3</v>
      </c>
      <c r="H11" s="8"/>
      <c r="J11" s="121"/>
      <c r="N11" s="8">
        <f>ROUND((1/O11)*$N$2/O11,0)-ROUND((1840-1980)-(-0.943312579871965)*(EXP(4.875)),0)</f>
        <v>1856</v>
      </c>
      <c r="O11" s="1">
        <f>ROUND(1/(1/O10-P10*ABS(P10)*$P$2),4)</f>
        <v>0.34970000000000001</v>
      </c>
      <c r="P11" s="121">
        <f>ROUND(1/O11-1/$O$2,7)</f>
        <v>2.4510999999999999E-3</v>
      </c>
      <c r="Q11" s="1">
        <f>ROUND((1/R11)*$Q$2/R11,0)</f>
        <v>1010</v>
      </c>
      <c r="R11" s="1">
        <f>ROUND(1/(1/R10-S10*ABS(S10)*$S$2),4)</f>
        <v>0.47189999999999999</v>
      </c>
      <c r="S11" s="1">
        <f>ROUND(1/R11-1/$R$2,7)</f>
        <v>4.9281000000000004E-3</v>
      </c>
      <c r="T11" s="8"/>
      <c r="V11" s="121"/>
      <c r="Z11" s="8"/>
      <c r="AB11" s="121"/>
      <c r="AF11" s="8"/>
      <c r="AH11" s="121"/>
      <c r="AL11" s="8"/>
      <c r="AN11" s="121"/>
      <c r="AR11" s="8">
        <f>ROUND((1/AS11)*$AR$2/AS11,0)</f>
        <v>901</v>
      </c>
      <c r="AS11" s="1">
        <f>ROUND(1/(1/AS10-AT10*ABS(AT10)*$AT$2),4)</f>
        <v>0.49959999999999999</v>
      </c>
      <c r="AT11" s="121">
        <f>ROUND(1/AS11-1/$AS$2,7)</f>
        <v>1.6012999999999999E-3</v>
      </c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8"/>
      <c r="D12" s="121"/>
      <c r="H12" s="8"/>
      <c r="J12" s="121"/>
      <c r="N12" s="8">
        <f>ROUND((1/O12)*$N$2/O12,0)</f>
        <v>1840</v>
      </c>
      <c r="O12" s="1">
        <f>ROUND(1/(1/O11-P11*ABS(P11)*$P$2),4)</f>
        <v>0.34970000000000001</v>
      </c>
      <c r="P12" s="121">
        <f>ROUND(1/O12-1/$O$2,7)</f>
        <v>2.4510999999999999E-3</v>
      </c>
      <c r="T12" s="8"/>
      <c r="V12" s="121"/>
      <c r="Z12" s="8"/>
      <c r="AB12" s="121"/>
      <c r="AF12" s="8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8"/>
      <c r="D13" s="121"/>
      <c r="H13" s="8"/>
      <c r="J13" s="121"/>
      <c r="N13" s="8"/>
      <c r="P13" s="121"/>
      <c r="T13" s="8"/>
      <c r="V13" s="121"/>
      <c r="Z13" s="8"/>
      <c r="AB13" s="121"/>
      <c r="AF13" s="8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/>
      <c r="D14" s="121"/>
      <c r="H14" s="8"/>
      <c r="J14" s="121"/>
      <c r="N14" s="8"/>
      <c r="P14" s="121"/>
      <c r="T14" s="8"/>
      <c r="V14" s="121"/>
      <c r="Z14" s="8"/>
      <c r="AB14" s="121"/>
      <c r="AF14" s="8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 t="s">
        <v>236</v>
      </c>
      <c r="C15" s="1" t="s">
        <v>235</v>
      </c>
      <c r="D15" s="121" t="s">
        <v>237</v>
      </c>
      <c r="H15" s="8"/>
      <c r="J15" s="121"/>
      <c r="N15" s="8"/>
      <c r="P15" s="121"/>
      <c r="Q15" s="1" t="s">
        <v>236</v>
      </c>
      <c r="R15" s="1" t="s">
        <v>235</v>
      </c>
      <c r="S15" s="1" t="s">
        <v>237</v>
      </c>
      <c r="T15" s="8"/>
      <c r="V15" s="121"/>
      <c r="Z15" s="8"/>
      <c r="AB15" s="121"/>
      <c r="AF15" s="8"/>
      <c r="AH15" s="121"/>
      <c r="AL15" s="8"/>
      <c r="AN15" s="121"/>
      <c r="AR15" s="8" t="s">
        <v>236</v>
      </c>
      <c r="AS15" s="1" t="s">
        <v>235</v>
      </c>
      <c r="AT15" s="121" t="s">
        <v>237</v>
      </c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>
        <v>0</v>
      </c>
      <c r="C16" s="1">
        <v>0.01</v>
      </c>
      <c r="D16" s="121">
        <v>9.6022922000000008</v>
      </c>
      <c r="H16" s="8"/>
      <c r="J16" s="121"/>
      <c r="N16" s="8" t="s">
        <v>236</v>
      </c>
      <c r="O16" s="1" t="s">
        <v>235</v>
      </c>
      <c r="P16" s="121" t="s">
        <v>237</v>
      </c>
      <c r="Q16" s="1">
        <v>0</v>
      </c>
      <c r="R16" s="1">
        <v>0.01</v>
      </c>
      <c r="S16" s="1">
        <v>-1.7565238999999999</v>
      </c>
      <c r="T16" s="8"/>
      <c r="V16" s="121"/>
      <c r="Z16" s="8"/>
      <c r="AB16" s="121"/>
      <c r="AF16" s="8"/>
      <c r="AH16" s="121"/>
      <c r="AL16" s="8"/>
      <c r="AN16" s="121"/>
      <c r="AR16" s="8">
        <v>0</v>
      </c>
      <c r="AS16" s="1">
        <v>0.01</v>
      </c>
      <c r="AT16" s="121">
        <v>4.4432989999999997</v>
      </c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>
        <v>1</v>
      </c>
      <c r="C17" s="1">
        <v>2.7182818284590453E-2</v>
      </c>
      <c r="D17" s="121">
        <v>4.7281323999999998</v>
      </c>
      <c r="H17" s="8"/>
      <c r="J17" s="121"/>
      <c r="N17" s="8">
        <v>0</v>
      </c>
      <c r="O17" s="1">
        <v>0.01</v>
      </c>
      <c r="P17" s="121">
        <v>4.7474198999999997</v>
      </c>
      <c r="Q17" s="1">
        <v>1</v>
      </c>
      <c r="R17" s="1">
        <v>2.7182818284590453E-2</v>
      </c>
      <c r="S17" s="1">
        <v>-1.5558487999999999</v>
      </c>
      <c r="T17" s="8"/>
      <c r="V17" s="121"/>
      <c r="Z17" s="8"/>
      <c r="AB17" s="121"/>
      <c r="AF17" s="8"/>
      <c r="AH17" s="121"/>
      <c r="AL17" s="8"/>
      <c r="AN17" s="121"/>
      <c r="AR17" s="8">
        <v>1</v>
      </c>
      <c r="AS17" s="1">
        <v>2.7182818284590453E-2</v>
      </c>
      <c r="AT17" s="121">
        <v>3.2603892999999999</v>
      </c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>
        <v>2</v>
      </c>
      <c r="C18" s="1">
        <v>7.3890560989306506E-2</v>
      </c>
      <c r="D18" s="121">
        <v>-1.9849463000000001</v>
      </c>
      <c r="H18" s="8"/>
      <c r="J18" s="121"/>
      <c r="N18" s="8">
        <v>1</v>
      </c>
      <c r="O18" s="1">
        <v>2.7182818284590453E-2</v>
      </c>
      <c r="P18" s="121">
        <v>3.4124496</v>
      </c>
      <c r="Q18" s="1">
        <v>2</v>
      </c>
      <c r="R18" s="1">
        <v>7.3890560989306506E-2</v>
      </c>
      <c r="S18" s="1">
        <v>-1.1591463</v>
      </c>
      <c r="T18" s="8"/>
      <c r="V18" s="121"/>
      <c r="Z18" s="8"/>
      <c r="AB18" s="121"/>
      <c r="AF18" s="8"/>
      <c r="AH18" s="121"/>
      <c r="AL18" s="8"/>
      <c r="AN18" s="121"/>
      <c r="AR18" s="8">
        <v>2</v>
      </c>
      <c r="AS18" s="1">
        <v>7.3890560989306506E-2</v>
      </c>
      <c r="AT18" s="121">
        <v>1.7202381</v>
      </c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>
        <v>1.1000000000000001</v>
      </c>
      <c r="C19" s="1">
        <v>3.0041660239464335E-2</v>
      </c>
      <c r="D19" s="121">
        <v>4.2843657000000004</v>
      </c>
      <c r="H19" s="8"/>
      <c r="J19" s="121"/>
      <c r="N19" s="8">
        <v>2</v>
      </c>
      <c r="O19" s="1">
        <v>7.3890560989306506E-2</v>
      </c>
      <c r="P19" s="121">
        <v>1.7384454</v>
      </c>
      <c r="Q19" s="1">
        <v>3</v>
      </c>
      <c r="R19" s="1">
        <v>0.20085536923187669</v>
      </c>
      <c r="S19" s="1">
        <v>-0.62651239999999997</v>
      </c>
      <c r="T19" s="8"/>
      <c r="V19" s="121"/>
      <c r="Z19" s="8"/>
      <c r="AB19" s="121"/>
      <c r="AF19" s="8"/>
      <c r="AH19" s="121"/>
      <c r="AL19" s="8"/>
      <c r="AN19" s="121"/>
      <c r="AR19" s="8">
        <v>3</v>
      </c>
      <c r="AS19" s="1">
        <v>0.20085536923187669</v>
      </c>
      <c r="AT19" s="121">
        <v>-0.39537870000000003</v>
      </c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>
        <v>1.2000000000000002</v>
      </c>
      <c r="C20" s="1">
        <v>3.3201169227365483E-2</v>
      </c>
      <c r="D20" s="121">
        <v>3.8487205000000002</v>
      </c>
      <c r="H20" s="8"/>
      <c r="J20" s="121"/>
      <c r="N20" s="8">
        <v>3</v>
      </c>
      <c r="O20" s="1">
        <v>0.20085536923187669</v>
      </c>
      <c r="P20" s="121">
        <v>-0.622506</v>
      </c>
      <c r="Q20" s="1">
        <v>4</v>
      </c>
      <c r="R20" s="1">
        <v>0.54598150033144233</v>
      </c>
      <c r="S20" s="1">
        <v>5.6445000000000002E-2</v>
      </c>
      <c r="T20" s="8"/>
      <c r="V20" s="121"/>
      <c r="Z20" s="8"/>
      <c r="AB20" s="121"/>
      <c r="AF20" s="8"/>
      <c r="AH20" s="121"/>
      <c r="AL20" s="8"/>
      <c r="AN20" s="121"/>
      <c r="AR20" s="8">
        <v>2.1</v>
      </c>
      <c r="AS20" s="1">
        <v>8.1661699125676515E-2</v>
      </c>
      <c r="AT20" s="121">
        <v>1.5739814000000001</v>
      </c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>
        <v>1.3000000000000003</v>
      </c>
      <c r="C21" s="1">
        <v>3.6692966676192457E-2</v>
      </c>
      <c r="D21" s="121">
        <v>3.3899816999999999</v>
      </c>
      <c r="H21" s="8"/>
      <c r="J21" s="121"/>
      <c r="N21" s="8">
        <v>2.1</v>
      </c>
      <c r="O21" s="1">
        <v>8.1661699125676515E-2</v>
      </c>
      <c r="P21" s="121">
        <v>1.5813835999999999</v>
      </c>
      <c r="Q21" s="1">
        <v>3.1</v>
      </c>
      <c r="R21" s="1">
        <v>0.22197951281441636</v>
      </c>
      <c r="S21" s="1">
        <v>-0.57522980000000001</v>
      </c>
      <c r="T21" s="8"/>
      <c r="V21" s="121"/>
      <c r="Z21" s="8"/>
      <c r="AB21" s="121"/>
      <c r="AF21" s="8"/>
      <c r="AH21" s="121"/>
      <c r="AL21" s="8"/>
      <c r="AN21" s="121"/>
      <c r="AR21" s="8">
        <v>2.2000000000000002</v>
      </c>
      <c r="AS21" s="1">
        <v>9.0250134994341216E-2</v>
      </c>
      <c r="AT21" s="121">
        <v>1.4317089999999999</v>
      </c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>
        <v>1.4000000000000004</v>
      </c>
      <c r="C22" s="1">
        <v>4.0551999668446762E-2</v>
      </c>
      <c r="D22" s="121">
        <v>2.9278415</v>
      </c>
      <c r="H22" s="8"/>
      <c r="J22" s="121"/>
      <c r="N22" s="8">
        <v>2.2000000000000002</v>
      </c>
      <c r="O22" s="1">
        <v>9.0250134994341216E-2</v>
      </c>
      <c r="P22" s="121">
        <v>1.4273473000000001</v>
      </c>
      <c r="Q22" s="1">
        <v>3.2</v>
      </c>
      <c r="R22" s="1">
        <v>0.24532530197109353</v>
      </c>
      <c r="S22" s="1">
        <v>-0.52535019999999999</v>
      </c>
      <c r="T22" s="8"/>
      <c r="V22" s="121"/>
      <c r="Z22" s="8"/>
      <c r="AB22" s="121"/>
      <c r="AF22" s="8"/>
      <c r="AH22" s="121"/>
      <c r="AL22" s="8"/>
      <c r="AN22" s="121"/>
      <c r="AR22" s="8">
        <v>2.3000000000000003</v>
      </c>
      <c r="AS22" s="1">
        <v>9.9741824548147243E-2</v>
      </c>
      <c r="AT22" s="121">
        <v>1.2905561000000001</v>
      </c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>
        <v>1.5000000000000004</v>
      </c>
      <c r="C23" s="1">
        <v>4.4816890703380671E-2</v>
      </c>
      <c r="D23" s="121">
        <v>2.3864744</v>
      </c>
      <c r="H23" s="8"/>
      <c r="J23" s="121"/>
      <c r="N23" s="8">
        <v>2.3000000000000003</v>
      </c>
      <c r="O23" s="1">
        <v>9.9741824548147243E-2</v>
      </c>
      <c r="P23" s="121">
        <v>1.2750885000000001</v>
      </c>
      <c r="Q23" s="1">
        <v>3.3000000000000003</v>
      </c>
      <c r="R23" s="1">
        <v>0.27112638920657894</v>
      </c>
      <c r="S23" s="1">
        <v>-0.47616330000000001</v>
      </c>
      <c r="T23" s="8"/>
      <c r="V23" s="121"/>
      <c r="Z23" s="8"/>
      <c r="AB23" s="121"/>
      <c r="AF23" s="8"/>
      <c r="AH23" s="121"/>
      <c r="AL23" s="8"/>
      <c r="AN23" s="121"/>
      <c r="AR23" s="8">
        <v>2.4000000000000004</v>
      </c>
      <c r="AS23" s="1">
        <v>0.11023176380641606</v>
      </c>
      <c r="AT23" s="121">
        <v>1.1496063000000001</v>
      </c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>
        <v>1.6000000000000005</v>
      </c>
      <c r="C24" s="1">
        <v>4.9530324243951179E-2</v>
      </c>
      <c r="D24" s="121">
        <v>1.7106182999999999</v>
      </c>
      <c r="H24" s="8"/>
      <c r="J24" s="121"/>
      <c r="N24" s="8">
        <v>2.4000000000000004</v>
      </c>
      <c r="O24" s="1">
        <v>0.11023176380641606</v>
      </c>
      <c r="P24" s="121">
        <v>1.1205818999999999</v>
      </c>
      <c r="Q24" s="1">
        <v>3.4000000000000004</v>
      </c>
      <c r="R24" s="1">
        <v>0.29964100047397024</v>
      </c>
      <c r="S24" s="1">
        <v>-0.42782429999999999</v>
      </c>
      <c r="T24" s="8"/>
      <c r="V24" s="121"/>
      <c r="Z24" s="8"/>
      <c r="AB24" s="121"/>
      <c r="AF24" s="8"/>
      <c r="AH24" s="121"/>
      <c r="AL24" s="8"/>
      <c r="AN24" s="121"/>
      <c r="AR24" s="8">
        <v>2.5000000000000004</v>
      </c>
      <c r="AS24" s="1">
        <v>0.12182493960703479</v>
      </c>
      <c r="AT24" s="121">
        <v>1.0066146</v>
      </c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>
        <v>1.7000000000000006</v>
      </c>
      <c r="C25" s="1">
        <v>5.4739473917272033E-2</v>
      </c>
      <c r="D25" s="121">
        <v>0.71420269999999997</v>
      </c>
      <c r="H25" s="8"/>
      <c r="J25" s="121"/>
      <c r="N25" s="8">
        <v>2.5000000000000004</v>
      </c>
      <c r="O25" s="1">
        <v>0.12182493960703479</v>
      </c>
      <c r="P25" s="121">
        <v>0.95383280000000004</v>
      </c>
      <c r="Q25" s="1">
        <v>3.5000000000000004</v>
      </c>
      <c r="R25" s="1">
        <v>0.33115451958692327</v>
      </c>
      <c r="S25" s="1">
        <v>-0.3789575</v>
      </c>
      <c r="T25" s="8"/>
      <c r="V25" s="121"/>
      <c r="Z25" s="8"/>
      <c r="AB25" s="121"/>
      <c r="AF25" s="8"/>
      <c r="AH25" s="121"/>
      <c r="AL25" s="8"/>
      <c r="AN25" s="121"/>
      <c r="AR25" s="8">
        <v>2.6000000000000005</v>
      </c>
      <c r="AS25" s="1">
        <v>0.13463738035001696</v>
      </c>
      <c r="AT25" s="121">
        <v>0.85143999999999997</v>
      </c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>
        <v>1.8000000000000007</v>
      </c>
      <c r="C26" s="1">
        <v>6.0496474644129501E-2</v>
      </c>
      <c r="D26" s="121">
        <v>-0.79100139999999997</v>
      </c>
      <c r="H26" s="8"/>
      <c r="J26" s="121"/>
      <c r="N26" s="8">
        <v>2.6000000000000005</v>
      </c>
      <c r="O26" s="1">
        <v>0.13463738035001696</v>
      </c>
      <c r="P26" s="121">
        <v>0.76342200000000005</v>
      </c>
      <c r="Q26" s="1">
        <v>3.6000000000000005</v>
      </c>
      <c r="R26" s="1">
        <v>0.36598234443678013</v>
      </c>
      <c r="S26" s="1">
        <v>-0.32813170000000003</v>
      </c>
      <c r="T26" s="8"/>
      <c r="V26" s="121"/>
      <c r="Z26" s="8"/>
      <c r="AB26" s="121"/>
      <c r="AF26" s="8"/>
      <c r="AH26" s="121"/>
      <c r="AL26" s="8"/>
      <c r="AN26" s="121"/>
      <c r="AR26" s="8">
        <v>2.7000000000000006</v>
      </c>
      <c r="AS26" s="1">
        <v>0.14879731724872844</v>
      </c>
      <c r="AT26" s="121">
        <v>0.66880170000000005</v>
      </c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>
        <v>1.7100000000000006</v>
      </c>
      <c r="C27" s="1">
        <v>5.528961477624008E-2</v>
      </c>
      <c r="D27" s="121">
        <v>0.5765131</v>
      </c>
      <c r="H27" s="8"/>
      <c r="J27" s="121"/>
      <c r="N27" s="8">
        <v>2.7000000000000006</v>
      </c>
      <c r="O27" s="1">
        <v>0.14879731724872844</v>
      </c>
      <c r="P27" s="121">
        <v>0.51326499999999997</v>
      </c>
      <c r="Q27" s="1">
        <v>3.7000000000000006</v>
      </c>
      <c r="R27" s="1">
        <v>0.40447304360067415</v>
      </c>
      <c r="S27" s="1">
        <v>-0.2715262</v>
      </c>
      <c r="T27" s="8"/>
      <c r="V27" s="121"/>
      <c r="Z27" s="8"/>
      <c r="AB27" s="121"/>
      <c r="AF27" s="8"/>
      <c r="AH27" s="121"/>
      <c r="AL27" s="8"/>
      <c r="AN27" s="121"/>
      <c r="AR27" s="8">
        <v>2.8000000000000007</v>
      </c>
      <c r="AS27" s="1">
        <v>0.16444646771097063</v>
      </c>
      <c r="AT27" s="121">
        <v>0.42600680000000002</v>
      </c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>
        <v>1.7200000000000006</v>
      </c>
      <c r="C28" s="1">
        <v>5.5845284642760576E-2</v>
      </c>
      <c r="D28" s="121">
        <v>0.43792189999999998</v>
      </c>
      <c r="H28" s="8"/>
      <c r="J28" s="121"/>
      <c r="N28" s="8">
        <v>2.8000000000000007</v>
      </c>
      <c r="O28" s="1">
        <v>0.16444646771097063</v>
      </c>
      <c r="P28" s="121">
        <v>0.1234831</v>
      </c>
      <c r="Q28" s="1">
        <v>3.8000000000000007</v>
      </c>
      <c r="R28" s="1">
        <v>0.44701184493300861</v>
      </c>
      <c r="S28" s="1">
        <v>-0.20211899999999999</v>
      </c>
      <c r="T28" s="8"/>
      <c r="V28" s="121"/>
      <c r="Z28" s="8"/>
      <c r="AB28" s="121"/>
      <c r="AF28" s="8"/>
      <c r="AH28" s="121"/>
      <c r="AL28" s="8"/>
      <c r="AN28" s="121"/>
      <c r="AR28" s="8">
        <v>2.9000000000000008</v>
      </c>
      <c r="AS28" s="1">
        <v>0.18174145369443076</v>
      </c>
      <c r="AT28" s="121">
        <v>3.3346899999999999E-2</v>
      </c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>
        <v>1.7300000000000006</v>
      </c>
      <c r="C29" s="1">
        <v>5.6406539084283239E-2</v>
      </c>
      <c r="D29" s="121">
        <v>0.2878752</v>
      </c>
      <c r="H29" s="8"/>
      <c r="J29" s="121"/>
      <c r="N29" s="8">
        <v>2.9000000000000008</v>
      </c>
      <c r="O29" s="1">
        <v>0.18174145369443076</v>
      </c>
      <c r="P29" s="121">
        <v>-0.37328790000000001</v>
      </c>
      <c r="Q29" s="1">
        <v>3.9000000000000008</v>
      </c>
      <c r="R29" s="1">
        <v>0.49402449105530216</v>
      </c>
      <c r="S29" s="1">
        <v>-0.1029018</v>
      </c>
      <c r="T29" s="8"/>
      <c r="V29" s="121"/>
      <c r="Z29" s="8"/>
      <c r="AB29" s="121"/>
      <c r="AF29" s="8"/>
      <c r="AH29" s="121"/>
      <c r="AL29" s="8"/>
      <c r="AN29" s="121"/>
      <c r="AR29" s="8">
        <v>3.0000000000000009</v>
      </c>
      <c r="AS29" s="1">
        <v>0.20085536923187686</v>
      </c>
      <c r="AT29" s="121">
        <v>-0.39537870000000003</v>
      </c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>
        <v>1.7400000000000007</v>
      </c>
      <c r="C30" s="1">
        <v>5.6973434226719945E-2</v>
      </c>
      <c r="D30" s="121">
        <v>0.13323489999999999</v>
      </c>
      <c r="H30" s="8"/>
      <c r="J30" s="121"/>
      <c r="N30" s="8">
        <v>2.8100000000000005</v>
      </c>
      <c r="O30" s="1">
        <v>0.16609918218786707</v>
      </c>
      <c r="P30" s="121">
        <v>7.0257600000000003E-2</v>
      </c>
      <c r="Q30" s="1">
        <v>4.0000000000000009</v>
      </c>
      <c r="R30" s="1">
        <v>0.54598150033144288</v>
      </c>
      <c r="S30" s="1">
        <v>5.6445000000000002E-2</v>
      </c>
      <c r="T30" s="8"/>
      <c r="V30" s="121"/>
      <c r="Z30" s="8"/>
      <c r="AB30" s="121"/>
      <c r="AF30" s="8"/>
      <c r="AH30" s="121"/>
      <c r="AL30" s="8"/>
      <c r="AN30" s="121"/>
      <c r="AR30" s="8">
        <v>2.9100000000000006</v>
      </c>
      <c r="AS30" s="1">
        <v>0.18356798567017932</v>
      </c>
      <c r="AT30" s="121">
        <v>-2.0194E-2</v>
      </c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>
        <v>1.7500000000000007</v>
      </c>
      <c r="C31" s="1">
        <v>5.7546026760057344E-2</v>
      </c>
      <c r="D31" s="121">
        <v>-4.0012399999999997E-2</v>
      </c>
      <c r="H31" s="8"/>
      <c r="J31" s="121"/>
      <c r="N31" s="8">
        <v>2.8200000000000003</v>
      </c>
      <c r="O31" s="1">
        <v>0.16776850672139879</v>
      </c>
      <c r="P31" s="121">
        <v>1.3945300000000001E-2</v>
      </c>
      <c r="Q31" s="1">
        <v>3.9100000000000006</v>
      </c>
      <c r="R31" s="1">
        <v>0.4989895197340789</v>
      </c>
      <c r="S31" s="1">
        <v>-9.0692599999999998E-2</v>
      </c>
      <c r="T31" s="8"/>
      <c r="V31" s="121"/>
      <c r="Z31" s="8"/>
      <c r="AB31" s="121"/>
      <c r="AF31" s="8"/>
      <c r="AH31" s="121"/>
      <c r="AL31" s="8"/>
      <c r="AN31" s="121"/>
      <c r="AR31" s="8">
        <v>2.9010000000000007</v>
      </c>
      <c r="AS31" s="1">
        <v>0.18192328604914984</v>
      </c>
      <c r="AT31" s="121">
        <v>2.8809100000000001E-2</v>
      </c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>
        <v>1.7410000000000005</v>
      </c>
      <c r="C32" s="1">
        <v>5.7030436157161725E-2</v>
      </c>
      <c r="D32" s="121">
        <v>0.1176068</v>
      </c>
      <c r="H32" s="8"/>
      <c r="J32" s="121"/>
      <c r="N32" s="8">
        <v>2.83</v>
      </c>
      <c r="O32" s="1">
        <v>0.1694546082454102</v>
      </c>
      <c r="P32" s="121">
        <v>-4.4994399999999997E-2</v>
      </c>
      <c r="Q32" s="1">
        <v>3.9200000000000004</v>
      </c>
      <c r="R32" s="1">
        <v>0.50400444778065512</v>
      </c>
      <c r="S32" s="1">
        <v>-7.7090099999999995E-2</v>
      </c>
      <c r="T32" s="8"/>
      <c r="V32" s="121"/>
      <c r="Z32" s="8"/>
      <c r="AB32" s="121"/>
      <c r="AF32" s="8"/>
      <c r="AH32" s="121"/>
      <c r="AL32" s="8"/>
      <c r="AN32" s="121"/>
      <c r="AR32" s="8">
        <v>2.9020000000000006</v>
      </c>
      <c r="AS32" s="1">
        <v>0.18210530032717009</v>
      </c>
      <c r="AT32" s="121">
        <v>2.3472300000000001E-2</v>
      </c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>
        <v>1.7420000000000004</v>
      </c>
      <c r="C33" s="1">
        <v>5.708749511804441E-2</v>
      </c>
      <c r="D33" s="121">
        <v>9.6874000000000002E-2</v>
      </c>
      <c r="H33" s="8"/>
      <c r="J33" s="121"/>
      <c r="N33" s="8">
        <v>2.8210000000000002</v>
      </c>
      <c r="O33" s="1">
        <v>0.16793635914034194</v>
      </c>
      <c r="P33" s="121">
        <v>8.1866999999999999E-3</v>
      </c>
      <c r="Q33" s="1">
        <v>3.93</v>
      </c>
      <c r="R33" s="1">
        <v>0.50906977669201436</v>
      </c>
      <c r="S33" s="1">
        <v>-6.2882900000000005E-2</v>
      </c>
      <c r="T33" s="8"/>
      <c r="V33" s="121"/>
      <c r="Z33" s="8"/>
      <c r="AB33" s="121"/>
      <c r="AF33" s="8"/>
      <c r="AH33" s="121"/>
      <c r="AL33" s="8"/>
      <c r="AN33" s="121"/>
      <c r="AR33" s="8">
        <v>2.9030000000000005</v>
      </c>
      <c r="AS33" s="1">
        <v>0.1822874967105059</v>
      </c>
      <c r="AT33" s="121">
        <v>1.8163499999999999E-2</v>
      </c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>
        <v>1.7430000000000003</v>
      </c>
      <c r="C34" s="1">
        <v>5.7144611166426967E-2</v>
      </c>
      <c r="D34" s="121">
        <v>8.1402600000000006E-2</v>
      </c>
      <c r="H34" s="8"/>
      <c r="J34" s="121"/>
      <c r="N34" s="8">
        <v>2.8220000000000001</v>
      </c>
      <c r="O34" s="1">
        <v>0.16810437949565821</v>
      </c>
      <c r="P34" s="121">
        <v>2.4510999999999999E-3</v>
      </c>
      <c r="Q34" s="1">
        <v>3.94</v>
      </c>
      <c r="R34" s="1">
        <v>0.51418601300526912</v>
      </c>
      <c r="S34" s="1">
        <v>-4.7622200000000003E-2</v>
      </c>
      <c r="T34" s="8"/>
      <c r="V34" s="121"/>
      <c r="Z34" s="8"/>
      <c r="AB34" s="121"/>
      <c r="AF34" s="8"/>
      <c r="AH34" s="121"/>
      <c r="AL34" s="8"/>
      <c r="AN34" s="121"/>
      <c r="AR34" s="8">
        <v>2.9040000000000004</v>
      </c>
      <c r="AS34" s="1">
        <v>0.18246987538135359</v>
      </c>
      <c r="AT34" s="121">
        <v>1.24774E-2</v>
      </c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>
        <v>1.7440000000000002</v>
      </c>
      <c r="C35" s="1">
        <v>5.7201784359425453E-2</v>
      </c>
      <c r="D35" s="121">
        <v>6.0877199999999999E-2</v>
      </c>
      <c r="H35" s="8"/>
      <c r="J35" s="121"/>
      <c r="N35" s="8"/>
      <c r="P35" s="121"/>
      <c r="Q35" s="1">
        <v>3.9499999999999997</v>
      </c>
      <c r="R35" s="1">
        <v>0.5193536683483142</v>
      </c>
      <c r="S35" s="1">
        <v>-3.16993E-2</v>
      </c>
      <c r="T35" s="8"/>
      <c r="V35" s="121"/>
      <c r="Z35" s="8"/>
      <c r="AB35" s="121"/>
      <c r="AF35" s="8"/>
      <c r="AH35" s="121"/>
      <c r="AL35" s="8"/>
      <c r="AN35" s="121"/>
      <c r="AR35" s="8">
        <v>2.9050000000000002</v>
      </c>
      <c r="AS35" s="1">
        <v>0.18265243652209187</v>
      </c>
      <c r="AT35" s="121">
        <v>7.2259999999999998E-3</v>
      </c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>
        <v>1.7450000000000001</v>
      </c>
      <c r="C36" s="1">
        <v>5.7259014754213064E-2</v>
      </c>
      <c r="D36" s="121">
        <v>4.5560200000000002E-2</v>
      </c>
      <c r="H36" s="8"/>
      <c r="J36" s="121"/>
      <c r="N36" s="8"/>
      <c r="P36" s="121"/>
      <c r="Q36" s="1">
        <v>3.9599999999999995</v>
      </c>
      <c r="R36" s="1">
        <v>0.52457325949099021</v>
      </c>
      <c r="S36" s="1">
        <v>-1.42069E-2</v>
      </c>
      <c r="T36" s="8"/>
      <c r="V36" s="121"/>
      <c r="Z36" s="8"/>
      <c r="AB36" s="121"/>
      <c r="AF36" s="8"/>
      <c r="AH36" s="121"/>
      <c r="AL36" s="8"/>
      <c r="AN36" s="121"/>
      <c r="AR36" s="8">
        <v>2.9060000000000001</v>
      </c>
      <c r="AS36" s="1">
        <v>0.1828351803152819</v>
      </c>
      <c r="AT36" s="121">
        <v>1.6012999999999999E-3</v>
      </c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>
        <v>1.746</v>
      </c>
      <c r="C37" s="1">
        <v>5.73163024080202E-2</v>
      </c>
      <c r="D37" s="121">
        <v>3.0308499999999999E-2</v>
      </c>
      <c r="H37" s="8"/>
      <c r="J37" s="121"/>
      <c r="N37" s="8"/>
      <c r="P37" s="121"/>
      <c r="Q37" s="1">
        <v>3.9699999999999993</v>
      </c>
      <c r="R37" s="1">
        <v>0.52984530839676125</v>
      </c>
      <c r="S37" s="1">
        <v>4.9281000000000004E-3</v>
      </c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>
        <v>1.7469999999999999</v>
      </c>
      <c r="C38" s="1">
        <v>5.7373647378134524E-2</v>
      </c>
      <c r="D38" s="121">
        <v>1.0074100000000001E-2</v>
      </c>
      <c r="H38" s="8"/>
      <c r="J38" s="121"/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>
        <v>1.7479999999999998</v>
      </c>
      <c r="C39" s="1">
        <v>5.7431049721901009E-2</v>
      </c>
      <c r="D39" s="121">
        <v>-5.0264000000000003E-3</v>
      </c>
      <c r="H39" s="8"/>
      <c r="J39" s="121"/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H40" s="8"/>
      <c r="J40" s="121"/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V1:KX1"/>
    <mergeCell ref="KY1:LA1"/>
    <mergeCell ref="LB1:LD1"/>
    <mergeCell ref="KD1:KF1"/>
    <mergeCell ref="KG1:KI1"/>
    <mergeCell ref="KJ1:KL1"/>
    <mergeCell ref="KM1:KO1"/>
    <mergeCell ref="KP1:KR1"/>
    <mergeCell ref="KS1:KU1"/>
    <mergeCell ref="JL1:JN1"/>
    <mergeCell ref="JO1:JQ1"/>
    <mergeCell ref="JR1:JT1"/>
    <mergeCell ref="JU1:JW1"/>
    <mergeCell ref="JX1:JZ1"/>
    <mergeCell ref="KA1:KC1"/>
    <mergeCell ref="IT1:IV1"/>
    <mergeCell ref="IW1:IY1"/>
    <mergeCell ref="IZ1:JB1"/>
    <mergeCell ref="JC1:JE1"/>
    <mergeCell ref="JF1:JH1"/>
    <mergeCell ref="JI1:JK1"/>
    <mergeCell ref="IB1:ID1"/>
    <mergeCell ref="IE1:IG1"/>
    <mergeCell ref="IH1:IJ1"/>
    <mergeCell ref="IK1:IM1"/>
    <mergeCell ref="IN1:IP1"/>
    <mergeCell ref="IQ1:IS1"/>
    <mergeCell ref="HJ1:HL1"/>
    <mergeCell ref="HM1:HO1"/>
    <mergeCell ref="HP1:HR1"/>
    <mergeCell ref="HS1:HU1"/>
    <mergeCell ref="HV1:HX1"/>
    <mergeCell ref="HY1:IA1"/>
    <mergeCell ref="GR1:GT1"/>
    <mergeCell ref="GU1:GW1"/>
    <mergeCell ref="GX1:GZ1"/>
    <mergeCell ref="HA1:HC1"/>
    <mergeCell ref="HD1:HF1"/>
    <mergeCell ref="HG1:HI1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0AA00-ECBF-414B-B7FD-F79040CC5F19}">
  <sheetPr codeName="Sheet7"/>
  <dimension ref="A1:LD203"/>
  <sheetViews>
    <sheetView workbookViewId="0">
      <selection activeCell="C7" sqref="C7"/>
    </sheetView>
  </sheetViews>
  <sheetFormatPr defaultColWidth="9.109375" defaultRowHeight="14.4" x14ac:dyDescent="0.3"/>
  <cols>
    <col min="1" max="1" width="10.109375" style="1" bestFit="1" customWidth="1"/>
    <col min="2" max="2" width="9.88671875" style="1" bestFit="1" customWidth="1"/>
    <col min="3" max="3" width="10" style="1" customWidth="1"/>
    <col min="4" max="4" width="9.109375" style="1"/>
    <col min="5" max="5" width="10.44140625" style="1" customWidth="1"/>
    <col min="6" max="6" width="11.33203125" style="1" customWidth="1"/>
    <col min="7" max="12" width="9.109375" style="1"/>
    <col min="13" max="13" width="9.109375" style="1" customWidth="1"/>
    <col min="14" max="16384" width="9.109375" style="1"/>
  </cols>
  <sheetData>
    <row r="1" spans="1:316" x14ac:dyDescent="0.3">
      <c r="A1" s="120" t="s">
        <v>40</v>
      </c>
      <c r="B1" s="140" t="s">
        <v>73</v>
      </c>
      <c r="C1" s="139"/>
      <c r="D1" s="141"/>
      <c r="E1" s="140" t="s">
        <v>74</v>
      </c>
      <c r="F1" s="139"/>
      <c r="G1" s="141"/>
      <c r="H1" s="140" t="s">
        <v>83</v>
      </c>
      <c r="I1" s="139"/>
      <c r="J1" s="141"/>
      <c r="K1" s="140" t="s">
        <v>94</v>
      </c>
      <c r="L1" s="139"/>
      <c r="M1" s="141"/>
      <c r="N1" s="140" t="s">
        <v>104</v>
      </c>
      <c r="O1" s="139"/>
      <c r="P1" s="141"/>
      <c r="Q1" s="140" t="s">
        <v>105</v>
      </c>
      <c r="R1" s="139"/>
      <c r="S1" s="141"/>
      <c r="T1" s="140" t="s">
        <v>106</v>
      </c>
      <c r="U1" s="139"/>
      <c r="V1" s="141"/>
      <c r="W1" s="140" t="s">
        <v>107</v>
      </c>
      <c r="X1" s="139"/>
      <c r="Y1" s="141"/>
      <c r="Z1" s="140" t="s">
        <v>108</v>
      </c>
      <c r="AA1" s="139"/>
      <c r="AB1" s="141"/>
      <c r="AC1" s="139" t="s">
        <v>118</v>
      </c>
      <c r="AD1" s="139"/>
      <c r="AE1" s="139"/>
      <c r="AF1" s="140" t="s">
        <v>119</v>
      </c>
      <c r="AG1" s="139"/>
      <c r="AH1" s="141"/>
      <c r="AI1" s="139"/>
      <c r="AJ1" s="139"/>
      <c r="AK1" s="139"/>
      <c r="AL1" s="140"/>
      <c r="AM1" s="139"/>
      <c r="AN1" s="141"/>
      <c r="AO1" s="139"/>
      <c r="AP1" s="139"/>
      <c r="AQ1" s="139"/>
      <c r="AR1" s="140"/>
      <c r="AS1" s="139"/>
      <c r="AT1" s="141"/>
      <c r="AU1" s="139"/>
      <c r="AV1" s="139"/>
      <c r="AW1" s="139"/>
      <c r="AX1" s="140"/>
      <c r="AY1" s="139"/>
      <c r="AZ1" s="141"/>
      <c r="BA1" s="139"/>
      <c r="BB1" s="139"/>
      <c r="BC1" s="139"/>
      <c r="BD1" s="140"/>
      <c r="BE1" s="139"/>
      <c r="BF1" s="141"/>
      <c r="BG1" s="139"/>
      <c r="BH1" s="139"/>
      <c r="BI1" s="139"/>
      <c r="BJ1" s="140"/>
      <c r="BK1" s="139"/>
      <c r="BL1" s="141"/>
      <c r="BM1" s="139"/>
      <c r="BN1" s="139"/>
      <c r="BO1" s="139"/>
      <c r="BP1" s="140"/>
      <c r="BQ1" s="139"/>
      <c r="BR1" s="141"/>
      <c r="BS1" s="139"/>
      <c r="BT1" s="139"/>
      <c r="BU1" s="139"/>
      <c r="BV1" s="140"/>
      <c r="BW1" s="139"/>
      <c r="BX1" s="141"/>
      <c r="BY1" s="139"/>
      <c r="BZ1" s="139"/>
      <c r="CA1" s="139"/>
      <c r="CB1" s="140"/>
      <c r="CC1" s="139"/>
      <c r="CD1" s="141"/>
      <c r="CE1" s="139"/>
      <c r="CF1" s="139"/>
      <c r="CG1" s="139"/>
      <c r="CH1" s="140"/>
      <c r="CI1" s="139"/>
      <c r="CJ1" s="141"/>
      <c r="CK1" s="139"/>
      <c r="CL1" s="139"/>
      <c r="CM1" s="139"/>
      <c r="CN1" s="140"/>
      <c r="CO1" s="139"/>
      <c r="CP1" s="141"/>
      <c r="CQ1" s="139"/>
      <c r="CR1" s="139"/>
      <c r="CS1" s="139"/>
      <c r="CT1" s="140"/>
      <c r="CU1" s="139"/>
      <c r="CV1" s="141"/>
      <c r="CW1" s="139"/>
      <c r="CX1" s="139"/>
      <c r="CY1" s="139"/>
      <c r="CZ1" s="140"/>
      <c r="DA1" s="139"/>
      <c r="DB1" s="141"/>
      <c r="DC1" s="139"/>
      <c r="DD1" s="139"/>
      <c r="DE1" s="139"/>
      <c r="DF1" s="140"/>
      <c r="DG1" s="139"/>
      <c r="DH1" s="141"/>
      <c r="DI1" s="139"/>
      <c r="DJ1" s="139"/>
      <c r="DK1" s="139"/>
      <c r="DL1" s="140"/>
      <c r="DM1" s="139"/>
      <c r="DN1" s="141"/>
      <c r="DO1" s="139"/>
      <c r="DP1" s="139"/>
      <c r="DQ1" s="139"/>
      <c r="DR1" s="140"/>
      <c r="DS1" s="139"/>
      <c r="DT1" s="141"/>
      <c r="DU1" s="139"/>
      <c r="DV1" s="139"/>
      <c r="DW1" s="139"/>
      <c r="DX1" s="140"/>
      <c r="DY1" s="139"/>
      <c r="DZ1" s="141"/>
      <c r="EA1" s="139"/>
      <c r="EB1" s="139"/>
      <c r="EC1" s="139"/>
      <c r="ED1" s="140"/>
      <c r="EE1" s="139"/>
      <c r="EF1" s="141"/>
      <c r="EG1" s="139"/>
      <c r="EH1" s="139"/>
      <c r="EI1" s="139"/>
      <c r="EJ1" s="140"/>
      <c r="EK1" s="139"/>
      <c r="EL1" s="141"/>
      <c r="EM1" s="139"/>
      <c r="EN1" s="139"/>
      <c r="EO1" s="139"/>
      <c r="EP1" s="140"/>
      <c r="EQ1" s="139"/>
      <c r="ER1" s="141"/>
      <c r="ES1" s="139"/>
      <c r="ET1" s="139"/>
      <c r="EU1" s="139"/>
      <c r="EV1" s="140"/>
      <c r="EW1" s="139"/>
      <c r="EX1" s="141"/>
      <c r="EY1" s="139"/>
      <c r="EZ1" s="139"/>
      <c r="FA1" s="139"/>
      <c r="FB1" s="140"/>
      <c r="FC1" s="139"/>
      <c r="FD1" s="141"/>
      <c r="FE1" s="139"/>
      <c r="FF1" s="139"/>
      <c r="FG1" s="139"/>
      <c r="FH1" s="140"/>
      <c r="FI1" s="139"/>
      <c r="FJ1" s="141"/>
      <c r="FK1" s="139"/>
      <c r="FL1" s="139"/>
      <c r="FM1" s="139"/>
      <c r="FN1" s="140"/>
      <c r="FO1" s="139"/>
      <c r="FP1" s="141"/>
      <c r="FQ1" s="139"/>
      <c r="FR1" s="139"/>
      <c r="FS1" s="139"/>
      <c r="FT1" s="140"/>
      <c r="FU1" s="139"/>
      <c r="FV1" s="141"/>
      <c r="FW1" s="139"/>
      <c r="FX1" s="139"/>
      <c r="FY1" s="139"/>
      <c r="FZ1" s="140"/>
      <c r="GA1" s="139"/>
      <c r="GB1" s="141"/>
      <c r="GC1" s="139"/>
      <c r="GD1" s="139"/>
      <c r="GE1" s="139"/>
      <c r="GF1" s="140"/>
      <c r="GG1" s="139"/>
      <c r="GH1" s="141"/>
      <c r="GI1" s="139"/>
      <c r="GJ1" s="139"/>
      <c r="GK1" s="139"/>
      <c r="GL1" s="140"/>
      <c r="GM1" s="139"/>
      <c r="GN1" s="141"/>
      <c r="GO1" s="139"/>
      <c r="GP1" s="139"/>
      <c r="GQ1" s="139"/>
      <c r="GR1" s="140"/>
      <c r="GS1" s="139"/>
      <c r="GT1" s="141"/>
      <c r="GU1" s="139"/>
      <c r="GV1" s="139"/>
      <c r="GW1" s="139"/>
      <c r="GX1" s="140"/>
      <c r="GY1" s="139"/>
      <c r="GZ1" s="141"/>
      <c r="HA1" s="139"/>
      <c r="HB1" s="139"/>
      <c r="HC1" s="139"/>
      <c r="HD1" s="140"/>
      <c r="HE1" s="139"/>
      <c r="HF1" s="141"/>
      <c r="HG1" s="139"/>
      <c r="HH1" s="139"/>
      <c r="HI1" s="139"/>
      <c r="HJ1" s="140"/>
      <c r="HK1" s="139"/>
      <c r="HL1" s="141"/>
      <c r="HM1" s="139"/>
      <c r="HN1" s="139"/>
      <c r="HO1" s="139"/>
      <c r="HP1" s="140"/>
      <c r="HQ1" s="139"/>
      <c r="HR1" s="141"/>
      <c r="HS1" s="139"/>
      <c r="HT1" s="139"/>
      <c r="HU1" s="139"/>
      <c r="HV1" s="140"/>
      <c r="HW1" s="139"/>
      <c r="HX1" s="141"/>
      <c r="HY1" s="139"/>
      <c r="HZ1" s="139"/>
      <c r="IA1" s="139"/>
      <c r="IB1" s="140"/>
      <c r="IC1" s="139"/>
      <c r="ID1" s="141"/>
      <c r="IE1" s="139"/>
      <c r="IF1" s="139"/>
      <c r="IG1" s="139"/>
      <c r="IH1" s="140"/>
      <c r="II1" s="139"/>
      <c r="IJ1" s="141"/>
      <c r="IK1" s="139"/>
      <c r="IL1" s="139"/>
      <c r="IM1" s="139"/>
      <c r="IN1" s="140"/>
      <c r="IO1" s="139"/>
      <c r="IP1" s="141"/>
      <c r="IQ1" s="139"/>
      <c r="IR1" s="139"/>
      <c r="IS1" s="139"/>
      <c r="IT1" s="140"/>
      <c r="IU1" s="139"/>
      <c r="IV1" s="141"/>
      <c r="IW1" s="139"/>
      <c r="IX1" s="139"/>
      <c r="IY1" s="139"/>
      <c r="IZ1" s="140"/>
      <c r="JA1" s="139"/>
      <c r="JB1" s="141"/>
      <c r="JC1" s="139"/>
      <c r="JD1" s="139"/>
      <c r="JE1" s="139"/>
      <c r="JF1" s="140"/>
      <c r="JG1" s="139"/>
      <c r="JH1" s="141"/>
      <c r="JI1" s="139"/>
      <c r="JJ1" s="139"/>
      <c r="JK1" s="139"/>
      <c r="JL1" s="140"/>
      <c r="JM1" s="139"/>
      <c r="JN1" s="141"/>
      <c r="JO1" s="139"/>
      <c r="JP1" s="139"/>
      <c r="JQ1" s="139"/>
      <c r="JR1" s="140"/>
      <c r="JS1" s="139"/>
      <c r="JT1" s="141"/>
      <c r="JU1" s="139"/>
      <c r="JV1" s="139"/>
      <c r="JW1" s="139"/>
      <c r="JX1" s="140"/>
      <c r="JY1" s="139"/>
      <c r="JZ1" s="141"/>
      <c r="KA1" s="139"/>
      <c r="KB1" s="139"/>
      <c r="KC1" s="139"/>
      <c r="KD1" s="140"/>
      <c r="KE1" s="139"/>
      <c r="KF1" s="141"/>
      <c r="KG1" s="139"/>
      <c r="KH1" s="139"/>
      <c r="KI1" s="139"/>
      <c r="KJ1" s="140"/>
      <c r="KK1" s="139"/>
      <c r="KL1" s="141"/>
      <c r="KM1" s="139"/>
      <c r="KN1" s="139"/>
      <c r="KO1" s="139"/>
      <c r="KP1" s="140"/>
      <c r="KQ1" s="139"/>
      <c r="KR1" s="141"/>
      <c r="KS1" s="139"/>
      <c r="KT1" s="139"/>
      <c r="KU1" s="139"/>
      <c r="KV1" s="140"/>
      <c r="KW1" s="139"/>
      <c r="KX1" s="141"/>
      <c r="KY1" s="139"/>
      <c r="KZ1" s="139"/>
      <c r="LA1" s="139"/>
      <c r="LB1" s="140"/>
      <c r="LC1" s="139"/>
      <c r="LD1" s="141"/>
    </row>
    <row r="2" spans="1:316" x14ac:dyDescent="0.3">
      <c r="A2" s="1" t="s">
        <v>229</v>
      </c>
      <c r="B2" s="127">
        <v>225</v>
      </c>
      <c r="C2" s="119">
        <v>0.2</v>
      </c>
      <c r="D2" s="128">
        <v>0.215</v>
      </c>
      <c r="E2" s="127">
        <v>225</v>
      </c>
      <c r="F2" s="119">
        <v>0.9</v>
      </c>
      <c r="G2" s="128">
        <v>1.0669774243245045</v>
      </c>
      <c r="H2" s="129">
        <v>225</v>
      </c>
      <c r="I2" s="119">
        <v>0.6</v>
      </c>
      <c r="J2" s="126">
        <v>0.63434000298123228</v>
      </c>
      <c r="K2" s="127">
        <v>225</v>
      </c>
      <c r="L2" s="119">
        <v>0.21100000000000002</v>
      </c>
      <c r="M2" s="128">
        <v>0.32233297432152236</v>
      </c>
      <c r="N2" s="129">
        <v>225</v>
      </c>
      <c r="O2" s="119">
        <v>0.6</v>
      </c>
      <c r="P2" s="126">
        <v>0.05</v>
      </c>
      <c r="Q2" s="127">
        <v>225</v>
      </c>
      <c r="R2" s="119">
        <v>0.95</v>
      </c>
      <c r="S2" s="128">
        <v>1.5917432734329686</v>
      </c>
      <c r="T2" s="129">
        <v>225</v>
      </c>
      <c r="U2" s="119">
        <v>0.7</v>
      </c>
      <c r="V2" s="126">
        <v>0.78257134423084074</v>
      </c>
      <c r="W2" s="127">
        <v>225</v>
      </c>
      <c r="X2" s="119">
        <v>0.2</v>
      </c>
      <c r="Y2" s="128">
        <v>0.01</v>
      </c>
      <c r="Z2" s="129">
        <v>225</v>
      </c>
      <c r="AA2" s="119">
        <v>0.16700000000000001</v>
      </c>
      <c r="AB2" s="126">
        <v>0.01</v>
      </c>
      <c r="AC2" s="127">
        <v>225</v>
      </c>
      <c r="AD2" s="119">
        <v>0.16700000000000001</v>
      </c>
      <c r="AE2" s="128">
        <v>0.01</v>
      </c>
      <c r="AF2" s="129">
        <v>225</v>
      </c>
      <c r="AG2" s="119">
        <v>0.16700000000000001</v>
      </c>
      <c r="AH2" s="126">
        <v>0.01</v>
      </c>
      <c r="AI2" s="127"/>
      <c r="AJ2" s="119"/>
      <c r="AK2" s="128"/>
      <c r="AL2" s="127"/>
      <c r="AM2" s="119"/>
      <c r="AN2" s="128"/>
      <c r="AO2" s="127"/>
      <c r="AP2" s="119"/>
      <c r="AQ2" s="128"/>
      <c r="AR2" s="127"/>
      <c r="AS2" s="119"/>
      <c r="AT2" s="128"/>
      <c r="AU2" s="127"/>
      <c r="AV2" s="119"/>
      <c r="AW2" s="128"/>
      <c r="AX2" s="127"/>
      <c r="AY2" s="119"/>
      <c r="AZ2" s="128"/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231</v>
      </c>
      <c r="C3" s="103" t="s">
        <v>225</v>
      </c>
      <c r="D3" s="105" t="s">
        <v>232</v>
      </c>
      <c r="E3" s="103" t="s">
        <v>230</v>
      </c>
      <c r="F3" s="103" t="s">
        <v>225</v>
      </c>
      <c r="G3" s="103" t="s">
        <v>232</v>
      </c>
      <c r="H3" s="104" t="s">
        <v>230</v>
      </c>
      <c r="I3" s="103" t="s">
        <v>225</v>
      </c>
      <c r="J3" s="105" t="s">
        <v>232</v>
      </c>
      <c r="K3" s="103" t="s">
        <v>228</v>
      </c>
      <c r="L3" s="103" t="s">
        <v>225</v>
      </c>
      <c r="M3" s="103" t="s">
        <v>232</v>
      </c>
      <c r="N3" s="104" t="s">
        <v>230</v>
      </c>
      <c r="O3" s="103" t="s">
        <v>225</v>
      </c>
      <c r="P3" s="105" t="s">
        <v>232</v>
      </c>
      <c r="Q3" s="103" t="s">
        <v>230</v>
      </c>
      <c r="R3" s="103" t="s">
        <v>225</v>
      </c>
      <c r="S3" s="103" t="s">
        <v>232</v>
      </c>
      <c r="T3" s="104" t="s">
        <v>230</v>
      </c>
      <c r="U3" s="103" t="s">
        <v>225</v>
      </c>
      <c r="V3" s="105" t="s">
        <v>232</v>
      </c>
      <c r="W3" s="103" t="s">
        <v>230</v>
      </c>
      <c r="X3" s="103" t="s">
        <v>225</v>
      </c>
      <c r="Y3" s="103" t="s">
        <v>232</v>
      </c>
      <c r="Z3" s="104" t="s">
        <v>230</v>
      </c>
      <c r="AA3" s="103" t="s">
        <v>225</v>
      </c>
      <c r="AB3" s="105" t="s">
        <v>232</v>
      </c>
      <c r="AC3" s="103" t="s">
        <v>230</v>
      </c>
      <c r="AD3" s="103" t="s">
        <v>225</v>
      </c>
      <c r="AE3" s="103" t="s">
        <v>232</v>
      </c>
      <c r="AF3" s="104" t="s">
        <v>230</v>
      </c>
      <c r="AG3" s="103" t="s">
        <v>225</v>
      </c>
      <c r="AH3" s="105" t="s">
        <v>232</v>
      </c>
      <c r="AI3" s="103" t="s">
        <v>230</v>
      </c>
      <c r="AJ3" s="103" t="s">
        <v>225</v>
      </c>
      <c r="AK3" s="103" t="s">
        <v>227</v>
      </c>
      <c r="AL3" s="104" t="s">
        <v>230</v>
      </c>
      <c r="AM3" s="103" t="s">
        <v>225</v>
      </c>
      <c r="AN3" s="105" t="s">
        <v>227</v>
      </c>
      <c r="AO3" s="103" t="s">
        <v>230</v>
      </c>
      <c r="AP3" s="103" t="s">
        <v>225</v>
      </c>
      <c r="AQ3" s="103" t="s">
        <v>227</v>
      </c>
      <c r="AR3" s="104" t="s">
        <v>230</v>
      </c>
      <c r="AS3" s="103" t="s">
        <v>225</v>
      </c>
      <c r="AT3" s="105" t="s">
        <v>227</v>
      </c>
      <c r="AU3" s="103" t="s">
        <v>230</v>
      </c>
      <c r="AV3" s="103" t="s">
        <v>225</v>
      </c>
      <c r="AW3" s="103" t="s">
        <v>227</v>
      </c>
      <c r="AX3" s="104" t="s">
        <v>230</v>
      </c>
      <c r="AY3" s="103" t="s">
        <v>225</v>
      </c>
      <c r="AZ3" s="105" t="s">
        <v>227</v>
      </c>
      <c r="BA3" s="103" t="s">
        <v>230</v>
      </c>
      <c r="BB3" s="103" t="s">
        <v>225</v>
      </c>
      <c r="BC3" s="103" t="s">
        <v>227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2590</v>
      </c>
      <c r="C4" s="1">
        <v>9.2999999999999999E-2</v>
      </c>
      <c r="D4" s="121"/>
      <c r="E4" s="1">
        <v>24</v>
      </c>
      <c r="F4" s="1">
        <v>4.2000000000000003E-2</v>
      </c>
      <c r="H4" s="8">
        <v>27</v>
      </c>
      <c r="I4" s="1">
        <v>3.6999999999999998E-2</v>
      </c>
      <c r="J4" s="121"/>
      <c r="K4" s="1">
        <v>70</v>
      </c>
      <c r="L4" s="1">
        <v>3.448</v>
      </c>
      <c r="N4" s="8">
        <v>5</v>
      </c>
      <c r="O4" s="1">
        <v>0.2</v>
      </c>
      <c r="P4" s="121"/>
      <c r="Q4" s="1">
        <v>10</v>
      </c>
      <c r="R4" s="1">
        <v>0.1</v>
      </c>
      <c r="T4" s="8">
        <v>10</v>
      </c>
      <c r="U4" s="1">
        <v>0.1</v>
      </c>
      <c r="V4" s="121"/>
      <c r="W4" s="1">
        <v>10</v>
      </c>
      <c r="X4" s="1">
        <v>0.1</v>
      </c>
      <c r="Y4" s="1">
        <f>ROUND(1/X4-1/$X$2,3)</f>
        <v>5</v>
      </c>
      <c r="Z4" s="8">
        <v>15</v>
      </c>
      <c r="AA4" s="1">
        <v>6.7000000000000004E-2</v>
      </c>
      <c r="AB4" s="121">
        <f>ROUND(1/AA4-1/$AA$2,3)</f>
        <v>8.9369999999999994</v>
      </c>
      <c r="AC4" s="1">
        <v>15</v>
      </c>
      <c r="AD4" s="1">
        <v>6.7000000000000004E-2</v>
      </c>
      <c r="AE4" s="1">
        <f>ROUND(1/AD4-1/$AD$2,3)</f>
        <v>8.9369999999999994</v>
      </c>
      <c r="AF4" s="8">
        <v>15</v>
      </c>
      <c r="AG4" s="1">
        <v>6.7000000000000004E-2</v>
      </c>
      <c r="AH4" s="121">
        <f>ROUND(1/AG4-1/$AG$2,3)</f>
        <v>8.9369999999999994</v>
      </c>
      <c r="AL4" s="8"/>
      <c r="AN4" s="121"/>
      <c r="AR4" s="8"/>
      <c r="AT4" s="121"/>
      <c r="AX4" s="8"/>
      <c r="AZ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v>2700</v>
      </c>
      <c r="C5" s="1">
        <v>0.94299999999999995</v>
      </c>
      <c r="D5" s="121">
        <f>ROUND(1/C5-1/$C$2,3)</f>
        <v>-3.94</v>
      </c>
      <c r="E5" s="1">
        <v>30</v>
      </c>
      <c r="F5" s="1">
        <v>0.79400000000000004</v>
      </c>
      <c r="G5" s="1">
        <v>-2.59</v>
      </c>
      <c r="H5" s="8">
        <v>30</v>
      </c>
      <c r="I5" s="1">
        <v>0.90100000000000002</v>
      </c>
      <c r="J5" s="121">
        <v>0.05</v>
      </c>
      <c r="K5" s="1">
        <v>270</v>
      </c>
      <c r="L5" s="1">
        <v>0.26</v>
      </c>
      <c r="M5" s="1">
        <v>-11.08</v>
      </c>
      <c r="N5" s="8">
        <v>6</v>
      </c>
      <c r="O5" s="1">
        <v>0.83299999999999996</v>
      </c>
      <c r="P5" s="121">
        <f>ROUND(1/O5-1/$O$2,3)</f>
        <v>-0.46600000000000003</v>
      </c>
      <c r="Q5" s="1">
        <v>6</v>
      </c>
      <c r="R5" s="1">
        <v>1.667</v>
      </c>
      <c r="S5" s="1">
        <v>0.26</v>
      </c>
      <c r="T5" s="8">
        <v>6</v>
      </c>
      <c r="U5" s="1">
        <v>1.667</v>
      </c>
      <c r="V5" s="121">
        <v>0</v>
      </c>
      <c r="W5" s="1">
        <f>W4</f>
        <v>10</v>
      </c>
      <c r="X5" s="1">
        <f>ROUND(W$2/W5,4)</f>
        <v>22.5</v>
      </c>
      <c r="Y5" s="1">
        <f>ROUND(1/X5-1/$X$2,3)</f>
        <v>-4.9560000000000004</v>
      </c>
      <c r="Z5" s="8">
        <f>Z4</f>
        <v>15</v>
      </c>
      <c r="AA5" s="1">
        <f>ROUND(Z$2/Z5,4)</f>
        <v>15</v>
      </c>
      <c r="AB5" s="121">
        <f>ROUND(1/AA5-1/$AA$2,3)</f>
        <v>-5.9210000000000003</v>
      </c>
      <c r="AC5" s="1">
        <f>AC4</f>
        <v>15</v>
      </c>
      <c r="AD5" s="1">
        <f>ROUND(AC$2/AC5,4)</f>
        <v>15</v>
      </c>
      <c r="AE5" s="1">
        <f>ROUND(1/AD5-1/$AD$2,3)</f>
        <v>-5.9210000000000003</v>
      </c>
      <c r="AF5" s="8">
        <f>AF4</f>
        <v>15</v>
      </c>
      <c r="AG5" s="1">
        <f>ROUND(AF$2/AF5,4)</f>
        <v>15</v>
      </c>
      <c r="AH5" s="121">
        <f>ROUND(1/AG5-1/$AG$2,3)</f>
        <v>-5.9210000000000003</v>
      </c>
      <c r="AL5" s="8"/>
      <c r="AN5" s="121"/>
      <c r="AR5" s="8"/>
      <c r="AT5" s="121"/>
      <c r="AX5" s="8"/>
      <c r="AZ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f>B5</f>
        <v>2700</v>
      </c>
      <c r="C6" s="1">
        <f>ROUND(B$2/B6,4)</f>
        <v>8.3299999999999999E-2</v>
      </c>
      <c r="D6" s="121">
        <f>ROUND(1/C6-1/$C$2,3)</f>
        <v>7.0049999999999999</v>
      </c>
      <c r="E6" s="1">
        <v>1</v>
      </c>
      <c r="F6" s="1">
        <v>1.266</v>
      </c>
      <c r="G6" s="1">
        <v>-0.47</v>
      </c>
      <c r="H6" s="8">
        <v>20</v>
      </c>
      <c r="I6" s="1">
        <v>5.5E-2</v>
      </c>
      <c r="J6" s="121">
        <f>ROUND(1/I6-1/$I$2,3)</f>
        <v>16.515000000000001</v>
      </c>
      <c r="K6" s="1">
        <v>316</v>
      </c>
      <c r="L6" s="1">
        <v>2.9409999999999998</v>
      </c>
      <c r="M6" s="1">
        <v>-0.45</v>
      </c>
      <c r="N6" s="8">
        <f>N5</f>
        <v>6</v>
      </c>
      <c r="O6" s="1">
        <f>ROUND(N$2/N6,4)</f>
        <v>37.5</v>
      </c>
      <c r="P6" s="121">
        <f>ROUND(1/O6-1/$O$2,3)</f>
        <v>-1.64</v>
      </c>
      <c r="Q6" s="1">
        <v>5</v>
      </c>
      <c r="R6" s="1">
        <v>0.12</v>
      </c>
      <c r="S6" s="1">
        <v>7.73</v>
      </c>
      <c r="T6" s="8">
        <v>5</v>
      </c>
      <c r="U6" s="1">
        <v>0.12</v>
      </c>
      <c r="V6" s="121">
        <v>0</v>
      </c>
      <c r="W6" s="1">
        <f>ROUND((1/X6)*$W$2/X6,0)</f>
        <v>19</v>
      </c>
      <c r="X6" s="1">
        <f>ROUND(1/(1/X5-Y5*ABS(Y5)*$Y$2),4)</f>
        <v>3.4474999999999998</v>
      </c>
      <c r="Y6" s="1">
        <f>ROUND(1/X6-1/$X$2,7)</f>
        <v>-4.7099346999999998</v>
      </c>
      <c r="Z6" s="8">
        <f>ROUND((1/AA6)*$Z$2/AA6,0)</f>
        <v>39</v>
      </c>
      <c r="AA6" s="1">
        <f>ROUND(1/(1/AA5-AB5*ABS(AB5)*$AB$2),4)</f>
        <v>2.3967000000000001</v>
      </c>
      <c r="AB6" s="121">
        <f>ROUND(1/AA6-1/$AA$2,7)</f>
        <v>-5.5707836000000004</v>
      </c>
      <c r="AC6" s="1">
        <f>ROUND((1/AD6)*$AC$2/AD6,0)</f>
        <v>39</v>
      </c>
      <c r="AD6" s="1">
        <f>ROUND(1/(1/AD5-AE5*ABS(AE5)*$AE$2),4)</f>
        <v>2.3967000000000001</v>
      </c>
      <c r="AE6" s="1">
        <f>ROUND(1/AD6-1/$AD$2,7)</f>
        <v>-5.5707836000000004</v>
      </c>
      <c r="AF6" s="8">
        <f>ROUND((1/AG6)*$AF$2/AG6,0)</f>
        <v>39</v>
      </c>
      <c r="AG6" s="1">
        <f>ROUND(1/(1/AG5-AH5*ABS(AH5)*$AH$2),4)</f>
        <v>2.3967000000000001</v>
      </c>
      <c r="AH6" s="121">
        <f>ROUND(1/AG6-1/$AG$2,7)</f>
        <v>-5.5707836000000004</v>
      </c>
      <c r="AL6" s="8"/>
      <c r="AN6" s="121"/>
      <c r="AR6" s="8"/>
      <c r="AT6" s="121"/>
      <c r="AX6" s="8"/>
      <c r="AZ6" s="121"/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f>ROUND((1/C7)*$B$2/C7,0)</f>
        <v>476</v>
      </c>
      <c r="C7" s="1">
        <f>ROUND(1/(1/C6-D6*ABS(D6)*$D$2),4)</f>
        <v>0.68740000000000001</v>
      </c>
      <c r="D7" s="121">
        <f>ROUND(1/C7-1/$C$2,7)</f>
        <v>-3.5452428999999999</v>
      </c>
      <c r="E7" s="1">
        <v>40</v>
      </c>
      <c r="F7" s="1">
        <v>0.02</v>
      </c>
      <c r="G7" s="1">
        <f>ROUND(1/F7-1/$F$2,3)</f>
        <v>48.889000000000003</v>
      </c>
      <c r="H7" s="8">
        <f>H6</f>
        <v>20</v>
      </c>
      <c r="I7" s="1">
        <f>ROUND(H$2/H7,4)</f>
        <v>11.25</v>
      </c>
      <c r="J7" s="121">
        <f>ROUND(1/I7-1/$I$2,3)</f>
        <v>-1.5780000000000001</v>
      </c>
      <c r="K7" s="1">
        <v>210</v>
      </c>
      <c r="L7" s="1">
        <v>0.39200000000000002</v>
      </c>
      <c r="M7" s="1">
        <v>-5.78</v>
      </c>
      <c r="N7" s="8">
        <f>ROUND((1/O7)*$N$2/O7,0)</f>
        <v>6</v>
      </c>
      <c r="O7" s="1">
        <f>ROUND(1/(1/O6-P6*ABS(P6)*$P$2),4)</f>
        <v>6.2054999999999998</v>
      </c>
      <c r="P7" s="121">
        <f>ROUND(1/O7-1/$O$2,7)</f>
        <v>-1.5055193</v>
      </c>
      <c r="Q7" s="1">
        <v>7</v>
      </c>
      <c r="R7" s="1">
        <v>1.19</v>
      </c>
      <c r="S7" s="1">
        <v>0.62</v>
      </c>
      <c r="T7" s="8">
        <v>10</v>
      </c>
      <c r="U7" s="1">
        <v>0.83299999999999996</v>
      </c>
      <c r="V7" s="121">
        <v>0.36</v>
      </c>
      <c r="W7" s="1">
        <f>ROUND((1/X7)*$W$2/X7,0)</f>
        <v>59</v>
      </c>
      <c r="X7" s="1">
        <f>ROUND(1/(1/X6-Y6*ABS(Y6)*$Y$2),4)</f>
        <v>1.9535</v>
      </c>
      <c r="Y7" s="1">
        <f>ROUND(1/X7-1/$X$2,7)</f>
        <v>-4.4880982999999999</v>
      </c>
      <c r="Z7" s="8">
        <f>ROUND((1/AA7)*$Z$2/AA7,0)</f>
        <v>119</v>
      </c>
      <c r="AA7" s="1">
        <f>ROUND(1/(1/AA6-AB6*ABS(AB6)*$AB$2),4)</f>
        <v>1.3744000000000001</v>
      </c>
      <c r="AB7" s="121">
        <f>ROUND(1/AA7-1/$AA$2,7)</f>
        <v>-5.2604337000000001</v>
      </c>
      <c r="AC7" s="1">
        <f>ROUND((1/AD7)*$AC$2/AD7,0)</f>
        <v>119</v>
      </c>
      <c r="AD7" s="1">
        <f>ROUND(1/(1/AD6-AE6*ABS(AE6)*$AE$2),4)</f>
        <v>1.3744000000000001</v>
      </c>
      <c r="AE7" s="1">
        <f>ROUND(1/AD7-1/$AD$2,7)</f>
        <v>-5.2604337000000001</v>
      </c>
      <c r="AF7" s="8">
        <f>ROUND((1/AG7)*$AF$2/AG7,0)</f>
        <v>119</v>
      </c>
      <c r="AG7" s="1">
        <f>ROUND(1/(1/AG6-AH6*ABS(AH6)*$AH$2),4)</f>
        <v>1.3744000000000001</v>
      </c>
      <c r="AH7" s="121">
        <f>ROUND(1/AG7-1/$AG$2,7)</f>
        <v>-5.2604337000000001</v>
      </c>
      <c r="AL7" s="8"/>
      <c r="AN7" s="121"/>
      <c r="AR7" s="8"/>
      <c r="AT7" s="121"/>
      <c r="AX7" s="8"/>
      <c r="AZ7" s="121"/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8">
        <f>ROUND((1/C8)*$B$2/C8,0)</f>
        <v>3887</v>
      </c>
      <c r="C8" s="1">
        <f>ROUND(1/(1/C7-D7*ABS(D7)*$D$2),4)</f>
        <v>0.24060000000000001</v>
      </c>
      <c r="D8" s="121">
        <f>ROUND(1/C8-1/$C$2,7)</f>
        <v>-0.84372400000000003</v>
      </c>
      <c r="E8" s="1">
        <f>E7</f>
        <v>40</v>
      </c>
      <c r="F8" s="1">
        <f>ROUND(E$2/E8,4)</f>
        <v>5.625</v>
      </c>
      <c r="G8" s="1">
        <f>ROUND(1/F8-1/$F$2,3)</f>
        <v>-0.93300000000000005</v>
      </c>
      <c r="H8" s="8">
        <f>ROUND((1/I8)*$H$2/I8,0)-ROUND((626-20)-(4.08319588144579)*(EXP(2.5)),0)</f>
        <v>70</v>
      </c>
      <c r="I8" s="1">
        <f>ROUND(1/(1/I7-J7*ABS(J7)*$J$2),4)</f>
        <v>0.59940000000000004</v>
      </c>
      <c r="J8" s="121">
        <f>ROUND(1/I8-1/$I$2,7)</f>
        <v>1.6682999999999999E-3</v>
      </c>
      <c r="K8" s="1">
        <v>135</v>
      </c>
      <c r="L8" s="1">
        <v>4.5449999999999999</v>
      </c>
      <c r="M8" s="1">
        <v>-2.33</v>
      </c>
      <c r="N8" s="8">
        <f>ROUND((1/O8)*$N$2/O8,0)</f>
        <v>17</v>
      </c>
      <c r="O8" s="1">
        <f>ROUND(1/(1/O7-P7*ABS(P7)*$P$2),4)</f>
        <v>3.6433</v>
      </c>
      <c r="P8" s="121">
        <f>ROUND(1/O8-1/$O$2,7)</f>
        <v>-1.3921901999999999</v>
      </c>
      <c r="Q8" s="1">
        <v>97</v>
      </c>
      <c r="R8" s="1">
        <v>8.9999999999999993E-3</v>
      </c>
      <c r="S8" s="1">
        <f>ROUND(1/R8-1/$R$2,3)</f>
        <v>110.05800000000001</v>
      </c>
      <c r="T8" s="8">
        <v>34</v>
      </c>
      <c r="U8" s="1">
        <v>3.5000000000000003E-2</v>
      </c>
      <c r="V8" s="121">
        <f>ROUND(1/U8-1/$U$2,3)</f>
        <v>27.143000000000001</v>
      </c>
      <c r="W8" s="1">
        <f>ROUND((1/X8)*$W$2/X8,0)</f>
        <v>114</v>
      </c>
      <c r="X8" s="1">
        <f>ROUND(1/(1/X7-Y7*ABS(Y7)*$Y$2),4)</f>
        <v>1.4018999999999999</v>
      </c>
      <c r="Y8" s="1">
        <f>ROUND(1/X8-1/$X$2,7)</f>
        <v>-4.2866824000000001</v>
      </c>
      <c r="Z8" s="8">
        <f>ROUND((1/AA8)*$Z$2/AA8,0)</f>
        <v>227</v>
      </c>
      <c r="AA8" s="1">
        <f>ROUND(1/(1/AA7-AB7*ABS(AB7)*$AB$2),4)</f>
        <v>0.99570000000000003</v>
      </c>
      <c r="AB8" s="121">
        <f>ROUND(1/AA8-1/$AA$2,7)</f>
        <v>-4.9837053999999998</v>
      </c>
      <c r="AC8" s="1">
        <f>ROUND((1/AD8)*$AC$2/AD8,0)</f>
        <v>227</v>
      </c>
      <c r="AD8" s="1">
        <f>ROUND(1/(1/AD7-AE7*ABS(AE7)*$AE$2),4)</f>
        <v>0.99570000000000003</v>
      </c>
      <c r="AE8" s="1">
        <f>ROUND(1/AD8-1/$AD$2,7)</f>
        <v>-4.9837053999999998</v>
      </c>
      <c r="AF8" s="8">
        <f>ROUND((1/AG8)*$AF$2/AG8,0)</f>
        <v>227</v>
      </c>
      <c r="AG8" s="1">
        <f>ROUND(1/(1/AG7-AH7*ABS(AH7)*$AH$2),4)</f>
        <v>0.99570000000000003</v>
      </c>
      <c r="AH8" s="121">
        <f>ROUND(1/AG8-1/$AG$2,7)</f>
        <v>-4.9837053999999998</v>
      </c>
      <c r="AL8" s="8"/>
      <c r="AN8" s="121"/>
      <c r="AR8" s="8"/>
      <c r="AT8" s="121"/>
      <c r="AX8" s="8"/>
      <c r="AZ8" s="121"/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8">
        <f>ROUND((1/C9)*$B$2/C9,0)</f>
        <v>4177</v>
      </c>
      <c r="C9" s="1">
        <f>ROUND(1/(1/C8-D8*ABS(D8)*$D$2),4)</f>
        <v>0.2321</v>
      </c>
      <c r="D9" s="121">
        <f>ROUND(1/C9-1/$C$2,7)</f>
        <v>-0.69151229999999997</v>
      </c>
      <c r="E9" s="1">
        <f>ROUND((1/F9)*$E$2/F9,0)-ROUND((276-40)-(1.59015549178417)*(EXP(2.5)),0)</f>
        <v>59</v>
      </c>
      <c r="F9" s="21">
        <f>ROUND(1/(1/F8-G8*ABS(G8)*$G$2),4)</f>
        <v>0.90369999999999995</v>
      </c>
      <c r="G9" s="1">
        <f>ROUND(1/F9-1/$F$2,7)</f>
        <v>-4.5491999999999998E-3</v>
      </c>
      <c r="H9" s="8">
        <f>ROUND((1/I9)*$H$2/I9,0)-ROUND((626-20)-(4.08319588144579)*(EXP(3.75)),0)</f>
        <v>194</v>
      </c>
      <c r="I9" s="1">
        <f>ROUND(1/(1/I8-J8*ABS(J8)*$J$2),4)</f>
        <v>0.59940000000000004</v>
      </c>
      <c r="J9" s="121">
        <f>ROUND(1/I9-1/$I$2,7)</f>
        <v>1.6682999999999999E-3</v>
      </c>
      <c r="K9" s="1">
        <v>480</v>
      </c>
      <c r="L9" s="1">
        <v>0.111</v>
      </c>
      <c r="M9" s="1">
        <v>-40.99</v>
      </c>
      <c r="N9" s="8">
        <f>ROUND((1/O9)*$N$2/O9,0)</f>
        <v>31</v>
      </c>
      <c r="O9" s="1">
        <f>ROUND(1/(1/O8-P8*ABS(P8)*$P$2),4)</f>
        <v>2.6926000000000001</v>
      </c>
      <c r="P9" s="121">
        <f>ROUND(1/O9-1/$O$2,7)</f>
        <v>-1.2952783999999999</v>
      </c>
      <c r="Q9" s="1">
        <f>Q8</f>
        <v>97</v>
      </c>
      <c r="R9" s="1">
        <f>ROUND(Q$2/Q9,4)</f>
        <v>2.3195999999999999</v>
      </c>
      <c r="S9" s="1">
        <f>ROUND(1/R9-1/$R$2,3)</f>
        <v>-0.622</v>
      </c>
      <c r="T9" s="8">
        <f>T8</f>
        <v>34</v>
      </c>
      <c r="U9" s="1">
        <f>ROUND(T$2/T9,4)</f>
        <v>6.6176000000000004</v>
      </c>
      <c r="V9" s="121">
        <f>ROUND(1/U9-1/$U$2,3)</f>
        <v>-1.2769999999999999</v>
      </c>
      <c r="W9" s="1">
        <f>ROUND((1/X9)*$W$2/X9,0)</f>
        <v>181</v>
      </c>
      <c r="X9" s="1">
        <f>ROUND(1/(1/X8-Y8*ABS(Y8)*$Y$2),4)</f>
        <v>1.1147</v>
      </c>
      <c r="Y9" s="1">
        <f>ROUND(1/X9-1/$X$2,7)</f>
        <v>-4.1028976000000004</v>
      </c>
      <c r="Z9" s="8">
        <f>ROUND((1/AA9)*$Z$2/AA9,0)</f>
        <v>353</v>
      </c>
      <c r="AA9" s="1">
        <f>ROUND(1/(1/AA8-AB8*ABS(AB8)*$AB$2),4)</f>
        <v>0.79830000000000001</v>
      </c>
      <c r="AB9" s="121">
        <f>ROUND(1/AA9-1/$AA$2,7)</f>
        <v>-4.7353620000000003</v>
      </c>
      <c r="AC9" s="1">
        <f>ROUND((1/AD9)*$AC$2/AD9,0)</f>
        <v>353</v>
      </c>
      <c r="AD9" s="1">
        <f>ROUND(1/(1/AD8-AE8*ABS(AE8)*$AE$2),4)</f>
        <v>0.79830000000000001</v>
      </c>
      <c r="AE9" s="1">
        <f>ROUND(1/AD9-1/$AD$2,7)</f>
        <v>-4.7353620000000003</v>
      </c>
      <c r="AF9" s="8">
        <f>ROUND((1/AG9)*$AF$2/AG9,0)</f>
        <v>353</v>
      </c>
      <c r="AG9" s="1">
        <f>ROUND(1/(1/AG8-AH8*ABS(AH8)*$AH$2),4)</f>
        <v>0.79830000000000001</v>
      </c>
      <c r="AH9" s="121">
        <f>ROUND(1/AG9-1/$AG$2,7)</f>
        <v>-4.7353620000000003</v>
      </c>
      <c r="AL9" s="8"/>
      <c r="AN9" s="121"/>
      <c r="AR9" s="8"/>
      <c r="AT9" s="121"/>
      <c r="AX9" s="8"/>
      <c r="AZ9" s="121"/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8">
        <f>ROUND((1/C10)*$B$2/C10,0)</f>
        <v>4378</v>
      </c>
      <c r="C10" s="1">
        <f>ROUND(1/(1/C9-D9*ABS(D9)*$D$2),4)</f>
        <v>0.22670000000000001</v>
      </c>
      <c r="D10" s="121">
        <f>ROUND(1/C10-1/$C$2,7)</f>
        <v>-0.58888399999999996</v>
      </c>
      <c r="E10" s="1">
        <f>ROUND((1/F10)*$E$2/F10,0)-ROUND((276-40)-(1.59015549178417)*(EXP(3.75)),0)</f>
        <v>108</v>
      </c>
      <c r="F10" s="1">
        <f>ROUND(1/(1/F9-G9*ABS(G9)*$G$2),4)</f>
        <v>0.90369999999999995</v>
      </c>
      <c r="G10" s="1">
        <f>ROUND(1/F10-1/$F$2,7)</f>
        <v>-4.5491999999999998E-3</v>
      </c>
      <c r="H10" s="8">
        <f>ROUND((1/I10)*$H$2/I10,0)-ROUND((626-20)-(4.08319588144579)*(EXP(4.875)),0)</f>
        <v>555</v>
      </c>
      <c r="I10" s="1">
        <f>ROUND(1/(1/I9-J9*ABS(J9)*$J$2),4)</f>
        <v>0.59940000000000004</v>
      </c>
      <c r="J10" s="121">
        <f>ROUND(1/I10-1/$I$2,7)</f>
        <v>1.6682999999999999E-3</v>
      </c>
      <c r="K10" s="1">
        <v>370</v>
      </c>
      <c r="L10" s="1">
        <v>5.8819999999999997</v>
      </c>
      <c r="M10" s="1">
        <f>ROUND(1/L10-1/$L$2,3)</f>
        <v>-4.569</v>
      </c>
      <c r="N10" s="8">
        <f>ROUND((1/O10)*$N$2/O10,0)</f>
        <v>47</v>
      </c>
      <c r="O10" s="1">
        <f>ROUND(1/(1/O9-P9*ABS(P9)*$P$2),4)</f>
        <v>2.1964999999999999</v>
      </c>
      <c r="P10" s="121">
        <f>ROUND(1/O10-1/$O$2,7)</f>
        <v>-1.2113969</v>
      </c>
      <c r="Q10" s="1">
        <f>ROUND((1/R10)*$Q$2/R10,0)-ROUND((247-97)-(1.01069204986282)*(EXP(2.5)),0)</f>
        <v>109</v>
      </c>
      <c r="R10" s="1">
        <f>ROUND(1/(1/R9-S9*ABS(S9)*$S$2),4)</f>
        <v>0.95520000000000005</v>
      </c>
      <c r="S10" s="1">
        <f>ROUND(1/R10-1/$R$2,7)</f>
        <v>-5.7304000000000001E-3</v>
      </c>
      <c r="T10" s="8">
        <f>ROUND((1/U10)*$T$2/U10,0)-ROUND((458-34)-(2.85688952761224)*(EXP(2.5)),0)</f>
        <v>69</v>
      </c>
      <c r="U10" s="1">
        <f>ROUND(1/(1/U9-V9*ABS(V9)*$V$2),4)</f>
        <v>0.7006</v>
      </c>
      <c r="V10" s="121">
        <f>ROUND(1/U10-1/$U$2,7)</f>
        <v>-1.2233999999999999E-3</v>
      </c>
      <c r="Z10" s="8"/>
      <c r="AB10" s="121"/>
      <c r="AF10" s="8"/>
      <c r="AH10" s="121"/>
      <c r="AL10" s="8"/>
      <c r="AN10" s="121"/>
      <c r="AR10" s="8"/>
      <c r="AT10" s="121"/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8"/>
      <c r="D11" s="121"/>
      <c r="E11" s="1">
        <f>ROUND((1/F11)*$E$2/F11,0)-ROUND((276-40)-(1.59015549178417)*(EXP(4.875)),0)</f>
        <v>248</v>
      </c>
      <c r="F11" s="1">
        <f>ROUND(1/(1/F10-G10*ABS(G10)*$G$2),4)</f>
        <v>0.90369999999999995</v>
      </c>
      <c r="G11" s="1">
        <f>ROUND(1/F11-1/$F$2,7)</f>
        <v>-4.5491999999999998E-3</v>
      </c>
      <c r="H11" s="8">
        <f>ROUND((1/I11)*$H$2/I11,0)</f>
        <v>626</v>
      </c>
      <c r="I11" s="1">
        <f>ROUND(1/(1/I10-J10*ABS(J10)*$J$2),4)</f>
        <v>0.59940000000000004</v>
      </c>
      <c r="J11" s="121">
        <f>ROUND(1/I11-1/$I$2,7)</f>
        <v>1.6682999999999999E-3</v>
      </c>
      <c r="K11" s="1">
        <f>K10</f>
        <v>370</v>
      </c>
      <c r="L11" s="1">
        <f>ROUND(K$2/K11,4)</f>
        <v>0.60809999999999997</v>
      </c>
      <c r="M11" s="1">
        <f>ROUND(1/L11-1/$L$2,3)</f>
        <v>-3.0950000000000002</v>
      </c>
      <c r="N11" s="8"/>
      <c r="P11" s="121"/>
      <c r="Q11" s="1">
        <f>ROUND((1/R11)*$Q$2/R11,0)-ROUND((247-97)-(1.01069204986282)*(EXP(3.75)),0)</f>
        <v>140</v>
      </c>
      <c r="R11" s="1">
        <f>ROUND(1/(1/R10-S10*ABS(S10)*$S$2),4)</f>
        <v>0.95520000000000005</v>
      </c>
      <c r="S11" s="1">
        <f>ROUND(1/R11-1/$R$2,7)</f>
        <v>-5.7304000000000001E-3</v>
      </c>
      <c r="T11" s="8">
        <f>ROUND((1/U11)*$T$2/U11,0)-ROUND((458-34)-(2.85688952761224)*(EXP(3.75)),0)</f>
        <v>155</v>
      </c>
      <c r="U11" s="1">
        <f>ROUND(1/(1/U10-V10*ABS(V10)*$V$2),4)</f>
        <v>0.7006</v>
      </c>
      <c r="V11" s="121">
        <f>ROUND(1/U11-1/$U$2,7)</f>
        <v>-1.2233999999999999E-3</v>
      </c>
      <c r="Z11" s="8"/>
      <c r="AB11" s="121"/>
      <c r="AF11" s="8"/>
      <c r="AH11" s="121"/>
      <c r="AL11" s="8"/>
      <c r="AN11" s="121"/>
      <c r="AR11" s="8"/>
      <c r="AT11" s="121"/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8"/>
      <c r="D12" s="121"/>
      <c r="E12" s="1">
        <f>ROUND((1/F12)*$E$2/F12,0)</f>
        <v>276</v>
      </c>
      <c r="F12" s="1">
        <f>ROUND(1/(1/F11-G11*ABS(G11)*$G$2),4)</f>
        <v>0.90369999999999995</v>
      </c>
      <c r="G12" s="1">
        <f>ROUND(1/F12-1/$F$2,7)</f>
        <v>-4.5491999999999998E-3</v>
      </c>
      <c r="H12" s="8"/>
      <c r="J12" s="121"/>
      <c r="K12" s="1">
        <f>ROUND((1/L12)*$K$2/L12,0)-ROUND((5039-370)-(31.45947453873)*(EXP(2.5)),0)</f>
        <v>753</v>
      </c>
      <c r="L12" s="1">
        <f>ROUND(1/(1/L11-M11*ABS(M11)*$M$2),4)</f>
        <v>0.21129999999999999</v>
      </c>
      <c r="M12" s="1">
        <f>ROUND(1/L12-1/$L$2,7)</f>
        <v>-6.7288000000000001E-3</v>
      </c>
      <c r="N12" s="8"/>
      <c r="P12" s="121"/>
      <c r="Q12" s="1">
        <f>ROUND((1/R12)*$Q$2/R12,0)-ROUND((247-97)-(1.01069204986282)*(EXP(4.875)),0)</f>
        <v>229</v>
      </c>
      <c r="R12" s="1">
        <f>ROUND(1/(1/R11-S11*ABS(S11)*$S$2),4)</f>
        <v>0.95520000000000005</v>
      </c>
      <c r="S12" s="1">
        <f>ROUND(1/R12-1/$R$2,7)</f>
        <v>-5.7304000000000001E-3</v>
      </c>
      <c r="T12" s="8">
        <f>ROUND((1/U12)*$T$2/U12,0)-ROUND((458-34)-(2.85688952761224)*(EXP(4.875)),0)</f>
        <v>408</v>
      </c>
      <c r="U12" s="1">
        <f>ROUND(1/(1/U11-V11*ABS(V11)*$V$2),4)</f>
        <v>0.7006</v>
      </c>
      <c r="V12" s="121">
        <f>ROUND(1/U12-1/$U$2,7)</f>
        <v>-1.2233999999999999E-3</v>
      </c>
      <c r="Z12" s="8"/>
      <c r="AB12" s="121"/>
      <c r="AF12" s="8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8"/>
      <c r="D13" s="121"/>
      <c r="H13" s="8"/>
      <c r="J13" s="121"/>
      <c r="K13" s="1">
        <f>ROUND((1/L13)*$K$2/L13,0)-ROUND((5039-370)-(31.45947453873)*(EXP(3.75)),0)</f>
        <v>1708</v>
      </c>
      <c r="L13" s="1">
        <f>ROUND(1/(1/L12-M12*ABS(M12)*$M$2),4)</f>
        <v>0.21129999999999999</v>
      </c>
      <c r="M13" s="1">
        <f>ROUND(1/L13-1/$L$2,7)</f>
        <v>-6.7288000000000001E-3</v>
      </c>
      <c r="N13" s="8"/>
      <c r="P13" s="121"/>
      <c r="Q13" s="1">
        <f>ROUND((1/R13)*$Q$2/R13,0)</f>
        <v>247</v>
      </c>
      <c r="R13" s="1">
        <f>ROUND(1/(1/R12-S12*ABS(S12)*$S$2),4)</f>
        <v>0.95520000000000005</v>
      </c>
      <c r="S13" s="1">
        <f>ROUND(1/R13-1/$R$2,7)</f>
        <v>-5.7304000000000001E-3</v>
      </c>
      <c r="T13" s="8">
        <f>ROUND((1/U13)*$T$2/U13,0)</f>
        <v>458</v>
      </c>
      <c r="U13" s="1">
        <f>ROUND(1/(1/U12-V12*ABS(V12)*$V$2),4)</f>
        <v>0.7006</v>
      </c>
      <c r="V13" s="121">
        <f>ROUND(1/U13-1/$U$2,7)</f>
        <v>-1.2233999999999999E-3</v>
      </c>
      <c r="Z13" s="8"/>
      <c r="AB13" s="121"/>
      <c r="AF13" s="8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/>
      <c r="D14" s="121"/>
      <c r="H14" s="8"/>
      <c r="J14" s="121"/>
      <c r="K14" s="1">
        <f>ROUND((1/L14)*$K$2/L14,0)-ROUND((5039-370)-(31.45947453873)*(EXP(4.875)),0)</f>
        <v>4490</v>
      </c>
      <c r="L14" s="1">
        <f>ROUND(1/(1/L13-M13*ABS(M13)*$M$2),4)</f>
        <v>0.21129999999999999</v>
      </c>
      <c r="M14" s="1">
        <f>ROUND(1/L14-1/$L$2,7)</f>
        <v>-6.7288000000000001E-3</v>
      </c>
      <c r="N14" s="8"/>
      <c r="P14" s="121"/>
      <c r="T14" s="8"/>
      <c r="V14" s="121"/>
      <c r="Z14" s="8"/>
      <c r="AB14" s="121"/>
      <c r="AF14" s="8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/>
      <c r="D15" s="121"/>
      <c r="H15" s="8" t="s">
        <v>236</v>
      </c>
      <c r="I15" s="1" t="s">
        <v>235</v>
      </c>
      <c r="J15" s="121" t="s">
        <v>237</v>
      </c>
      <c r="K15" s="1">
        <f>ROUND((1/L15)*$K$2/L15,0)</f>
        <v>5039</v>
      </c>
      <c r="L15" s="1">
        <f>ROUND(1/(1/L14-M14*ABS(M14)*$M$2),4)</f>
        <v>0.21129999999999999</v>
      </c>
      <c r="M15" s="1">
        <f>ROUND(1/L15-1/$L$2,7)</f>
        <v>-6.7288000000000001E-3</v>
      </c>
      <c r="N15" s="8"/>
      <c r="P15" s="121"/>
      <c r="T15" s="8"/>
      <c r="V15" s="121"/>
      <c r="Z15" s="8"/>
      <c r="AB15" s="121"/>
      <c r="AF15" s="8"/>
      <c r="AH15" s="121"/>
      <c r="AL15" s="8"/>
      <c r="AN15" s="121"/>
      <c r="AR15" s="8"/>
      <c r="AT15" s="121"/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/>
      <c r="D16" s="121"/>
      <c r="E16" s="1" t="s">
        <v>236</v>
      </c>
      <c r="F16" s="1" t="s">
        <v>235</v>
      </c>
      <c r="G16" s="1" t="s">
        <v>237</v>
      </c>
      <c r="H16" s="8">
        <v>0</v>
      </c>
      <c r="I16" s="1">
        <v>0.01</v>
      </c>
      <c r="J16" s="121">
        <v>-1.4827315999999999</v>
      </c>
      <c r="N16" s="8"/>
      <c r="P16" s="121"/>
      <c r="T16" s="8"/>
      <c r="V16" s="121"/>
      <c r="Z16" s="8"/>
      <c r="AB16" s="121"/>
      <c r="AF16" s="8"/>
      <c r="AH16" s="121"/>
      <c r="AL16" s="8"/>
      <c r="AN16" s="121"/>
      <c r="AR16" s="8"/>
      <c r="AT16" s="121"/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/>
      <c r="D17" s="121"/>
      <c r="E17" s="1">
        <v>0</v>
      </c>
      <c r="F17" s="1">
        <v>0.01</v>
      </c>
      <c r="G17" s="1">
        <v>-0.89944849999999998</v>
      </c>
      <c r="H17" s="8">
        <v>1</v>
      </c>
      <c r="I17" s="1">
        <v>2.7182818284590453E-2</v>
      </c>
      <c r="J17" s="121">
        <v>-1.3384965</v>
      </c>
      <c r="N17" s="8"/>
      <c r="P17" s="121"/>
      <c r="Q17" s="1" t="s">
        <v>236</v>
      </c>
      <c r="R17" s="1" t="s">
        <v>235</v>
      </c>
      <c r="S17" s="1" t="s">
        <v>237</v>
      </c>
      <c r="T17" s="8" t="s">
        <v>236</v>
      </c>
      <c r="U17" s="1" t="s">
        <v>235</v>
      </c>
      <c r="V17" s="121" t="s">
        <v>237</v>
      </c>
      <c r="Z17" s="8"/>
      <c r="AB17" s="121"/>
      <c r="AF17" s="8"/>
      <c r="AH17" s="121"/>
      <c r="AL17" s="8"/>
      <c r="AN17" s="121"/>
      <c r="AR17" s="8"/>
      <c r="AT17" s="121"/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/>
      <c r="D18" s="121"/>
      <c r="E18" s="1">
        <v>1</v>
      </c>
      <c r="F18" s="1">
        <v>2.7182818284590453E-2</v>
      </c>
      <c r="G18" s="1">
        <v>-0.8454081</v>
      </c>
      <c r="H18" s="8">
        <v>2</v>
      </c>
      <c r="I18" s="1">
        <v>7.3890560989306506E-2</v>
      </c>
      <c r="J18" s="121">
        <v>-1.0395894999999999</v>
      </c>
      <c r="N18" s="8"/>
      <c r="P18" s="121"/>
      <c r="Q18" s="1">
        <v>0</v>
      </c>
      <c r="R18" s="1">
        <v>0.01</v>
      </c>
      <c r="S18" s="1">
        <v>-0.60636239999999997</v>
      </c>
      <c r="T18" s="8">
        <v>0</v>
      </c>
      <c r="U18" s="1">
        <v>0.01</v>
      </c>
      <c r="V18" s="121">
        <v>-1.2146173</v>
      </c>
      <c r="Z18" s="8"/>
      <c r="AB18" s="121"/>
      <c r="AF18" s="8"/>
      <c r="AH18" s="121"/>
      <c r="AL18" s="8"/>
      <c r="AN18" s="121"/>
      <c r="AR18" s="8"/>
      <c r="AT18" s="121"/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/>
      <c r="D19" s="121"/>
      <c r="E19" s="1">
        <v>2</v>
      </c>
      <c r="F19" s="1">
        <v>7.3890560989306506E-2</v>
      </c>
      <c r="G19" s="1">
        <v>-0.72117160000000002</v>
      </c>
      <c r="H19" s="8">
        <v>3</v>
      </c>
      <c r="I19" s="1">
        <v>0.20085536923187669</v>
      </c>
      <c r="J19" s="121">
        <v>-0.60238400000000003</v>
      </c>
      <c r="K19" s="1" t="s">
        <v>236</v>
      </c>
      <c r="L19" s="1" t="s">
        <v>235</v>
      </c>
      <c r="M19" s="1" t="s">
        <v>237</v>
      </c>
      <c r="N19" s="8"/>
      <c r="P19" s="121"/>
      <c r="Q19" s="1">
        <v>1</v>
      </c>
      <c r="R19" s="1">
        <v>2.7182818284590453E-2</v>
      </c>
      <c r="S19" s="1">
        <v>-0.58153339999999998</v>
      </c>
      <c r="T19" s="8">
        <v>1</v>
      </c>
      <c r="U19" s="1">
        <v>2.7182818284590453E-2</v>
      </c>
      <c r="V19" s="121">
        <v>-1.1170351999999999</v>
      </c>
      <c r="Z19" s="8"/>
      <c r="AB19" s="121"/>
      <c r="AF19" s="8"/>
      <c r="AH19" s="121"/>
      <c r="AL19" s="8"/>
      <c r="AN19" s="121"/>
      <c r="AR19" s="8"/>
      <c r="AT19" s="121"/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/>
      <c r="D20" s="121"/>
      <c r="E20" s="1">
        <v>3</v>
      </c>
      <c r="F20" s="1">
        <v>0.20085536923187669</v>
      </c>
      <c r="G20" s="1">
        <v>-0.49693589999999999</v>
      </c>
      <c r="H20" s="8">
        <v>4</v>
      </c>
      <c r="I20" s="1">
        <v>0.54598150033144233</v>
      </c>
      <c r="J20" s="121">
        <v>-0.15586439999999999</v>
      </c>
      <c r="K20" s="1">
        <v>0</v>
      </c>
      <c r="L20" s="1">
        <v>0.01</v>
      </c>
      <c r="M20" s="1">
        <v>-2.744523</v>
      </c>
      <c r="N20" s="8"/>
      <c r="P20" s="121"/>
      <c r="Q20" s="1">
        <v>2</v>
      </c>
      <c r="R20" s="1">
        <v>7.3890560989306506E-2</v>
      </c>
      <c r="S20" s="1">
        <v>-0.52139489999999999</v>
      </c>
      <c r="T20" s="8">
        <v>2</v>
      </c>
      <c r="U20" s="1">
        <v>7.3890560989306506E-2</v>
      </c>
      <c r="V20" s="121">
        <v>-0.90506600000000004</v>
      </c>
      <c r="Z20" s="8"/>
      <c r="AB20" s="121"/>
      <c r="AF20" s="8"/>
      <c r="AH20" s="121"/>
      <c r="AL20" s="8"/>
      <c r="AN20" s="121"/>
      <c r="AR20" s="8"/>
      <c r="AT20" s="121"/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/>
      <c r="D21" s="121"/>
      <c r="E21" s="1">
        <v>4</v>
      </c>
      <c r="F21" s="1">
        <v>0.54598150033144233</v>
      </c>
      <c r="G21" s="1">
        <v>-0.23660300000000001</v>
      </c>
      <c r="H21" s="8">
        <v>5</v>
      </c>
      <c r="I21" s="1">
        <v>1.484131591025766</v>
      </c>
      <c r="J21" s="121">
        <v>-1001.6666667</v>
      </c>
      <c r="K21" s="1">
        <v>1</v>
      </c>
      <c r="L21" s="1">
        <v>2.7182818284590453E-2</v>
      </c>
      <c r="M21" s="1">
        <v>-2.2695908999999999</v>
      </c>
      <c r="N21" s="8"/>
      <c r="P21" s="121"/>
      <c r="Q21" s="1">
        <v>3</v>
      </c>
      <c r="R21" s="1">
        <v>0.20085536923187669</v>
      </c>
      <c r="S21" s="1">
        <v>-0.3988659</v>
      </c>
      <c r="T21" s="8">
        <v>3</v>
      </c>
      <c r="U21" s="1">
        <v>0.20085536923187669</v>
      </c>
      <c r="V21" s="121">
        <v>-0.56516270000000002</v>
      </c>
      <c r="Z21" s="8"/>
      <c r="AB21" s="121"/>
      <c r="AF21" s="8"/>
      <c r="AH21" s="121"/>
      <c r="AL21" s="8"/>
      <c r="AN21" s="121"/>
      <c r="AR21" s="8"/>
      <c r="AT21" s="121"/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/>
      <c r="D22" s="121"/>
      <c r="E22" s="1">
        <v>5</v>
      </c>
      <c r="F22" s="1">
        <v>1.484131591025766</v>
      </c>
      <c r="G22" s="1">
        <v>0.10248110000000001</v>
      </c>
      <c r="H22" s="8">
        <v>4.0999999999999996</v>
      </c>
      <c r="I22" s="1">
        <v>0.60340287597361952</v>
      </c>
      <c r="J22" s="121">
        <v>-6.6154500000000005E-2</v>
      </c>
      <c r="K22" s="1">
        <v>2</v>
      </c>
      <c r="L22" s="1">
        <v>7.3890560989306506E-2</v>
      </c>
      <c r="M22" s="1">
        <v>-1.4713626</v>
      </c>
      <c r="N22" s="8"/>
      <c r="P22" s="121"/>
      <c r="Q22" s="1">
        <v>4</v>
      </c>
      <c r="R22" s="1">
        <v>0.54598150033144233</v>
      </c>
      <c r="S22" s="1">
        <v>-0.22529640000000001</v>
      </c>
      <c r="T22" s="8">
        <v>4</v>
      </c>
      <c r="U22" s="1">
        <v>0.54598150033144233</v>
      </c>
      <c r="V22" s="121">
        <v>-0.21908910000000001</v>
      </c>
      <c r="Z22" s="8"/>
      <c r="AB22" s="121"/>
      <c r="AF22" s="8"/>
      <c r="AH22" s="121"/>
      <c r="AL22" s="8"/>
      <c r="AN22" s="121"/>
      <c r="AR22" s="8"/>
      <c r="AT22" s="121"/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/>
      <c r="D23" s="121"/>
      <c r="E23" s="1">
        <v>4.0999999999999996</v>
      </c>
      <c r="F23" s="1">
        <v>0.60340287597361952</v>
      </c>
      <c r="G23" s="1">
        <v>-0.21263850000000001</v>
      </c>
      <c r="H23" s="8">
        <v>4.1999999999999993</v>
      </c>
      <c r="I23" s="1">
        <v>0.66686331040925095</v>
      </c>
      <c r="J23" s="121">
        <v>7.0650900000000003E-2</v>
      </c>
      <c r="K23" s="1">
        <v>3</v>
      </c>
      <c r="L23" s="1">
        <v>0.20085536923187669</v>
      </c>
      <c r="M23" s="1">
        <v>-0.625803</v>
      </c>
      <c r="N23" s="8"/>
      <c r="P23" s="121"/>
      <c r="Q23" s="1">
        <v>5</v>
      </c>
      <c r="R23" s="1">
        <v>1.484131591025766</v>
      </c>
      <c r="S23" s="1">
        <v>-3.8638499999999999E-2</v>
      </c>
      <c r="T23" s="8">
        <v>5</v>
      </c>
      <c r="U23" s="1">
        <v>1.484131591025766</v>
      </c>
      <c r="V23" s="121">
        <v>0.1129732</v>
      </c>
      <c r="Z23" s="8"/>
      <c r="AB23" s="121"/>
      <c r="AF23" s="8"/>
      <c r="AH23" s="121"/>
      <c r="AL23" s="8"/>
      <c r="AN23" s="121"/>
      <c r="AR23" s="8"/>
      <c r="AT23" s="121"/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/>
      <c r="D24" s="121"/>
      <c r="E24" s="1">
        <v>4.1999999999999993</v>
      </c>
      <c r="F24" s="1">
        <v>0.66686331040925095</v>
      </c>
      <c r="G24" s="1">
        <v>-0.18860189999999999</v>
      </c>
      <c r="H24" s="8">
        <v>4.1099999999999994</v>
      </c>
      <c r="I24" s="1">
        <v>0.60946717569622177</v>
      </c>
      <c r="J24" s="121">
        <v>-5.4023500000000002E-2</v>
      </c>
      <c r="K24" s="1">
        <v>4</v>
      </c>
      <c r="L24" s="1">
        <v>0.54598150033144233</v>
      </c>
      <c r="M24" s="1">
        <v>-0.24091090000000001</v>
      </c>
      <c r="N24" s="8"/>
      <c r="P24" s="121"/>
      <c r="Q24" s="1">
        <v>6</v>
      </c>
      <c r="R24" s="1">
        <v>4.0342879349273515</v>
      </c>
      <c r="S24" s="1">
        <v>-2501.0526316</v>
      </c>
      <c r="T24" s="8">
        <v>4.0999999999999996</v>
      </c>
      <c r="U24" s="1">
        <v>0.60340287597361952</v>
      </c>
      <c r="V24" s="121">
        <v>-0.18059939999999999</v>
      </c>
      <c r="Z24" s="8"/>
      <c r="AB24" s="121"/>
      <c r="AF24" s="8"/>
      <c r="AH24" s="121"/>
      <c r="AL24" s="8"/>
      <c r="AN24" s="121"/>
      <c r="AR24" s="8"/>
      <c r="AT24" s="121"/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/>
      <c r="D25" s="121"/>
      <c r="E25" s="1">
        <v>4.2999999999999989</v>
      </c>
      <c r="F25" s="1">
        <v>0.73699793699595717</v>
      </c>
      <c r="G25" s="1">
        <v>-0.1636928</v>
      </c>
      <c r="H25" s="8">
        <v>4.1199999999999992</v>
      </c>
      <c r="I25" s="1">
        <v>0.61559242264428471</v>
      </c>
      <c r="J25" s="121">
        <v>-4.1443199999999999E-2</v>
      </c>
      <c r="K25" s="1">
        <v>3.1</v>
      </c>
      <c r="L25" s="1">
        <v>0.22197951281441636</v>
      </c>
      <c r="M25" s="1">
        <v>-0.54294540000000002</v>
      </c>
      <c r="N25" s="8"/>
      <c r="P25" s="121"/>
      <c r="Q25" s="1">
        <v>5.0999999999999996</v>
      </c>
      <c r="R25" s="1">
        <v>1.6402190729990169</v>
      </c>
      <c r="S25" s="1">
        <v>1.2331099999999999E-2</v>
      </c>
      <c r="T25" s="8">
        <v>4.1999999999999993</v>
      </c>
      <c r="U25" s="1">
        <v>0.66686331040925095</v>
      </c>
      <c r="V25" s="121">
        <v>-0.13306680000000001</v>
      </c>
      <c r="Z25" s="8"/>
      <c r="AB25" s="121"/>
      <c r="AF25" s="8"/>
      <c r="AH25" s="121"/>
      <c r="AL25" s="8"/>
      <c r="AN25" s="121"/>
      <c r="AR25" s="8"/>
      <c r="AT25" s="121"/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/>
      <c r="D26" s="121"/>
      <c r="E26" s="1">
        <v>4.3999999999999986</v>
      </c>
      <c r="F26" s="1">
        <v>0.81450868664968001</v>
      </c>
      <c r="G26" s="1">
        <v>-0.13616719999999999</v>
      </c>
      <c r="H26" s="8">
        <v>4.129999999999999</v>
      </c>
      <c r="I26" s="1">
        <v>0.62177922934760743</v>
      </c>
      <c r="J26" s="121">
        <v>-2.7859700000000001E-2</v>
      </c>
      <c r="K26" s="1">
        <v>3.2</v>
      </c>
      <c r="L26" s="1">
        <v>0.24532530197109353</v>
      </c>
      <c r="M26" s="1">
        <v>-0.45300990000000002</v>
      </c>
      <c r="N26" s="8"/>
      <c r="P26" s="121"/>
      <c r="Q26" s="1">
        <v>5.01</v>
      </c>
      <c r="R26" s="1">
        <v>1.4990473614904667</v>
      </c>
      <c r="S26" s="1">
        <v>-3.4716299999999999E-2</v>
      </c>
      <c r="T26" s="8">
        <v>4.2999999999999989</v>
      </c>
      <c r="U26" s="1">
        <v>0.73699793699595717</v>
      </c>
      <c r="V26" s="121">
        <v>-6.4314899999999994E-2</v>
      </c>
      <c r="Z26" s="8"/>
      <c r="AB26" s="121"/>
      <c r="AF26" s="8"/>
      <c r="AH26" s="121"/>
      <c r="AL26" s="8"/>
      <c r="AN26" s="121"/>
      <c r="AR26" s="8"/>
      <c r="AT26" s="121"/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/>
      <c r="D27" s="121"/>
      <c r="E27" s="1">
        <v>4.4999999999999982</v>
      </c>
      <c r="F27" s="1">
        <v>0.90017131300521658</v>
      </c>
      <c r="G27" s="1">
        <v>-0.1027416</v>
      </c>
      <c r="H27" s="8">
        <v>4.1399999999999988</v>
      </c>
      <c r="I27" s="1">
        <v>0.62802821449201596</v>
      </c>
      <c r="J27" s="121">
        <v>-1.40473E-2</v>
      </c>
      <c r="K27" s="1">
        <v>3.3000000000000003</v>
      </c>
      <c r="L27" s="1">
        <v>0.27112638920657894</v>
      </c>
      <c r="M27" s="1">
        <v>-0.34179910000000002</v>
      </c>
      <c r="N27" s="8"/>
      <c r="P27" s="121"/>
      <c r="Q27" s="1">
        <v>5.0199999999999996</v>
      </c>
      <c r="R27" s="1">
        <v>1.514113037940527</v>
      </c>
      <c r="S27" s="1">
        <v>-3.04502E-2</v>
      </c>
      <c r="T27" s="8">
        <v>4.3999999999999986</v>
      </c>
      <c r="U27" s="1">
        <v>0.81450868664968001</v>
      </c>
      <c r="V27" s="121">
        <v>4.4833600000000001E-2</v>
      </c>
      <c r="Z27" s="8"/>
      <c r="AB27" s="121"/>
      <c r="AF27" s="8"/>
      <c r="AH27" s="121"/>
      <c r="AL27" s="8"/>
      <c r="AN27" s="121"/>
      <c r="AR27" s="8"/>
      <c r="AT27" s="121"/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/>
      <c r="D28" s="121"/>
      <c r="E28" s="1">
        <v>4.5999999999999979</v>
      </c>
      <c r="F28" s="1">
        <v>0.99484315641933596</v>
      </c>
      <c r="G28" s="1">
        <v>-5.5479300000000002E-2</v>
      </c>
      <c r="H28" s="8">
        <v>4.1499999999999986</v>
      </c>
      <c r="I28" s="1">
        <v>0.63434000298123228</v>
      </c>
      <c r="J28" s="121">
        <v>1.6682999999999999E-3</v>
      </c>
      <c r="K28" s="1">
        <v>3.4000000000000004</v>
      </c>
      <c r="L28" s="1">
        <v>0.29964100047397024</v>
      </c>
      <c r="M28" s="1">
        <v>-0.1856024</v>
      </c>
      <c r="N28" s="8"/>
      <c r="P28" s="121"/>
      <c r="Q28" s="1">
        <v>5.0299999999999994</v>
      </c>
      <c r="R28" s="1">
        <v>1.5293301269561463</v>
      </c>
      <c r="S28" s="1">
        <v>-2.6042900000000001E-2</v>
      </c>
      <c r="T28" s="8">
        <v>4.3099999999999987</v>
      </c>
      <c r="U28" s="1">
        <v>0.74440488940345362</v>
      </c>
      <c r="V28" s="121">
        <v>-5.5322299999999998E-2</v>
      </c>
      <c r="Z28" s="8"/>
      <c r="AB28" s="121"/>
      <c r="AF28" s="8"/>
      <c r="AH28" s="121"/>
      <c r="AL28" s="8"/>
      <c r="AN28" s="121"/>
      <c r="AR28" s="8"/>
      <c r="AT28" s="121"/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/>
      <c r="D29" s="121"/>
      <c r="E29" s="1">
        <v>4.6999999999999975</v>
      </c>
      <c r="F29" s="1">
        <v>1.0994717245212322</v>
      </c>
      <c r="G29" s="1">
        <v>2.1905000000000001E-2</v>
      </c>
      <c r="H29" s="8"/>
      <c r="J29" s="121"/>
      <c r="K29" s="1">
        <v>3.5000000000000004</v>
      </c>
      <c r="L29" s="1">
        <v>0.33115451958692327</v>
      </c>
      <c r="M29" s="1">
        <v>7.0668300000000003E-2</v>
      </c>
      <c r="N29" s="8"/>
      <c r="P29" s="121"/>
      <c r="Q29" s="1">
        <v>5.0399999999999991</v>
      </c>
      <c r="R29" s="1">
        <v>1.5447001502589073</v>
      </c>
      <c r="S29" s="1">
        <v>-2.1491099999999999E-2</v>
      </c>
      <c r="T29" s="8">
        <v>4.3199999999999985</v>
      </c>
      <c r="U29" s="1">
        <v>0.75188628292022974</v>
      </c>
      <c r="V29" s="121">
        <v>-4.5828099999999997E-2</v>
      </c>
      <c r="Z29" s="8"/>
      <c r="AB29" s="121"/>
      <c r="AF29" s="8"/>
      <c r="AH29" s="121"/>
      <c r="AL29" s="8"/>
      <c r="AN29" s="121"/>
      <c r="AR29" s="8"/>
      <c r="AT29" s="121"/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/>
      <c r="D30" s="121"/>
      <c r="E30" s="1">
        <v>4.6099999999999977</v>
      </c>
      <c r="F30" s="1">
        <v>1.0048414963638912</v>
      </c>
      <c r="G30" s="1">
        <v>-4.94273E-2</v>
      </c>
      <c r="H30" s="8"/>
      <c r="J30" s="121"/>
      <c r="K30" s="1">
        <v>3.41</v>
      </c>
      <c r="L30" s="1">
        <v>0.30265244259400087</v>
      </c>
      <c r="M30" s="1">
        <v>-0.1647711</v>
      </c>
      <c r="N30" s="8"/>
      <c r="P30" s="121"/>
      <c r="Q30" s="1">
        <v>5.0499999999999989</v>
      </c>
      <c r="R30" s="1">
        <v>1.5602246448639483</v>
      </c>
      <c r="S30" s="1">
        <v>-1.6469500000000001E-2</v>
      </c>
      <c r="T30" s="8">
        <v>4.3299999999999983</v>
      </c>
      <c r="U30" s="1">
        <v>0.75944286569187203</v>
      </c>
      <c r="V30" s="121">
        <v>-3.58138E-2</v>
      </c>
      <c r="Z30" s="8"/>
      <c r="AB30" s="121"/>
      <c r="AF30" s="8"/>
      <c r="AH30" s="121"/>
      <c r="AL30" s="8"/>
      <c r="AN30" s="121"/>
      <c r="AR30" s="8"/>
      <c r="AT30" s="121"/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/>
      <c r="D31" s="121"/>
      <c r="E31" s="1">
        <v>4.6199999999999974</v>
      </c>
      <c r="F31" s="1">
        <v>1.0149403212954535</v>
      </c>
      <c r="G31" s="1">
        <v>-4.3077400000000002E-2</v>
      </c>
      <c r="H31" s="8"/>
      <c r="J31" s="121"/>
      <c r="K31" s="1">
        <v>3.42</v>
      </c>
      <c r="L31" s="1">
        <v>0.30569415021050211</v>
      </c>
      <c r="M31" s="1">
        <v>-0.1437483</v>
      </c>
      <c r="N31" s="8"/>
      <c r="P31" s="121"/>
      <c r="Q31" s="1">
        <v>5.0599999999999987</v>
      </c>
      <c r="R31" s="1">
        <v>1.5759051632336676</v>
      </c>
      <c r="S31" s="1">
        <v>-1.11819E-2</v>
      </c>
      <c r="T31" s="8">
        <v>4.3399999999999981</v>
      </c>
      <c r="U31" s="1">
        <v>0.7670753933829545</v>
      </c>
      <c r="V31" s="121">
        <v>-2.4865600000000002E-2</v>
      </c>
      <c r="Z31" s="8"/>
      <c r="AB31" s="121"/>
      <c r="AF31" s="8"/>
      <c r="AH31" s="121"/>
      <c r="AL31" s="8"/>
      <c r="AN31" s="121"/>
      <c r="AR31" s="8"/>
      <c r="AT31" s="121"/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/>
      <c r="D32" s="121"/>
      <c r="E32" s="1">
        <v>4.6299999999999972</v>
      </c>
      <c r="F32" s="1">
        <v>1.0251406411049317</v>
      </c>
      <c r="G32" s="1">
        <v>-3.6073500000000001E-2</v>
      </c>
      <c r="H32" s="8"/>
      <c r="J32" s="121"/>
      <c r="K32" s="1">
        <v>3.4299999999999997</v>
      </c>
      <c r="L32" s="1">
        <v>0.3087664274967703</v>
      </c>
      <c r="M32" s="1">
        <v>-0.1225313</v>
      </c>
      <c r="N32" s="8"/>
      <c r="P32" s="121"/>
      <c r="Q32" s="1">
        <v>5.0699999999999985</v>
      </c>
      <c r="R32" s="1">
        <v>1.5917432734329686</v>
      </c>
      <c r="S32" s="1">
        <v>-5.7304000000000001E-3</v>
      </c>
      <c r="T32" s="8">
        <v>4.3499999999999979</v>
      </c>
      <c r="U32" s="1">
        <v>0.77478462925260705</v>
      </c>
      <c r="V32" s="121">
        <v>-1.3343600000000001E-2</v>
      </c>
      <c r="Z32" s="8"/>
      <c r="AB32" s="121"/>
      <c r="AF32" s="8"/>
      <c r="AH32" s="121"/>
      <c r="AL32" s="8"/>
      <c r="AN32" s="121"/>
      <c r="AR32" s="8"/>
      <c r="AT32" s="121"/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/>
      <c r="D33" s="121"/>
      <c r="E33" s="1">
        <v>4.639999999999997</v>
      </c>
      <c r="F33" s="1">
        <v>1.0354434758328075</v>
      </c>
      <c r="G33" s="1">
        <v>-2.8977099999999999E-2</v>
      </c>
      <c r="H33" s="8"/>
      <c r="J33" s="121"/>
      <c r="K33" s="1">
        <v>3.4399999999999995</v>
      </c>
      <c r="L33" s="1">
        <v>0.31186958168309448</v>
      </c>
      <c r="M33" s="1">
        <v>-9.6810999999999994E-2</v>
      </c>
      <c r="N33" s="8"/>
      <c r="P33" s="121"/>
      <c r="T33" s="8">
        <v>4.3599999999999977</v>
      </c>
      <c r="U33" s="1">
        <v>0.78257134423084074</v>
      </c>
      <c r="V33" s="121">
        <v>-1.2233999999999999E-3</v>
      </c>
      <c r="Z33" s="8"/>
      <c r="AB33" s="121"/>
      <c r="AF33" s="8"/>
      <c r="AH33" s="121"/>
      <c r="AL33" s="8"/>
      <c r="AN33" s="121"/>
      <c r="AR33" s="8"/>
      <c r="AT33" s="121"/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/>
      <c r="D34" s="121"/>
      <c r="E34" s="1">
        <v>4.6499999999999968</v>
      </c>
      <c r="F34" s="1">
        <v>1.0458498557711386</v>
      </c>
      <c r="G34" s="1">
        <v>-2.1430399999999999E-2</v>
      </c>
      <c r="H34" s="8"/>
      <c r="J34" s="121"/>
      <c r="K34" s="1">
        <v>3.4499999999999993</v>
      </c>
      <c r="L34" s="1">
        <v>0.3150039230874791</v>
      </c>
      <c r="M34" s="1">
        <v>-7.0802400000000001E-2</v>
      </c>
      <c r="N34" s="8"/>
      <c r="P34" s="121"/>
      <c r="T34" s="8"/>
      <c r="V34" s="121"/>
      <c r="Z34" s="8"/>
      <c r="AB34" s="121"/>
      <c r="AF34" s="8"/>
      <c r="AH34" s="121"/>
      <c r="AL34" s="8"/>
      <c r="AN34" s="121"/>
      <c r="AR34" s="8"/>
      <c r="AT34" s="121"/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/>
      <c r="D35" s="121"/>
      <c r="E35" s="1">
        <v>4.6599999999999966</v>
      </c>
      <c r="F35" s="1">
        <v>1.0563608215665914</v>
      </c>
      <c r="G35" s="1">
        <v>-1.3054700000000001E-2</v>
      </c>
      <c r="H35" s="8"/>
      <c r="J35" s="121"/>
      <c r="K35" s="1">
        <v>3.4599999999999991</v>
      </c>
      <c r="L35" s="1">
        <v>0.31816976514667661</v>
      </c>
      <c r="M35" s="1">
        <v>-4.67039E-2</v>
      </c>
      <c r="N35" s="8"/>
      <c r="P35" s="121"/>
      <c r="T35" s="8"/>
      <c r="V35" s="121"/>
      <c r="Z35" s="8"/>
      <c r="AB35" s="121"/>
      <c r="AF35" s="8"/>
      <c r="AH35" s="121"/>
      <c r="AL35" s="8"/>
      <c r="AN35" s="121"/>
      <c r="AR35" s="8"/>
      <c r="AT35" s="121"/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/>
      <c r="D36" s="121"/>
      <c r="E36" s="1">
        <v>4.6699999999999964</v>
      </c>
      <c r="F36" s="1">
        <v>1.0669774243245045</v>
      </c>
      <c r="G36" s="1">
        <v>-4.5491999999999998E-3</v>
      </c>
      <c r="H36" s="8"/>
      <c r="J36" s="121"/>
      <c r="K36" s="1">
        <v>3.4699999999999989</v>
      </c>
      <c r="L36" s="1">
        <v>0.32136742444753119</v>
      </c>
      <c r="M36" s="1">
        <v>-1.5670900000000001E-2</v>
      </c>
      <c r="N36" s="8"/>
      <c r="P36" s="121"/>
      <c r="T36" s="8"/>
      <c r="V36" s="121"/>
      <c r="Z36" s="8"/>
      <c r="AB36" s="121"/>
      <c r="AF36" s="8"/>
      <c r="AH36" s="121"/>
      <c r="AL36" s="8"/>
      <c r="AN36" s="121"/>
      <c r="AR36" s="8"/>
      <c r="AT36" s="121"/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/>
      <c r="D37" s="121"/>
      <c r="H37" s="8"/>
      <c r="J37" s="121"/>
      <c r="K37" s="1">
        <v>3.4799999999999986</v>
      </c>
      <c r="L37" s="1">
        <v>0.32459722075863751</v>
      </c>
      <c r="M37" s="1">
        <v>1.35152E-2</v>
      </c>
      <c r="N37" s="8"/>
      <c r="P37" s="121"/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/>
      <c r="D38" s="121"/>
      <c r="H38" s="8"/>
      <c r="J38" s="121"/>
      <c r="K38" s="1">
        <v>3.4709999999999988</v>
      </c>
      <c r="L38" s="1">
        <v>0.32168895260926555</v>
      </c>
      <c r="M38" s="1">
        <v>-1.34386E-2</v>
      </c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/>
      <c r="D39" s="121"/>
      <c r="H39" s="8"/>
      <c r="J39" s="121"/>
      <c r="K39" s="1">
        <v>3.4719999999999986</v>
      </c>
      <c r="L39" s="1">
        <v>0.32201080245997932</v>
      </c>
      <c r="M39" s="1">
        <v>-1.12041E-2</v>
      </c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H40" s="8"/>
      <c r="J40" s="121"/>
      <c r="K40" s="1">
        <v>3.4729999999999985</v>
      </c>
      <c r="L40" s="1">
        <v>0.32233297432152236</v>
      </c>
      <c r="M40" s="1">
        <v>-6.7288000000000001E-3</v>
      </c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V1:KX1"/>
    <mergeCell ref="KY1:LA1"/>
    <mergeCell ref="LB1:LD1"/>
    <mergeCell ref="KD1:KF1"/>
    <mergeCell ref="KG1:KI1"/>
    <mergeCell ref="KJ1:KL1"/>
    <mergeCell ref="KM1:KO1"/>
    <mergeCell ref="KP1:KR1"/>
    <mergeCell ref="KS1:KU1"/>
    <mergeCell ref="JL1:JN1"/>
    <mergeCell ref="JO1:JQ1"/>
    <mergeCell ref="JR1:JT1"/>
    <mergeCell ref="JU1:JW1"/>
    <mergeCell ref="JX1:JZ1"/>
    <mergeCell ref="KA1:KC1"/>
    <mergeCell ref="IT1:IV1"/>
    <mergeCell ref="IW1:IY1"/>
    <mergeCell ref="IZ1:JB1"/>
    <mergeCell ref="JC1:JE1"/>
    <mergeCell ref="JF1:JH1"/>
    <mergeCell ref="JI1:JK1"/>
    <mergeCell ref="IB1:ID1"/>
    <mergeCell ref="IE1:IG1"/>
    <mergeCell ref="IH1:IJ1"/>
    <mergeCell ref="IK1:IM1"/>
    <mergeCell ref="IN1:IP1"/>
    <mergeCell ref="IQ1:IS1"/>
    <mergeCell ref="HJ1:HL1"/>
    <mergeCell ref="HM1:HO1"/>
    <mergeCell ref="HP1:HR1"/>
    <mergeCell ref="HS1:HU1"/>
    <mergeCell ref="HV1:HX1"/>
    <mergeCell ref="HY1:IA1"/>
    <mergeCell ref="GR1:GT1"/>
    <mergeCell ref="GU1:GW1"/>
    <mergeCell ref="GX1:GZ1"/>
    <mergeCell ref="HA1:HC1"/>
    <mergeCell ref="HD1:HF1"/>
    <mergeCell ref="HG1:HI1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6C0C-99E8-4A65-A9DC-99508AAA2F33}">
  <sheetPr codeName="Sheet8"/>
  <dimension ref="A1:LD203"/>
  <sheetViews>
    <sheetView zoomScale="85" zoomScaleNormal="85" workbookViewId="0">
      <selection activeCell="F32" sqref="F32"/>
    </sheetView>
  </sheetViews>
  <sheetFormatPr defaultColWidth="9.109375" defaultRowHeight="14.4" x14ac:dyDescent="0.3"/>
  <cols>
    <col min="1" max="1" width="10.109375" style="1" bestFit="1" customWidth="1"/>
    <col min="2" max="2" width="9.88671875" style="1" bestFit="1" customWidth="1"/>
    <col min="3" max="3" width="10" style="1" customWidth="1"/>
    <col min="4" max="4" width="9.109375" style="1"/>
    <col min="5" max="5" width="10.44140625" style="1" customWidth="1"/>
    <col min="6" max="16384" width="9.109375" style="1"/>
  </cols>
  <sheetData>
    <row r="1" spans="1:316" x14ac:dyDescent="0.3">
      <c r="A1" s="120" t="s">
        <v>56</v>
      </c>
      <c r="B1" s="140" t="s">
        <v>75</v>
      </c>
      <c r="C1" s="139"/>
      <c r="D1" s="141"/>
      <c r="E1" s="140" t="s">
        <v>76</v>
      </c>
      <c r="F1" s="139"/>
      <c r="G1" s="141"/>
      <c r="H1" s="140" t="s">
        <v>101</v>
      </c>
      <c r="I1" s="139"/>
      <c r="J1" s="141"/>
      <c r="K1" s="140" t="s">
        <v>102</v>
      </c>
      <c r="L1" s="139"/>
      <c r="M1" s="141"/>
      <c r="N1" s="140" t="s">
        <v>103</v>
      </c>
      <c r="O1" s="139"/>
      <c r="P1" s="141"/>
      <c r="Q1" s="140" t="s">
        <v>110</v>
      </c>
      <c r="R1" s="139"/>
      <c r="S1" s="141"/>
      <c r="T1" s="140" t="s">
        <v>117</v>
      </c>
      <c r="U1" s="139"/>
      <c r="V1" s="141"/>
      <c r="W1" s="139" t="s">
        <v>144</v>
      </c>
      <c r="X1" s="139"/>
      <c r="Y1" s="139"/>
      <c r="Z1" s="140"/>
      <c r="AA1" s="139"/>
      <c r="AB1" s="141"/>
      <c r="AC1" s="139"/>
      <c r="AD1" s="139"/>
      <c r="AE1" s="139"/>
      <c r="AF1" s="140"/>
      <c r="AG1" s="139"/>
      <c r="AH1" s="141"/>
      <c r="AI1" s="139"/>
      <c r="AJ1" s="139"/>
      <c r="AK1" s="139"/>
      <c r="AL1" s="140"/>
      <c r="AM1" s="139"/>
      <c r="AN1" s="141"/>
      <c r="AO1" s="139"/>
      <c r="AP1" s="139"/>
      <c r="AQ1" s="139"/>
      <c r="AR1" s="140"/>
      <c r="AS1" s="139"/>
      <c r="AT1" s="141"/>
      <c r="AU1" s="139"/>
      <c r="AV1" s="139"/>
      <c r="AW1" s="139"/>
      <c r="AX1" s="140"/>
      <c r="AY1" s="139"/>
      <c r="AZ1" s="141"/>
      <c r="BA1" s="139"/>
      <c r="BB1" s="139"/>
      <c r="BC1" s="139"/>
      <c r="BD1" s="140"/>
      <c r="BE1" s="139"/>
      <c r="BF1" s="141"/>
      <c r="BG1" s="139"/>
      <c r="BH1" s="139"/>
      <c r="BI1" s="139"/>
      <c r="BJ1" s="140"/>
      <c r="BK1" s="139"/>
      <c r="BL1" s="141"/>
      <c r="BM1" s="139"/>
      <c r="BN1" s="139"/>
      <c r="BO1" s="139"/>
      <c r="BP1" s="140"/>
      <c r="BQ1" s="139"/>
      <c r="BR1" s="141"/>
      <c r="BS1" s="139"/>
      <c r="BT1" s="139"/>
      <c r="BU1" s="139"/>
      <c r="BV1" s="140"/>
      <c r="BW1" s="139"/>
      <c r="BX1" s="141"/>
      <c r="BY1" s="139"/>
      <c r="BZ1" s="139"/>
      <c r="CA1" s="139"/>
      <c r="CB1" s="140"/>
      <c r="CC1" s="139"/>
      <c r="CD1" s="141"/>
      <c r="CE1" s="139"/>
      <c r="CF1" s="139"/>
      <c r="CG1" s="139"/>
      <c r="CH1" s="140"/>
      <c r="CI1" s="139"/>
      <c r="CJ1" s="141"/>
      <c r="CK1" s="139"/>
      <c r="CL1" s="139"/>
      <c r="CM1" s="139"/>
      <c r="CN1" s="140"/>
      <c r="CO1" s="139"/>
      <c r="CP1" s="141"/>
      <c r="CQ1" s="139"/>
      <c r="CR1" s="139"/>
      <c r="CS1" s="139"/>
      <c r="CT1" s="140"/>
      <c r="CU1" s="139"/>
      <c r="CV1" s="141"/>
      <c r="CW1" s="139"/>
      <c r="CX1" s="139"/>
      <c r="CY1" s="139"/>
      <c r="CZ1" s="140"/>
      <c r="DA1" s="139"/>
      <c r="DB1" s="141"/>
      <c r="DC1" s="139"/>
      <c r="DD1" s="139"/>
      <c r="DE1" s="139"/>
      <c r="DF1" s="140"/>
      <c r="DG1" s="139"/>
      <c r="DH1" s="141"/>
      <c r="DI1" s="139"/>
      <c r="DJ1" s="139"/>
      <c r="DK1" s="139"/>
      <c r="DL1" s="140"/>
      <c r="DM1" s="139"/>
      <c r="DN1" s="141"/>
      <c r="DO1" s="139"/>
      <c r="DP1" s="139"/>
      <c r="DQ1" s="139"/>
      <c r="DR1" s="140"/>
      <c r="DS1" s="139"/>
      <c r="DT1" s="141"/>
      <c r="DU1" s="139"/>
      <c r="DV1" s="139"/>
      <c r="DW1" s="139"/>
      <c r="DX1" s="140"/>
      <c r="DY1" s="139"/>
      <c r="DZ1" s="141"/>
      <c r="EA1" s="139"/>
      <c r="EB1" s="139"/>
      <c r="EC1" s="139"/>
      <c r="ED1" s="140"/>
      <c r="EE1" s="139"/>
      <c r="EF1" s="141"/>
      <c r="EG1" s="139"/>
      <c r="EH1" s="139"/>
      <c r="EI1" s="139"/>
      <c r="EJ1" s="140"/>
      <c r="EK1" s="139"/>
      <c r="EL1" s="141"/>
      <c r="EM1" s="139"/>
      <c r="EN1" s="139"/>
      <c r="EO1" s="139"/>
      <c r="EP1" s="140"/>
      <c r="EQ1" s="139"/>
      <c r="ER1" s="141"/>
      <c r="ES1" s="139"/>
      <c r="ET1" s="139"/>
      <c r="EU1" s="139"/>
      <c r="EV1" s="140"/>
      <c r="EW1" s="139"/>
      <c r="EX1" s="141"/>
      <c r="EY1" s="139"/>
      <c r="EZ1" s="139"/>
      <c r="FA1" s="139"/>
      <c r="FB1" s="140"/>
      <c r="FC1" s="139"/>
      <c r="FD1" s="141"/>
      <c r="FE1" s="139"/>
      <c r="FF1" s="139"/>
      <c r="FG1" s="139"/>
      <c r="FH1" s="140"/>
      <c r="FI1" s="139"/>
      <c r="FJ1" s="141"/>
      <c r="FK1" s="139"/>
      <c r="FL1" s="139"/>
      <c r="FM1" s="139"/>
      <c r="FN1" s="140"/>
      <c r="FO1" s="139"/>
      <c r="FP1" s="141"/>
      <c r="FQ1" s="139"/>
      <c r="FR1" s="139"/>
      <c r="FS1" s="139"/>
      <c r="FT1" s="140"/>
      <c r="FU1" s="139"/>
      <c r="FV1" s="141"/>
      <c r="FW1" s="139"/>
      <c r="FX1" s="139"/>
      <c r="FY1" s="139"/>
      <c r="FZ1" s="140"/>
      <c r="GA1" s="139"/>
      <c r="GB1" s="141"/>
      <c r="GC1" s="139"/>
      <c r="GD1" s="139"/>
      <c r="GE1" s="139"/>
      <c r="GF1" s="140"/>
      <c r="GG1" s="139"/>
      <c r="GH1" s="141"/>
      <c r="GI1" s="139"/>
      <c r="GJ1" s="139"/>
      <c r="GK1" s="139"/>
      <c r="GL1" s="140"/>
      <c r="GM1" s="139"/>
      <c r="GN1" s="141"/>
      <c r="GO1" s="139"/>
      <c r="GP1" s="139"/>
      <c r="GQ1" s="139"/>
      <c r="GR1" s="140"/>
      <c r="GS1" s="139"/>
      <c r="GT1" s="141"/>
      <c r="GU1" s="139"/>
      <c r="GV1" s="139"/>
      <c r="GW1" s="139"/>
      <c r="GX1" s="140"/>
      <c r="GY1" s="139"/>
      <c r="GZ1" s="141"/>
      <c r="HA1" s="139"/>
      <c r="HB1" s="139"/>
      <c r="HC1" s="139"/>
      <c r="HD1" s="140"/>
      <c r="HE1" s="139"/>
      <c r="HF1" s="141"/>
      <c r="HG1" s="139"/>
      <c r="HH1" s="139"/>
      <c r="HI1" s="139"/>
      <c r="HJ1" s="140"/>
      <c r="HK1" s="139"/>
      <c r="HL1" s="141"/>
      <c r="HM1" s="139"/>
      <c r="HN1" s="139"/>
      <c r="HO1" s="139"/>
      <c r="HP1" s="140"/>
      <c r="HQ1" s="139"/>
      <c r="HR1" s="141"/>
      <c r="HS1" s="139"/>
      <c r="HT1" s="139"/>
      <c r="HU1" s="139"/>
      <c r="HV1" s="140"/>
      <c r="HW1" s="139"/>
      <c r="HX1" s="141"/>
      <c r="HY1" s="139"/>
      <c r="HZ1" s="139"/>
      <c r="IA1" s="139"/>
      <c r="IB1" s="140"/>
      <c r="IC1" s="139"/>
      <c r="ID1" s="141"/>
      <c r="IE1" s="139"/>
      <c r="IF1" s="139"/>
      <c r="IG1" s="139"/>
      <c r="IH1" s="140"/>
      <c r="II1" s="139"/>
      <c r="IJ1" s="141"/>
      <c r="IK1" s="139"/>
      <c r="IL1" s="139"/>
      <c r="IM1" s="139"/>
      <c r="IN1" s="140"/>
      <c r="IO1" s="139"/>
      <c r="IP1" s="141"/>
      <c r="IQ1" s="139"/>
      <c r="IR1" s="139"/>
      <c r="IS1" s="139"/>
      <c r="IT1" s="140"/>
      <c r="IU1" s="139"/>
      <c r="IV1" s="141"/>
      <c r="IW1" s="139"/>
      <c r="IX1" s="139"/>
      <c r="IY1" s="139"/>
      <c r="IZ1" s="140"/>
      <c r="JA1" s="139"/>
      <c r="JB1" s="141"/>
      <c r="JC1" s="139"/>
      <c r="JD1" s="139"/>
      <c r="JE1" s="139"/>
      <c r="JF1" s="140"/>
      <c r="JG1" s="139"/>
      <c r="JH1" s="141"/>
      <c r="JI1" s="139"/>
      <c r="JJ1" s="139"/>
      <c r="JK1" s="139"/>
      <c r="JL1" s="140"/>
      <c r="JM1" s="139"/>
      <c r="JN1" s="141"/>
      <c r="JO1" s="139"/>
      <c r="JP1" s="139"/>
      <c r="JQ1" s="139"/>
      <c r="JR1" s="140"/>
      <c r="JS1" s="139"/>
      <c r="JT1" s="141"/>
      <c r="JU1" s="139"/>
      <c r="JV1" s="139"/>
      <c r="JW1" s="139"/>
      <c r="JX1" s="140"/>
      <c r="JY1" s="139"/>
      <c r="JZ1" s="141"/>
      <c r="KA1" s="139"/>
      <c r="KB1" s="139"/>
      <c r="KC1" s="139"/>
      <c r="KD1" s="140"/>
      <c r="KE1" s="139"/>
      <c r="KF1" s="141"/>
      <c r="KG1" s="139"/>
      <c r="KH1" s="139"/>
      <c r="KI1" s="139"/>
      <c r="KJ1" s="140"/>
      <c r="KK1" s="139"/>
      <c r="KL1" s="141"/>
      <c r="KM1" s="139"/>
      <c r="KN1" s="139"/>
      <c r="KO1" s="139"/>
      <c r="KP1" s="140"/>
      <c r="KQ1" s="139"/>
      <c r="KR1" s="141"/>
      <c r="KS1" s="139"/>
      <c r="KT1" s="139"/>
      <c r="KU1" s="139"/>
      <c r="KV1" s="140"/>
      <c r="KW1" s="139"/>
      <c r="KX1" s="141"/>
      <c r="KY1" s="139"/>
      <c r="KZ1" s="139"/>
      <c r="LA1" s="139"/>
      <c r="LB1" s="140"/>
      <c r="LC1" s="139"/>
      <c r="LD1" s="141"/>
    </row>
    <row r="2" spans="1:316" x14ac:dyDescent="0.3">
      <c r="A2" s="1" t="s">
        <v>229</v>
      </c>
      <c r="B2" s="127">
        <v>225</v>
      </c>
      <c r="C2" s="119">
        <v>0.875</v>
      </c>
      <c r="D2" s="128">
        <v>1.1329556234865952</v>
      </c>
      <c r="E2" s="127">
        <v>225</v>
      </c>
      <c r="F2" s="119">
        <v>0.9</v>
      </c>
      <c r="G2" s="128">
        <v>1.7243149031685405</v>
      </c>
      <c r="H2" s="129">
        <v>225</v>
      </c>
      <c r="I2" s="119">
        <v>0.5</v>
      </c>
      <c r="J2" s="126">
        <v>0.05</v>
      </c>
      <c r="K2" s="127">
        <v>225</v>
      </c>
      <c r="L2" s="119">
        <v>0.2</v>
      </c>
      <c r="M2" s="128">
        <v>0.01</v>
      </c>
      <c r="N2" s="129">
        <v>225</v>
      </c>
      <c r="O2" s="119">
        <v>0.2</v>
      </c>
      <c r="P2" s="126">
        <v>0.01</v>
      </c>
      <c r="Q2" s="127">
        <v>225</v>
      </c>
      <c r="R2" s="119">
        <v>0.2</v>
      </c>
      <c r="S2" s="128">
        <v>0.01</v>
      </c>
      <c r="T2" s="129">
        <v>225</v>
      </c>
      <c r="U2" s="119">
        <v>0.16700000000000001</v>
      </c>
      <c r="V2" s="126">
        <v>0.01</v>
      </c>
      <c r="W2" s="127">
        <v>225</v>
      </c>
      <c r="X2" s="119">
        <v>0.90600000000000003</v>
      </c>
      <c r="Y2" s="128">
        <v>0.01</v>
      </c>
      <c r="Z2" s="129"/>
      <c r="AA2" s="119"/>
      <c r="AB2" s="126"/>
      <c r="AC2" s="127"/>
      <c r="AD2" s="119"/>
      <c r="AE2" s="128"/>
      <c r="AF2" s="129"/>
      <c r="AG2" s="119"/>
      <c r="AH2" s="126"/>
      <c r="AI2" s="127"/>
      <c r="AJ2" s="119"/>
      <c r="AK2" s="128"/>
      <c r="AL2" s="127"/>
      <c r="AM2" s="119"/>
      <c r="AN2" s="128"/>
      <c r="AO2" s="127"/>
      <c r="AP2" s="119"/>
      <c r="AQ2" s="128"/>
      <c r="AR2" s="127"/>
      <c r="AS2" s="119"/>
      <c r="AT2" s="128"/>
      <c r="AU2" s="127"/>
      <c r="AV2" s="119"/>
      <c r="AW2" s="128"/>
      <c r="AX2" s="127"/>
      <c r="AY2" s="119"/>
      <c r="AZ2" s="128"/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228</v>
      </c>
      <c r="C3" s="103" t="s">
        <v>225</v>
      </c>
      <c r="D3" s="105" t="s">
        <v>232</v>
      </c>
      <c r="E3" s="103" t="s">
        <v>230</v>
      </c>
      <c r="F3" s="103" t="s">
        <v>225</v>
      </c>
      <c r="G3" s="103" t="s">
        <v>232</v>
      </c>
      <c r="H3" s="104" t="s">
        <v>230</v>
      </c>
      <c r="I3" s="103" t="s">
        <v>225</v>
      </c>
      <c r="J3" s="105" t="s">
        <v>232</v>
      </c>
      <c r="K3" s="103" t="s">
        <v>230</v>
      </c>
      <c r="L3" s="103" t="s">
        <v>225</v>
      </c>
      <c r="M3" s="103" t="s">
        <v>232</v>
      </c>
      <c r="N3" s="104" t="s">
        <v>230</v>
      </c>
      <c r="O3" s="103" t="s">
        <v>225</v>
      </c>
      <c r="P3" s="105" t="s">
        <v>232</v>
      </c>
      <c r="Q3" s="103" t="s">
        <v>230</v>
      </c>
      <c r="R3" s="103" t="s">
        <v>225</v>
      </c>
      <c r="S3" s="103" t="s">
        <v>232</v>
      </c>
      <c r="T3" s="104" t="s">
        <v>230</v>
      </c>
      <c r="U3" s="103" t="s">
        <v>225</v>
      </c>
      <c r="V3" s="105" t="s">
        <v>232</v>
      </c>
      <c r="W3" s="103" t="s">
        <v>231</v>
      </c>
      <c r="X3" s="103" t="s">
        <v>225</v>
      </c>
      <c r="Y3" s="103" t="s">
        <v>232</v>
      </c>
      <c r="Z3" s="104" t="s">
        <v>230</v>
      </c>
      <c r="AA3" s="103" t="s">
        <v>225</v>
      </c>
      <c r="AB3" s="105" t="s">
        <v>232</v>
      </c>
      <c r="AC3" s="103" t="s">
        <v>231</v>
      </c>
      <c r="AD3" s="103" t="s">
        <v>225</v>
      </c>
      <c r="AE3" s="103" t="s">
        <v>232</v>
      </c>
      <c r="AF3" s="104" t="s">
        <v>230</v>
      </c>
      <c r="AG3" s="103" t="s">
        <v>225</v>
      </c>
      <c r="AH3" s="105" t="s">
        <v>227</v>
      </c>
      <c r="AI3" s="103" t="s">
        <v>230</v>
      </c>
      <c r="AJ3" s="103" t="s">
        <v>225</v>
      </c>
      <c r="AK3" s="103" t="s">
        <v>227</v>
      </c>
      <c r="AL3" s="104" t="s">
        <v>230</v>
      </c>
      <c r="AM3" s="103" t="s">
        <v>225</v>
      </c>
      <c r="AN3" s="105" t="s">
        <v>227</v>
      </c>
      <c r="AO3" s="103" t="s">
        <v>230</v>
      </c>
      <c r="AP3" s="103" t="s">
        <v>225</v>
      </c>
      <c r="AQ3" s="103" t="s">
        <v>227</v>
      </c>
      <c r="AR3" s="104" t="s">
        <v>230</v>
      </c>
      <c r="AS3" s="103" t="s">
        <v>225</v>
      </c>
      <c r="AT3" s="105" t="s">
        <v>227</v>
      </c>
      <c r="AU3" s="103" t="s">
        <v>230</v>
      </c>
      <c r="AV3" s="103" t="s">
        <v>225</v>
      </c>
      <c r="AW3" s="103" t="s">
        <v>227</v>
      </c>
      <c r="AX3" s="104" t="s">
        <v>230</v>
      </c>
      <c r="AY3" s="103" t="s">
        <v>225</v>
      </c>
      <c r="AZ3" s="105" t="s">
        <v>227</v>
      </c>
      <c r="BA3" s="103" t="s">
        <v>230</v>
      </c>
      <c r="BB3" s="103" t="s">
        <v>225</v>
      </c>
      <c r="BC3" s="103" t="s">
        <v>227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90</v>
      </c>
      <c r="C4" s="1">
        <v>2.7029999999999998</v>
      </c>
      <c r="D4" s="121"/>
      <c r="E4" s="1">
        <v>80</v>
      </c>
      <c r="F4" s="1">
        <v>1.2999999999999999E-2</v>
      </c>
      <c r="H4" s="8">
        <v>10</v>
      </c>
      <c r="I4" s="1">
        <v>0.1</v>
      </c>
      <c r="J4" s="121">
        <f>ROUND(1/I4-1/$I$2,3)</f>
        <v>8</v>
      </c>
      <c r="K4" s="1">
        <v>10</v>
      </c>
      <c r="L4" s="1">
        <v>0.1</v>
      </c>
      <c r="M4" s="1">
        <f>ROUND(1/L4-1/$L$2,3)</f>
        <v>5</v>
      </c>
      <c r="N4" s="8">
        <v>10</v>
      </c>
      <c r="O4" s="1">
        <v>0.1</v>
      </c>
      <c r="P4" s="121"/>
      <c r="Q4" s="1">
        <v>10</v>
      </c>
      <c r="R4" s="1">
        <v>0.1</v>
      </c>
      <c r="T4" s="8">
        <v>15</v>
      </c>
      <c r="U4" s="1">
        <v>6.7000000000000004E-2</v>
      </c>
      <c r="V4" s="121"/>
      <c r="W4" s="1">
        <v>300</v>
      </c>
      <c r="X4" s="1">
        <v>0.80600000000000005</v>
      </c>
      <c r="Y4" s="1">
        <f>ROUND(1/X4-1/$X$2,3)</f>
        <v>0.13700000000000001</v>
      </c>
      <c r="Z4" s="8"/>
      <c r="AB4" s="121"/>
      <c r="AF4" s="8"/>
      <c r="AH4" s="121"/>
      <c r="AL4" s="8"/>
      <c r="AN4" s="121"/>
      <c r="AR4" s="8"/>
      <c r="AT4" s="121"/>
      <c r="AX4" s="8"/>
      <c r="AZ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v>60</v>
      </c>
      <c r="C5" s="1">
        <v>1.4930000000000001</v>
      </c>
      <c r="D5" s="121">
        <v>-76.25</v>
      </c>
      <c r="E5" s="1">
        <v>72</v>
      </c>
      <c r="F5" s="1">
        <v>1.0640000000000001</v>
      </c>
      <c r="G5" s="1">
        <v>0.27</v>
      </c>
      <c r="H5" s="8">
        <f>H4</f>
        <v>10</v>
      </c>
      <c r="I5" s="1">
        <f>ROUND(H$2/H5,4)</f>
        <v>22.5</v>
      </c>
      <c r="J5" s="121">
        <f>ROUND(1/I5-1/$I$2,3)</f>
        <v>-1.956</v>
      </c>
      <c r="K5" s="1">
        <f>K4</f>
        <v>10</v>
      </c>
      <c r="L5" s="1">
        <f>ROUND(K$2/K5,4)</f>
        <v>22.5</v>
      </c>
      <c r="M5" s="1">
        <f>ROUND(1/L5-1/$L$2,3)</f>
        <v>-4.9560000000000004</v>
      </c>
      <c r="N5" s="8">
        <v>13</v>
      </c>
      <c r="O5" s="1">
        <v>0.76900000000000002</v>
      </c>
      <c r="P5" s="121">
        <f>ROUND(1/O5-1/$O$2,3)</f>
        <v>-3.7</v>
      </c>
      <c r="Q5" s="1">
        <v>20</v>
      </c>
      <c r="R5" s="1">
        <v>0.5</v>
      </c>
      <c r="S5" s="1">
        <f>ROUND(1/R5-1/$R$2,3)</f>
        <v>-3</v>
      </c>
      <c r="T5" s="8">
        <v>20</v>
      </c>
      <c r="U5" s="1">
        <v>0.5</v>
      </c>
      <c r="V5" s="121">
        <f>ROUND(1/U5-1/$U$2,3)</f>
        <v>-3.988</v>
      </c>
      <c r="W5" s="1">
        <f>W4</f>
        <v>300</v>
      </c>
      <c r="X5" s="1">
        <f>ROUND(W$2/W5,4)</f>
        <v>0.75</v>
      </c>
      <c r="Y5" s="1">
        <f>ROUND(1/X5-1/$X$2,3)</f>
        <v>0.23</v>
      </c>
      <c r="Z5" s="8"/>
      <c r="AB5" s="121"/>
      <c r="AF5" s="8"/>
      <c r="AH5" s="121"/>
      <c r="AL5" s="8"/>
      <c r="AN5" s="121"/>
      <c r="AR5" s="8"/>
      <c r="AT5" s="121"/>
      <c r="AX5" s="8"/>
      <c r="AZ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v>172</v>
      </c>
      <c r="C6" s="1">
        <v>0.94299999999999995</v>
      </c>
      <c r="D6" s="121">
        <v>-0.18</v>
      </c>
      <c r="E6" s="1">
        <v>150</v>
      </c>
      <c r="F6" s="1">
        <v>6.0000000000000001E-3</v>
      </c>
      <c r="G6" s="1">
        <v>165.61</v>
      </c>
      <c r="H6" s="8">
        <f>ROUND((1/I6)*$H$2/I6,0)</f>
        <v>13</v>
      </c>
      <c r="I6" s="1">
        <f>ROUND(1/(1/I5-J5*ABS(J5)*$J$2),4)</f>
        <v>4.2419000000000002</v>
      </c>
      <c r="J6" s="121">
        <f>ROUND(1/I6-1/$I$2,7)</f>
        <v>-1.7642566</v>
      </c>
      <c r="K6" s="1">
        <f>ROUND((1/L6)*$K$2/L6,0)</f>
        <v>19</v>
      </c>
      <c r="L6" s="1">
        <f>ROUND(1/(1/L5-M5*ABS(M5)*$M$2),4)</f>
        <v>3.4474999999999998</v>
      </c>
      <c r="M6" s="1">
        <f>ROUND(1/L6-1/$L$2,7)</f>
        <v>-4.7099346999999998</v>
      </c>
      <c r="N6" s="8">
        <f>N5</f>
        <v>13</v>
      </c>
      <c r="O6" s="1">
        <f>ROUND(N$2/N6,4)</f>
        <v>17.307700000000001</v>
      </c>
      <c r="P6" s="121">
        <f>ROUND(1/O6-1/$O$2,3)</f>
        <v>-4.9420000000000002</v>
      </c>
      <c r="Q6" s="1">
        <f>Q5</f>
        <v>20</v>
      </c>
      <c r="R6" s="1">
        <f>ROUND(Q$2/Q6,4)</f>
        <v>11.25</v>
      </c>
      <c r="S6" s="1">
        <f>ROUND(1/R6-1/$R$2,3)</f>
        <v>-4.9109999999999996</v>
      </c>
      <c r="T6" s="8">
        <f>T5</f>
        <v>20</v>
      </c>
      <c r="U6" s="1">
        <f>ROUND(T$2/T6,4)</f>
        <v>11.25</v>
      </c>
      <c r="V6" s="121">
        <f>ROUND(1/U6-1/$U$2,3)</f>
        <v>-5.899</v>
      </c>
      <c r="W6" s="1">
        <f>ROUND((1/X6)*$W$2/X6,0)</f>
        <v>400</v>
      </c>
      <c r="X6" s="1">
        <f>ROUND(1/(1/X5-Y5*ABS(Y5)*$Y$2),4)</f>
        <v>0.75029999999999997</v>
      </c>
      <c r="Y6" s="1">
        <f>ROUND(1/X6-1/$X$2,7)</f>
        <v>0.22904749999999999</v>
      </c>
      <c r="Z6" s="8"/>
      <c r="AB6" s="121"/>
      <c r="AF6" s="8"/>
      <c r="AH6" s="121"/>
      <c r="AL6" s="8"/>
      <c r="AN6" s="121"/>
      <c r="AR6" s="8"/>
      <c r="AT6" s="121"/>
      <c r="AX6" s="8"/>
      <c r="AZ6" s="121"/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v>97</v>
      </c>
      <c r="C7" s="1">
        <v>2.6320000000000001</v>
      </c>
      <c r="D7" s="121">
        <v>-166.29</v>
      </c>
      <c r="E7" s="1">
        <v>40</v>
      </c>
      <c r="F7" s="1">
        <v>4.1669999999999998</v>
      </c>
      <c r="G7" s="1">
        <v>-0.04</v>
      </c>
      <c r="H7" s="8">
        <f>ROUND((1/I7)*$H$2/I7,0)</f>
        <v>34</v>
      </c>
      <c r="I7" s="1">
        <f>ROUND(1/(1/I6-J6*ABS(J6)*$J$2),4)</f>
        <v>2.5550999999999999</v>
      </c>
      <c r="J7" s="121">
        <f>ROUND(1/I7-1/$I$2,7)</f>
        <v>-1.6086259000000001</v>
      </c>
      <c r="K7" s="1">
        <f>ROUND((1/L7)*$K$2/L7,0)</f>
        <v>59</v>
      </c>
      <c r="L7" s="1">
        <f>ROUND(1/(1/L6-M6*ABS(M6)*$M$2),4)</f>
        <v>1.9535</v>
      </c>
      <c r="M7" s="1">
        <f>ROUND(1/L7-1/$L$2,7)</f>
        <v>-4.4880982999999999</v>
      </c>
      <c r="N7" s="8">
        <f>ROUND((1/O7)*$N$2/O7,0)</f>
        <v>21</v>
      </c>
      <c r="O7" s="1">
        <f>ROUND(1/(1/O6-P6*ABS(P6)*$P$2),4)</f>
        <v>3.3111000000000002</v>
      </c>
      <c r="P7" s="121">
        <f>ROUND(1/O7-1/$O$2,7)</f>
        <v>-4.6979856</v>
      </c>
      <c r="Q7" s="1">
        <f>ROUND((1/R7)*$Q$2/R7,0)</f>
        <v>25</v>
      </c>
      <c r="R7" s="1">
        <f>ROUND(1/(1/R6-S6*ABS(S6)*$S$2),4)</f>
        <v>3.0297000000000001</v>
      </c>
      <c r="S7" s="1">
        <f>ROUND(1/R7-1/$R$2,7)</f>
        <v>-4.6699343000000004</v>
      </c>
      <c r="T7" s="8">
        <f>ROUND((1/U7)*$T$2/U7,0)</f>
        <v>43</v>
      </c>
      <c r="U7" s="1">
        <f>ROUND(1/(1/U6-V6*ABS(V6)*$V$2),4)</f>
        <v>2.2890000000000001</v>
      </c>
      <c r="V7" s="121">
        <f>ROUND(1/U7-1/$U$2,7)</f>
        <v>-5.5511520000000001</v>
      </c>
      <c r="W7" s="1">
        <f>ROUND((1/X7)*$W$2/X7,0)</f>
        <v>399</v>
      </c>
      <c r="X7" s="1">
        <f>ROUND(1/(1/X6-Y6*ABS(Y6)*$Y$2),4)</f>
        <v>0.75060000000000004</v>
      </c>
      <c r="Y7" s="1">
        <f>ROUND(1/X7-1/$X$2,7)</f>
        <v>0.22851479999999999</v>
      </c>
      <c r="Z7" s="8"/>
      <c r="AB7" s="121"/>
      <c r="AF7" s="8"/>
      <c r="AH7" s="121"/>
      <c r="AL7" s="8"/>
      <c r="AN7" s="121"/>
      <c r="AR7" s="8"/>
      <c r="AT7" s="121"/>
      <c r="AX7" s="8"/>
      <c r="AZ7" s="121"/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8">
        <v>120</v>
      </c>
      <c r="C8" s="1">
        <v>0.76300000000000001</v>
      </c>
      <c r="D8" s="121">
        <v>0.93</v>
      </c>
      <c r="E8" s="1">
        <v>120</v>
      </c>
      <c r="F8" s="50">
        <v>2E-3</v>
      </c>
      <c r="G8" s="1">
        <f>ROUND(1/F8-1/$F$2,3)</f>
        <v>498.88900000000001</v>
      </c>
      <c r="H8" s="8">
        <f>ROUND((1/I8)*$H$2/I8,0)</f>
        <v>61</v>
      </c>
      <c r="I8" s="1">
        <f>ROUND(1/(1/I7-J7*ABS(J7)*$J$2),4)</f>
        <v>1.9202999999999999</v>
      </c>
      <c r="J8" s="121">
        <f>ROUND(1/I8-1/$I$2,7)</f>
        <v>-1.4792479999999999</v>
      </c>
      <c r="K8" s="1">
        <f>ROUND((1/L8)*$K$2/L8,0)</f>
        <v>114</v>
      </c>
      <c r="L8" s="1">
        <f>ROUND(1/(1/L7-M7*ABS(M7)*$M$2),4)</f>
        <v>1.4018999999999999</v>
      </c>
      <c r="M8" s="1">
        <f>ROUND(1/L8-1/$L$2,7)</f>
        <v>-4.2866824000000001</v>
      </c>
      <c r="N8" s="8">
        <f>ROUND((1/O8)*$N$2/O8,0)</f>
        <v>61</v>
      </c>
      <c r="O8" s="1">
        <f>ROUND(1/(1/O7-P7*ABS(P7)*$P$2),4)</f>
        <v>1.9131</v>
      </c>
      <c r="P8" s="121">
        <f>ROUND(1/O8-1/$O$2,7)</f>
        <v>-4.4772882000000003</v>
      </c>
      <c r="Q8" s="1">
        <f>ROUND((1/R8)*$Q$2/R8,0)</f>
        <v>68</v>
      </c>
      <c r="R8" s="1">
        <f>ROUND(1/(1/R7-S7*ABS(S7)*$S$2),4)</f>
        <v>1.8243</v>
      </c>
      <c r="S8" s="1">
        <f>ROUND(1/R8-1/$R$2,7)</f>
        <v>-4.4518445</v>
      </c>
      <c r="T8" s="8">
        <f>ROUND((1/U8)*$T$2/U8,0)</f>
        <v>125</v>
      </c>
      <c r="U8" s="1">
        <f>ROUND(1/(1/U7-V7*ABS(V7)*$V$2),4)</f>
        <v>1.3422000000000001</v>
      </c>
      <c r="V8" s="121">
        <f>ROUND(1/U8-1/$U$2,7)</f>
        <v>-5.2429785000000004</v>
      </c>
      <c r="W8" s="1">
        <f>ROUND((1/X8)*$W$2/X8,0)</f>
        <v>399</v>
      </c>
      <c r="X8" s="1">
        <f>ROUND(1/(1/X7-Y7*ABS(Y7)*$Y$2),4)</f>
        <v>0.75090000000000001</v>
      </c>
      <c r="Y8" s="1">
        <f>ROUND(1/X8-1/$X$2,7)</f>
        <v>0.2279825</v>
      </c>
      <c r="Z8" s="8"/>
      <c r="AB8" s="121"/>
      <c r="AF8" s="8"/>
      <c r="AH8" s="121"/>
      <c r="AL8" s="8"/>
      <c r="AN8" s="121"/>
      <c r="AR8" s="8"/>
      <c r="AT8" s="121"/>
      <c r="AX8" s="8"/>
      <c r="AZ8" s="121"/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8">
        <v>90</v>
      </c>
      <c r="C9" s="1">
        <v>3.5710000000000002</v>
      </c>
      <c r="D9" s="121">
        <v>-1.03</v>
      </c>
      <c r="E9" s="10">
        <f>E8</f>
        <v>120</v>
      </c>
      <c r="F9" s="50">
        <f>ROUND(E$2/E9,4)</f>
        <v>1.875</v>
      </c>
      <c r="G9" s="50">
        <f>ROUND(1/F9-1/$F$2,3)</f>
        <v>-0.57799999999999996</v>
      </c>
      <c r="H9" s="8">
        <f>ROUND((1/I9)*$H$2/I9,0)</f>
        <v>89</v>
      </c>
      <c r="I9" s="1">
        <f>ROUND(1/(1/I8-J8*ABS(J8)*$J$2),4)</f>
        <v>1.5869</v>
      </c>
      <c r="J9" s="121">
        <f>ROUND(1/I9-1/$I$2,7)</f>
        <v>-1.3698406000000001</v>
      </c>
      <c r="K9" s="1">
        <f>ROUND((1/L9)*$K$2/L9,0)</f>
        <v>181</v>
      </c>
      <c r="L9" s="1">
        <f>ROUND(1/(1/L8-M8*ABS(M8)*$M$2),4)</f>
        <v>1.1147</v>
      </c>
      <c r="M9" s="1">
        <f>ROUND(1/L9-1/$L$2,7)</f>
        <v>-4.1028976000000004</v>
      </c>
      <c r="N9" s="8">
        <f>ROUND((1/O9)*$N$2/O9,0)</f>
        <v>118</v>
      </c>
      <c r="O9" s="1">
        <f>ROUND(1/(1/O8-P8*ABS(P8)*$P$2),4)</f>
        <v>1.3828</v>
      </c>
      <c r="P9" s="121">
        <f>ROUND(1/O9-1/$O$2,7)</f>
        <v>-4.2768296000000001</v>
      </c>
      <c r="Q9" s="1">
        <f>ROUND((1/R9)*$Q$2/R9,0)</f>
        <v>125</v>
      </c>
      <c r="R9" s="1">
        <f>ROUND(1/(1/R8-S8*ABS(S8)*$S$2),4)</f>
        <v>1.3399000000000001</v>
      </c>
      <c r="S9" s="1">
        <f>ROUND(1/R9-1/$R$2,7)</f>
        <v>-4.2536756000000002</v>
      </c>
      <c r="T9" s="8">
        <f>ROUND((1/U9)*$T$2/U9,0)</f>
        <v>234</v>
      </c>
      <c r="U9" s="1">
        <f>ROUND(1/(1/U8-V8*ABS(V8)*$V$2),4)</f>
        <v>0.98050000000000004</v>
      </c>
      <c r="V9" s="121">
        <f>ROUND(1/U9-1/$U$2,7)</f>
        <v>-4.9681360999999997</v>
      </c>
      <c r="W9" s="1">
        <f>ROUND((1/X9)*$W$2/X9,0)</f>
        <v>399</v>
      </c>
      <c r="X9" s="1">
        <f>ROUND(1/(1/X8-Y8*ABS(Y8)*$Y$2),4)</f>
        <v>0.75119999999999998</v>
      </c>
      <c r="Y9" s="1">
        <f>ROUND(1/X9-1/$X$2,7)</f>
        <v>0.2274506</v>
      </c>
      <c r="Z9" s="8"/>
      <c r="AB9" s="121"/>
      <c r="AF9" s="8"/>
      <c r="AH9" s="121"/>
      <c r="AL9" s="8"/>
      <c r="AN9" s="121"/>
      <c r="AR9" s="8"/>
      <c r="AT9" s="121"/>
      <c r="AX9" s="8"/>
      <c r="AZ9" s="121"/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8">
        <v>480</v>
      </c>
      <c r="C10" s="1">
        <v>0.14099999999999999</v>
      </c>
      <c r="D10" s="121">
        <v>6.85</v>
      </c>
      <c r="E10" s="1">
        <f>ROUND((1/F10)*$E$2/F10,0)-ROUND((277-120)-(1.05785767885642)*(EXP(2.5)),0)</f>
        <v>133</v>
      </c>
      <c r="F10" s="50">
        <f>ROUND(1/(1/F9-G9*ABS(G9)*$G$2),4)</f>
        <v>0.90139999999999998</v>
      </c>
      <c r="G10" s="1">
        <f>ROUND(1/F10-1/$F$2,7)</f>
        <v>-1.7256999999999999E-3</v>
      </c>
      <c r="H10" s="8"/>
      <c r="J10" s="121"/>
      <c r="N10" s="8">
        <f>ROUND((1/O10)*$N$2/O10,0)</f>
        <v>185</v>
      </c>
      <c r="O10" s="1">
        <f>ROUND(1/(1/O9-P9*ABS(P9)*$P$2),4)</f>
        <v>1.1036999999999999</v>
      </c>
      <c r="P10" s="121">
        <f>ROUND(1/O10-1/$O$2,7)</f>
        <v>-4.0939566999999997</v>
      </c>
      <c r="Q10" s="1">
        <f>ROUND((1/R10)*$Q$2/R10,0)</f>
        <v>193</v>
      </c>
      <c r="R10" s="1">
        <f>ROUND(1/(1/R9-S9*ABS(S9)*$S$2),4)</f>
        <v>1.0784</v>
      </c>
      <c r="S10" s="1">
        <f>ROUND(1/R10-1/$R$2,7)</f>
        <v>-4.0727003000000002</v>
      </c>
      <c r="T10" s="8">
        <f>ROUND((1/U10)*$T$2/U10,0)</f>
        <v>361</v>
      </c>
      <c r="U10" s="1">
        <f>ROUND(1/(1/U9-V9*ABS(V9)*$V$2),4)</f>
        <v>0.78939999999999999</v>
      </c>
      <c r="V10" s="121">
        <f>ROUND(1/U10-1/$U$2,7)</f>
        <v>-4.7212391</v>
      </c>
      <c r="Z10" s="8"/>
      <c r="AB10" s="121"/>
      <c r="AF10" s="8"/>
      <c r="AH10" s="121"/>
      <c r="AL10" s="8"/>
      <c r="AN10" s="121"/>
      <c r="AR10" s="8"/>
      <c r="AT10" s="121"/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8">
        <v>245</v>
      </c>
      <c r="C11" s="1">
        <v>6.6669999999999998</v>
      </c>
      <c r="D11" s="121">
        <v>-499.85</v>
      </c>
      <c r="E11" s="1">
        <f>ROUND((1/F11)*$E$2/F11,0)-ROUND((277-120)-(1.05785767885642)*(EXP(3.75)),0)</f>
        <v>165</v>
      </c>
      <c r="F11" s="1">
        <f>ROUND(1/(1/F10-G10*ABS(G10)*$G$2),4)</f>
        <v>0.90139999999999998</v>
      </c>
      <c r="G11" s="1">
        <f>ROUND(1/F11-1/$F$2,7)</f>
        <v>-1.7256999999999999E-3</v>
      </c>
      <c r="H11" s="8"/>
      <c r="J11" s="121"/>
      <c r="N11" s="8"/>
      <c r="P11" s="121"/>
      <c r="T11" s="8"/>
      <c r="V11" s="121"/>
      <c r="Z11" s="8"/>
      <c r="AB11" s="121"/>
      <c r="AF11" s="8"/>
      <c r="AH11" s="121"/>
      <c r="AL11" s="8"/>
      <c r="AN11" s="121"/>
      <c r="AR11" s="8"/>
      <c r="AT11" s="121"/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124">
        <v>60</v>
      </c>
      <c r="C12" s="1">
        <v>0.59199999999999997</v>
      </c>
      <c r="D12" s="121">
        <f>ROUND(1/C12-1/$C$2,3)</f>
        <v>0.54600000000000004</v>
      </c>
      <c r="E12" s="1">
        <f>ROUND((1/F12)*$E$2/F12,0)-ROUND((277-120)-(1.05785767885642)*(EXP(4.875)),0)</f>
        <v>259</v>
      </c>
      <c r="F12" s="1">
        <f>ROUND(1/(1/F11-G11*ABS(G11)*$G$2),4)</f>
        <v>0.90139999999999998</v>
      </c>
      <c r="G12" s="1">
        <f>ROUND(1/F12-1/$F$2,7)</f>
        <v>-1.7256999999999999E-3</v>
      </c>
      <c r="H12" s="8"/>
      <c r="J12" s="121"/>
      <c r="N12" s="8"/>
      <c r="P12" s="121"/>
      <c r="T12" s="8"/>
      <c r="V12" s="121"/>
      <c r="Z12" s="8"/>
      <c r="AB12" s="121"/>
      <c r="AF12" s="8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124">
        <f>B12</f>
        <v>60</v>
      </c>
      <c r="C13" s="1">
        <f>ROUND(B$2/B13,4)</f>
        <v>3.75</v>
      </c>
      <c r="D13" s="121">
        <f>ROUND(1/C13-1/$C$2,3)</f>
        <v>-0.876</v>
      </c>
      <c r="E13" s="1">
        <f>ROUND((1/F13)*$E$2/F13,0)</f>
        <v>277</v>
      </c>
      <c r="F13" s="1">
        <f>ROUND(1/(1/F12-G12*ABS(G12)*$G$2),4)</f>
        <v>0.90139999999999998</v>
      </c>
      <c r="G13" s="1">
        <f>ROUND(1/F13-1/$F$2,7)</f>
        <v>-1.7256999999999999E-3</v>
      </c>
      <c r="H13" s="8"/>
      <c r="J13" s="121"/>
      <c r="N13" s="8"/>
      <c r="P13" s="121"/>
      <c r="T13" s="8"/>
      <c r="V13" s="121"/>
      <c r="Z13" s="8"/>
      <c r="AB13" s="121"/>
      <c r="AF13" s="8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>
        <f>ROUND((1/C14)*$B$2/C14,0)-ROUND((290-60)-(1.54972780978966)*(EXP(2.5)),0)</f>
        <v>79</v>
      </c>
      <c r="C14" s="1">
        <f>ROUND(1/(1/C13-D13*ABS(D13)*$D$2),4)</f>
        <v>0.88019999999999998</v>
      </c>
      <c r="D14" s="121">
        <f>ROUND(1/C14-1/$C$2,7)</f>
        <v>-6.7517000000000002E-3</v>
      </c>
      <c r="H14" s="8"/>
      <c r="J14" s="121"/>
      <c r="N14" s="8"/>
      <c r="P14" s="121"/>
      <c r="T14" s="8"/>
      <c r="V14" s="121"/>
      <c r="Z14" s="8"/>
      <c r="AB14" s="121"/>
      <c r="AF14" s="8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>
        <f>ROUND((1/C15)*$B$2/C15,0)-ROUND((290-60)-(1.54972780978966)*(EXP(3.75)),0)</f>
        <v>126</v>
      </c>
      <c r="C15" s="1">
        <f>ROUND(1/(1/C14-D14*ABS(D14)*$D$2),4)</f>
        <v>0.88019999999999998</v>
      </c>
      <c r="D15" s="121">
        <f>ROUND(1/C15-1/$C$2,7)</f>
        <v>-6.7517000000000002E-3</v>
      </c>
      <c r="H15" s="8"/>
      <c r="J15" s="121"/>
      <c r="N15" s="8"/>
      <c r="P15" s="121"/>
      <c r="T15" s="8"/>
      <c r="V15" s="121"/>
      <c r="Z15" s="8"/>
      <c r="AB15" s="121"/>
      <c r="AF15" s="8"/>
      <c r="AH15" s="121"/>
      <c r="AL15" s="8"/>
      <c r="AN15" s="121"/>
      <c r="AR15" s="8"/>
      <c r="AT15" s="121"/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>
        <f>ROUND((1/C16)*$B$2/C16,0)-ROUND((290-60)-(1.54972780978966)*(EXP(4.875)),0)</f>
        <v>263</v>
      </c>
      <c r="C16" s="1">
        <f>ROUND(1/(1/C15-D15*ABS(D15)*$D$2),4)</f>
        <v>0.88019999999999998</v>
      </c>
      <c r="D16" s="121">
        <f>ROUND(1/C16-1/$C$2,7)</f>
        <v>-6.7517000000000002E-3</v>
      </c>
      <c r="H16" s="8"/>
      <c r="J16" s="121"/>
      <c r="N16" s="8"/>
      <c r="P16" s="121"/>
      <c r="T16" s="8"/>
      <c r="V16" s="121"/>
      <c r="Z16" s="8"/>
      <c r="AB16" s="121"/>
      <c r="AF16" s="8"/>
      <c r="AH16" s="121"/>
      <c r="AL16" s="8"/>
      <c r="AN16" s="121"/>
      <c r="AR16" s="8"/>
      <c r="AT16" s="121"/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>
        <f>ROUND((1/C17)*$B$2/C17,0)</f>
        <v>290</v>
      </c>
      <c r="C17" s="1">
        <f>ROUND(1/(1/C16-D16*ABS(D16)*$D$2),4)</f>
        <v>0.88019999999999998</v>
      </c>
      <c r="D17" s="121">
        <f>ROUND(1/C17-1/$C$2,7)</f>
        <v>-6.7517000000000002E-3</v>
      </c>
      <c r="E17" s="1" t="s">
        <v>236</v>
      </c>
      <c r="F17" s="1" t="s">
        <v>235</v>
      </c>
      <c r="G17" s="1" t="s">
        <v>237</v>
      </c>
      <c r="H17" s="8"/>
      <c r="J17" s="121"/>
      <c r="N17" s="8"/>
      <c r="P17" s="121"/>
      <c r="T17" s="8"/>
      <c r="V17" s="121"/>
      <c r="Z17" s="8"/>
      <c r="AB17" s="121"/>
      <c r="AF17" s="8"/>
      <c r="AH17" s="121"/>
      <c r="AL17" s="8"/>
      <c r="AN17" s="121"/>
      <c r="AR17" s="8"/>
      <c r="AT17" s="121"/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/>
      <c r="D18" s="121"/>
      <c r="E18" s="1">
        <v>0</v>
      </c>
      <c r="F18" s="1">
        <v>0.01</v>
      </c>
      <c r="G18" s="1">
        <v>-0.56463319999999995</v>
      </c>
      <c r="H18" s="8"/>
      <c r="J18" s="121"/>
      <c r="N18" s="8"/>
      <c r="P18" s="121"/>
      <c r="T18" s="8"/>
      <c r="V18" s="121"/>
      <c r="Z18" s="8"/>
      <c r="AB18" s="121"/>
      <c r="AF18" s="8"/>
      <c r="AH18" s="121"/>
      <c r="AL18" s="8"/>
      <c r="AN18" s="121"/>
      <c r="AR18" s="8"/>
      <c r="AT18" s="121"/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/>
      <c r="D19" s="121"/>
      <c r="E19" s="1">
        <v>1</v>
      </c>
      <c r="F19" s="1">
        <v>2.7182818284590453E-2</v>
      </c>
      <c r="G19" s="1">
        <v>-0.54312289999999996</v>
      </c>
      <c r="H19" s="8"/>
      <c r="J19" s="121"/>
      <c r="N19" s="8"/>
      <c r="P19" s="121"/>
      <c r="T19" s="8"/>
      <c r="V19" s="121"/>
      <c r="Z19" s="8"/>
      <c r="AB19" s="121"/>
      <c r="AF19" s="8"/>
      <c r="AH19" s="121"/>
      <c r="AL19" s="8"/>
      <c r="AN19" s="121"/>
      <c r="AR19" s="8"/>
      <c r="AT19" s="121"/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/>
      <c r="D20" s="121"/>
      <c r="E20" s="1">
        <v>2</v>
      </c>
      <c r="F20" s="1">
        <v>7.3890560989306506E-2</v>
      </c>
      <c r="G20" s="1">
        <v>-0.49049419999999999</v>
      </c>
      <c r="H20" s="8"/>
      <c r="J20" s="121"/>
      <c r="N20" s="8"/>
      <c r="P20" s="121"/>
      <c r="T20" s="8"/>
      <c r="V20" s="121"/>
      <c r="Z20" s="8"/>
      <c r="AB20" s="121"/>
      <c r="AF20" s="8"/>
      <c r="AH20" s="121"/>
      <c r="AL20" s="8"/>
      <c r="AN20" s="121"/>
      <c r="AR20" s="8"/>
      <c r="AT20" s="121"/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 t="s">
        <v>236</v>
      </c>
      <c r="C21" s="1" t="s">
        <v>235</v>
      </c>
      <c r="D21" s="121" t="s">
        <v>237</v>
      </c>
      <c r="E21" s="1">
        <v>3</v>
      </c>
      <c r="F21" s="1">
        <v>0.20085536923187669</v>
      </c>
      <c r="G21" s="1">
        <v>-0.38134390000000001</v>
      </c>
      <c r="H21" s="8"/>
      <c r="J21" s="121"/>
      <c r="N21" s="8"/>
      <c r="P21" s="121"/>
      <c r="T21" s="8"/>
      <c r="V21" s="121"/>
      <c r="Z21" s="8"/>
      <c r="AB21" s="121"/>
      <c r="AF21" s="8"/>
      <c r="AH21" s="121"/>
      <c r="AL21" s="8"/>
      <c r="AN21" s="121"/>
      <c r="AR21" s="8"/>
      <c r="AT21" s="121"/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>
        <v>0</v>
      </c>
      <c r="C22" s="1">
        <v>0.01</v>
      </c>
      <c r="D22" s="121">
        <v>-0.84627960000000002</v>
      </c>
      <c r="E22" s="1">
        <v>4</v>
      </c>
      <c r="F22" s="1">
        <v>0.54598150033144233</v>
      </c>
      <c r="G22" s="1">
        <v>-0.2213522</v>
      </c>
      <c r="H22" s="8"/>
      <c r="J22" s="121"/>
      <c r="N22" s="8"/>
      <c r="P22" s="121"/>
      <c r="T22" s="8"/>
      <c r="V22" s="121"/>
      <c r="Z22" s="8"/>
      <c r="AB22" s="121"/>
      <c r="AF22" s="8"/>
      <c r="AH22" s="121"/>
      <c r="AL22" s="8"/>
      <c r="AN22" s="121"/>
      <c r="AR22" s="8"/>
      <c r="AT22" s="121"/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>
        <v>1</v>
      </c>
      <c r="C23" s="1">
        <v>2.7182818284590453E-2</v>
      </c>
      <c r="D23" s="121">
        <v>-0.79835029999999996</v>
      </c>
      <c r="E23" s="1">
        <v>5</v>
      </c>
      <c r="F23" s="1">
        <v>1.484131591025766</v>
      </c>
      <c r="G23" s="1">
        <v>-5.8146999999999997E-2</v>
      </c>
      <c r="H23" s="8"/>
      <c r="J23" s="121"/>
      <c r="N23" s="8"/>
      <c r="P23" s="121"/>
      <c r="T23" s="8"/>
      <c r="V23" s="121"/>
      <c r="Z23" s="8"/>
      <c r="AB23" s="121"/>
      <c r="AF23" s="8"/>
      <c r="AH23" s="121"/>
      <c r="AL23" s="8"/>
      <c r="AN23" s="121"/>
      <c r="AR23" s="8"/>
      <c r="AT23" s="121"/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>
        <v>2</v>
      </c>
      <c r="C24" s="1">
        <v>7.3890560989306506E-2</v>
      </c>
      <c r="D24" s="121">
        <v>-0.6871102</v>
      </c>
      <c r="E24" s="1">
        <v>6</v>
      </c>
      <c r="F24" s="1">
        <v>4.0342879349273515</v>
      </c>
      <c r="G24" s="1">
        <v>-313.61111110000002</v>
      </c>
      <c r="H24" s="8"/>
      <c r="J24" s="121"/>
      <c r="N24" s="8"/>
      <c r="P24" s="121"/>
      <c r="T24" s="8"/>
      <c r="V24" s="121"/>
      <c r="Z24" s="8"/>
      <c r="AB24" s="121"/>
      <c r="AF24" s="8"/>
      <c r="AH24" s="121"/>
      <c r="AL24" s="8"/>
      <c r="AN24" s="121"/>
      <c r="AR24" s="8"/>
      <c r="AT24" s="121"/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>
        <v>3</v>
      </c>
      <c r="C25" s="1">
        <v>0.20085536923187669</v>
      </c>
      <c r="D25" s="121">
        <v>-0.48204960000000002</v>
      </c>
      <c r="E25" s="1">
        <v>5.0999999999999996</v>
      </c>
      <c r="F25" s="1">
        <v>1.6402190729990169</v>
      </c>
      <c r="G25" s="1">
        <v>-2.59239E-2</v>
      </c>
      <c r="H25" s="8"/>
      <c r="J25" s="121"/>
      <c r="N25" s="8"/>
      <c r="P25" s="121"/>
      <c r="T25" s="8"/>
      <c r="V25" s="121"/>
      <c r="Z25" s="8"/>
      <c r="AB25" s="121"/>
      <c r="AF25" s="8"/>
      <c r="AH25" s="121"/>
      <c r="AL25" s="8"/>
      <c r="AN25" s="121"/>
      <c r="AR25" s="8"/>
      <c r="AT25" s="121"/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>
        <v>4</v>
      </c>
      <c r="C26" s="1">
        <v>0.54598150033144233</v>
      </c>
      <c r="D26" s="121">
        <v>-0.23640320000000001</v>
      </c>
      <c r="E26" s="1">
        <v>5.1999999999999993</v>
      </c>
      <c r="F26" s="1">
        <v>1.8127224187515105</v>
      </c>
      <c r="G26" s="1">
        <v>2.39627E-2</v>
      </c>
      <c r="H26" s="8"/>
      <c r="J26" s="121"/>
      <c r="N26" s="8"/>
      <c r="P26" s="121"/>
      <c r="T26" s="8"/>
      <c r="V26" s="121"/>
      <c r="Z26" s="8"/>
      <c r="AB26" s="121"/>
      <c r="AF26" s="8"/>
      <c r="AH26" s="121"/>
      <c r="AL26" s="8"/>
      <c r="AN26" s="121"/>
      <c r="AR26" s="8"/>
      <c r="AT26" s="121"/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>
        <v>5</v>
      </c>
      <c r="C27" s="1">
        <v>1.484131591025766</v>
      </c>
      <c r="D27" s="121">
        <v>9.9996399999999999E-2</v>
      </c>
      <c r="E27" s="1">
        <v>5.1099999999999994</v>
      </c>
      <c r="F27" s="1">
        <v>1.6567035487372959</v>
      </c>
      <c r="G27" s="1">
        <v>-2.1549100000000002E-2</v>
      </c>
      <c r="H27" s="8"/>
      <c r="J27" s="121"/>
      <c r="N27" s="8"/>
      <c r="P27" s="121"/>
      <c r="T27" s="8"/>
      <c r="V27" s="121"/>
      <c r="Z27" s="8"/>
      <c r="AB27" s="121"/>
      <c r="AF27" s="8"/>
      <c r="AH27" s="121"/>
      <c r="AL27" s="8"/>
      <c r="AN27" s="121"/>
      <c r="AR27" s="8"/>
      <c r="AT27" s="121"/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>
        <v>4.0999999999999996</v>
      </c>
      <c r="C28" s="1">
        <v>0.60340287597361952</v>
      </c>
      <c r="D28" s="121">
        <v>-0.2137482</v>
      </c>
      <c r="E28" s="1">
        <v>5.1199999999999992</v>
      </c>
      <c r="F28" s="1">
        <v>1.6733536962110396</v>
      </c>
      <c r="G28" s="1">
        <v>-1.7019200000000002E-2</v>
      </c>
      <c r="H28" s="8"/>
      <c r="J28" s="121"/>
      <c r="N28" s="8"/>
      <c r="P28" s="121"/>
      <c r="T28" s="8"/>
      <c r="V28" s="121"/>
      <c r="Z28" s="8"/>
      <c r="AB28" s="121"/>
      <c r="AF28" s="8"/>
      <c r="AH28" s="121"/>
      <c r="AL28" s="8"/>
      <c r="AN28" s="121"/>
      <c r="AR28" s="8"/>
      <c r="AT28" s="121"/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>
        <v>4.1999999999999993</v>
      </c>
      <c r="C29" s="1">
        <v>0.66686331040925095</v>
      </c>
      <c r="D29" s="121">
        <v>-0.19129180000000001</v>
      </c>
      <c r="E29" s="1">
        <v>5.129999999999999</v>
      </c>
      <c r="F29" s="1">
        <v>1.6901711804488704</v>
      </c>
      <c r="G29" s="1">
        <v>-1.2451500000000001E-2</v>
      </c>
      <c r="H29" s="8"/>
      <c r="J29" s="121"/>
      <c r="N29" s="8"/>
      <c r="P29" s="121"/>
      <c r="T29" s="8"/>
      <c r="V29" s="121"/>
      <c r="Z29" s="8"/>
      <c r="AB29" s="121"/>
      <c r="AF29" s="8"/>
      <c r="AH29" s="121"/>
      <c r="AL29" s="8"/>
      <c r="AN29" s="121"/>
      <c r="AR29" s="8"/>
      <c r="AT29" s="121"/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>
        <v>4.2999999999999989</v>
      </c>
      <c r="C30" s="1">
        <v>0.73699793699595717</v>
      </c>
      <c r="D30" s="121">
        <v>-0.16857810000000001</v>
      </c>
      <c r="E30" s="1">
        <v>5.1399999999999988</v>
      </c>
      <c r="F30" s="1">
        <v>1.7071576832132267</v>
      </c>
      <c r="G30" s="1">
        <v>-7.1145999999999996E-3</v>
      </c>
      <c r="H30" s="8"/>
      <c r="J30" s="121"/>
      <c r="N30" s="8"/>
      <c r="P30" s="121"/>
      <c r="T30" s="8"/>
      <c r="V30" s="121"/>
      <c r="Z30" s="8"/>
      <c r="AB30" s="121"/>
      <c r="AF30" s="8"/>
      <c r="AH30" s="121"/>
      <c r="AL30" s="8"/>
      <c r="AN30" s="121"/>
      <c r="AR30" s="8"/>
      <c r="AT30" s="121"/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>
        <v>4.3999999999999986</v>
      </c>
      <c r="C31" s="1">
        <v>0.81450868664968001</v>
      </c>
      <c r="D31" s="121">
        <v>-0.1445543</v>
      </c>
      <c r="E31" s="1">
        <v>5.1499999999999986</v>
      </c>
      <c r="F31" s="1">
        <v>1.7243149031685405</v>
      </c>
      <c r="G31" s="1">
        <v>-1.7256999999999999E-3</v>
      </c>
      <c r="H31" s="8"/>
      <c r="J31" s="121"/>
      <c r="N31" s="8"/>
      <c r="P31" s="121"/>
      <c r="T31" s="8"/>
      <c r="V31" s="121"/>
      <c r="Z31" s="8"/>
      <c r="AB31" s="121"/>
      <c r="AF31" s="8"/>
      <c r="AH31" s="121"/>
      <c r="AL31" s="8"/>
      <c r="AN31" s="121"/>
      <c r="AR31" s="8"/>
      <c r="AT31" s="121"/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>
        <v>4.4999999999999982</v>
      </c>
      <c r="C32" s="1">
        <v>0.90017131300521658</v>
      </c>
      <c r="D32" s="121">
        <v>-0.1171109</v>
      </c>
      <c r="H32" s="8"/>
      <c r="J32" s="121"/>
      <c r="N32" s="8"/>
      <c r="P32" s="121"/>
      <c r="T32" s="8"/>
      <c r="V32" s="121"/>
      <c r="Z32" s="8"/>
      <c r="AB32" s="121"/>
      <c r="AF32" s="8"/>
      <c r="AH32" s="121"/>
      <c r="AL32" s="8"/>
      <c r="AN32" s="121"/>
      <c r="AR32" s="8"/>
      <c r="AT32" s="121"/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>
        <v>4.5999999999999979</v>
      </c>
      <c r="C33" s="1">
        <v>0.99484315641933596</v>
      </c>
      <c r="D33" s="121">
        <v>-8.2074300000000003E-2</v>
      </c>
      <c r="H33" s="8"/>
      <c r="J33" s="121"/>
      <c r="N33" s="8"/>
      <c r="P33" s="121"/>
      <c r="T33" s="8"/>
      <c r="V33" s="121"/>
      <c r="Z33" s="8"/>
      <c r="AB33" s="121"/>
      <c r="AF33" s="8"/>
      <c r="AH33" s="121"/>
      <c r="AL33" s="8"/>
      <c r="AN33" s="121"/>
      <c r="AR33" s="8"/>
      <c r="AT33" s="121"/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>
        <v>4.6999999999999975</v>
      </c>
      <c r="C34" s="1">
        <v>1.0994717245212322</v>
      </c>
      <c r="D34" s="121">
        <v>-2.92714E-2</v>
      </c>
      <c r="H34" s="8"/>
      <c r="J34" s="121"/>
      <c r="N34" s="8"/>
      <c r="P34" s="121"/>
      <c r="T34" s="8"/>
      <c r="V34" s="121"/>
      <c r="Z34" s="8"/>
      <c r="AB34" s="121"/>
      <c r="AF34" s="8"/>
      <c r="AH34" s="121"/>
      <c r="AL34" s="8"/>
      <c r="AN34" s="121"/>
      <c r="AR34" s="8"/>
      <c r="AT34" s="121"/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>
        <v>4.7999999999999972</v>
      </c>
      <c r="C35" s="1">
        <v>1.2151041751873455</v>
      </c>
      <c r="D35" s="121">
        <v>4.6062100000000002E-2</v>
      </c>
      <c r="H35" s="8"/>
      <c r="J35" s="121"/>
      <c r="N35" s="8"/>
      <c r="P35" s="121"/>
      <c r="T35" s="8"/>
      <c r="V35" s="121"/>
      <c r="Z35" s="8"/>
      <c r="AB35" s="121"/>
      <c r="AF35" s="8"/>
      <c r="AH35" s="121"/>
      <c r="AL35" s="8"/>
      <c r="AN35" s="121"/>
      <c r="AR35" s="8"/>
      <c r="AT35" s="121"/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>
        <v>4.7099999999999973</v>
      </c>
      <c r="C36" s="1">
        <v>1.110521599056989</v>
      </c>
      <c r="D36" s="121">
        <v>-2.2157799999999998E-2</v>
      </c>
      <c r="H36" s="8"/>
      <c r="J36" s="121"/>
      <c r="N36" s="8"/>
      <c r="P36" s="121"/>
      <c r="T36" s="8"/>
      <c r="V36" s="121"/>
      <c r="Z36" s="8"/>
      <c r="AB36" s="121"/>
      <c r="AF36" s="8"/>
      <c r="AH36" s="121"/>
      <c r="AL36" s="8"/>
      <c r="AN36" s="121"/>
      <c r="AR36" s="8"/>
      <c r="AT36" s="121"/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>
        <v>4.7199999999999971</v>
      </c>
      <c r="C37" s="1">
        <v>1.1216825266780888</v>
      </c>
      <c r="D37" s="121">
        <v>-1.4698299999999999E-2</v>
      </c>
      <c r="H37" s="8"/>
      <c r="J37" s="121"/>
      <c r="N37" s="8"/>
      <c r="P37" s="121"/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>
        <v>4.7299999999999969</v>
      </c>
      <c r="C38" s="1">
        <v>1.1329556234865952</v>
      </c>
      <c r="D38" s="121">
        <v>-6.7517000000000002E-3</v>
      </c>
      <c r="H38" s="8"/>
      <c r="J38" s="121"/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/>
      <c r="D39" s="121"/>
      <c r="H39" s="8"/>
      <c r="J39" s="121"/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H40" s="8"/>
      <c r="J40" s="121"/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V1:KX1"/>
    <mergeCell ref="KY1:LA1"/>
    <mergeCell ref="LB1:LD1"/>
    <mergeCell ref="KD1:KF1"/>
    <mergeCell ref="KG1:KI1"/>
    <mergeCell ref="KJ1:KL1"/>
    <mergeCell ref="KM1:KO1"/>
    <mergeCell ref="KP1:KR1"/>
    <mergeCell ref="KS1:KU1"/>
    <mergeCell ref="JL1:JN1"/>
    <mergeCell ref="JO1:JQ1"/>
    <mergeCell ref="JR1:JT1"/>
    <mergeCell ref="JU1:JW1"/>
    <mergeCell ref="JX1:JZ1"/>
    <mergeCell ref="KA1:KC1"/>
    <mergeCell ref="IT1:IV1"/>
    <mergeCell ref="IW1:IY1"/>
    <mergeCell ref="IZ1:JB1"/>
    <mergeCell ref="JC1:JE1"/>
    <mergeCell ref="JF1:JH1"/>
    <mergeCell ref="JI1:JK1"/>
    <mergeCell ref="IB1:ID1"/>
    <mergeCell ref="IE1:IG1"/>
    <mergeCell ref="IH1:IJ1"/>
    <mergeCell ref="IK1:IM1"/>
    <mergeCell ref="IN1:IP1"/>
    <mergeCell ref="IQ1:IS1"/>
    <mergeCell ref="HJ1:HL1"/>
    <mergeCell ref="HM1:HO1"/>
    <mergeCell ref="HP1:HR1"/>
    <mergeCell ref="HS1:HU1"/>
    <mergeCell ref="HV1:HX1"/>
    <mergeCell ref="HY1:IA1"/>
    <mergeCell ref="GR1:GT1"/>
    <mergeCell ref="GU1:GW1"/>
    <mergeCell ref="GX1:GZ1"/>
    <mergeCell ref="HA1:HC1"/>
    <mergeCell ref="HD1:HF1"/>
    <mergeCell ref="HG1:HI1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BD1:BF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4D47-772C-40C6-BE44-386E09D9CFA4}">
  <sheetPr codeName="Sheet11"/>
  <dimension ref="A1:LD203"/>
  <sheetViews>
    <sheetView topLeftCell="A16" workbookViewId="0">
      <selection activeCell="J9" sqref="J9"/>
    </sheetView>
  </sheetViews>
  <sheetFormatPr defaultColWidth="9.109375" defaultRowHeight="14.4" x14ac:dyDescent="0.3"/>
  <cols>
    <col min="1" max="1" width="10.109375" style="1" bestFit="1" customWidth="1"/>
    <col min="2" max="2" width="12" style="1" bestFit="1" customWidth="1"/>
    <col min="3" max="3" width="10" style="1" customWidth="1"/>
    <col min="4" max="4" width="9.109375" style="1"/>
    <col min="5" max="5" width="10.44140625" style="1" customWidth="1"/>
    <col min="6" max="16384" width="9.109375" style="1"/>
  </cols>
  <sheetData>
    <row r="1" spans="1:316" x14ac:dyDescent="0.3">
      <c r="A1" s="120" t="s">
        <v>44</v>
      </c>
      <c r="B1" s="140" t="s">
        <v>71</v>
      </c>
      <c r="C1" s="139"/>
      <c r="D1" s="141"/>
      <c r="E1" s="140" t="s">
        <v>87</v>
      </c>
      <c r="F1" s="139"/>
      <c r="G1" s="141"/>
      <c r="H1" s="140" t="s">
        <v>93</v>
      </c>
      <c r="I1" s="139"/>
      <c r="J1" s="141"/>
      <c r="K1" s="140" t="s">
        <v>120</v>
      </c>
      <c r="L1" s="139"/>
      <c r="M1" s="141"/>
      <c r="N1" s="140" t="s">
        <v>121</v>
      </c>
      <c r="O1" s="139"/>
      <c r="P1" s="141"/>
      <c r="Q1" s="140" t="s">
        <v>122</v>
      </c>
      <c r="R1" s="139"/>
      <c r="S1" s="141"/>
      <c r="T1" s="140" t="s">
        <v>123</v>
      </c>
      <c r="U1" s="139"/>
      <c r="V1" s="141"/>
      <c r="W1" s="140" t="s">
        <v>124</v>
      </c>
      <c r="X1" s="139"/>
      <c r="Y1" s="141"/>
      <c r="Z1" s="140" t="s">
        <v>135</v>
      </c>
      <c r="AA1" s="139"/>
      <c r="AB1" s="141"/>
      <c r="AC1" s="139" t="s">
        <v>197</v>
      </c>
      <c r="AD1" s="139"/>
      <c r="AE1" s="139"/>
      <c r="AF1" s="140" t="s">
        <v>199</v>
      </c>
      <c r="AG1" s="139"/>
      <c r="AH1" s="141"/>
      <c r="AI1" s="139" t="s">
        <v>202</v>
      </c>
      <c r="AJ1" s="139"/>
      <c r="AK1" s="139"/>
      <c r="AL1" s="140" t="s">
        <v>91</v>
      </c>
      <c r="AM1" s="139"/>
      <c r="AN1" s="141"/>
      <c r="AO1" s="139"/>
      <c r="AP1" s="139"/>
      <c r="AQ1" s="139"/>
      <c r="AR1" s="140"/>
      <c r="AS1" s="139"/>
      <c r="AT1" s="141"/>
      <c r="AU1" s="139"/>
      <c r="AV1" s="139"/>
      <c r="AW1" s="139"/>
      <c r="AX1" s="140"/>
      <c r="AY1" s="139"/>
      <c r="AZ1" s="141"/>
      <c r="BA1" s="139"/>
      <c r="BB1" s="139"/>
      <c r="BC1" s="139"/>
      <c r="BD1" s="140"/>
      <c r="BE1" s="139"/>
      <c r="BF1" s="141"/>
      <c r="BG1" s="139"/>
      <c r="BH1" s="139"/>
      <c r="BI1" s="139"/>
      <c r="BJ1" s="140"/>
      <c r="BK1" s="139"/>
      <c r="BL1" s="141"/>
      <c r="BM1" s="139"/>
      <c r="BN1" s="139"/>
      <c r="BO1" s="139"/>
      <c r="BP1" s="140"/>
      <c r="BQ1" s="139"/>
      <c r="BR1" s="141"/>
      <c r="BS1" s="139"/>
      <c r="BT1" s="139"/>
      <c r="BU1" s="139"/>
      <c r="BV1" s="140"/>
      <c r="BW1" s="139"/>
      <c r="BX1" s="141"/>
      <c r="BY1" s="139"/>
      <c r="BZ1" s="139"/>
      <c r="CA1" s="139"/>
      <c r="CB1" s="140"/>
      <c r="CC1" s="139"/>
      <c r="CD1" s="141"/>
      <c r="CE1" s="139"/>
      <c r="CF1" s="139"/>
      <c r="CG1" s="139"/>
      <c r="CH1" s="140"/>
      <c r="CI1" s="139"/>
      <c r="CJ1" s="141"/>
      <c r="CK1" s="139"/>
      <c r="CL1" s="139"/>
      <c r="CM1" s="139"/>
      <c r="CN1" s="140"/>
      <c r="CO1" s="139"/>
      <c r="CP1" s="141"/>
      <c r="CQ1" s="139"/>
      <c r="CR1" s="139"/>
      <c r="CS1" s="139"/>
      <c r="CT1" s="140"/>
      <c r="CU1" s="139"/>
      <c r="CV1" s="141"/>
      <c r="CW1" s="139"/>
      <c r="CX1" s="139"/>
      <c r="CY1" s="139"/>
      <c r="CZ1" s="140"/>
      <c r="DA1" s="139"/>
      <c r="DB1" s="141"/>
      <c r="DC1" s="139"/>
      <c r="DD1" s="139"/>
      <c r="DE1" s="139"/>
      <c r="DF1" s="140"/>
      <c r="DG1" s="139"/>
      <c r="DH1" s="141"/>
      <c r="DI1" s="139"/>
      <c r="DJ1" s="139"/>
      <c r="DK1" s="139"/>
      <c r="DL1" s="140"/>
      <c r="DM1" s="139"/>
      <c r="DN1" s="141"/>
      <c r="DO1" s="139"/>
      <c r="DP1" s="139"/>
      <c r="DQ1" s="139"/>
      <c r="DR1" s="140"/>
      <c r="DS1" s="139"/>
      <c r="DT1" s="141"/>
      <c r="DU1" s="139"/>
      <c r="DV1" s="139"/>
      <c r="DW1" s="139"/>
      <c r="DX1" s="140"/>
      <c r="DY1" s="139"/>
      <c r="DZ1" s="141"/>
      <c r="EA1" s="139"/>
      <c r="EB1" s="139"/>
      <c r="EC1" s="139"/>
      <c r="ED1" s="140"/>
      <c r="EE1" s="139"/>
      <c r="EF1" s="141"/>
      <c r="EG1" s="139"/>
      <c r="EH1" s="139"/>
      <c r="EI1" s="139"/>
      <c r="EJ1" s="140"/>
      <c r="EK1" s="139"/>
      <c r="EL1" s="141"/>
      <c r="EM1" s="139"/>
      <c r="EN1" s="139"/>
      <c r="EO1" s="139"/>
      <c r="EP1" s="140"/>
      <c r="EQ1" s="139"/>
      <c r="ER1" s="141"/>
      <c r="ES1" s="139"/>
      <c r="ET1" s="139"/>
      <c r="EU1" s="139"/>
      <c r="EV1" s="140"/>
      <c r="EW1" s="139"/>
      <c r="EX1" s="141"/>
      <c r="EY1" s="139"/>
      <c r="EZ1" s="139"/>
      <c r="FA1" s="139"/>
      <c r="FB1" s="140"/>
      <c r="FC1" s="139"/>
      <c r="FD1" s="141"/>
      <c r="FE1" s="139"/>
      <c r="FF1" s="139"/>
      <c r="FG1" s="139"/>
      <c r="FH1" s="140"/>
      <c r="FI1" s="139"/>
      <c r="FJ1" s="141"/>
      <c r="FK1" s="139"/>
      <c r="FL1" s="139"/>
      <c r="FM1" s="139"/>
      <c r="FN1" s="140"/>
      <c r="FO1" s="139"/>
      <c r="FP1" s="141"/>
      <c r="FQ1" s="139"/>
      <c r="FR1" s="139"/>
      <c r="FS1" s="139"/>
      <c r="FT1" s="140"/>
      <c r="FU1" s="139"/>
      <c r="FV1" s="141"/>
      <c r="FW1" s="139"/>
      <c r="FX1" s="139"/>
      <c r="FY1" s="139"/>
      <c r="FZ1" s="140"/>
      <c r="GA1" s="139"/>
      <c r="GB1" s="141"/>
      <c r="GC1" s="139"/>
      <c r="GD1" s="139"/>
      <c r="GE1" s="139"/>
      <c r="GF1" s="140"/>
      <c r="GG1" s="139"/>
      <c r="GH1" s="141"/>
      <c r="GI1" s="139"/>
      <c r="GJ1" s="139"/>
      <c r="GK1" s="139"/>
      <c r="GL1" s="140"/>
      <c r="GM1" s="139"/>
      <c r="GN1" s="141"/>
      <c r="GO1" s="139"/>
      <c r="GP1" s="139"/>
      <c r="GQ1" s="139"/>
      <c r="GR1" s="140"/>
      <c r="GS1" s="139"/>
      <c r="GT1" s="141"/>
      <c r="GU1" s="139"/>
      <c r="GV1" s="139"/>
      <c r="GW1" s="139"/>
      <c r="GX1" s="140"/>
      <c r="GY1" s="139"/>
      <c r="GZ1" s="141"/>
      <c r="HA1" s="139"/>
      <c r="HB1" s="139"/>
      <c r="HC1" s="139"/>
      <c r="HD1" s="140"/>
      <c r="HE1" s="139"/>
      <c r="HF1" s="141"/>
      <c r="HG1" s="139"/>
      <c r="HH1" s="139"/>
      <c r="HI1" s="139"/>
      <c r="HJ1" s="140"/>
      <c r="HK1" s="139"/>
      <c r="HL1" s="141"/>
      <c r="HM1" s="139"/>
      <c r="HN1" s="139"/>
      <c r="HO1" s="139"/>
      <c r="HP1" s="140"/>
      <c r="HQ1" s="139"/>
      <c r="HR1" s="141"/>
      <c r="HS1" s="139"/>
      <c r="HT1" s="139"/>
      <c r="HU1" s="139"/>
      <c r="HV1" s="140"/>
      <c r="HW1" s="139"/>
      <c r="HX1" s="141"/>
      <c r="HY1" s="139"/>
      <c r="HZ1" s="139"/>
      <c r="IA1" s="139"/>
      <c r="IB1" s="140"/>
      <c r="IC1" s="139"/>
      <c r="ID1" s="141"/>
      <c r="IE1" s="139"/>
      <c r="IF1" s="139"/>
      <c r="IG1" s="139"/>
      <c r="IH1" s="140"/>
      <c r="II1" s="139"/>
      <c r="IJ1" s="141"/>
      <c r="IK1" s="139"/>
      <c r="IL1" s="139"/>
      <c r="IM1" s="139"/>
      <c r="IN1" s="140"/>
      <c r="IO1" s="139"/>
      <c r="IP1" s="141"/>
      <c r="IQ1" s="139"/>
      <c r="IR1" s="139"/>
      <c r="IS1" s="139"/>
      <c r="IT1" s="140"/>
      <c r="IU1" s="139"/>
      <c r="IV1" s="141"/>
      <c r="IW1" s="139"/>
      <c r="IX1" s="139"/>
      <c r="IY1" s="139"/>
      <c r="IZ1" s="140"/>
      <c r="JA1" s="139"/>
      <c r="JB1" s="141"/>
      <c r="JC1" s="139"/>
      <c r="JD1" s="139"/>
      <c r="JE1" s="139"/>
      <c r="JF1" s="140"/>
      <c r="JG1" s="139"/>
      <c r="JH1" s="141"/>
      <c r="JI1" s="139"/>
      <c r="JJ1" s="139"/>
      <c r="JK1" s="139"/>
      <c r="JL1" s="140"/>
      <c r="JM1" s="139"/>
      <c r="JN1" s="141"/>
      <c r="JO1" s="139"/>
      <c r="JP1" s="139"/>
      <c r="JQ1" s="139"/>
      <c r="JR1" s="140"/>
      <c r="JS1" s="139"/>
      <c r="JT1" s="141"/>
      <c r="JU1" s="139"/>
      <c r="JV1" s="139"/>
      <c r="JW1" s="139"/>
      <c r="JX1" s="140"/>
      <c r="JY1" s="139"/>
      <c r="JZ1" s="141"/>
      <c r="KA1" s="139"/>
      <c r="KB1" s="139"/>
      <c r="KC1" s="139"/>
      <c r="KD1" s="140"/>
      <c r="KE1" s="139"/>
      <c r="KF1" s="141"/>
      <c r="KG1" s="139"/>
      <c r="KH1" s="139"/>
      <c r="KI1" s="139"/>
      <c r="KJ1" s="140"/>
      <c r="KK1" s="139"/>
      <c r="KL1" s="141"/>
      <c r="KM1" s="139"/>
      <c r="KN1" s="139"/>
      <c r="KO1" s="139"/>
      <c r="KP1" s="140"/>
      <c r="KQ1" s="139"/>
      <c r="KR1" s="141"/>
      <c r="KS1" s="139"/>
      <c r="KT1" s="139"/>
      <c r="KU1" s="139"/>
      <c r="KV1" s="140"/>
      <c r="KW1" s="139"/>
      <c r="KX1" s="141"/>
      <c r="KY1" s="139"/>
      <c r="KZ1" s="139"/>
      <c r="LA1" s="139"/>
      <c r="LB1" s="140"/>
      <c r="LC1" s="139"/>
      <c r="LD1" s="141"/>
    </row>
    <row r="2" spans="1:316" s="21" customFormat="1" x14ac:dyDescent="0.3">
      <c r="A2" s="1" t="s">
        <v>229</v>
      </c>
      <c r="B2" s="127">
        <v>225</v>
      </c>
      <c r="C2" s="119">
        <v>0.9</v>
      </c>
      <c r="D2" s="128">
        <v>5.1140926825318081E-2</v>
      </c>
      <c r="E2" s="127">
        <v>225</v>
      </c>
      <c r="F2" s="119">
        <v>0.7</v>
      </c>
      <c r="G2" s="128">
        <v>0.14000000000000001</v>
      </c>
      <c r="H2" s="129">
        <v>225</v>
      </c>
      <c r="I2" s="119">
        <v>0.9</v>
      </c>
      <c r="J2" s="126">
        <v>3.5000000000000003E-2</v>
      </c>
      <c r="K2" s="127">
        <v>225</v>
      </c>
      <c r="L2" s="119">
        <v>0.6</v>
      </c>
      <c r="M2" s="128">
        <v>8.7407849775555407E-2</v>
      </c>
      <c r="N2" s="129">
        <v>225</v>
      </c>
      <c r="O2" s="119">
        <v>0.5</v>
      </c>
      <c r="P2" s="126">
        <v>0.14000000000000001</v>
      </c>
      <c r="Q2" s="127">
        <v>225</v>
      </c>
      <c r="R2" s="119">
        <v>0.6</v>
      </c>
      <c r="S2" s="128">
        <v>0.14000000000000001</v>
      </c>
      <c r="T2" s="129">
        <v>225</v>
      </c>
      <c r="U2" s="119">
        <v>0.30000000000000004</v>
      </c>
      <c r="V2" s="126">
        <v>0.01</v>
      </c>
      <c r="W2" s="127">
        <v>225</v>
      </c>
      <c r="X2" s="119">
        <v>0.30000000000000004</v>
      </c>
      <c r="Y2" s="128">
        <v>0.01</v>
      </c>
      <c r="Z2" s="129">
        <v>225</v>
      </c>
      <c r="AA2" s="119">
        <v>0.40700000000000003</v>
      </c>
      <c r="AB2" s="126">
        <v>0.26575772699873917</v>
      </c>
      <c r="AC2" s="127">
        <v>225</v>
      </c>
      <c r="AD2" s="119">
        <v>0.42700000000000005</v>
      </c>
      <c r="AE2" s="128">
        <v>0.01</v>
      </c>
      <c r="AF2" s="129">
        <v>225</v>
      </c>
      <c r="AG2" s="119">
        <v>0.16700000000000001</v>
      </c>
      <c r="AH2" s="126">
        <v>0.50400444778065512</v>
      </c>
      <c r="AI2" s="127">
        <v>225</v>
      </c>
      <c r="AJ2" s="119">
        <v>0.14400000000000002</v>
      </c>
      <c r="AK2" s="128">
        <v>0.01</v>
      </c>
      <c r="AL2" s="127">
        <v>225</v>
      </c>
      <c r="AM2" s="119">
        <v>0.7</v>
      </c>
      <c r="AN2" s="128"/>
      <c r="AO2" s="127"/>
      <c r="AP2" s="119"/>
      <c r="AQ2" s="128"/>
      <c r="AR2" s="127"/>
      <c r="AS2" s="119"/>
      <c r="AT2" s="128"/>
      <c r="AU2" s="127"/>
      <c r="AV2" s="119"/>
      <c r="AW2" s="128"/>
      <c r="AX2" s="127"/>
      <c r="AY2" s="119"/>
      <c r="AZ2" s="128"/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231</v>
      </c>
      <c r="C3" s="103" t="s">
        <v>225</v>
      </c>
      <c r="D3" s="105" t="s">
        <v>232</v>
      </c>
      <c r="E3" s="103" t="s">
        <v>231</v>
      </c>
      <c r="F3" s="103" t="s">
        <v>225</v>
      </c>
      <c r="G3" s="103" t="s">
        <v>232</v>
      </c>
      <c r="H3" s="104" t="s">
        <v>231</v>
      </c>
      <c r="I3" s="103" t="s">
        <v>225</v>
      </c>
      <c r="J3" s="105" t="s">
        <v>232</v>
      </c>
      <c r="K3" s="103" t="s">
        <v>231</v>
      </c>
      <c r="L3" s="103" t="s">
        <v>225</v>
      </c>
      <c r="M3" s="103" t="s">
        <v>232</v>
      </c>
      <c r="N3" s="104" t="s">
        <v>231</v>
      </c>
      <c r="O3" s="103" t="s">
        <v>225</v>
      </c>
      <c r="P3" s="105" t="s">
        <v>232</v>
      </c>
      <c r="Q3" s="103" t="s">
        <v>231</v>
      </c>
      <c r="R3" s="103" t="s">
        <v>225</v>
      </c>
      <c r="S3" s="103" t="s">
        <v>232</v>
      </c>
      <c r="T3" s="104" t="s">
        <v>230</v>
      </c>
      <c r="U3" s="103" t="s">
        <v>225</v>
      </c>
      <c r="V3" s="105" t="s">
        <v>232</v>
      </c>
      <c r="W3" s="103" t="s">
        <v>230</v>
      </c>
      <c r="X3" s="103" t="s">
        <v>225</v>
      </c>
      <c r="Y3" s="103" t="s">
        <v>232</v>
      </c>
      <c r="Z3" s="104" t="s">
        <v>231</v>
      </c>
      <c r="AA3" s="103" t="s">
        <v>225</v>
      </c>
      <c r="AB3" s="105" t="s">
        <v>232</v>
      </c>
      <c r="AC3" s="103" t="s">
        <v>231</v>
      </c>
      <c r="AD3" s="103" t="s">
        <v>225</v>
      </c>
      <c r="AE3" s="103" t="s">
        <v>232</v>
      </c>
      <c r="AF3" s="104" t="s">
        <v>231</v>
      </c>
      <c r="AG3" s="103" t="s">
        <v>225</v>
      </c>
      <c r="AH3" s="105" t="s">
        <v>232</v>
      </c>
      <c r="AI3" s="103" t="s">
        <v>231</v>
      </c>
      <c r="AJ3" s="103" t="s">
        <v>225</v>
      </c>
      <c r="AK3" s="103" t="s">
        <v>232</v>
      </c>
      <c r="AL3" s="104" t="s">
        <v>231</v>
      </c>
      <c r="AM3" s="103" t="s">
        <v>225</v>
      </c>
      <c r="AN3" s="105" t="s">
        <v>232</v>
      </c>
      <c r="AO3" s="103" t="s">
        <v>230</v>
      </c>
      <c r="AP3" s="103" t="s">
        <v>225</v>
      </c>
      <c r="AQ3" s="103" t="s">
        <v>227</v>
      </c>
      <c r="AR3" s="104" t="s">
        <v>230</v>
      </c>
      <c r="AS3" s="103" t="s">
        <v>225</v>
      </c>
      <c r="AT3" s="105" t="s">
        <v>227</v>
      </c>
      <c r="AU3" s="103" t="s">
        <v>230</v>
      </c>
      <c r="AV3" s="103" t="s">
        <v>225</v>
      </c>
      <c r="AW3" s="103" t="s">
        <v>227</v>
      </c>
      <c r="AX3" s="104" t="s">
        <v>230</v>
      </c>
      <c r="AY3" s="103" t="s">
        <v>225</v>
      </c>
      <c r="AZ3" s="105" t="s">
        <v>227</v>
      </c>
      <c r="BA3" s="103" t="s">
        <v>230</v>
      </c>
      <c r="BB3" s="103" t="s">
        <v>225</v>
      </c>
      <c r="BC3" s="103" t="s">
        <v>227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3591</v>
      </c>
      <c r="C4" s="1">
        <v>6.7000000000000004E-2</v>
      </c>
      <c r="D4" s="121"/>
      <c r="E4" s="1">
        <v>3441</v>
      </c>
      <c r="F4" s="1">
        <v>7.0000000000000007E-2</v>
      </c>
      <c r="G4" s="1">
        <f>ROUND(1/F4-1/$F$2,3)</f>
        <v>12.856999999999999</v>
      </c>
      <c r="H4" s="8">
        <v>5720</v>
      </c>
      <c r="I4" s="1">
        <v>4.2000000000000003E-2</v>
      </c>
      <c r="J4" s="121"/>
      <c r="K4" s="1">
        <v>500</v>
      </c>
      <c r="L4" s="1">
        <v>0.48299999999999998</v>
      </c>
      <c r="N4" s="8">
        <v>500</v>
      </c>
      <c r="O4" s="1">
        <v>0.48299999999999998</v>
      </c>
      <c r="P4" s="121"/>
      <c r="Q4" s="1">
        <v>1700</v>
      </c>
      <c r="R4" s="1">
        <v>0.14199999999999999</v>
      </c>
      <c r="S4" s="1">
        <f>ROUND(1/R4-1/$R$2,3)</f>
        <v>5.3760000000000003</v>
      </c>
      <c r="T4" s="8">
        <v>5</v>
      </c>
      <c r="U4" s="1">
        <v>0.2</v>
      </c>
      <c r="V4" s="121">
        <f>ROUND(1/U4-1/$U$2,3)</f>
        <v>1.667</v>
      </c>
      <c r="W4" s="1">
        <v>5</v>
      </c>
      <c r="X4" s="1">
        <v>0.2</v>
      </c>
      <c r="Y4" s="1">
        <f>ROUND(1/X4-1/$X$2,3)</f>
        <v>1.667</v>
      </c>
      <c r="Z4" s="8">
        <v>400</v>
      </c>
      <c r="AA4" s="1">
        <v>0.60599999999999998</v>
      </c>
      <c r="AB4" s="121"/>
      <c r="AC4" s="1">
        <v>740</v>
      </c>
      <c r="AD4" s="1">
        <v>0.32700000000000001</v>
      </c>
      <c r="AE4" s="1">
        <f>ROUND(1/AD4-1/$AD$2,3)</f>
        <v>0.71599999999999997</v>
      </c>
      <c r="AF4" s="8">
        <v>3600</v>
      </c>
      <c r="AG4" s="1">
        <v>6.7000000000000004E-2</v>
      </c>
      <c r="AH4" s="121"/>
      <c r="AI4" s="1">
        <v>5550</v>
      </c>
      <c r="AJ4" s="1">
        <v>4.3999999999999997E-2</v>
      </c>
      <c r="AK4" s="1">
        <f>ROUND(1/AJ4-1/$AJ$2,3)</f>
        <v>15.782999999999999</v>
      </c>
      <c r="AL4" s="8">
        <v>1200</v>
      </c>
      <c r="AM4" s="1">
        <v>1.6950000000000001</v>
      </c>
      <c r="AN4" s="121">
        <f>ROUND(1/AM4-1/$AM$2,3)</f>
        <v>-0.83899999999999997</v>
      </c>
      <c r="AR4" s="8"/>
      <c r="AT4" s="121"/>
      <c r="AX4" s="8"/>
      <c r="AZ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v>1720</v>
      </c>
      <c r="C5" s="1">
        <v>2.0830000000000002</v>
      </c>
      <c r="D5" s="121">
        <v>-1.17</v>
      </c>
      <c r="E5" s="1">
        <f>E4</f>
        <v>3441</v>
      </c>
      <c r="F5" s="1">
        <f>ROUND(E$2/E5,4)</f>
        <v>6.54E-2</v>
      </c>
      <c r="G5" s="1">
        <f>ROUND(1/F5-1/$F$2,3)</f>
        <v>13.862</v>
      </c>
      <c r="H5" s="8">
        <v>7380</v>
      </c>
      <c r="I5" s="1">
        <v>0.76900000000000002</v>
      </c>
      <c r="J5" s="121">
        <f>ROUND(1/I5-1/$I$2,3)</f>
        <v>0.189</v>
      </c>
      <c r="K5" s="1">
        <v>1850</v>
      </c>
      <c r="L5" s="1">
        <v>0.26700000000000002</v>
      </c>
      <c r="M5" s="1">
        <v>0.49</v>
      </c>
      <c r="N5" s="8">
        <v>1850</v>
      </c>
      <c r="O5" s="1">
        <v>0.26700000000000002</v>
      </c>
      <c r="P5" s="121">
        <f>ROUND(1/O5-1/$O$2,3)</f>
        <v>1.7450000000000001</v>
      </c>
      <c r="Q5" s="1">
        <f>Q4</f>
        <v>1700</v>
      </c>
      <c r="R5" s="1">
        <f>ROUND(Q$2/Q5,4)</f>
        <v>0.13239999999999999</v>
      </c>
      <c r="S5" s="1">
        <f>ROUND(1/R5-1/$R$2,3)</f>
        <v>5.8860000000000001</v>
      </c>
      <c r="T5" s="8">
        <f>T4</f>
        <v>5</v>
      </c>
      <c r="U5" s="1">
        <f>ROUND(T$2/T5,4)</f>
        <v>45</v>
      </c>
      <c r="V5" s="121">
        <f>ROUND(1/U5-1/$U$2,3)</f>
        <v>-3.3109999999999999</v>
      </c>
      <c r="W5" s="1">
        <f>W4</f>
        <v>5</v>
      </c>
      <c r="X5" s="1">
        <f>ROUND(W$2/W5,4)</f>
        <v>45</v>
      </c>
      <c r="Y5" s="1">
        <f>ROUND(1/X5-1/$X$2,3)</f>
        <v>-3.3109999999999999</v>
      </c>
      <c r="Z5" s="8">
        <v>1300</v>
      </c>
      <c r="AA5" s="1">
        <v>0.307</v>
      </c>
      <c r="AB5" s="121">
        <v>-19.47</v>
      </c>
      <c r="AC5" s="1">
        <f>AC4</f>
        <v>740</v>
      </c>
      <c r="AD5" s="1">
        <f>ROUND(AC$2/AC5,4)</f>
        <v>0.30409999999999998</v>
      </c>
      <c r="AE5" s="1">
        <f>ROUND(1/AD5-1/$AD$2,3)</f>
        <v>0.94599999999999995</v>
      </c>
      <c r="AF5" s="8">
        <v>2060</v>
      </c>
      <c r="AG5" s="1">
        <v>0.35299999999999998</v>
      </c>
      <c r="AH5" s="121">
        <v>-0.91</v>
      </c>
      <c r="AI5" s="1">
        <f>AI4</f>
        <v>5550</v>
      </c>
      <c r="AJ5" s="1">
        <f>ROUND(AI$2/AI5,4)</f>
        <v>4.0500000000000001E-2</v>
      </c>
      <c r="AK5" s="1">
        <f>ROUND(1/AJ5-1/$AJ$2,3)</f>
        <v>17.747</v>
      </c>
      <c r="AL5" s="8">
        <f>AL4</f>
        <v>1200</v>
      </c>
      <c r="AM5" s="1">
        <f>ROUND(AL$2/AL5,4)</f>
        <v>0.1875</v>
      </c>
      <c r="AN5" s="121">
        <f>ROUND(1/AM5-1/$AM$2,3)</f>
        <v>3.9049999999999998</v>
      </c>
      <c r="AR5" s="8"/>
      <c r="AT5" s="121"/>
      <c r="AX5" s="8"/>
      <c r="AZ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v>4650</v>
      </c>
      <c r="C6" s="1">
        <v>2.5000000000000001E-2</v>
      </c>
      <c r="D6" s="121">
        <f>ROUND(1/C6-1/$C$2,3)</f>
        <v>38.889000000000003</v>
      </c>
      <c r="E6" s="1">
        <f>ROUND((1/F6)*$E$2/F6,0)</f>
        <v>30351</v>
      </c>
      <c r="F6" s="1">
        <f>ROUND(1/(1/F5-G5*ABS(G5)*$G$2),4)</f>
        <v>-8.6099999999999996E-2</v>
      </c>
      <c r="G6" s="1">
        <f>ROUND(1/F6-1/$F$2,7)</f>
        <v>-13.0429733</v>
      </c>
      <c r="H6" s="8">
        <f>H5</f>
        <v>7380</v>
      </c>
      <c r="I6" s="1">
        <f>ROUND(H$2/H6,4)</f>
        <v>3.0499999999999999E-2</v>
      </c>
      <c r="J6" s="121">
        <f>ROUND(1/I6-1/$I$2,3)</f>
        <v>31.675999999999998</v>
      </c>
      <c r="K6" s="1">
        <v>1500</v>
      </c>
      <c r="L6" s="1">
        <v>0.59199999999999997</v>
      </c>
      <c r="M6" s="1">
        <v>-0.12</v>
      </c>
      <c r="N6" s="8">
        <f>N5</f>
        <v>1850</v>
      </c>
      <c r="O6" s="1">
        <f>ROUND(N$2/N6,4)</f>
        <v>0.1216</v>
      </c>
      <c r="P6" s="121">
        <f>ROUND(1/O6-1/$O$2,3)</f>
        <v>6.2240000000000002</v>
      </c>
      <c r="Q6" s="1">
        <f>ROUND((1/R6)*$Q$2/R6,0)</f>
        <v>1644</v>
      </c>
      <c r="R6" s="1">
        <f>ROUND(1/(1/R5-S5*ABS(S5)*$S$2),4)</f>
        <v>0.37</v>
      </c>
      <c r="S6" s="1">
        <f>ROUND(1/R6-1/$R$2,7)</f>
        <v>1.036036</v>
      </c>
      <c r="T6" s="8">
        <f>ROUND((1/U6)*$T$2/U6,0)</f>
        <v>4</v>
      </c>
      <c r="U6" s="1">
        <f>ROUND(1/(1/U5-V5*ABS(V5)*$V$2),4)</f>
        <v>7.5843999999999996</v>
      </c>
      <c r="V6" s="121">
        <f>ROUND(1/U6-1/$U$2,7)</f>
        <v>-3.2014836999999998</v>
      </c>
      <c r="W6" s="1">
        <f>ROUND((1/X6)*$W$2/X6,0)</f>
        <v>4</v>
      </c>
      <c r="X6" s="1">
        <f>ROUND(1/(1/X5-Y5*ABS(Y5)*$Y$2),4)</f>
        <v>7.5843999999999996</v>
      </c>
      <c r="Y6" s="1">
        <f>ROUND(1/X6-1/$X$2,7)</f>
        <v>-3.2014836999999998</v>
      </c>
      <c r="Z6" s="8">
        <v>1400</v>
      </c>
      <c r="AA6" s="1">
        <v>0.55200000000000005</v>
      </c>
      <c r="AB6" s="121">
        <f>ROUND(1/AA6-1/$AA$2,3)</f>
        <v>-0.64500000000000002</v>
      </c>
      <c r="AC6" s="1">
        <f>ROUND((1/AD6)*$AC$2/AD6,0)</f>
        <v>2420</v>
      </c>
      <c r="AD6" s="1">
        <f>ROUND(1/(1/AD5-AE5*ABS(AE5)*$AE$2),4)</f>
        <v>0.3049</v>
      </c>
      <c r="AE6" s="1">
        <f>ROUND(1/AD6-1/$AD$2,7)</f>
        <v>0.93784350000000005</v>
      </c>
      <c r="AF6" s="8">
        <v>900</v>
      </c>
      <c r="AG6" s="1">
        <v>0.746</v>
      </c>
      <c r="AH6" s="121">
        <f>ROUND(1/AG6-1/$AG$2,3)</f>
        <v>-4.6479999999999997</v>
      </c>
      <c r="AI6" s="1">
        <f>ROUND((1/AJ6)*$AI$2/AJ6,0)</f>
        <v>104507</v>
      </c>
      <c r="AJ6" s="1">
        <f>ROUND(1/(1/AJ5-AK5*ABS(AK5)*$AK$2),4)</f>
        <v>4.6399999999999997E-2</v>
      </c>
      <c r="AK6" s="1">
        <f>ROUND(1/AJ6-1/$AJ$2,7)</f>
        <v>14.607279699999999</v>
      </c>
      <c r="AL6" s="8">
        <f>ROUND((1/AM6)*$AL$2/AM6,0)</f>
        <v>6400</v>
      </c>
      <c r="AM6" s="1">
        <f>ROUND(1/(1/AM5-AN5*ABS(AN5)*$AN$2),4)</f>
        <v>0.1875</v>
      </c>
      <c r="AN6" s="121">
        <f>ROUND(1/AM6-1/$AM$2,7)</f>
        <v>3.9047619</v>
      </c>
      <c r="AR6" s="8"/>
      <c r="AT6" s="121"/>
      <c r="AX6" s="8"/>
      <c r="AZ6" s="121"/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f>B6</f>
        <v>4650</v>
      </c>
      <c r="C7" s="114">
        <f>ROUND(B$2/B7,4)</f>
        <v>4.8399999999999999E-2</v>
      </c>
      <c r="D7" s="121">
        <f>ROUND(1/C7-1/$C$2,3)</f>
        <v>19.55</v>
      </c>
      <c r="E7" s="1">
        <f>ROUND((1/F7)*$E$2/F7,0)</f>
        <v>33462</v>
      </c>
      <c r="F7" s="1">
        <f>ROUND(1/(1/F6-G6*ABS(G6)*$G$2),4)</f>
        <v>8.2000000000000003E-2</v>
      </c>
      <c r="G7" s="1">
        <f>ROUND(1/F7-1/$F$2,7)</f>
        <v>10.766550499999999</v>
      </c>
      <c r="H7" s="8">
        <f>ROUND((1/I7)*$H$2/I7,0)</f>
        <v>1223</v>
      </c>
      <c r="I7" s="1">
        <f>ROUND(1/(1/I6-J6*ABS(J6)*$J$2),4)</f>
        <v>-0.42899999999999999</v>
      </c>
      <c r="J7" s="121">
        <f>ROUND(1/I7-1/$I$2,7)</f>
        <v>-3.4421134000000002</v>
      </c>
      <c r="K7" s="1">
        <v>2950</v>
      </c>
      <c r="L7" s="1">
        <v>0.13600000000000001</v>
      </c>
      <c r="M7" s="1">
        <f>ROUND(1/L7-1/$L$2,3)</f>
        <v>5.6859999999999999</v>
      </c>
      <c r="N7" s="8">
        <f>ROUND((1/O7)*$N$2/O7,0)</f>
        <v>1764</v>
      </c>
      <c r="O7" s="1">
        <f>ROUND(1/(1/O6-P6*ABS(P6)*$P$2),4)</f>
        <v>0.35709999999999997</v>
      </c>
      <c r="P7" s="121">
        <f>ROUND(1/O7-1/$O$2,7)</f>
        <v>0.80033600000000005</v>
      </c>
      <c r="Q7" s="1">
        <f>ROUND((1/R7)*$Q$2/R7,0)</f>
        <v>1466</v>
      </c>
      <c r="R7" s="1">
        <f>ROUND(1/(1/R6-S6*ABS(S6)*$S$2),4)</f>
        <v>0.39179999999999998</v>
      </c>
      <c r="S7" s="1">
        <f>ROUND(1/R7-1/$R$2,7)</f>
        <v>0.88565590000000005</v>
      </c>
      <c r="T7" s="8">
        <f>ROUND((1/U7)*$T$2/U7,0)</f>
        <v>12</v>
      </c>
      <c r="U7" s="1">
        <f>ROUND(1/(1/U6-V6*ABS(V6)*$V$2),4)</f>
        <v>4.2671999999999999</v>
      </c>
      <c r="V7" s="121">
        <f>ROUND(1/U7-1/$U$2,7)</f>
        <v>-3.0989876000000001</v>
      </c>
      <c r="W7" s="1">
        <f>ROUND((1/X7)*$W$2/X7,0)</f>
        <v>12</v>
      </c>
      <c r="X7" s="1">
        <f>ROUND(1/(1/X6-Y6*ABS(Y6)*$Y$2),4)</f>
        <v>4.2671999999999999</v>
      </c>
      <c r="Y7" s="1">
        <f>ROUND(1/X7-1/$X$2,7)</f>
        <v>-3.0989876000000001</v>
      </c>
      <c r="Z7" s="8">
        <f>Z6</f>
        <v>1400</v>
      </c>
      <c r="AA7" s="1">
        <f>ROUND(Z$2/Z7,4)</f>
        <v>0.16070000000000001</v>
      </c>
      <c r="AB7" s="121">
        <f>ROUND(1/AA7-1/$AA$2,3)</f>
        <v>3.766</v>
      </c>
      <c r="AC7" s="1">
        <f>ROUND((1/AD7)*$AC$2/AD7,0)</f>
        <v>2408</v>
      </c>
      <c r="AD7" s="1">
        <f>ROUND(1/(1/AD6-AE6*ABS(AE6)*$AE$2),4)</f>
        <v>0.30570000000000003</v>
      </c>
      <c r="AE7" s="1">
        <f>ROUND(1/AD7-1/$AD$2,7)</f>
        <v>0.92926050000000004</v>
      </c>
      <c r="AF7" s="8">
        <f>AF6</f>
        <v>900</v>
      </c>
      <c r="AG7" s="1">
        <f>ROUND(AF$2/AF7,4)</f>
        <v>0.25</v>
      </c>
      <c r="AH7" s="121">
        <f>ROUND(1/AG7-1/$AG$2,3)</f>
        <v>-1.988</v>
      </c>
      <c r="AI7" s="1">
        <f>ROUND((1/AJ7)*$AI$2/AJ7,0)</f>
        <v>84834</v>
      </c>
      <c r="AJ7" s="1">
        <f>ROUND(1/(1/AJ6-AK6*ABS(AK6)*$AK$2),4)</f>
        <v>5.1499999999999997E-2</v>
      </c>
      <c r="AK7" s="1">
        <f>ROUND(1/AJ7-1/$AJ$2,7)</f>
        <v>12.473031300000001</v>
      </c>
      <c r="AL7" s="8">
        <f>ROUND((1/AM7)*$AL$2/AM7,0)</f>
        <v>6400</v>
      </c>
      <c r="AM7" s="1">
        <f>ROUND(1/(1/AM6-AN6*ABS(AN6)*$AN$2),4)</f>
        <v>0.1875</v>
      </c>
      <c r="AN7" s="121">
        <f>ROUND(1/AM7-1/$AM$2,7)</f>
        <v>3.9047619</v>
      </c>
      <c r="AR7" s="8"/>
      <c r="AT7" s="121"/>
      <c r="AX7" s="8"/>
      <c r="AZ7" s="121"/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124">
        <f>ROUND((1/C8)*$B$2/C8,0)-ROUND((280-4650)-(-29.4448283860035)*(EXP(2.5)),0)</f>
        <v>4291</v>
      </c>
      <c r="C8" s="114">
        <f>ROUND(1/(1/C7-D7*ABS(D7)*$D$2),4)</f>
        <v>0.89690000000000003</v>
      </c>
      <c r="D8" s="121">
        <f>ROUND(1/C8-1/$C$2,7)</f>
        <v>3.8403999999999999E-3</v>
      </c>
      <c r="E8" s="1">
        <f>ROUND((1/F8)*$E$2/F8,0)</f>
        <v>3661</v>
      </c>
      <c r="F8" s="1">
        <f>ROUND(1/(1/F7-G7*ABS(G7)*$G$2),4)</f>
        <v>-0.24790000000000001</v>
      </c>
      <c r="G8" s="1">
        <f>ROUND(1/F8-1/$F$2,7)</f>
        <v>-5.4624560999999998</v>
      </c>
      <c r="H8" s="8">
        <f>ROUND((1/I8)*$H$2/I8,0)</f>
        <v>826</v>
      </c>
      <c r="I8" s="1">
        <f>ROUND(1/(1/I7-J7*ABS(J7)*$J$2),4)</f>
        <v>-0.52180000000000004</v>
      </c>
      <c r="J8" s="121">
        <f>ROUND(1/I8-1/$I$2,7)</f>
        <v>-3.0275542</v>
      </c>
      <c r="K8" s="1">
        <f>K7</f>
        <v>2950</v>
      </c>
      <c r="L8" s="1">
        <f>ROUND(K$2/K8,4)</f>
        <v>7.6300000000000007E-2</v>
      </c>
      <c r="M8" s="1">
        <f>ROUND(1/L8-1/$L$2,3)</f>
        <v>11.439</v>
      </c>
      <c r="N8" s="8">
        <f>ROUND((1/O8)*$N$2/O8,0)</f>
        <v>1653</v>
      </c>
      <c r="O8" s="1">
        <f>ROUND(1/(1/O7-P7*ABS(P7)*$P$2),4)</f>
        <v>0.36890000000000001</v>
      </c>
      <c r="P8" s="121">
        <f>ROUND(1/O8-1/$O$2,7)</f>
        <v>0.71076170000000005</v>
      </c>
      <c r="Q8" s="1">
        <f>ROUND((1/R8)*$Q$2/R8,0)</f>
        <v>1342</v>
      </c>
      <c r="R8" s="1">
        <f>ROUND(1/(1/R7-S7*ABS(S7)*$S$2),4)</f>
        <v>0.40939999999999999</v>
      </c>
      <c r="S8" s="1">
        <f>ROUND(1/R8-1/$R$2,7)</f>
        <v>0.77593230000000002</v>
      </c>
      <c r="T8" s="8">
        <f>ROUND((1/U8)*$T$2/U8,0)</f>
        <v>25</v>
      </c>
      <c r="U8" s="1">
        <f>ROUND(1/(1/U7-V7*ABS(V7)*$V$2),4)</f>
        <v>3.0268000000000002</v>
      </c>
      <c r="V8" s="121">
        <f>ROUND(1/U8-1/$U$2,7)</f>
        <v>-3.0029514000000002</v>
      </c>
      <c r="W8" s="1">
        <f>ROUND((1/X8)*$W$2/X8,0)</f>
        <v>25</v>
      </c>
      <c r="X8" s="1">
        <f>ROUND(1/(1/X7-Y7*ABS(Y7)*$Y$2),4)</f>
        <v>3.0268000000000002</v>
      </c>
      <c r="Y8" s="1">
        <f>ROUND(1/X8-1/$X$2,7)</f>
        <v>-3.0029514000000002</v>
      </c>
      <c r="Z8" s="8">
        <f>ROUND((1/AA8)*$Z$2/AA8,0)-ROUND((1354-1400)-(-0.309945561957931)*(EXP(2.5)),0)</f>
        <v>1396</v>
      </c>
      <c r="AA8" s="1">
        <f>ROUND(1/(1/AA7-AB7*ABS(AB7)*$AB$2),4)</f>
        <v>0.40760000000000002</v>
      </c>
      <c r="AB8" s="121">
        <f>ROUND(1/AA8-1/$AA$2,7)</f>
        <v>-3.6167999999999999E-3</v>
      </c>
      <c r="AC8" s="1">
        <f>ROUND((1/AD8)*$AC$2/AD8,0)</f>
        <v>2395</v>
      </c>
      <c r="AD8" s="1">
        <f>ROUND(1/(1/AD7-AE7*ABS(AE7)*$AE$2),4)</f>
        <v>0.30649999999999999</v>
      </c>
      <c r="AE8" s="1">
        <f>ROUND(1/AD8-1/$AD$2,7)</f>
        <v>0.92072240000000005</v>
      </c>
      <c r="AF8" s="8">
        <f>ROUND((1/AG8)*$AF$2/AG8,0)-ROUND((8077-900)-(48.3582456124364)*(EXP(2.5)),0)</f>
        <v>1489</v>
      </c>
      <c r="AG8" s="1">
        <f>ROUND(1/(1/AG7-AH7*ABS(AH7)*$AH$2),4)</f>
        <v>0.16689999999999999</v>
      </c>
      <c r="AH8" s="121">
        <f>ROUND(1/AG8-1/$AG$2,7)</f>
        <v>3.5877999999999999E-3</v>
      </c>
      <c r="AI8" s="1">
        <f>ROUND((1/AJ8)*$AI$2/AJ8,0)</f>
        <v>71747</v>
      </c>
      <c r="AJ8" s="1">
        <f>ROUND(1/(1/AJ7-AK7*ABS(AK7)*$AK$2),4)</f>
        <v>5.6000000000000001E-2</v>
      </c>
      <c r="AK8" s="1">
        <f>ROUND(1/AJ8-1/$AJ$2,7)</f>
        <v>10.9126984</v>
      </c>
      <c r="AL8" s="8">
        <f>ROUND((1/AM8)*$AL$2/AM8,0)</f>
        <v>6400</v>
      </c>
      <c r="AM8" s="1">
        <f>ROUND(1/(1/AM7-AN7*ABS(AN7)*$AN$2),4)</f>
        <v>0.1875</v>
      </c>
      <c r="AN8" s="121">
        <f>ROUND(1/AM8-1/$AM$2,7)</f>
        <v>3.9047619</v>
      </c>
      <c r="AR8" s="8"/>
      <c r="AT8" s="121"/>
      <c r="AX8" s="8"/>
      <c r="AZ8" s="121"/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124">
        <f>ROUND((1/C9)*$B$2/C9,0)-ROUND((280-4650)-(-29.4448283860035)*(EXP(3.75)),0)</f>
        <v>3398</v>
      </c>
      <c r="C9" s="1">
        <f>ROUND(1/(1/C8-D8*ABS(D8)*$D$2),4)</f>
        <v>0.89690000000000003</v>
      </c>
      <c r="D9" s="121">
        <f>ROUND(1/C9-1/$C$2,7)</f>
        <v>3.8403999999999999E-3</v>
      </c>
      <c r="E9" s="1">
        <f>ROUND((1/F9)*$E$2/F9,0)</f>
        <v>5</v>
      </c>
      <c r="F9" s="1">
        <f>ROUND(1/(1/F8-G8*ABS(G8)*$G$2),4)</f>
        <v>6.9688999999999997</v>
      </c>
      <c r="G9" s="1">
        <f>ROUND(1/F9-1/$F$2,7)</f>
        <v>-1.2850767999999999</v>
      </c>
      <c r="H9" s="8">
        <f>ROUND((1/I9)*$H$2/I9,0)</f>
        <v>573</v>
      </c>
      <c r="I9" s="1">
        <f>ROUND(1/(1/I8-J8*ABS(J8)*$J$2),4)</f>
        <v>-0.62670000000000003</v>
      </c>
      <c r="J9" s="121">
        <f>ROUND(1/I9-1/$I$2,7)</f>
        <v>-2.7067709</v>
      </c>
      <c r="K9" s="1">
        <f>ROUND((1/L9)*$K$2/L9,0)-ROUND((627-2950)-(-15.6522508788755)*(EXP(2.5)),0)</f>
        <v>2759</v>
      </c>
      <c r="L9" s="1">
        <f>ROUND(1/(1/L8-M8*ABS(M8)*$M$2),4)</f>
        <v>0.59919999999999995</v>
      </c>
      <c r="M9" s="1">
        <f>ROUND(1/L9-1/$L$2,7)</f>
        <v>2.2252000000000001E-3</v>
      </c>
      <c r="N9" s="8">
        <f>ROUND((1/O9)*$N$2/O9,0)</f>
        <v>1568</v>
      </c>
      <c r="O9" s="1">
        <f>ROUND(1/(1/O8-P8*ABS(P8)*$P$2),4)</f>
        <v>0.37880000000000003</v>
      </c>
      <c r="P9" s="121">
        <f>ROUND(1/O9-1/$O$2,7)</f>
        <v>0.63991549999999997</v>
      </c>
      <c r="Q9" s="1">
        <f>ROUND((1/R9)*$Q$2/R9,0)</f>
        <v>1252</v>
      </c>
      <c r="R9" s="1">
        <f>ROUND(1/(1/R8-S8*ABS(S8)*$S$2),4)</f>
        <v>0.42399999999999999</v>
      </c>
      <c r="S9" s="1">
        <f>ROUND(1/R9-1/$R$2,7)</f>
        <v>0.69182390000000005</v>
      </c>
      <c r="T9" s="8">
        <f>ROUND((1/U9)*$T$2/U9,0)</f>
        <v>40</v>
      </c>
      <c r="U9" s="1">
        <f>ROUND(1/(1/U8-V8*ABS(V8)*$V$2),4)</f>
        <v>2.3778000000000001</v>
      </c>
      <c r="V9" s="121">
        <f>ROUND(1/U9-1/$U$2,7)</f>
        <v>-2.9127765000000001</v>
      </c>
      <c r="W9" s="1">
        <f>ROUND((1/X9)*$W$2/X9,0)</f>
        <v>40</v>
      </c>
      <c r="X9" s="1">
        <f>ROUND(1/(1/X8-Y8*ABS(Y8)*$Y$2),4)</f>
        <v>2.3778000000000001</v>
      </c>
      <c r="Y9" s="1">
        <f>ROUND(1/X9-1/$X$2,7)</f>
        <v>-2.9127765000000001</v>
      </c>
      <c r="Z9" s="8">
        <f>ROUND((1/AA9)*$Z$2/AA9,0)-ROUND((1354-1400)-(-0.309945561957931)*(EXP(3.75)),0)</f>
        <v>1387</v>
      </c>
      <c r="AA9" s="1">
        <f>ROUND(1/(1/AA8-AB8*ABS(AB8)*$AB$2),4)</f>
        <v>0.40760000000000002</v>
      </c>
      <c r="AB9" s="121">
        <f>ROUND(1/AA9-1/$AA$2,7)</f>
        <v>-3.6167999999999999E-3</v>
      </c>
      <c r="AC9" s="1">
        <f>ROUND((1/AD9)*$AC$2/AD9,0)</f>
        <v>2383</v>
      </c>
      <c r="AD9" s="1">
        <f>ROUND(1/(1/AD8-AE8*ABS(AE8)*$AE$2),4)</f>
        <v>0.30730000000000002</v>
      </c>
      <c r="AE9" s="1">
        <f>ROUND(1/AD9-1/$AD$2,7)</f>
        <v>0.9122287</v>
      </c>
      <c r="AF9" s="8">
        <f>ROUND((1/AG9)*$AF$2/AG9,0)-ROUND((8077-900)-(48.3582456124364)*(EXP(3.75)),0)</f>
        <v>2956</v>
      </c>
      <c r="AG9" s="1">
        <f>ROUND(1/(1/AG8-AH8*ABS(AH8)*$AH$2),4)</f>
        <v>0.16689999999999999</v>
      </c>
      <c r="AH9" s="121">
        <f>ROUND(1/AG9-1/$AG$2,7)</f>
        <v>3.5877999999999999E-3</v>
      </c>
      <c r="AI9" s="1">
        <f>ROUND((1/AJ9)*$AI$2/AJ9,0)</f>
        <v>62500</v>
      </c>
      <c r="AJ9" s="1">
        <f>ROUND(1/(1/AJ8-AK8*ABS(AK8)*$AK$2),4)</f>
        <v>0.06</v>
      </c>
      <c r="AK9" s="1">
        <f>ROUND(1/AJ9-1/$AJ$2,7)</f>
        <v>9.7222221999999991</v>
      </c>
      <c r="AL9" s="8">
        <f>ROUND((1/AM9)*$AL$2/AM9,0)</f>
        <v>6400</v>
      </c>
      <c r="AM9" s="1">
        <f>ROUND(1/(1/AM8-AN8*ABS(AN8)*$AN$2),4)</f>
        <v>0.1875</v>
      </c>
      <c r="AN9" s="121">
        <f>ROUND(1/AM9-1/$AM$2,7)</f>
        <v>3.9047619</v>
      </c>
      <c r="AR9" s="8"/>
      <c r="AT9" s="121"/>
      <c r="AX9" s="8"/>
      <c r="AZ9" s="121"/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124">
        <f>ROUND((1/C10)*$B$2/C10,0)-ROUND((280-4650)-(-29.4448283860035)*(EXP(4.875)),0)</f>
        <v>793</v>
      </c>
      <c r="C10" s="1">
        <f>ROUND(1/(1/C9-D9*ABS(D9)*$D$2),4)</f>
        <v>0.89690000000000003</v>
      </c>
      <c r="D10" s="121">
        <f>ROUND(1/C10-1/$C$2,7)</f>
        <v>3.8403999999999999E-3</v>
      </c>
      <c r="H10" s="8">
        <f>ROUND((1/I10)*$H$2/I10,0)</f>
        <v>404</v>
      </c>
      <c r="I10" s="1">
        <f>ROUND(1/(1/I9-J9*ABS(J9)*$J$2),4)</f>
        <v>-0.74670000000000003</v>
      </c>
      <c r="J10" s="121">
        <f>ROUND(1/I10-1/$I$2,7)</f>
        <v>-2.4503370000000002</v>
      </c>
      <c r="K10" s="1">
        <f>ROUND((1/L10)*$K$2/L10,0)-ROUND((627-2950)-(-15.6522508788755)*(EXP(3.75)),0)</f>
        <v>2284</v>
      </c>
      <c r="L10" s="1">
        <f>ROUND(1/(1/L9-M9*ABS(M9)*$M$2),4)</f>
        <v>0.59919999999999995</v>
      </c>
      <c r="M10" s="1">
        <f>ROUND(1/L10-1/$L$2,7)</f>
        <v>2.2252000000000001E-3</v>
      </c>
      <c r="N10" s="8">
        <f>ROUND((1/O10)*$N$2/O10,0)</f>
        <v>1501</v>
      </c>
      <c r="O10" s="1">
        <f>ROUND(1/(1/O9-P9*ABS(P9)*$P$2),4)</f>
        <v>0.38719999999999999</v>
      </c>
      <c r="P10" s="121">
        <f>ROUND(1/O10-1/$O$2,7)</f>
        <v>0.58264459999999996</v>
      </c>
      <c r="T10" s="8"/>
      <c r="V10" s="121"/>
      <c r="Z10" s="8">
        <f>ROUND((1/AA10)*$Z$2/AA10,0)-ROUND((1354-1400)-(-0.309945561957931)*(EXP(4.875)),0)</f>
        <v>1359</v>
      </c>
      <c r="AA10" s="1">
        <f>ROUND(1/(1/AA9-AB9*ABS(AB9)*$AB$2),4)</f>
        <v>0.40760000000000002</v>
      </c>
      <c r="AB10" s="121">
        <f>ROUND(1/AA10-1/$AA$2,7)</f>
        <v>-3.6167999999999999E-3</v>
      </c>
      <c r="AF10" s="8">
        <f>ROUND((1/AG10)*$AF$2/AG10,0)-ROUND((8077-900)-(48.3582456124364)*(EXP(4.875)),0)</f>
        <v>7234</v>
      </c>
      <c r="AG10" s="1">
        <f>ROUND(1/(1/AG9-AH9*ABS(AH9)*$AH$2),4)</f>
        <v>0.16689999999999999</v>
      </c>
      <c r="AH10" s="121">
        <f>ROUND(1/AG10-1/$AG$2,7)</f>
        <v>3.5877999999999999E-3</v>
      </c>
      <c r="AL10" s="8"/>
      <c r="AN10" s="121"/>
      <c r="AR10" s="8"/>
      <c r="AT10" s="121"/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124">
        <f>ROUND((1/C11)*$B$2/C11,0)</f>
        <v>280</v>
      </c>
      <c r="C11" s="1">
        <f>ROUND(1/(1/C10-D10*ABS(D10)*$D$2),4)</f>
        <v>0.89690000000000003</v>
      </c>
      <c r="D11" s="121">
        <f>ROUND(1/C11-1/$C$2,7)</f>
        <v>3.8403999999999999E-3</v>
      </c>
      <c r="H11" s="8"/>
      <c r="J11" s="121"/>
      <c r="K11" s="1">
        <f>ROUND((1/L11)*$K$2/L11,0)-ROUND((627-2950)-(-15.6522508788755)*(EXP(4.875)),0)</f>
        <v>900</v>
      </c>
      <c r="L11" s="1">
        <f>ROUND(1/(1/L10-M10*ABS(M10)*$M$2),4)</f>
        <v>0.59919999999999995</v>
      </c>
      <c r="M11" s="1">
        <f>ROUND(1/L11-1/$L$2,7)</f>
        <v>2.2252000000000001E-3</v>
      </c>
      <c r="N11" s="8"/>
      <c r="P11" s="121"/>
      <c r="T11" s="8"/>
      <c r="V11" s="121"/>
      <c r="Z11" s="8">
        <f>ROUND((1/AA11)*$Z$2/AA11,0)</f>
        <v>1354</v>
      </c>
      <c r="AA11" s="1">
        <f>ROUND(1/(1/AA10-AB10*ABS(AB10)*$AB$2),4)</f>
        <v>0.40760000000000002</v>
      </c>
      <c r="AB11" s="121">
        <f>ROUND(1/AA11-1/$AA$2,7)</f>
        <v>-3.6167999999999999E-3</v>
      </c>
      <c r="AF11" s="8">
        <f>ROUND((1/AG11)*$AF$2/AG11,0)</f>
        <v>8077</v>
      </c>
      <c r="AG11" s="1">
        <f>ROUND(1/(1/AG10-AH10*ABS(AH10)*$AH$2),4)</f>
        <v>0.16689999999999999</v>
      </c>
      <c r="AH11" s="121">
        <f>ROUND(1/AG11-1/$AG$2,7)</f>
        <v>3.5877999999999999E-3</v>
      </c>
      <c r="AL11" s="8"/>
      <c r="AN11" s="121"/>
      <c r="AR11" s="8"/>
      <c r="AT11" s="121"/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8"/>
      <c r="D12" s="121"/>
      <c r="H12" s="8"/>
      <c r="J12" s="121"/>
      <c r="K12" s="1">
        <f>ROUND((1/L12)*$K$2/L12,0)</f>
        <v>627</v>
      </c>
      <c r="L12" s="1">
        <f>ROUND(1/(1/L11-M11*ABS(M11)*$M$2),4)</f>
        <v>0.59919999999999995</v>
      </c>
      <c r="M12" s="1">
        <f>ROUND(1/L12-1/$L$2,7)</f>
        <v>2.2252000000000001E-3</v>
      </c>
      <c r="N12" s="8"/>
      <c r="P12" s="121"/>
      <c r="T12" s="8"/>
      <c r="V12" s="121"/>
      <c r="Z12" s="8"/>
      <c r="AB12" s="121"/>
      <c r="AF12" s="8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8"/>
      <c r="D13" s="121"/>
      <c r="H13" s="8"/>
      <c r="J13" s="121"/>
      <c r="N13" s="8"/>
      <c r="P13" s="121"/>
      <c r="T13" s="8"/>
      <c r="V13" s="121"/>
      <c r="Z13" s="8"/>
      <c r="AB13" s="121"/>
      <c r="AF13" s="8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/>
      <c r="D14" s="121"/>
      <c r="H14" s="8"/>
      <c r="J14" s="121"/>
      <c r="N14" s="8"/>
      <c r="P14" s="121"/>
      <c r="T14" s="8"/>
      <c r="V14" s="121"/>
      <c r="Z14" s="8"/>
      <c r="AB14" s="121"/>
      <c r="AF14" s="8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 t="s">
        <v>236</v>
      </c>
      <c r="C15" s="1" t="s">
        <v>235</v>
      </c>
      <c r="D15" s="121" t="s">
        <v>237</v>
      </c>
      <c r="H15" s="8"/>
      <c r="J15" s="121"/>
      <c r="N15" s="8"/>
      <c r="P15" s="121"/>
      <c r="T15" s="8"/>
      <c r="V15" s="121"/>
      <c r="Z15" s="8" t="s">
        <v>236</v>
      </c>
      <c r="AA15" s="1" t="s">
        <v>235</v>
      </c>
      <c r="AB15" s="121" t="s">
        <v>237</v>
      </c>
      <c r="AF15" s="8" t="s">
        <v>236</v>
      </c>
      <c r="AG15" s="1" t="s">
        <v>235</v>
      </c>
      <c r="AH15" s="121" t="s">
        <v>237</v>
      </c>
      <c r="AL15" s="8"/>
      <c r="AN15" s="121"/>
      <c r="AR15" s="8"/>
      <c r="AT15" s="121"/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>
        <v>0</v>
      </c>
      <c r="C16" s="1">
        <v>0.01</v>
      </c>
      <c r="D16" s="121">
        <v>10.1755706</v>
      </c>
      <c r="H16" s="8"/>
      <c r="J16" s="121"/>
      <c r="K16" s="1" t="s">
        <v>236</v>
      </c>
      <c r="L16" s="1" t="s">
        <v>235</v>
      </c>
      <c r="M16" s="1" t="s">
        <v>237</v>
      </c>
      <c r="N16" s="8"/>
      <c r="P16" s="121"/>
      <c r="T16" s="8"/>
      <c r="V16" s="121"/>
      <c r="Z16" s="8">
        <v>0</v>
      </c>
      <c r="AA16" s="1">
        <v>0.01</v>
      </c>
      <c r="AB16" s="121">
        <v>3.2605504000000001</v>
      </c>
      <c r="AF16" s="8">
        <v>0</v>
      </c>
      <c r="AG16" s="1">
        <v>0.01</v>
      </c>
      <c r="AH16" s="121">
        <v>-1.8386464</v>
      </c>
      <c r="AL16" s="8"/>
      <c r="AN16" s="121"/>
      <c r="AR16" s="8"/>
      <c r="AT16" s="121"/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>
        <v>1</v>
      </c>
      <c r="C17" s="1">
        <v>2.7182818284590453E-2</v>
      </c>
      <c r="D17" s="121">
        <v>4.7402639999999998</v>
      </c>
      <c r="H17" s="8"/>
      <c r="J17" s="121"/>
      <c r="K17" s="1">
        <v>0</v>
      </c>
      <c r="L17" s="1">
        <v>0.01</v>
      </c>
      <c r="M17" s="1">
        <v>7.5925925999999997</v>
      </c>
      <c r="N17" s="8"/>
      <c r="P17" s="121"/>
      <c r="T17" s="8"/>
      <c r="V17" s="121"/>
      <c r="Z17" s="8">
        <v>1</v>
      </c>
      <c r="AA17" s="1">
        <v>2.7182818284590453E-2</v>
      </c>
      <c r="AB17" s="121">
        <v>2.5986093000000001</v>
      </c>
      <c r="AF17" s="8">
        <v>1</v>
      </c>
      <c r="AG17" s="1">
        <v>2.7182818284590453E-2</v>
      </c>
      <c r="AH17" s="121">
        <v>-1.6193040000000001</v>
      </c>
      <c r="AL17" s="8"/>
      <c r="AN17" s="121"/>
      <c r="AR17" s="8"/>
      <c r="AT17" s="121"/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>
        <v>2</v>
      </c>
      <c r="C18" s="1">
        <v>7.3890560989306506E-2</v>
      </c>
      <c r="D18" s="121">
        <v>-1.9712521999999999</v>
      </c>
      <c r="H18" s="8"/>
      <c r="J18" s="121"/>
      <c r="K18" s="1">
        <v>1</v>
      </c>
      <c r="L18" s="1">
        <v>2.7182818284590453E-2</v>
      </c>
      <c r="M18" s="1">
        <v>4.4271785000000001</v>
      </c>
      <c r="N18" s="8"/>
      <c r="P18" s="121"/>
      <c r="T18" s="8"/>
      <c r="V18" s="121"/>
      <c r="Z18" s="8">
        <v>2</v>
      </c>
      <c r="AA18" s="1">
        <v>7.3890560989306506E-2</v>
      </c>
      <c r="AB18" s="121">
        <v>1.5785100999999999</v>
      </c>
      <c r="AF18" s="8">
        <v>2</v>
      </c>
      <c r="AG18" s="1">
        <v>7.3890560989306506E-2</v>
      </c>
      <c r="AH18" s="121">
        <v>-1.1918609</v>
      </c>
      <c r="AL18" s="8"/>
      <c r="AN18" s="121"/>
      <c r="AR18" s="8"/>
      <c r="AT18" s="121"/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>
        <v>1.1000000000000001</v>
      </c>
      <c r="C19" s="1">
        <v>3.0041660239464335E-2</v>
      </c>
      <c r="D19" s="121">
        <v>4.2422079000000004</v>
      </c>
      <c r="H19" s="8"/>
      <c r="J19" s="121"/>
      <c r="K19" s="1">
        <v>2</v>
      </c>
      <c r="L19" s="1">
        <v>7.3890560989306506E-2</v>
      </c>
      <c r="M19" s="1">
        <v>1.2268519</v>
      </c>
      <c r="N19" s="8"/>
      <c r="P19" s="121"/>
      <c r="T19" s="8"/>
      <c r="V19" s="121"/>
      <c r="Z19" s="8">
        <v>3</v>
      </c>
      <c r="AA19" s="1">
        <v>0.20085536923187669</v>
      </c>
      <c r="AB19" s="121">
        <v>0.55504569999999998</v>
      </c>
      <c r="AF19" s="8">
        <v>3</v>
      </c>
      <c r="AG19" s="1">
        <v>0.20085536923187669</v>
      </c>
      <c r="AH19" s="121">
        <v>-0.6318376</v>
      </c>
      <c r="AL19" s="8"/>
      <c r="AN19" s="121"/>
      <c r="AR19" s="8"/>
      <c r="AT19" s="121"/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>
        <v>1.2000000000000002</v>
      </c>
      <c r="C20" s="1">
        <v>3.3201169227365483E-2</v>
      </c>
      <c r="D20" s="121">
        <v>3.7315038999999999</v>
      </c>
      <c r="H20" s="8"/>
      <c r="J20" s="121"/>
      <c r="K20" s="1">
        <v>3</v>
      </c>
      <c r="L20" s="1">
        <v>0.20085536923187669</v>
      </c>
      <c r="M20" s="1">
        <v>4998.3333333</v>
      </c>
      <c r="N20" s="8"/>
      <c r="P20" s="121"/>
      <c r="T20" s="8"/>
      <c r="V20" s="121"/>
      <c r="Z20" s="8">
        <v>4</v>
      </c>
      <c r="AA20" s="1">
        <v>0.54598150033144233</v>
      </c>
      <c r="AB20" s="121">
        <v>21.0724093</v>
      </c>
      <c r="AF20" s="8">
        <v>4</v>
      </c>
      <c r="AG20" s="1">
        <v>0.54598150033144233</v>
      </c>
      <c r="AH20" s="121">
        <v>0.13192709999999999</v>
      </c>
      <c r="AL20" s="8"/>
      <c r="AN20" s="121"/>
      <c r="AR20" s="8"/>
      <c r="AT20" s="121"/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>
        <v>1.3000000000000003</v>
      </c>
      <c r="C21" s="1">
        <v>3.6692966676192457E-2</v>
      </c>
      <c r="D21" s="121">
        <v>3.1918148999999998</v>
      </c>
      <c r="H21" s="8"/>
      <c r="J21" s="121"/>
      <c r="K21" s="1">
        <v>2.1</v>
      </c>
      <c r="L21" s="1">
        <v>8.1661699125676515E-2</v>
      </c>
      <c r="M21" s="1">
        <v>0.63007199999999997</v>
      </c>
      <c r="N21" s="8"/>
      <c r="P21" s="121"/>
      <c r="T21" s="8"/>
      <c r="V21" s="121"/>
      <c r="Z21" s="8">
        <v>3.1</v>
      </c>
      <c r="AA21" s="1">
        <v>0.22197951281441636</v>
      </c>
      <c r="AB21" s="121">
        <v>0.4206954</v>
      </c>
      <c r="AF21" s="8">
        <v>3.1</v>
      </c>
      <c r="AG21" s="1">
        <v>0.22197951281441636</v>
      </c>
      <c r="AH21" s="121">
        <v>-0.57676850000000002</v>
      </c>
      <c r="AL21" s="8"/>
      <c r="AN21" s="121"/>
      <c r="AR21" s="8"/>
      <c r="AT21" s="121"/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>
        <v>1.4000000000000004</v>
      </c>
      <c r="C22" s="1">
        <v>4.0551999668446762E-2</v>
      </c>
      <c r="D22" s="121">
        <v>2.5748454000000001</v>
      </c>
      <c r="H22" s="8"/>
      <c r="J22" s="121"/>
      <c r="K22" s="1">
        <v>2.2000000000000002</v>
      </c>
      <c r="L22" s="1">
        <v>9.0250134994341216E-2</v>
      </c>
      <c r="M22" s="1">
        <v>-0.33510869999999998</v>
      </c>
      <c r="N22" s="8"/>
      <c r="P22" s="121"/>
      <c r="T22" s="8"/>
      <c r="V22" s="121"/>
      <c r="Z22" s="8">
        <v>3.2</v>
      </c>
      <c r="AA22" s="1">
        <v>0.24532530197109353</v>
      </c>
      <c r="AB22" s="121">
        <v>0.2333392</v>
      </c>
      <c r="AF22" s="8">
        <v>3.2</v>
      </c>
      <c r="AG22" s="1">
        <v>0.24532530197109353</v>
      </c>
      <c r="AH22" s="121">
        <v>-0.52652750000000004</v>
      </c>
      <c r="AL22" s="8"/>
      <c r="AN22" s="121"/>
      <c r="AR22" s="8"/>
      <c r="AT22" s="121"/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>
        <v>1.5000000000000004</v>
      </c>
      <c r="C23" s="1">
        <v>4.4816890703380671E-2</v>
      </c>
      <c r="D23" s="121">
        <v>1.7790623000000001</v>
      </c>
      <c r="H23" s="8"/>
      <c r="J23" s="121"/>
      <c r="K23" s="1">
        <v>2.11</v>
      </c>
      <c r="L23" s="1">
        <v>8.2482412846266603E-2</v>
      </c>
      <c r="M23" s="1">
        <v>0.55358200000000002</v>
      </c>
      <c r="N23" s="8"/>
      <c r="P23" s="121"/>
      <c r="T23" s="8"/>
      <c r="V23" s="121"/>
      <c r="Z23" s="8">
        <v>3.3000000000000003</v>
      </c>
      <c r="AA23" s="1">
        <v>0.27112638920657894</v>
      </c>
      <c r="AB23" s="121">
        <v>-7.4348200000000003E-2</v>
      </c>
      <c r="AF23" s="8">
        <v>3.3000000000000003</v>
      </c>
      <c r="AG23" s="1">
        <v>0.27112638920657894</v>
      </c>
      <c r="AH23" s="121">
        <v>-0.47534480000000001</v>
      </c>
      <c r="AL23" s="8"/>
      <c r="AN23" s="121"/>
      <c r="AR23" s="8"/>
      <c r="AT23" s="121"/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>
        <v>1.6000000000000005</v>
      </c>
      <c r="C24" s="1">
        <v>4.9530324243951179E-2</v>
      </c>
      <c r="D24" s="121">
        <v>0.56561589999999995</v>
      </c>
      <c r="H24" s="8"/>
      <c r="J24" s="121"/>
      <c r="K24" s="1">
        <v>2.1199999999999997</v>
      </c>
      <c r="L24" s="1">
        <v>8.3311374876876898E-2</v>
      </c>
      <c r="M24" s="1">
        <v>0.47145609999999999</v>
      </c>
      <c r="N24" s="8"/>
      <c r="P24" s="121"/>
      <c r="T24" s="8"/>
      <c r="V24" s="121"/>
      <c r="Z24" s="8">
        <v>3.21</v>
      </c>
      <c r="AA24" s="1">
        <v>0.24779086224587693</v>
      </c>
      <c r="AB24" s="121">
        <v>0.21037549999999999</v>
      </c>
      <c r="AF24" s="8">
        <v>3.4000000000000004</v>
      </c>
      <c r="AG24" s="1">
        <v>0.29964100047397024</v>
      </c>
      <c r="AH24" s="121">
        <v>-0.42628870000000002</v>
      </c>
      <c r="AL24" s="8"/>
      <c r="AN24" s="121"/>
      <c r="AR24" s="8"/>
      <c r="AT24" s="121"/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>
        <v>1.7000000000000006</v>
      </c>
      <c r="C25" s="1">
        <v>5.4739473917272033E-2</v>
      </c>
      <c r="D25" s="121">
        <v>-1.1041844000000001</v>
      </c>
      <c r="H25" s="8"/>
      <c r="J25" s="121"/>
      <c r="K25" s="1">
        <v>2.1299999999999994</v>
      </c>
      <c r="L25" s="1">
        <v>8.4148668114401234E-2</v>
      </c>
      <c r="M25" s="1">
        <v>0.3854573</v>
      </c>
      <c r="N25" s="8"/>
      <c r="P25" s="121"/>
      <c r="T25" s="8"/>
      <c r="V25" s="121"/>
      <c r="Z25" s="8">
        <v>3.2199999999999998</v>
      </c>
      <c r="AA25" s="1">
        <v>0.25028120181337804</v>
      </c>
      <c r="AB25" s="121">
        <v>0.18500549999999999</v>
      </c>
      <c r="AF25" s="8">
        <v>3.5000000000000004</v>
      </c>
      <c r="AG25" s="1">
        <v>0.33115451958692327</v>
      </c>
      <c r="AH25" s="121">
        <v>-0.3732008</v>
      </c>
      <c r="AL25" s="8"/>
      <c r="AN25" s="121"/>
      <c r="AR25" s="8"/>
      <c r="AT25" s="121"/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>
        <v>1.6100000000000005</v>
      </c>
      <c r="C26" s="1">
        <v>5.0028112278335909E-2</v>
      </c>
      <c r="D26" s="121">
        <v>0.40266420000000003</v>
      </c>
      <c r="H26" s="8"/>
      <c r="J26" s="121"/>
      <c r="K26" s="1">
        <v>2.1399999999999992</v>
      </c>
      <c r="L26" s="1">
        <v>8.4994376288861168E-2</v>
      </c>
      <c r="M26" s="1">
        <v>0.29334900000000003</v>
      </c>
      <c r="N26" s="8"/>
      <c r="P26" s="121"/>
      <c r="T26" s="8"/>
      <c r="V26" s="121"/>
      <c r="Z26" s="8">
        <v>3.2299999999999995</v>
      </c>
      <c r="AA26" s="1">
        <v>0.25279656970962883</v>
      </c>
      <c r="AB26" s="121">
        <v>0.15737660000000001</v>
      </c>
      <c r="AF26" s="8">
        <v>3.6000000000000005</v>
      </c>
      <c r="AG26" s="1">
        <v>0.36598234443678013</v>
      </c>
      <c r="AH26" s="121">
        <v>-0.31908969999999998</v>
      </c>
      <c r="AL26" s="8"/>
      <c r="AN26" s="121"/>
      <c r="AR26" s="8"/>
      <c r="AT26" s="121"/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>
        <v>1.6200000000000006</v>
      </c>
      <c r="C27" s="1">
        <v>5.0530903165638706E-2</v>
      </c>
      <c r="D27" s="121">
        <v>0.2286531</v>
      </c>
      <c r="H27" s="8"/>
      <c r="J27" s="121"/>
      <c r="K27" s="1">
        <v>2.149999999999999</v>
      </c>
      <c r="L27" s="1">
        <v>8.5848583971778858E-2</v>
      </c>
      <c r="M27" s="1">
        <v>0.1955307</v>
      </c>
      <c r="N27" s="8"/>
      <c r="P27" s="121"/>
      <c r="T27" s="8"/>
      <c r="V27" s="121"/>
      <c r="Z27" s="8">
        <v>3.2399999999999993</v>
      </c>
      <c r="AA27" s="1">
        <v>0.25533721747351507</v>
      </c>
      <c r="AB27" s="121">
        <v>0.1296504</v>
      </c>
      <c r="AF27" s="8">
        <v>3.7000000000000006</v>
      </c>
      <c r="AG27" s="1">
        <v>0.40447304360067415</v>
      </c>
      <c r="AH27" s="121">
        <v>-0.25078929999999999</v>
      </c>
      <c r="AL27" s="8"/>
      <c r="AN27" s="121"/>
      <c r="AR27" s="8"/>
      <c r="AT27" s="121"/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>
        <v>1.6300000000000006</v>
      </c>
      <c r="C28" s="1">
        <v>5.1038747185367293E-2</v>
      </c>
      <c r="D28" s="121">
        <v>4.2557600000000001E-2</v>
      </c>
      <c r="H28" s="8"/>
      <c r="J28" s="121"/>
      <c r="K28" s="1">
        <v>2.1599999999999988</v>
      </c>
      <c r="L28" s="1">
        <v>8.6711376584634459E-2</v>
      </c>
      <c r="M28" s="1">
        <v>9.1420500000000002E-2</v>
      </c>
      <c r="N28" s="8"/>
      <c r="P28" s="121"/>
      <c r="T28" s="8"/>
      <c r="V28" s="121"/>
      <c r="Z28" s="8">
        <v>3.2499999999999991</v>
      </c>
      <c r="AA28" s="1">
        <v>0.25790339917193039</v>
      </c>
      <c r="AB28" s="121">
        <v>9.9234799999999998E-2</v>
      </c>
      <c r="AF28" s="8">
        <v>3.8000000000000007</v>
      </c>
      <c r="AG28" s="1">
        <v>0.44701184493300861</v>
      </c>
      <c r="AH28" s="121">
        <v>-0.16730220000000001</v>
      </c>
      <c r="AL28" s="8"/>
      <c r="AN28" s="121"/>
      <c r="AR28" s="8"/>
      <c r="AT28" s="121"/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>
        <v>1.6400000000000006</v>
      </c>
      <c r="C29" s="1">
        <v>5.1551695122346843E-2</v>
      </c>
      <c r="D29" s="121">
        <v>-0.1495726</v>
      </c>
      <c r="H29" s="8"/>
      <c r="J29" s="121"/>
      <c r="K29" s="1">
        <v>2.1699999999999986</v>
      </c>
      <c r="L29" s="1">
        <v>8.7582840407408227E-2</v>
      </c>
      <c r="M29" s="1">
        <v>-2.0847000000000001E-2</v>
      </c>
      <c r="N29" s="8"/>
      <c r="P29" s="121"/>
      <c r="T29" s="8"/>
      <c r="V29" s="121"/>
      <c r="Z29" s="8">
        <v>3.2599999999999989</v>
      </c>
      <c r="AA29" s="1">
        <v>0.26049537142518314</v>
      </c>
      <c r="AB29" s="121">
        <v>6.7612500000000006E-2</v>
      </c>
      <c r="AF29" s="8">
        <v>3.9000000000000008</v>
      </c>
      <c r="AG29" s="1">
        <v>0.49402449105530216</v>
      </c>
      <c r="AH29" s="121">
        <v>-3.5643000000000001E-2</v>
      </c>
      <c r="AL29" s="8"/>
      <c r="AN29" s="121"/>
      <c r="AR29" s="8"/>
      <c r="AT29" s="121"/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>
        <v>1.6310000000000004</v>
      </c>
      <c r="C30" s="1">
        <v>5.1089811460434821E-2</v>
      </c>
      <c r="D30" s="121">
        <v>2.34475E-2</v>
      </c>
      <c r="H30" s="8"/>
      <c r="J30" s="121"/>
      <c r="K30" s="1">
        <v>2.1609999999999987</v>
      </c>
      <c r="L30" s="1">
        <v>8.6798131331362868E-2</v>
      </c>
      <c r="M30" s="1">
        <v>8.0058199999999996E-2</v>
      </c>
      <c r="N30" s="8"/>
      <c r="P30" s="121"/>
      <c r="T30" s="8"/>
      <c r="V30" s="121"/>
      <c r="Z30" s="8">
        <v>3.2699999999999987</v>
      </c>
      <c r="AA30" s="1">
        <v>0.26311339343265855</v>
      </c>
      <c r="AB30" s="121">
        <v>3.4278099999999999E-2</v>
      </c>
      <c r="AF30" s="8">
        <v>4.0000000000000009</v>
      </c>
      <c r="AG30" s="1">
        <v>0.54598150033144288</v>
      </c>
      <c r="AH30" s="121">
        <v>0.13192709999999999</v>
      </c>
      <c r="AL30" s="8"/>
      <c r="AN30" s="121"/>
      <c r="AR30" s="8"/>
      <c r="AT30" s="121"/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>
        <v>1.6320000000000003</v>
      </c>
      <c r="C31" s="1">
        <v>5.1140926825318081E-2</v>
      </c>
      <c r="D31" s="121">
        <v>3.8403999999999999E-3</v>
      </c>
      <c r="H31" s="8"/>
      <c r="J31" s="121"/>
      <c r="K31" s="1">
        <v>2.1619999999999986</v>
      </c>
      <c r="L31" s="1">
        <v>8.6884972876229871E-2</v>
      </c>
      <c r="M31" s="1">
        <v>6.97459E-2</v>
      </c>
      <c r="N31" s="8"/>
      <c r="P31" s="121"/>
      <c r="T31" s="8"/>
      <c r="V31" s="121"/>
      <c r="Z31" s="8">
        <v>3.2799999999999985</v>
      </c>
      <c r="AA31" s="1">
        <v>0.26575772699873917</v>
      </c>
      <c r="AB31" s="121">
        <v>-3.6167999999999999E-3</v>
      </c>
      <c r="AF31" s="8">
        <v>3.9100000000000006</v>
      </c>
      <c r="AG31" s="1">
        <v>0.4989895197340789</v>
      </c>
      <c r="AH31" s="121">
        <v>-1.4308299999999999E-2</v>
      </c>
      <c r="AL31" s="8"/>
      <c r="AN31" s="121"/>
      <c r="AR31" s="8"/>
      <c r="AT31" s="121"/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/>
      <c r="D32" s="121"/>
      <c r="H32" s="8"/>
      <c r="J32" s="121"/>
      <c r="K32" s="1">
        <v>2.1629999999999985</v>
      </c>
      <c r="L32" s="1">
        <v>8.6971901306076987E-2</v>
      </c>
      <c r="M32" s="1">
        <v>5.8363499999999999E-2</v>
      </c>
      <c r="N32" s="8"/>
      <c r="P32" s="121"/>
      <c r="T32" s="8"/>
      <c r="V32" s="121"/>
      <c r="Z32" s="8"/>
      <c r="AB32" s="121"/>
      <c r="AF32" s="8">
        <v>3.9200000000000004</v>
      </c>
      <c r="AG32" s="1">
        <v>0.50400444778065512</v>
      </c>
      <c r="AH32" s="121">
        <v>3.5877999999999999E-3</v>
      </c>
      <c r="AL32" s="8"/>
      <c r="AN32" s="121"/>
      <c r="AR32" s="8"/>
      <c r="AT32" s="121"/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/>
      <c r="D33" s="121"/>
      <c r="H33" s="8"/>
      <c r="J33" s="121"/>
      <c r="K33" s="1">
        <v>2.1639999999999984</v>
      </c>
      <c r="L33" s="1">
        <v>8.7058916707832626E-2</v>
      </c>
      <c r="M33" s="1">
        <v>4.6835700000000001E-2</v>
      </c>
      <c r="N33" s="8"/>
      <c r="P33" s="121"/>
      <c r="T33" s="8"/>
      <c r="V33" s="121"/>
      <c r="Z33" s="8"/>
      <c r="AB33" s="121"/>
      <c r="AF33" s="8"/>
      <c r="AH33" s="121"/>
      <c r="AL33" s="8"/>
      <c r="AN33" s="121"/>
      <c r="AR33" s="8"/>
      <c r="AT33" s="121"/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/>
      <c r="D34" s="121"/>
      <c r="H34" s="8"/>
      <c r="J34" s="121"/>
      <c r="K34" s="1">
        <v>2.1649999999999983</v>
      </c>
      <c r="L34" s="1">
        <v>8.7146019168512265E-2</v>
      </c>
      <c r="M34" s="1">
        <v>3.6330599999999998E-2</v>
      </c>
      <c r="N34" s="8"/>
      <c r="P34" s="121"/>
      <c r="T34" s="8"/>
      <c r="V34" s="121"/>
      <c r="Z34" s="8"/>
      <c r="AB34" s="121"/>
      <c r="AF34" s="8"/>
      <c r="AH34" s="121"/>
      <c r="AL34" s="8"/>
      <c r="AN34" s="121"/>
      <c r="AR34" s="8"/>
      <c r="AT34" s="121"/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/>
      <c r="D35" s="121"/>
      <c r="H35" s="8"/>
      <c r="J35" s="121"/>
      <c r="K35" s="1">
        <v>2.1659999999999981</v>
      </c>
      <c r="L35" s="1">
        <v>8.7233208775218327E-2</v>
      </c>
      <c r="M35" s="1">
        <v>2.5094499999999999E-2</v>
      </c>
      <c r="N35" s="8"/>
      <c r="P35" s="121"/>
      <c r="T35" s="8"/>
      <c r="V35" s="121"/>
      <c r="Z35" s="8"/>
      <c r="AB35" s="121"/>
      <c r="AF35" s="8"/>
      <c r="AH35" s="121"/>
      <c r="AL35" s="8"/>
      <c r="AN35" s="121"/>
      <c r="AR35" s="8"/>
      <c r="AT35" s="121"/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/>
      <c r="D36" s="121"/>
      <c r="H36" s="8"/>
      <c r="J36" s="121"/>
      <c r="K36" s="1">
        <v>2.166999999999998</v>
      </c>
      <c r="L36" s="1">
        <v>8.7320485615140414E-2</v>
      </c>
      <c r="M36" s="1">
        <v>1.34409E-2</v>
      </c>
      <c r="N36" s="8"/>
      <c r="P36" s="121"/>
      <c r="T36" s="8"/>
      <c r="V36" s="121"/>
      <c r="Z36" s="8"/>
      <c r="AB36" s="121"/>
      <c r="AF36" s="8"/>
      <c r="AH36" s="121"/>
      <c r="AL36" s="8"/>
      <c r="AN36" s="121"/>
      <c r="AR36" s="8"/>
      <c r="AT36" s="121"/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/>
      <c r="D37" s="121"/>
      <c r="H37" s="8"/>
      <c r="J37" s="121"/>
      <c r="K37" s="1">
        <v>2.1679999999999979</v>
      </c>
      <c r="L37" s="1">
        <v>8.7407849775555407E-2</v>
      </c>
      <c r="M37" s="1">
        <v>2.2252000000000001E-3</v>
      </c>
      <c r="N37" s="8"/>
      <c r="P37" s="121"/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/>
      <c r="D38" s="121"/>
      <c r="H38" s="8"/>
      <c r="J38" s="121"/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/>
      <c r="D39" s="121"/>
      <c r="H39" s="8"/>
      <c r="J39" s="121"/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H40" s="8"/>
      <c r="J40" s="121"/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V1:KX1"/>
    <mergeCell ref="KY1:LA1"/>
    <mergeCell ref="LB1:LD1"/>
    <mergeCell ref="KD1:KF1"/>
    <mergeCell ref="KG1:KI1"/>
    <mergeCell ref="KJ1:KL1"/>
    <mergeCell ref="KM1:KO1"/>
    <mergeCell ref="KP1:KR1"/>
    <mergeCell ref="KS1:KU1"/>
    <mergeCell ref="JL1:JN1"/>
    <mergeCell ref="JO1:JQ1"/>
    <mergeCell ref="JR1:JT1"/>
    <mergeCell ref="JU1:JW1"/>
    <mergeCell ref="JX1:JZ1"/>
    <mergeCell ref="KA1:KC1"/>
    <mergeCell ref="IT1:IV1"/>
    <mergeCell ref="IW1:IY1"/>
    <mergeCell ref="IZ1:JB1"/>
    <mergeCell ref="JC1:JE1"/>
    <mergeCell ref="JF1:JH1"/>
    <mergeCell ref="JI1:JK1"/>
    <mergeCell ref="IB1:ID1"/>
    <mergeCell ref="IE1:IG1"/>
    <mergeCell ref="IH1:IJ1"/>
    <mergeCell ref="IK1:IM1"/>
    <mergeCell ref="IN1:IP1"/>
    <mergeCell ref="IQ1:IS1"/>
    <mergeCell ref="HJ1:HL1"/>
    <mergeCell ref="HM1:HO1"/>
    <mergeCell ref="HP1:HR1"/>
    <mergeCell ref="HS1:HU1"/>
    <mergeCell ref="HV1:HX1"/>
    <mergeCell ref="HY1:IA1"/>
    <mergeCell ref="GR1:GT1"/>
    <mergeCell ref="GU1:GW1"/>
    <mergeCell ref="GX1:GZ1"/>
    <mergeCell ref="HA1:HC1"/>
    <mergeCell ref="HD1:HF1"/>
    <mergeCell ref="HG1:HI1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D5841-3A83-4CD0-ABF6-9CC60A41294A}">
  <sheetPr codeName="Sheet14"/>
  <dimension ref="A1:LD203"/>
  <sheetViews>
    <sheetView workbookViewId="0">
      <selection activeCell="H6" sqref="H6"/>
    </sheetView>
  </sheetViews>
  <sheetFormatPr defaultColWidth="9.109375" defaultRowHeight="14.4" x14ac:dyDescent="0.3"/>
  <cols>
    <col min="1" max="1" width="10.109375" style="1" bestFit="1" customWidth="1"/>
    <col min="2" max="2" width="9.88671875" style="1" bestFit="1" customWidth="1"/>
    <col min="3" max="3" width="10" style="1" customWidth="1"/>
    <col min="4" max="4" width="9.109375" style="1"/>
    <col min="5" max="5" width="10.44140625" style="1" customWidth="1"/>
    <col min="6" max="16384" width="9.109375" style="1"/>
  </cols>
  <sheetData>
    <row r="1" spans="1:316" x14ac:dyDescent="0.3">
      <c r="A1" s="120" t="s">
        <v>32</v>
      </c>
      <c r="B1" s="140" t="s">
        <v>78</v>
      </c>
      <c r="C1" s="139"/>
      <c r="D1" s="141"/>
      <c r="E1" s="140" t="s">
        <v>90</v>
      </c>
      <c r="F1" s="139"/>
      <c r="G1" s="139"/>
      <c r="H1" s="140" t="s">
        <v>111</v>
      </c>
      <c r="I1" s="139"/>
      <c r="J1" s="141"/>
      <c r="K1" s="140" t="s">
        <v>240</v>
      </c>
      <c r="L1" s="139"/>
      <c r="M1" s="141"/>
      <c r="N1" s="140" t="s">
        <v>241</v>
      </c>
      <c r="O1" s="139"/>
      <c r="P1" s="141"/>
      <c r="Q1" s="140"/>
      <c r="R1" s="139"/>
      <c r="S1" s="141"/>
      <c r="T1" s="140"/>
      <c r="U1" s="139"/>
      <c r="V1" s="141"/>
      <c r="W1" s="140"/>
      <c r="X1" s="139"/>
      <c r="Y1" s="141"/>
      <c r="Z1" s="140"/>
      <c r="AA1" s="139"/>
      <c r="AB1" s="141"/>
      <c r="AC1" s="139"/>
      <c r="AD1" s="139"/>
      <c r="AE1" s="139"/>
      <c r="AF1" s="140"/>
      <c r="AG1" s="139"/>
      <c r="AH1" s="141"/>
      <c r="AI1" s="139"/>
      <c r="AJ1" s="139"/>
      <c r="AK1" s="139"/>
      <c r="AL1" s="140"/>
      <c r="AM1" s="139"/>
      <c r="AN1" s="141"/>
      <c r="AO1" s="139"/>
      <c r="AP1" s="139"/>
      <c r="AQ1" s="139"/>
      <c r="AR1" s="140"/>
      <c r="AS1" s="139"/>
      <c r="AT1" s="141"/>
      <c r="AU1" s="139"/>
      <c r="AV1" s="139"/>
      <c r="AW1" s="139"/>
      <c r="AX1" s="140"/>
      <c r="AY1" s="139"/>
      <c r="AZ1" s="141"/>
      <c r="BA1" s="139"/>
      <c r="BB1" s="139"/>
      <c r="BC1" s="139"/>
      <c r="BD1" s="140"/>
      <c r="BE1" s="139"/>
      <c r="BF1" s="141"/>
      <c r="BG1" s="139"/>
      <c r="BH1" s="139"/>
      <c r="BI1" s="139"/>
      <c r="BJ1" s="140"/>
      <c r="BK1" s="139"/>
      <c r="BL1" s="141"/>
      <c r="BM1" s="139"/>
      <c r="BN1" s="139"/>
      <c r="BO1" s="139"/>
      <c r="BP1" s="140"/>
      <c r="BQ1" s="139"/>
      <c r="BR1" s="141"/>
      <c r="BS1" s="139"/>
      <c r="BT1" s="139"/>
      <c r="BU1" s="139"/>
      <c r="BV1" s="140"/>
      <c r="BW1" s="139"/>
      <c r="BX1" s="141"/>
      <c r="BY1" s="139"/>
      <c r="BZ1" s="139"/>
      <c r="CA1" s="139"/>
      <c r="CB1" s="140"/>
      <c r="CC1" s="139"/>
      <c r="CD1" s="141"/>
      <c r="CE1" s="139"/>
      <c r="CF1" s="139"/>
      <c r="CG1" s="139"/>
      <c r="CH1" s="140"/>
      <c r="CI1" s="139"/>
      <c r="CJ1" s="141"/>
      <c r="CK1" s="139"/>
      <c r="CL1" s="139"/>
      <c r="CM1" s="139"/>
      <c r="CN1" s="140"/>
      <c r="CO1" s="139"/>
      <c r="CP1" s="141"/>
      <c r="CQ1" s="139"/>
      <c r="CR1" s="139"/>
      <c r="CS1" s="139"/>
      <c r="CT1" s="140"/>
      <c r="CU1" s="139"/>
      <c r="CV1" s="141"/>
      <c r="CW1" s="139"/>
      <c r="CX1" s="139"/>
      <c r="CY1" s="139"/>
      <c r="CZ1" s="140"/>
      <c r="DA1" s="139"/>
      <c r="DB1" s="141"/>
      <c r="DC1" s="139"/>
      <c r="DD1" s="139"/>
      <c r="DE1" s="139"/>
      <c r="DF1" s="140"/>
      <c r="DG1" s="139"/>
      <c r="DH1" s="141"/>
      <c r="DI1" s="139"/>
      <c r="DJ1" s="139"/>
      <c r="DK1" s="139"/>
      <c r="DL1" s="140"/>
      <c r="DM1" s="139"/>
      <c r="DN1" s="141"/>
      <c r="DO1" s="139"/>
      <c r="DP1" s="139"/>
      <c r="DQ1" s="139"/>
      <c r="DR1" s="140"/>
      <c r="DS1" s="139"/>
      <c r="DT1" s="141"/>
      <c r="DU1" s="139"/>
      <c r="DV1" s="139"/>
      <c r="DW1" s="139"/>
      <c r="DX1" s="140"/>
      <c r="DY1" s="139"/>
      <c r="DZ1" s="141"/>
      <c r="EA1" s="139"/>
      <c r="EB1" s="139"/>
      <c r="EC1" s="139"/>
      <c r="ED1" s="140"/>
      <c r="EE1" s="139"/>
      <c r="EF1" s="141"/>
      <c r="EG1" s="139"/>
      <c r="EH1" s="139"/>
      <c r="EI1" s="139"/>
      <c r="EJ1" s="140"/>
      <c r="EK1" s="139"/>
      <c r="EL1" s="141"/>
      <c r="EM1" s="139"/>
      <c r="EN1" s="139"/>
      <c r="EO1" s="139"/>
      <c r="EP1" s="140"/>
      <c r="EQ1" s="139"/>
      <c r="ER1" s="141"/>
      <c r="ES1" s="139"/>
      <c r="ET1" s="139"/>
      <c r="EU1" s="139"/>
      <c r="EV1" s="140"/>
      <c r="EW1" s="139"/>
      <c r="EX1" s="141"/>
      <c r="EY1" s="139"/>
      <c r="EZ1" s="139"/>
      <c r="FA1" s="139"/>
      <c r="FB1" s="140"/>
      <c r="FC1" s="139"/>
      <c r="FD1" s="141"/>
      <c r="FE1" s="139"/>
      <c r="FF1" s="139"/>
      <c r="FG1" s="139"/>
      <c r="FH1" s="140"/>
      <c r="FI1" s="139"/>
      <c r="FJ1" s="141"/>
      <c r="FK1" s="139"/>
      <c r="FL1" s="139"/>
      <c r="FM1" s="139"/>
      <c r="FN1" s="140"/>
      <c r="FO1" s="139"/>
      <c r="FP1" s="141"/>
      <c r="FQ1" s="139"/>
      <c r="FR1" s="139"/>
      <c r="FS1" s="139"/>
      <c r="FT1" s="140"/>
      <c r="FU1" s="139"/>
      <c r="FV1" s="141"/>
      <c r="FW1" s="139"/>
      <c r="FX1" s="139"/>
      <c r="FY1" s="139"/>
      <c r="FZ1" s="140"/>
      <c r="GA1" s="139"/>
      <c r="GB1" s="141"/>
      <c r="GC1" s="139"/>
      <c r="GD1" s="139"/>
      <c r="GE1" s="139"/>
      <c r="GF1" s="140"/>
      <c r="GG1" s="139"/>
      <c r="GH1" s="141"/>
      <c r="GI1" s="139"/>
      <c r="GJ1" s="139"/>
      <c r="GK1" s="139"/>
      <c r="GL1" s="140"/>
      <c r="GM1" s="139"/>
      <c r="GN1" s="141"/>
      <c r="GO1" s="139"/>
      <c r="GP1" s="139"/>
      <c r="GQ1" s="139"/>
      <c r="GR1" s="140"/>
      <c r="GS1" s="139"/>
      <c r="GT1" s="141"/>
      <c r="GU1" s="139"/>
      <c r="GV1" s="139"/>
      <c r="GW1" s="139"/>
      <c r="GX1" s="140"/>
      <c r="GY1" s="139"/>
      <c r="GZ1" s="141"/>
      <c r="HA1" s="139"/>
      <c r="HB1" s="139"/>
      <c r="HC1" s="139"/>
      <c r="HD1" s="140"/>
      <c r="HE1" s="139"/>
      <c r="HF1" s="141"/>
      <c r="HG1" s="139"/>
      <c r="HH1" s="139"/>
      <c r="HI1" s="139"/>
      <c r="HJ1" s="140"/>
      <c r="HK1" s="139"/>
      <c r="HL1" s="141"/>
      <c r="HM1" s="139"/>
      <c r="HN1" s="139"/>
      <c r="HO1" s="139"/>
      <c r="HP1" s="140"/>
      <c r="HQ1" s="139"/>
      <c r="HR1" s="141"/>
      <c r="HS1" s="139"/>
      <c r="HT1" s="139"/>
      <c r="HU1" s="139"/>
      <c r="HV1" s="140"/>
      <c r="HW1" s="139"/>
      <c r="HX1" s="141"/>
      <c r="HY1" s="139"/>
      <c r="HZ1" s="139"/>
      <c r="IA1" s="139"/>
      <c r="IB1" s="140"/>
      <c r="IC1" s="139"/>
      <c r="ID1" s="141"/>
      <c r="IE1" s="139"/>
      <c r="IF1" s="139"/>
      <c r="IG1" s="139"/>
      <c r="IH1" s="140"/>
      <c r="II1" s="139"/>
      <c r="IJ1" s="141"/>
      <c r="IK1" s="139"/>
      <c r="IL1" s="139"/>
      <c r="IM1" s="139"/>
      <c r="IN1" s="140"/>
      <c r="IO1" s="139"/>
      <c r="IP1" s="141"/>
      <c r="IQ1" s="139"/>
      <c r="IR1" s="139"/>
      <c r="IS1" s="139"/>
      <c r="IT1" s="140"/>
      <c r="IU1" s="139"/>
      <c r="IV1" s="141"/>
      <c r="IW1" s="139"/>
      <c r="IX1" s="139"/>
      <c r="IY1" s="139"/>
      <c r="IZ1" s="140"/>
      <c r="JA1" s="139"/>
      <c r="JB1" s="141"/>
      <c r="JC1" s="139"/>
      <c r="JD1" s="139"/>
      <c r="JE1" s="139"/>
      <c r="JF1" s="140"/>
      <c r="JG1" s="139"/>
      <c r="JH1" s="141"/>
      <c r="JI1" s="139"/>
      <c r="JJ1" s="139"/>
      <c r="JK1" s="139"/>
      <c r="JL1" s="140"/>
      <c r="JM1" s="139"/>
      <c r="JN1" s="141"/>
      <c r="JO1" s="139"/>
      <c r="JP1" s="139"/>
      <c r="JQ1" s="139"/>
      <c r="JR1" s="140"/>
      <c r="JS1" s="139"/>
      <c r="JT1" s="141"/>
      <c r="JU1" s="139"/>
      <c r="JV1" s="139"/>
      <c r="JW1" s="139"/>
      <c r="JX1" s="140"/>
      <c r="JY1" s="139"/>
      <c r="JZ1" s="141"/>
      <c r="KA1" s="139"/>
      <c r="KB1" s="139"/>
      <c r="KC1" s="139"/>
      <c r="KD1" s="140"/>
      <c r="KE1" s="139"/>
      <c r="KF1" s="141"/>
      <c r="KG1" s="139"/>
      <c r="KH1" s="139"/>
      <c r="KI1" s="139"/>
      <c r="KJ1" s="140"/>
      <c r="KK1" s="139"/>
      <c r="KL1" s="141"/>
      <c r="KM1" s="139"/>
      <c r="KN1" s="139"/>
      <c r="KO1" s="139"/>
      <c r="KP1" s="140"/>
      <c r="KQ1" s="139"/>
      <c r="KR1" s="141"/>
      <c r="KS1" s="139"/>
      <c r="KT1" s="139"/>
      <c r="KU1" s="139"/>
      <c r="KV1" s="140"/>
      <c r="KW1" s="139"/>
      <c r="KX1" s="141"/>
      <c r="KY1" s="139"/>
      <c r="KZ1" s="139"/>
      <c r="LA1" s="139"/>
      <c r="LB1" s="140"/>
      <c r="LC1" s="139"/>
      <c r="LD1" s="141"/>
    </row>
    <row r="2" spans="1:316" x14ac:dyDescent="0.3">
      <c r="A2" s="1" t="s">
        <v>229</v>
      </c>
      <c r="B2" s="127">
        <v>225</v>
      </c>
      <c r="C2" s="119">
        <v>0.3</v>
      </c>
      <c r="D2" s="128">
        <v>0.29165893623293754</v>
      </c>
      <c r="E2" s="127">
        <v>225</v>
      </c>
      <c r="F2" s="119">
        <v>0.5</v>
      </c>
      <c r="G2" s="128">
        <v>0.26</v>
      </c>
      <c r="H2" s="129">
        <v>225</v>
      </c>
      <c r="I2" s="119">
        <v>0.58299999999999996</v>
      </c>
      <c r="J2" s="126">
        <v>0.01</v>
      </c>
      <c r="K2" s="127">
        <v>225</v>
      </c>
      <c r="L2" s="119">
        <v>0.5</v>
      </c>
      <c r="M2" s="128">
        <v>0.3696605281482252</v>
      </c>
      <c r="N2" s="129">
        <v>225</v>
      </c>
      <c r="O2" s="119">
        <v>0.5</v>
      </c>
      <c r="P2" s="126">
        <v>0.01</v>
      </c>
      <c r="Q2" s="127"/>
      <c r="R2" s="119"/>
      <c r="S2" s="128"/>
      <c r="T2" s="129"/>
      <c r="U2" s="119"/>
      <c r="V2" s="126"/>
      <c r="W2" s="127"/>
      <c r="X2" s="119"/>
      <c r="Y2" s="128"/>
      <c r="Z2" s="129"/>
      <c r="AA2" s="119"/>
      <c r="AB2" s="126"/>
      <c r="AC2" s="127"/>
      <c r="AD2" s="119"/>
      <c r="AE2" s="128"/>
      <c r="AF2" s="129"/>
      <c r="AG2" s="119"/>
      <c r="AH2" s="126"/>
      <c r="AI2" s="127"/>
      <c r="AJ2" s="119"/>
      <c r="AK2" s="128"/>
      <c r="AL2" s="127"/>
      <c r="AM2" s="119"/>
      <c r="AN2" s="128"/>
      <c r="AO2" s="127"/>
      <c r="AP2" s="119"/>
      <c r="AQ2" s="128"/>
      <c r="AR2" s="127"/>
      <c r="AS2" s="119"/>
      <c r="AT2" s="128"/>
      <c r="AU2" s="127"/>
      <c r="AV2" s="119"/>
      <c r="AW2" s="128"/>
      <c r="AX2" s="127"/>
      <c r="AY2" s="119"/>
      <c r="AZ2" s="128"/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231</v>
      </c>
      <c r="C3" s="103" t="s">
        <v>225</v>
      </c>
      <c r="D3" s="105" t="s">
        <v>232</v>
      </c>
      <c r="E3" s="103" t="s">
        <v>231</v>
      </c>
      <c r="F3" s="103" t="s">
        <v>225</v>
      </c>
      <c r="G3" s="103" t="s">
        <v>232</v>
      </c>
      <c r="H3" s="104" t="s">
        <v>224</v>
      </c>
      <c r="I3" s="103" t="s">
        <v>225</v>
      </c>
      <c r="J3" s="105" t="s">
        <v>232</v>
      </c>
      <c r="K3" s="103" t="s">
        <v>231</v>
      </c>
      <c r="L3" s="103" t="s">
        <v>225</v>
      </c>
      <c r="M3" s="103" t="s">
        <v>232</v>
      </c>
      <c r="N3" s="104" t="s">
        <v>231</v>
      </c>
      <c r="O3" s="103" t="s">
        <v>225</v>
      </c>
      <c r="P3" s="105" t="s">
        <v>232</v>
      </c>
      <c r="Q3" s="103" t="s">
        <v>231</v>
      </c>
      <c r="R3" s="103" t="s">
        <v>225</v>
      </c>
      <c r="S3" s="103" t="s">
        <v>232</v>
      </c>
      <c r="T3" s="104" t="s">
        <v>228</v>
      </c>
      <c r="U3" s="103" t="s">
        <v>225</v>
      </c>
      <c r="V3" s="105" t="s">
        <v>227</v>
      </c>
      <c r="W3" s="103" t="s">
        <v>230</v>
      </c>
      <c r="X3" s="103" t="s">
        <v>225</v>
      </c>
      <c r="Y3" s="103" t="s">
        <v>227</v>
      </c>
      <c r="Z3" s="104" t="s">
        <v>230</v>
      </c>
      <c r="AA3" s="103" t="s">
        <v>225</v>
      </c>
      <c r="AB3" s="105" t="s">
        <v>227</v>
      </c>
      <c r="AC3" s="103" t="s">
        <v>230</v>
      </c>
      <c r="AD3" s="103" t="s">
        <v>225</v>
      </c>
      <c r="AE3" s="103" t="s">
        <v>227</v>
      </c>
      <c r="AF3" s="104" t="s">
        <v>230</v>
      </c>
      <c r="AG3" s="103" t="s">
        <v>225</v>
      </c>
      <c r="AH3" s="105" t="s">
        <v>227</v>
      </c>
      <c r="AI3" s="103" t="s">
        <v>230</v>
      </c>
      <c r="AJ3" s="103" t="s">
        <v>225</v>
      </c>
      <c r="AK3" s="103" t="s">
        <v>227</v>
      </c>
      <c r="AL3" s="104" t="s">
        <v>230</v>
      </c>
      <c r="AM3" s="103" t="s">
        <v>225</v>
      </c>
      <c r="AN3" s="105" t="s">
        <v>227</v>
      </c>
      <c r="AO3" s="103" t="s">
        <v>230</v>
      </c>
      <c r="AP3" s="103" t="s">
        <v>225</v>
      </c>
      <c r="AQ3" s="103" t="s">
        <v>227</v>
      </c>
      <c r="AR3" s="104" t="s">
        <v>230</v>
      </c>
      <c r="AS3" s="103" t="s">
        <v>225</v>
      </c>
      <c r="AT3" s="105" t="s">
        <v>227</v>
      </c>
      <c r="AU3" s="103" t="s">
        <v>230</v>
      </c>
      <c r="AV3" s="103" t="s">
        <v>225</v>
      </c>
      <c r="AW3" s="103" t="s">
        <v>227</v>
      </c>
      <c r="AX3" s="104" t="s">
        <v>230</v>
      </c>
      <c r="AY3" s="103" t="s">
        <v>225</v>
      </c>
      <c r="AZ3" s="105" t="s">
        <v>227</v>
      </c>
      <c r="BA3" s="103" t="s">
        <v>230</v>
      </c>
      <c r="BB3" s="103" t="s">
        <v>225</v>
      </c>
      <c r="BC3" s="103" t="s">
        <v>227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1221</v>
      </c>
      <c r="C4" s="1">
        <v>0.19700000000000001</v>
      </c>
      <c r="D4" s="121"/>
      <c r="E4" s="1">
        <v>1240</v>
      </c>
      <c r="F4" s="1">
        <v>0.19400000000000001</v>
      </c>
      <c r="G4" s="1">
        <f>ROUND(1/F4-1/$F$2,3)</f>
        <v>3.1549999999999998</v>
      </c>
      <c r="H4" s="8">
        <v>500</v>
      </c>
      <c r="I4" s="1">
        <v>0.48299999999999998</v>
      </c>
      <c r="J4" s="121">
        <f>ROUND(1/I4-1/$I$2,3)</f>
        <v>0.35499999999999998</v>
      </c>
      <c r="K4" s="1">
        <v>3000</v>
      </c>
      <c r="L4" s="1">
        <v>7.9000000000000001E-2</v>
      </c>
      <c r="N4" s="8">
        <v>525</v>
      </c>
      <c r="O4" s="1">
        <v>0.45200000000000001</v>
      </c>
      <c r="P4" s="121">
        <f>ROUND(1/O4-1/$O$2,3)</f>
        <v>0.21199999999999999</v>
      </c>
      <c r="T4" s="8"/>
      <c r="V4" s="121"/>
      <c r="Z4" s="8"/>
      <c r="AB4" s="121"/>
      <c r="AF4" s="8"/>
      <c r="AH4" s="121"/>
      <c r="AL4" s="8"/>
      <c r="AN4" s="121"/>
      <c r="AR4" s="8"/>
      <c r="AT4" s="121"/>
      <c r="AX4" s="8"/>
      <c r="AZ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v>1110</v>
      </c>
      <c r="C5" s="1">
        <v>1.099</v>
      </c>
      <c r="D5" s="121">
        <v>-4.24</v>
      </c>
      <c r="E5" s="1">
        <f>E4</f>
        <v>1240</v>
      </c>
      <c r="F5" s="1">
        <f>ROUND(E$2/E5,4)</f>
        <v>0.18149999999999999</v>
      </c>
      <c r="G5" s="1">
        <f>ROUND(1/F5-1/$F$2,3)</f>
        <v>3.51</v>
      </c>
      <c r="H5" s="8">
        <f>H4</f>
        <v>500</v>
      </c>
      <c r="I5" s="1">
        <f>ROUND(H$2/H5,4)</f>
        <v>0.45</v>
      </c>
      <c r="J5" s="121">
        <f>ROUND(1/I5-1/$I$2,3)</f>
        <v>0.50700000000000001</v>
      </c>
      <c r="K5" s="1">
        <v>1094</v>
      </c>
      <c r="L5" s="1">
        <v>0.45900000000000002</v>
      </c>
      <c r="M5" s="1">
        <v>0.72</v>
      </c>
      <c r="N5" s="8">
        <f>N4</f>
        <v>525</v>
      </c>
      <c r="O5" s="1">
        <f>ROUND(N$2/N5,4)</f>
        <v>0.42859999999999998</v>
      </c>
      <c r="P5" s="121">
        <f>ROUND(1/O5-1/$O$2,3)</f>
        <v>0.33300000000000002</v>
      </c>
      <c r="T5" s="8"/>
      <c r="V5" s="121"/>
      <c r="Z5" s="8"/>
      <c r="AB5" s="121"/>
      <c r="AF5" s="8"/>
      <c r="AH5" s="121"/>
      <c r="AL5" s="8"/>
      <c r="AN5" s="121"/>
      <c r="AR5" s="8"/>
      <c r="AT5" s="121"/>
      <c r="AX5" s="8"/>
      <c r="AZ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v>300</v>
      </c>
      <c r="C6" s="1">
        <v>0.73499999999999999</v>
      </c>
      <c r="D6" s="121">
        <v>-0.71</v>
      </c>
      <c r="E6" s="1">
        <f>ROUND((1/F6)*$E$2/F6,0)</f>
        <v>1197</v>
      </c>
      <c r="F6" s="1">
        <f>ROUND(1/(1/F5-G5*ABS(G5)*$G$2),4)</f>
        <v>0.43359999999999999</v>
      </c>
      <c r="G6" s="1">
        <f>ROUND(1/F6-1/$F$2,7)</f>
        <v>0.30627310000000002</v>
      </c>
      <c r="H6" s="8">
        <f>ROUND((1/I6)*$H$2/I6,0)</f>
        <v>1109</v>
      </c>
      <c r="I6" s="1">
        <f>ROUND(1/(1/I5-J5*ABS(J5)*$J$2),4)</f>
        <v>0.45050000000000001</v>
      </c>
      <c r="J6" s="121">
        <f>ROUND(1/I6-1/$I$2,7)</f>
        <v>0.50448999999999999</v>
      </c>
      <c r="K6" s="1">
        <v>1060</v>
      </c>
      <c r="L6" s="1">
        <v>2E-3</v>
      </c>
      <c r="M6" s="1">
        <f>ROUND(1/L6-1/$L$2,3)</f>
        <v>498</v>
      </c>
      <c r="N6" s="8">
        <f>ROUND((1/O6)*$N$2/O6,0)</f>
        <v>1224</v>
      </c>
      <c r="O6" s="1">
        <f>ROUND(1/(1/O5-P5*ABS(P5)*$P$2),4)</f>
        <v>0.42880000000000001</v>
      </c>
      <c r="P6" s="121">
        <f>ROUND(1/O6-1/$O$2,7)</f>
        <v>0.33208959999999998</v>
      </c>
      <c r="T6" s="8"/>
      <c r="V6" s="121"/>
      <c r="Z6" s="8"/>
      <c r="AB6" s="121"/>
      <c r="AF6" s="8"/>
      <c r="AH6" s="121"/>
      <c r="AL6" s="8"/>
      <c r="AN6" s="121"/>
      <c r="AR6" s="8"/>
      <c r="AT6" s="121"/>
      <c r="AX6" s="8"/>
      <c r="AZ6" s="121"/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v>480</v>
      </c>
      <c r="C7" s="1">
        <v>0.68500000000000005</v>
      </c>
      <c r="D7" s="121">
        <v>0.1</v>
      </c>
      <c r="E7" s="1">
        <f>ROUND((1/F7)*$E$2/F7,0)</f>
        <v>1172</v>
      </c>
      <c r="F7" s="1">
        <f>ROUND(1/(1/F6-G6*ABS(G6)*$G$2),4)</f>
        <v>0.43819999999999998</v>
      </c>
      <c r="G7" s="1">
        <f>ROUND(1/F7-1/$F$2,7)</f>
        <v>0.28206300000000001</v>
      </c>
      <c r="H7" s="8">
        <f>ROUND((1/I7)*$H$2/I7,0)</f>
        <v>1106</v>
      </c>
      <c r="I7" s="1">
        <f>ROUND(1/(1/I6-J6*ABS(J6)*$J$2),4)</f>
        <v>0.45100000000000001</v>
      </c>
      <c r="J7" s="121">
        <f>ROUND(1/I7-1/$I$2,7)</f>
        <v>0.50202899999999995</v>
      </c>
      <c r="K7" s="1">
        <f>K6</f>
        <v>1060</v>
      </c>
      <c r="L7" s="1">
        <f>ROUND(K$2/K7,4)</f>
        <v>0.21229999999999999</v>
      </c>
      <c r="M7" s="1">
        <f>ROUND(1/L7-1/$L$2,3)</f>
        <v>2.71</v>
      </c>
      <c r="N7" s="8">
        <f>ROUND((1/O7)*$N$2/O7,0)</f>
        <v>1223</v>
      </c>
      <c r="O7" s="1">
        <f>ROUND(1/(1/O6-P6*ABS(P6)*$P$2),4)</f>
        <v>0.42899999999999999</v>
      </c>
      <c r="P7" s="121">
        <f>ROUND(1/O7-1/$O$2,7)</f>
        <v>0.33100230000000003</v>
      </c>
      <c r="T7" s="8"/>
      <c r="V7" s="121"/>
      <c r="Z7" s="8"/>
      <c r="AB7" s="121"/>
      <c r="AF7" s="8"/>
      <c r="AH7" s="121"/>
      <c r="AL7" s="8"/>
      <c r="AN7" s="121"/>
      <c r="AR7" s="8"/>
      <c r="AT7" s="121"/>
      <c r="AX7" s="8"/>
      <c r="AZ7" s="121"/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8">
        <v>675</v>
      </c>
      <c r="C8" s="1">
        <v>0.51300000000000001</v>
      </c>
      <c r="D8" s="121">
        <v>-0.26</v>
      </c>
      <c r="E8" s="1">
        <f>ROUND((1/F8)*$E$2/F8,0)</f>
        <v>1151</v>
      </c>
      <c r="F8" s="1">
        <f>ROUND(1/(1/F7-G7*ABS(G7)*$G$2),4)</f>
        <v>0.44219999999999998</v>
      </c>
      <c r="G8" s="1">
        <f>ROUND(1/F8-1/$F$2,7)</f>
        <v>0.26142019999999999</v>
      </c>
      <c r="H8" s="8">
        <f>ROUND((1/I8)*$H$2/I8,0)</f>
        <v>1104</v>
      </c>
      <c r="I8" s="1">
        <f>ROUND(1/(1/I7-J7*ABS(J7)*$J$2),4)</f>
        <v>0.45150000000000001</v>
      </c>
      <c r="J8" s="121">
        <f>ROUND(1/I8-1/$I$2,7)</f>
        <v>0.49957360000000001</v>
      </c>
      <c r="K8" s="1">
        <f>ROUND((1/L8)*$K$2/L8,0)-ROUND((896-1060)-(-1.10502330785002)*(EXP(2.5)),0)</f>
        <v>1047</v>
      </c>
      <c r="L8" s="1">
        <f>ROUND(1/(1/L7-M7*ABS(M7)*$M$2),4)</f>
        <v>0.50109999999999999</v>
      </c>
      <c r="M8" s="1">
        <f>ROUND(1/L8-1/$L$2,7)</f>
        <v>-4.3902999999999998E-3</v>
      </c>
      <c r="N8" s="8">
        <f>ROUND((1/O8)*$N$2/O8,0)</f>
        <v>1221</v>
      </c>
      <c r="O8" s="1">
        <f>ROUND(1/(1/O7-P7*ABS(P7)*$P$2),4)</f>
        <v>0.42920000000000003</v>
      </c>
      <c r="P8" s="121">
        <f>ROUND(1/O8-1/$O$2,7)</f>
        <v>0.32991609999999999</v>
      </c>
      <c r="T8" s="8"/>
      <c r="V8" s="121"/>
      <c r="Z8" s="8"/>
      <c r="AB8" s="121"/>
      <c r="AF8" s="8"/>
      <c r="AH8" s="121"/>
      <c r="AL8" s="8"/>
      <c r="AN8" s="121"/>
      <c r="AR8" s="8"/>
      <c r="AT8" s="121"/>
      <c r="AX8" s="8"/>
      <c r="AZ8" s="121"/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8">
        <v>1520</v>
      </c>
      <c r="C9" s="1">
        <v>0.30399999999999999</v>
      </c>
      <c r="D9" s="121">
        <f>ROUND(1/C9-1/$C$2,3)</f>
        <v>-4.3999999999999997E-2</v>
      </c>
      <c r="E9" s="1">
        <f>ROUND((1/F9)*$E$2/F9,0)</f>
        <v>1133</v>
      </c>
      <c r="F9" s="1">
        <f>ROUND(1/(1/F8-G8*ABS(G8)*$G$2),4)</f>
        <v>0.44569999999999999</v>
      </c>
      <c r="G9" s="1">
        <f>ROUND(1/F9-1/$F$2,7)</f>
        <v>0.24366170000000001</v>
      </c>
      <c r="H9" s="8">
        <f>ROUND((1/I9)*$H$2/I9,0)</f>
        <v>1101</v>
      </c>
      <c r="I9" s="1">
        <f>ROUND(1/(1/I8-J8*ABS(J8)*$J$2),4)</f>
        <v>0.45200000000000001</v>
      </c>
      <c r="J9" s="121">
        <f>ROUND(1/I9-1/$I$2,7)</f>
        <v>0.4971235</v>
      </c>
      <c r="K9" s="1">
        <f>ROUND((1/L9)*$K$2/L9,0)-ROUND((896-1060)-(-1.10502330785002)*(EXP(3.75)),0)</f>
        <v>1013</v>
      </c>
      <c r="L9" s="1">
        <f>ROUND(1/(1/L8-M8*ABS(M8)*$M$2),4)</f>
        <v>0.50109999999999999</v>
      </c>
      <c r="M9" s="1">
        <f>ROUND(1/L9-1/$L$2,7)</f>
        <v>-4.3902999999999998E-3</v>
      </c>
      <c r="N9" s="8">
        <f>ROUND((1/O9)*$N$2/O9,0)</f>
        <v>1220</v>
      </c>
      <c r="O9" s="1">
        <f>ROUND(1/(1/O8-P8*ABS(P8)*$P$2),4)</f>
        <v>0.4294</v>
      </c>
      <c r="P9" s="121">
        <f>ROUND(1/O9-1/$O$2,7)</f>
        <v>0.32883089999999998</v>
      </c>
      <c r="T9" s="8"/>
      <c r="V9" s="121"/>
      <c r="Z9" s="8"/>
      <c r="AB9" s="121"/>
      <c r="AF9" s="8"/>
      <c r="AH9" s="121"/>
      <c r="AL9" s="8"/>
      <c r="AN9" s="121"/>
      <c r="AR9" s="8"/>
      <c r="AT9" s="121"/>
      <c r="AX9" s="8"/>
      <c r="AZ9" s="121"/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8">
        <f>B9</f>
        <v>1520</v>
      </c>
      <c r="C10" s="1">
        <f>ROUND(B$2/B10,4)</f>
        <v>0.14799999999999999</v>
      </c>
      <c r="D10" s="121">
        <f>ROUND(1/C10-1/$C$2,3)</f>
        <v>3.423</v>
      </c>
      <c r="H10" s="8"/>
      <c r="J10" s="121"/>
      <c r="K10" s="1">
        <f>ROUND((1/L10)*$K$2/L10,0)-ROUND((896-1060)-(-1.10502330785002)*(EXP(4.875)),0)</f>
        <v>915</v>
      </c>
      <c r="L10" s="1">
        <f>ROUND(1/(1/L9-M9*ABS(M9)*$M$2),4)</f>
        <v>0.50109999999999999</v>
      </c>
      <c r="M10" s="1">
        <f>ROUND(1/L10-1/$L$2,7)</f>
        <v>-4.3902999999999998E-3</v>
      </c>
      <c r="N10" s="8"/>
      <c r="P10" s="121"/>
      <c r="T10" s="8"/>
      <c r="V10" s="121"/>
      <c r="Z10" s="8"/>
      <c r="AB10" s="121"/>
      <c r="AF10" s="8"/>
      <c r="AH10" s="121"/>
      <c r="AL10" s="8"/>
      <c r="AN10" s="121"/>
      <c r="AR10" s="8"/>
      <c r="AT10" s="121"/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8">
        <f>ROUND((1/C11)*$B$2/C11,0)-ROUND((2508-1520)-(6.65709163509644)*(EXP(2.5)),0)</f>
        <v>1601</v>
      </c>
      <c r="C11" s="1">
        <f>ROUND(1/(1/C10-D10*ABS(D10)*$D$2),4)</f>
        <v>0.29949999999999999</v>
      </c>
      <c r="D11" s="121">
        <f>ROUND(1/C11-1/$C$2,7)</f>
        <v>5.5648E-3</v>
      </c>
      <c r="H11" s="8"/>
      <c r="J11" s="121"/>
      <c r="K11" s="1">
        <f>ROUND((1/L11)*$K$2/L11,0)</f>
        <v>896</v>
      </c>
      <c r="L11" s="1">
        <f>ROUND(1/(1/L10-M10*ABS(M10)*$M$2),4)</f>
        <v>0.50109999999999999</v>
      </c>
      <c r="M11" s="1">
        <f>ROUND(1/L11-1/$L$2,7)</f>
        <v>-4.3902999999999998E-3</v>
      </c>
      <c r="N11" s="8"/>
      <c r="P11" s="121"/>
      <c r="T11" s="8"/>
      <c r="V11" s="121"/>
      <c r="Z11" s="8"/>
      <c r="AB11" s="121"/>
      <c r="AF11" s="8"/>
      <c r="AH11" s="121"/>
      <c r="AL11" s="8"/>
      <c r="AN11" s="121"/>
      <c r="AR11" s="8"/>
      <c r="AT11" s="121"/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8">
        <f>ROUND((1/C12)*$B$2/C12,0)-ROUND((2508-1520)-(6.65709163509644)*(EXP(3.75)),0)</f>
        <v>1803</v>
      </c>
      <c r="C12" s="1">
        <f>ROUND(1/(1/C11-D11*ABS(D11)*$D$2),4)</f>
        <v>0.29949999999999999</v>
      </c>
      <c r="D12" s="121">
        <f>ROUND(1/C12-1/$C$2,7)</f>
        <v>5.5648E-3</v>
      </c>
      <c r="H12" s="8"/>
      <c r="J12" s="121"/>
      <c r="N12" s="8"/>
      <c r="P12" s="121"/>
      <c r="T12" s="8"/>
      <c r="V12" s="121"/>
      <c r="Z12" s="8"/>
      <c r="AB12" s="121"/>
      <c r="AF12" s="8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8">
        <f>ROUND((1/C13)*$B$2/C13,0)-ROUND((2508-1520)-(6.65709163509644)*(EXP(4.875)),0)</f>
        <v>2392</v>
      </c>
      <c r="C13" s="1">
        <f>ROUND(1/(1/C12-D12*ABS(D12)*$D$2),4)</f>
        <v>0.29949999999999999</v>
      </c>
      <c r="D13" s="121">
        <f>ROUND(1/C13-1/$C$2,7)</f>
        <v>5.5648E-3</v>
      </c>
      <c r="H13" s="8"/>
      <c r="J13" s="121"/>
      <c r="N13" s="8"/>
      <c r="P13" s="121"/>
      <c r="T13" s="8"/>
      <c r="V13" s="121"/>
      <c r="Z13" s="8"/>
      <c r="AB13" s="121"/>
      <c r="AF13" s="8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>
        <f>ROUND((1/C14)*$B$2/C14,0)</f>
        <v>2508</v>
      </c>
      <c r="C14" s="1">
        <f>ROUND(1/(1/C13-D13*ABS(D13)*$D$2),4)</f>
        <v>0.29949999999999999</v>
      </c>
      <c r="D14" s="121">
        <f>ROUND(1/C14-1/$C$2,7)</f>
        <v>5.5648E-3</v>
      </c>
      <c r="H14" s="8"/>
      <c r="J14" s="121"/>
      <c r="N14" s="8"/>
      <c r="P14" s="121"/>
      <c r="T14" s="8"/>
      <c r="V14" s="121"/>
      <c r="Z14" s="8"/>
      <c r="AB14" s="121"/>
      <c r="AF14" s="8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/>
      <c r="D15" s="121"/>
      <c r="H15" s="8"/>
      <c r="J15" s="121"/>
      <c r="K15" s="1" t="s">
        <v>236</v>
      </c>
      <c r="L15" s="1" t="s">
        <v>235</v>
      </c>
      <c r="M15" s="1" t="s">
        <v>237</v>
      </c>
      <c r="N15" s="8"/>
      <c r="P15" s="121"/>
      <c r="T15" s="8"/>
      <c r="V15" s="121"/>
      <c r="Z15" s="8"/>
      <c r="AB15" s="121"/>
      <c r="AF15" s="8"/>
      <c r="AH15" s="121"/>
      <c r="AL15" s="8"/>
      <c r="AN15" s="121"/>
      <c r="AR15" s="8"/>
      <c r="AT15" s="121"/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/>
      <c r="D16" s="121"/>
      <c r="H16" s="8"/>
      <c r="J16" s="121"/>
      <c r="K16" s="1">
        <v>0</v>
      </c>
      <c r="L16" s="1">
        <v>0.01</v>
      </c>
      <c r="M16" s="1">
        <v>2.4385264000000002</v>
      </c>
      <c r="N16" s="8"/>
      <c r="P16" s="121"/>
      <c r="T16" s="8"/>
      <c r="V16" s="121"/>
      <c r="Z16" s="8"/>
      <c r="AB16" s="121"/>
      <c r="AF16" s="8"/>
      <c r="AH16" s="121"/>
      <c r="AL16" s="8"/>
      <c r="AN16" s="121"/>
      <c r="AR16" s="8"/>
      <c r="AT16" s="121"/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/>
      <c r="D17" s="121"/>
      <c r="H17" s="8"/>
      <c r="J17" s="121"/>
      <c r="K17" s="1">
        <v>1</v>
      </c>
      <c r="L17" s="1">
        <v>2.7182818284590453E-2</v>
      </c>
      <c r="M17" s="1">
        <v>2.0584416000000001</v>
      </c>
      <c r="N17" s="8"/>
      <c r="P17" s="121"/>
      <c r="T17" s="8"/>
      <c r="V17" s="121"/>
      <c r="Z17" s="8"/>
      <c r="AB17" s="121"/>
      <c r="AF17" s="8"/>
      <c r="AH17" s="121"/>
      <c r="AL17" s="8"/>
      <c r="AN17" s="121"/>
      <c r="AR17" s="8"/>
      <c r="AT17" s="121"/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 t="s">
        <v>236</v>
      </c>
      <c r="C18" s="1" t="s">
        <v>235</v>
      </c>
      <c r="D18" s="121" t="s">
        <v>237</v>
      </c>
      <c r="H18" s="8"/>
      <c r="J18" s="121"/>
      <c r="K18" s="1">
        <v>2</v>
      </c>
      <c r="L18" s="1">
        <v>7.3890560989306506E-2</v>
      </c>
      <c r="M18" s="1">
        <v>1.3932812999999999</v>
      </c>
      <c r="N18" s="8"/>
      <c r="P18" s="121"/>
      <c r="T18" s="8"/>
      <c r="V18" s="121"/>
      <c r="Z18" s="8"/>
      <c r="AB18" s="121"/>
      <c r="AF18" s="8"/>
      <c r="AH18" s="121"/>
      <c r="AL18" s="8"/>
      <c r="AN18" s="121"/>
      <c r="AR18" s="8"/>
      <c r="AT18" s="121"/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>
        <v>0</v>
      </c>
      <c r="C19" s="1">
        <v>0.01</v>
      </c>
      <c r="D19" s="121">
        <v>2.9997889</v>
      </c>
      <c r="H19" s="8"/>
      <c r="J19" s="121"/>
      <c r="K19" s="1">
        <v>3</v>
      </c>
      <c r="L19" s="1">
        <v>0.20085536923187669</v>
      </c>
      <c r="M19" s="1">
        <v>0.64061259999999998</v>
      </c>
      <c r="N19" s="8"/>
      <c r="P19" s="121"/>
      <c r="T19" s="8"/>
      <c r="V19" s="121"/>
      <c r="Z19" s="8"/>
      <c r="AB19" s="121"/>
      <c r="AF19" s="8"/>
      <c r="AH19" s="121"/>
      <c r="AL19" s="8"/>
      <c r="AN19" s="121"/>
      <c r="AR19" s="8"/>
      <c r="AT19" s="121"/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>
        <v>1</v>
      </c>
      <c r="C20" s="1">
        <v>2.7182818284590453E-2</v>
      </c>
      <c r="D20" s="121">
        <v>2.4370071000000002</v>
      </c>
      <c r="H20" s="8"/>
      <c r="J20" s="121"/>
      <c r="K20" s="1">
        <v>4</v>
      </c>
      <c r="L20" s="1">
        <v>0.54598150033144233</v>
      </c>
      <c r="M20" s="1">
        <v>-0.25052479999999999</v>
      </c>
      <c r="N20" s="8"/>
      <c r="P20" s="121"/>
      <c r="T20" s="8"/>
      <c r="V20" s="121"/>
      <c r="Z20" s="8"/>
      <c r="AB20" s="121"/>
      <c r="AF20" s="8"/>
      <c r="AH20" s="121"/>
      <c r="AL20" s="8"/>
      <c r="AN20" s="121"/>
      <c r="AR20" s="8"/>
      <c r="AT20" s="121"/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>
        <v>2</v>
      </c>
      <c r="C21" s="1">
        <v>7.3890560989306506E-2</v>
      </c>
      <c r="D21" s="121">
        <v>1.5281153999999999</v>
      </c>
      <c r="H21" s="8"/>
      <c r="J21" s="121"/>
      <c r="K21" s="1">
        <v>3.1</v>
      </c>
      <c r="L21" s="1">
        <v>0.22197951281441636</v>
      </c>
      <c r="M21" s="1">
        <v>0.5713551</v>
      </c>
      <c r="N21" s="8"/>
      <c r="P21" s="121"/>
      <c r="T21" s="8"/>
      <c r="V21" s="121"/>
      <c r="Z21" s="8"/>
      <c r="AB21" s="121"/>
      <c r="AF21" s="8"/>
      <c r="AH21" s="121"/>
      <c r="AL21" s="8"/>
      <c r="AN21" s="121"/>
      <c r="AR21" s="8"/>
      <c r="AT21" s="121"/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>
        <v>3</v>
      </c>
      <c r="C22" s="1">
        <v>0.20085536923187669</v>
      </c>
      <c r="D22" s="121">
        <v>0.60057700000000003</v>
      </c>
      <c r="H22" s="8"/>
      <c r="J22" s="121"/>
      <c r="K22" s="1">
        <v>3.2</v>
      </c>
      <c r="L22" s="1">
        <v>0.24532530197109353</v>
      </c>
      <c r="M22" s="1">
        <v>0.50062519999999999</v>
      </c>
      <c r="N22" s="8"/>
      <c r="P22" s="121"/>
      <c r="T22" s="8"/>
      <c r="V22" s="121"/>
      <c r="Z22" s="8"/>
      <c r="AB22" s="121"/>
      <c r="AF22" s="8"/>
      <c r="AH22" s="121"/>
      <c r="AL22" s="8"/>
      <c r="AN22" s="121"/>
      <c r="AR22" s="8"/>
      <c r="AT22" s="121"/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>
        <v>4</v>
      </c>
      <c r="C23" s="1">
        <v>0.54598150033144233</v>
      </c>
      <c r="D23" s="121">
        <v>-2.20751E-2</v>
      </c>
      <c r="H23" s="8"/>
      <c r="J23" s="121"/>
      <c r="K23" s="1">
        <v>3.3000000000000003</v>
      </c>
      <c r="L23" s="1">
        <v>0.27112638920657894</v>
      </c>
      <c r="M23" s="1">
        <v>0.42306759999999999</v>
      </c>
      <c r="N23" s="8"/>
      <c r="P23" s="121"/>
      <c r="T23" s="8"/>
      <c r="V23" s="121"/>
      <c r="Z23" s="8"/>
      <c r="AB23" s="121"/>
      <c r="AF23" s="8"/>
      <c r="AH23" s="121"/>
      <c r="AL23" s="8"/>
      <c r="AN23" s="121"/>
      <c r="AR23" s="8"/>
      <c r="AT23" s="121"/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>
        <v>3.1</v>
      </c>
      <c r="C24" s="1">
        <v>0.22197951281441636</v>
      </c>
      <c r="D24" s="121">
        <v>0.49955280000000002</v>
      </c>
      <c r="H24" s="8"/>
      <c r="J24" s="121"/>
      <c r="K24" s="1">
        <v>3.4000000000000004</v>
      </c>
      <c r="L24" s="1">
        <v>0.29964100047397024</v>
      </c>
      <c r="M24" s="1">
        <v>0.33372230000000003</v>
      </c>
      <c r="N24" s="8"/>
      <c r="P24" s="121"/>
      <c r="T24" s="8"/>
      <c r="V24" s="121"/>
      <c r="Z24" s="8"/>
      <c r="AB24" s="121"/>
      <c r="AF24" s="8"/>
      <c r="AH24" s="121"/>
      <c r="AL24" s="8"/>
      <c r="AN24" s="121"/>
      <c r="AR24" s="8"/>
      <c r="AT24" s="121"/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>
        <v>3.2</v>
      </c>
      <c r="C25" s="1">
        <v>0.24532530197109353</v>
      </c>
      <c r="D25" s="121">
        <v>0.37586550000000002</v>
      </c>
      <c r="H25" s="8"/>
      <c r="J25" s="121"/>
      <c r="K25" s="1">
        <v>3.5000000000000004</v>
      </c>
      <c r="L25" s="1">
        <v>0.33115451958692327</v>
      </c>
      <c r="M25" s="1">
        <v>0.21385879999999999</v>
      </c>
      <c r="N25" s="8"/>
      <c r="P25" s="121"/>
      <c r="T25" s="8"/>
      <c r="V25" s="121"/>
      <c r="Z25" s="8"/>
      <c r="AB25" s="121"/>
      <c r="AF25" s="8"/>
      <c r="AH25" s="121"/>
      <c r="AL25" s="8"/>
      <c r="AN25" s="121"/>
      <c r="AR25" s="8"/>
      <c r="AT25" s="121"/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>
        <v>3.3000000000000003</v>
      </c>
      <c r="C26" s="1">
        <v>0.27112638920657894</v>
      </c>
      <c r="D26" s="121">
        <v>0.20398540000000001</v>
      </c>
      <c r="H26" s="8"/>
      <c r="J26" s="121"/>
      <c r="K26" s="1">
        <v>3.6000000000000005</v>
      </c>
      <c r="L26" s="1">
        <v>0.36598234443678013</v>
      </c>
      <c r="M26" s="1">
        <v>2.2653699999999999E-2</v>
      </c>
      <c r="N26" s="8"/>
      <c r="P26" s="121"/>
      <c r="T26" s="8"/>
      <c r="V26" s="121"/>
      <c r="Z26" s="8"/>
      <c r="AB26" s="121"/>
      <c r="AF26" s="8"/>
      <c r="AH26" s="121"/>
      <c r="AL26" s="8"/>
      <c r="AN26" s="121"/>
      <c r="AR26" s="8"/>
      <c r="AT26" s="121"/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>
        <v>3.4000000000000004</v>
      </c>
      <c r="C27" s="1">
        <v>0.29964100047397024</v>
      </c>
      <c r="D27" s="121">
        <v>-8.1300800000000006E-2</v>
      </c>
      <c r="H27" s="8"/>
      <c r="J27" s="121"/>
      <c r="K27" s="1">
        <v>3.7000000000000006</v>
      </c>
      <c r="L27" s="1">
        <v>0.40447304360067415</v>
      </c>
      <c r="M27" s="1">
        <v>-0.19298879999999999</v>
      </c>
      <c r="N27" s="8"/>
      <c r="P27" s="121"/>
      <c r="T27" s="8"/>
      <c r="V27" s="121"/>
      <c r="Z27" s="8"/>
      <c r="AB27" s="121"/>
      <c r="AF27" s="8"/>
      <c r="AH27" s="121"/>
      <c r="AL27" s="8"/>
      <c r="AN27" s="121"/>
      <c r="AR27" s="8"/>
      <c r="AT27" s="121"/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>
        <v>3.31</v>
      </c>
      <c r="C28" s="1">
        <v>0.27385125471903221</v>
      </c>
      <c r="D28" s="121">
        <v>0.18160519999999999</v>
      </c>
      <c r="H28" s="8"/>
      <c r="J28" s="121"/>
      <c r="K28" s="1">
        <v>3.6100000000000003</v>
      </c>
      <c r="L28" s="1">
        <v>0.3696605281482252</v>
      </c>
      <c r="M28" s="1">
        <v>-4.3902999999999998E-3</v>
      </c>
      <c r="N28" s="8"/>
      <c r="P28" s="121"/>
      <c r="T28" s="8"/>
      <c r="V28" s="121"/>
      <c r="Z28" s="8"/>
      <c r="AB28" s="121"/>
      <c r="AF28" s="8"/>
      <c r="AH28" s="121"/>
      <c r="AL28" s="8"/>
      <c r="AN28" s="121"/>
      <c r="AR28" s="8"/>
      <c r="AT28" s="121"/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>
        <v>3.32</v>
      </c>
      <c r="C29" s="1">
        <v>0.2766035055851675</v>
      </c>
      <c r="D29" s="121">
        <v>0.15828680000000001</v>
      </c>
      <c r="H29" s="8"/>
      <c r="J29" s="121"/>
      <c r="N29" s="8"/>
      <c r="P29" s="121"/>
      <c r="T29" s="8"/>
      <c r="V29" s="121"/>
      <c r="Z29" s="8"/>
      <c r="AB29" s="121"/>
      <c r="AF29" s="8"/>
      <c r="AH29" s="121"/>
      <c r="AL29" s="8"/>
      <c r="AN29" s="121"/>
      <c r="AR29" s="8"/>
      <c r="AT29" s="121"/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>
        <v>3.3299999999999996</v>
      </c>
      <c r="C30" s="1">
        <v>0.27938341703236497</v>
      </c>
      <c r="D30" s="121">
        <v>0.13287119999999999</v>
      </c>
      <c r="H30" s="8"/>
      <c r="J30" s="121"/>
      <c r="N30" s="8"/>
      <c r="P30" s="121"/>
      <c r="T30" s="8"/>
      <c r="V30" s="121"/>
      <c r="Z30" s="8"/>
      <c r="AB30" s="121"/>
      <c r="AF30" s="8"/>
      <c r="AH30" s="121"/>
      <c r="AL30" s="8"/>
      <c r="AN30" s="121"/>
      <c r="AR30" s="8"/>
      <c r="AT30" s="121"/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>
        <v>3.3399999999999994</v>
      </c>
      <c r="C31" s="1">
        <v>0.28219126705408598</v>
      </c>
      <c r="D31" s="121">
        <v>0.1066391</v>
      </c>
      <c r="H31" s="8"/>
      <c r="J31" s="121"/>
      <c r="N31" s="8"/>
      <c r="P31" s="121"/>
      <c r="T31" s="8"/>
      <c r="V31" s="121"/>
      <c r="Z31" s="8"/>
      <c r="AB31" s="121"/>
      <c r="AF31" s="8"/>
      <c r="AH31" s="121"/>
      <c r="AL31" s="8"/>
      <c r="AN31" s="121"/>
      <c r="AR31" s="8"/>
      <c r="AT31" s="121"/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>
        <v>3.3499999999999992</v>
      </c>
      <c r="C32" s="1">
        <v>0.28502733643767253</v>
      </c>
      <c r="D32" s="121">
        <v>7.7307899999999999E-2</v>
      </c>
      <c r="H32" s="8"/>
      <c r="J32" s="121"/>
      <c r="N32" s="8"/>
      <c r="P32" s="121"/>
      <c r="T32" s="8"/>
      <c r="V32" s="121"/>
      <c r="Z32" s="8"/>
      <c r="AB32" s="121"/>
      <c r="AF32" s="8"/>
      <c r="AH32" s="121"/>
      <c r="AL32" s="8"/>
      <c r="AN32" s="121"/>
      <c r="AR32" s="8"/>
      <c r="AT32" s="121"/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>
        <v>3.359999999999999</v>
      </c>
      <c r="C33" s="1">
        <v>0.28789190879242649</v>
      </c>
      <c r="D33" s="121">
        <v>4.7329299999999998E-2</v>
      </c>
      <c r="H33" s="8"/>
      <c r="J33" s="121"/>
      <c r="N33" s="8"/>
      <c r="P33" s="121"/>
      <c r="T33" s="8"/>
      <c r="V33" s="121"/>
      <c r="Z33" s="8"/>
      <c r="AB33" s="121"/>
      <c r="AF33" s="8"/>
      <c r="AH33" s="121"/>
      <c r="AL33" s="8"/>
      <c r="AN33" s="121"/>
      <c r="AR33" s="8"/>
      <c r="AT33" s="121"/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>
        <v>3.3699999999999988</v>
      </c>
      <c r="C34" s="1">
        <v>0.29078527057797038</v>
      </c>
      <c r="D34" s="121">
        <v>1.6750399999999999E-2</v>
      </c>
      <c r="H34" s="8"/>
      <c r="J34" s="121"/>
      <c r="N34" s="8"/>
      <c r="P34" s="121"/>
      <c r="T34" s="8"/>
      <c r="V34" s="121"/>
      <c r="Z34" s="8"/>
      <c r="AB34" s="121"/>
      <c r="AF34" s="8"/>
      <c r="AH34" s="121"/>
      <c r="AL34" s="8"/>
      <c r="AN34" s="121"/>
      <c r="AR34" s="8"/>
      <c r="AT34" s="121"/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>
        <v>3.3799999999999986</v>
      </c>
      <c r="C35" s="1">
        <v>0.29370771113289396</v>
      </c>
      <c r="D35" s="121">
        <v>-1.7683500000000001E-2</v>
      </c>
      <c r="H35" s="8"/>
      <c r="J35" s="121"/>
      <c r="N35" s="8"/>
      <c r="P35" s="121"/>
      <c r="T35" s="8"/>
      <c r="V35" s="121"/>
      <c r="Z35" s="8"/>
      <c r="AB35" s="121"/>
      <c r="AF35" s="8"/>
      <c r="AH35" s="121"/>
      <c r="AL35" s="8"/>
      <c r="AN35" s="121"/>
      <c r="AR35" s="8"/>
      <c r="AT35" s="121"/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>
        <v>3.3709999999999987</v>
      </c>
      <c r="C36" s="1">
        <v>0.29107620128965994</v>
      </c>
      <c r="D36" s="121">
        <v>1.33869E-2</v>
      </c>
      <c r="H36" s="8"/>
      <c r="J36" s="121"/>
      <c r="N36" s="8"/>
      <c r="P36" s="121"/>
      <c r="T36" s="8"/>
      <c r="V36" s="121"/>
      <c r="Z36" s="8"/>
      <c r="AB36" s="121"/>
      <c r="AF36" s="8"/>
      <c r="AH36" s="121"/>
      <c r="AL36" s="8"/>
      <c r="AN36" s="121"/>
      <c r="AR36" s="8"/>
      <c r="AT36" s="121"/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>
        <v>3.3719999999999986</v>
      </c>
      <c r="C37" s="1">
        <v>0.29136742307757507</v>
      </c>
      <c r="D37" s="121">
        <v>1.00301E-2</v>
      </c>
      <c r="H37" s="8"/>
      <c r="J37" s="121"/>
      <c r="N37" s="8"/>
      <c r="P37" s="121"/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>
        <v>3.3729999999999984</v>
      </c>
      <c r="C38" s="1">
        <v>0.29165893623293754</v>
      </c>
      <c r="D38" s="121">
        <v>5.5648E-3</v>
      </c>
      <c r="H38" s="8"/>
      <c r="J38" s="121"/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/>
      <c r="D39" s="121"/>
      <c r="H39" s="8"/>
      <c r="J39" s="121"/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H40" s="8"/>
      <c r="J40" s="121"/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V1:KX1"/>
    <mergeCell ref="KY1:LA1"/>
    <mergeCell ref="LB1:LD1"/>
    <mergeCell ref="KD1:KF1"/>
    <mergeCell ref="KG1:KI1"/>
    <mergeCell ref="KJ1:KL1"/>
    <mergeCell ref="KM1:KO1"/>
    <mergeCell ref="KP1:KR1"/>
    <mergeCell ref="KS1:KU1"/>
    <mergeCell ref="JL1:JN1"/>
    <mergeCell ref="JO1:JQ1"/>
    <mergeCell ref="JR1:JT1"/>
    <mergeCell ref="JU1:JW1"/>
    <mergeCell ref="JX1:JZ1"/>
    <mergeCell ref="KA1:KC1"/>
    <mergeCell ref="IT1:IV1"/>
    <mergeCell ref="IW1:IY1"/>
    <mergeCell ref="IZ1:JB1"/>
    <mergeCell ref="JC1:JE1"/>
    <mergeCell ref="JF1:JH1"/>
    <mergeCell ref="JI1:JK1"/>
    <mergeCell ref="IB1:ID1"/>
    <mergeCell ref="IE1:IG1"/>
    <mergeCell ref="IH1:IJ1"/>
    <mergeCell ref="IK1:IM1"/>
    <mergeCell ref="IN1:IP1"/>
    <mergeCell ref="IQ1:IS1"/>
    <mergeCell ref="HJ1:HL1"/>
    <mergeCell ref="HM1:HO1"/>
    <mergeCell ref="HP1:HR1"/>
    <mergeCell ref="HS1:HU1"/>
    <mergeCell ref="HV1:HX1"/>
    <mergeCell ref="HY1:IA1"/>
    <mergeCell ref="GR1:GT1"/>
    <mergeCell ref="GU1:GW1"/>
    <mergeCell ref="GX1:GZ1"/>
    <mergeCell ref="HA1:HC1"/>
    <mergeCell ref="HD1:HF1"/>
    <mergeCell ref="HG1:HI1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2908B-65D1-489F-8854-45DF89EE11BE}">
  <sheetPr codeName="Sheet12"/>
  <dimension ref="A1:LD203"/>
  <sheetViews>
    <sheetView workbookViewId="0">
      <selection activeCell="AC7" sqref="AC7:AD7"/>
    </sheetView>
  </sheetViews>
  <sheetFormatPr defaultColWidth="9.109375" defaultRowHeight="14.4" x14ac:dyDescent="0.3"/>
  <cols>
    <col min="1" max="1" width="10.109375" style="1" bestFit="1" customWidth="1"/>
    <col min="2" max="2" width="11.109375" style="1" bestFit="1" customWidth="1"/>
    <col min="3" max="3" width="10" style="1" customWidth="1"/>
    <col min="4" max="4" width="9.109375" style="1"/>
    <col min="5" max="5" width="11.109375" style="1" bestFit="1" customWidth="1"/>
    <col min="6" max="7" width="9.109375" style="1"/>
    <col min="8" max="8" width="11.44140625" style="1" customWidth="1"/>
    <col min="9" max="9" width="12" style="1" bestFit="1" customWidth="1"/>
    <col min="10" max="10" width="9.5546875" style="1" bestFit="1" customWidth="1"/>
    <col min="11" max="11" width="12.6640625" style="1" bestFit="1" customWidth="1"/>
    <col min="12" max="13" width="9.109375" style="1"/>
    <col min="14" max="14" width="11" style="1" customWidth="1"/>
    <col min="15" max="16384" width="9.109375" style="1"/>
  </cols>
  <sheetData>
    <row r="1" spans="1:316" x14ac:dyDescent="0.3">
      <c r="A1" s="120" t="s">
        <v>29</v>
      </c>
      <c r="B1" s="140" t="s">
        <v>79</v>
      </c>
      <c r="C1" s="139"/>
      <c r="D1" s="141"/>
      <c r="E1" s="140" t="s">
        <v>88</v>
      </c>
      <c r="F1" s="139"/>
      <c r="G1" s="139"/>
      <c r="H1" s="140" t="s">
        <v>125</v>
      </c>
      <c r="I1" s="139"/>
      <c r="J1" s="141"/>
      <c r="K1" s="140" t="s">
        <v>126</v>
      </c>
      <c r="L1" s="139"/>
      <c r="M1" s="141"/>
      <c r="N1" s="140" t="s">
        <v>127</v>
      </c>
      <c r="O1" s="139"/>
      <c r="P1" s="141"/>
      <c r="Q1" s="140" t="s">
        <v>128</v>
      </c>
      <c r="R1" s="139"/>
      <c r="S1" s="141"/>
      <c r="T1" s="140" t="s">
        <v>129</v>
      </c>
      <c r="U1" s="139"/>
      <c r="V1" s="141"/>
      <c r="W1" s="140" t="s">
        <v>130</v>
      </c>
      <c r="X1" s="139"/>
      <c r="Y1" s="141"/>
      <c r="Z1" s="140" t="s">
        <v>131</v>
      </c>
      <c r="AA1" s="139"/>
      <c r="AB1" s="141"/>
      <c r="AC1" s="140" t="s">
        <v>132</v>
      </c>
      <c r="AD1" s="139"/>
      <c r="AE1" s="141"/>
      <c r="AF1" s="140" t="s">
        <v>136</v>
      </c>
      <c r="AG1" s="139"/>
      <c r="AH1" s="141"/>
      <c r="AI1" s="140" t="s">
        <v>147</v>
      </c>
      <c r="AJ1" s="139"/>
      <c r="AK1" s="141"/>
      <c r="AL1" s="140" t="s">
        <v>148</v>
      </c>
      <c r="AM1" s="139"/>
      <c r="AN1" s="141"/>
      <c r="AO1" s="140" t="s">
        <v>149</v>
      </c>
      <c r="AP1" s="139"/>
      <c r="AQ1" s="141"/>
      <c r="AR1" s="140" t="s">
        <v>150</v>
      </c>
      <c r="AS1" s="139"/>
      <c r="AT1" s="141"/>
      <c r="AU1" s="140" t="s">
        <v>203</v>
      </c>
      <c r="AV1" s="139"/>
      <c r="AW1" s="141"/>
      <c r="AX1" s="139" t="s">
        <v>204</v>
      </c>
      <c r="AY1" s="139"/>
      <c r="AZ1" s="139"/>
      <c r="BA1" s="140"/>
      <c r="BB1" s="139"/>
      <c r="BC1" s="141"/>
      <c r="BD1" s="140"/>
      <c r="BE1" s="139"/>
      <c r="BF1" s="141"/>
      <c r="BG1" s="139"/>
      <c r="BH1" s="139"/>
      <c r="BI1" s="139"/>
      <c r="BJ1" s="140"/>
      <c r="BK1" s="139"/>
      <c r="BL1" s="141"/>
      <c r="BM1" s="139"/>
      <c r="BN1" s="139"/>
      <c r="BO1" s="139"/>
      <c r="BP1" s="140"/>
      <c r="BQ1" s="139"/>
      <c r="BR1" s="141"/>
      <c r="BS1" s="139"/>
      <c r="BT1" s="139"/>
      <c r="BU1" s="139"/>
      <c r="BV1" s="140"/>
      <c r="BW1" s="139"/>
      <c r="BX1" s="141"/>
      <c r="BY1" s="139"/>
      <c r="BZ1" s="139"/>
      <c r="CA1" s="139"/>
      <c r="CB1" s="140"/>
      <c r="CC1" s="139"/>
      <c r="CD1" s="141"/>
      <c r="CE1" s="139"/>
      <c r="CF1" s="139"/>
      <c r="CG1" s="139"/>
      <c r="CH1" s="140"/>
      <c r="CI1" s="139"/>
      <c r="CJ1" s="141"/>
      <c r="CK1" s="139"/>
      <c r="CL1" s="139"/>
      <c r="CM1" s="139"/>
      <c r="CN1" s="140"/>
      <c r="CO1" s="139"/>
      <c r="CP1" s="141"/>
      <c r="CQ1" s="139"/>
      <c r="CR1" s="139"/>
      <c r="CS1" s="139"/>
      <c r="CT1" s="140"/>
      <c r="CU1" s="139"/>
      <c r="CV1" s="141"/>
      <c r="CW1" s="139"/>
      <c r="CX1" s="139"/>
      <c r="CY1" s="139"/>
      <c r="CZ1" s="140"/>
      <c r="DA1" s="139"/>
      <c r="DB1" s="141"/>
      <c r="DC1" s="139"/>
      <c r="DD1" s="139"/>
      <c r="DE1" s="139"/>
      <c r="DF1" s="140"/>
      <c r="DG1" s="139"/>
      <c r="DH1" s="141"/>
      <c r="DI1" s="139"/>
      <c r="DJ1" s="139"/>
      <c r="DK1" s="139"/>
      <c r="DL1" s="140"/>
      <c r="DM1" s="139"/>
      <c r="DN1" s="141"/>
      <c r="DO1" s="139"/>
      <c r="DP1" s="139"/>
      <c r="DQ1" s="139"/>
      <c r="DR1" s="140"/>
      <c r="DS1" s="139"/>
      <c r="DT1" s="141"/>
      <c r="DU1" s="139"/>
      <c r="DV1" s="139"/>
      <c r="DW1" s="139"/>
      <c r="DX1" s="140"/>
      <c r="DY1" s="139"/>
      <c r="DZ1" s="141"/>
      <c r="EA1" s="139"/>
      <c r="EB1" s="139"/>
      <c r="EC1" s="139"/>
      <c r="ED1" s="140"/>
      <c r="EE1" s="139"/>
      <c r="EF1" s="141"/>
      <c r="EG1" s="139"/>
      <c r="EH1" s="139"/>
      <c r="EI1" s="139"/>
      <c r="EJ1" s="140"/>
      <c r="EK1" s="139"/>
      <c r="EL1" s="141"/>
      <c r="EM1" s="139"/>
      <c r="EN1" s="139"/>
      <c r="EO1" s="139"/>
      <c r="EP1" s="140"/>
      <c r="EQ1" s="139"/>
      <c r="ER1" s="141"/>
      <c r="ES1" s="139"/>
      <c r="ET1" s="139"/>
      <c r="EU1" s="139"/>
      <c r="EV1" s="140"/>
      <c r="EW1" s="139"/>
      <c r="EX1" s="141"/>
      <c r="EY1" s="139"/>
      <c r="EZ1" s="139"/>
      <c r="FA1" s="139"/>
      <c r="FB1" s="140"/>
      <c r="FC1" s="139"/>
      <c r="FD1" s="141"/>
      <c r="FE1" s="139"/>
      <c r="FF1" s="139"/>
      <c r="FG1" s="139"/>
      <c r="FH1" s="140"/>
      <c r="FI1" s="139"/>
      <c r="FJ1" s="141"/>
      <c r="FK1" s="139"/>
      <c r="FL1" s="139"/>
      <c r="FM1" s="139"/>
      <c r="FN1" s="140"/>
      <c r="FO1" s="139"/>
      <c r="FP1" s="141"/>
      <c r="FQ1" s="139"/>
      <c r="FR1" s="139"/>
      <c r="FS1" s="139"/>
      <c r="FT1" s="140"/>
      <c r="FU1" s="139"/>
      <c r="FV1" s="141"/>
      <c r="FW1" s="139"/>
      <c r="FX1" s="139"/>
      <c r="FY1" s="139"/>
      <c r="FZ1" s="140"/>
      <c r="GA1" s="139"/>
      <c r="GB1" s="141"/>
      <c r="GC1" s="139"/>
      <c r="GD1" s="139"/>
      <c r="GE1" s="139"/>
      <c r="GF1" s="140"/>
      <c r="GG1" s="139"/>
      <c r="GH1" s="141"/>
      <c r="GI1" s="139"/>
      <c r="GJ1" s="139"/>
      <c r="GK1" s="139"/>
      <c r="GL1" s="140"/>
      <c r="GM1" s="139"/>
      <c r="GN1" s="141"/>
      <c r="GO1" s="139"/>
      <c r="GP1" s="139"/>
      <c r="GQ1" s="139"/>
      <c r="GR1" s="140"/>
      <c r="GS1" s="139"/>
      <c r="GT1" s="141"/>
      <c r="GU1" s="139"/>
      <c r="GV1" s="139"/>
      <c r="GW1" s="139"/>
      <c r="GX1" s="140"/>
      <c r="GY1" s="139"/>
      <c r="GZ1" s="141"/>
      <c r="HA1" s="139"/>
      <c r="HB1" s="139"/>
      <c r="HC1" s="139"/>
      <c r="HD1" s="140"/>
      <c r="HE1" s="139"/>
      <c r="HF1" s="141"/>
      <c r="HG1" s="139"/>
      <c r="HH1" s="139"/>
      <c r="HI1" s="139"/>
      <c r="HJ1" s="140"/>
      <c r="HK1" s="139"/>
      <c r="HL1" s="141"/>
      <c r="HM1" s="139"/>
      <c r="HN1" s="139"/>
      <c r="HO1" s="139"/>
      <c r="HP1" s="140"/>
      <c r="HQ1" s="139"/>
      <c r="HR1" s="141"/>
      <c r="HS1" s="139"/>
      <c r="HT1" s="139"/>
      <c r="HU1" s="139"/>
      <c r="HV1" s="140"/>
      <c r="HW1" s="139"/>
      <c r="HX1" s="141"/>
      <c r="HY1" s="139"/>
      <c r="HZ1" s="139"/>
      <c r="IA1" s="139"/>
      <c r="IB1" s="140"/>
      <c r="IC1" s="139"/>
      <c r="ID1" s="141"/>
      <c r="IE1" s="139"/>
      <c r="IF1" s="139"/>
      <c r="IG1" s="139"/>
      <c r="IH1" s="140"/>
      <c r="II1" s="139"/>
      <c r="IJ1" s="141"/>
      <c r="IK1" s="139"/>
      <c r="IL1" s="139"/>
      <c r="IM1" s="139"/>
      <c r="IN1" s="140"/>
      <c r="IO1" s="139"/>
      <c r="IP1" s="141"/>
      <c r="IQ1" s="139"/>
      <c r="IR1" s="139"/>
      <c r="IS1" s="139"/>
      <c r="IT1" s="140"/>
      <c r="IU1" s="139"/>
      <c r="IV1" s="141"/>
      <c r="IW1" s="139"/>
      <c r="IX1" s="139"/>
      <c r="IY1" s="139"/>
      <c r="IZ1" s="140"/>
      <c r="JA1" s="139"/>
      <c r="JB1" s="141"/>
      <c r="JC1" s="139"/>
      <c r="JD1" s="139"/>
      <c r="JE1" s="139"/>
      <c r="JF1" s="140"/>
      <c r="JG1" s="139"/>
      <c r="JH1" s="141"/>
      <c r="JI1" s="139"/>
      <c r="JJ1" s="139"/>
      <c r="JK1" s="139"/>
      <c r="JL1" s="140"/>
      <c r="JM1" s="139"/>
      <c r="JN1" s="141"/>
      <c r="JO1" s="139"/>
      <c r="JP1" s="139"/>
      <c r="JQ1" s="139"/>
      <c r="JR1" s="140"/>
      <c r="JS1" s="139"/>
      <c r="JT1" s="141"/>
      <c r="JU1" s="139"/>
      <c r="JV1" s="139"/>
      <c r="JW1" s="139"/>
      <c r="JX1" s="140"/>
      <c r="JY1" s="139"/>
      <c r="JZ1" s="141"/>
      <c r="KA1" s="139"/>
      <c r="KB1" s="139"/>
      <c r="KC1" s="139"/>
      <c r="KD1" s="140"/>
      <c r="KE1" s="139"/>
      <c r="KF1" s="141"/>
      <c r="KG1" s="139"/>
      <c r="KH1" s="139"/>
      <c r="KI1" s="139"/>
      <c r="KJ1" s="140"/>
      <c r="KK1" s="139"/>
      <c r="KL1" s="141"/>
      <c r="KM1" s="139"/>
      <c r="KN1" s="139"/>
      <c r="KO1" s="139"/>
      <c r="KP1" s="140"/>
      <c r="KQ1" s="139"/>
      <c r="KR1" s="141"/>
      <c r="KS1" s="139"/>
      <c r="KT1" s="139"/>
      <c r="KU1" s="139"/>
      <c r="KV1" s="140"/>
      <c r="KW1" s="139"/>
      <c r="KX1" s="141"/>
      <c r="KY1" s="139"/>
      <c r="KZ1" s="139"/>
      <c r="LA1" s="139"/>
      <c r="LB1" s="140"/>
      <c r="LC1" s="139"/>
      <c r="LD1" s="141"/>
    </row>
    <row r="2" spans="1:316" x14ac:dyDescent="0.3">
      <c r="A2" s="1" t="s">
        <v>229</v>
      </c>
      <c r="B2" s="127">
        <v>225</v>
      </c>
      <c r="C2" s="119">
        <v>0.1</v>
      </c>
      <c r="D2" s="128">
        <v>3.5000000000000003E-2</v>
      </c>
      <c r="E2" s="127">
        <v>225</v>
      </c>
      <c r="F2" s="119">
        <v>0.2</v>
      </c>
      <c r="G2" s="128">
        <v>2.321236458598706E-2</v>
      </c>
      <c r="H2" s="129">
        <v>225</v>
      </c>
      <c r="I2" s="119">
        <v>0.7</v>
      </c>
      <c r="J2" s="126">
        <v>0.4</v>
      </c>
      <c r="K2" s="127">
        <v>225</v>
      </c>
      <c r="L2" s="119">
        <v>0.7</v>
      </c>
      <c r="M2" s="128">
        <v>0.12</v>
      </c>
      <c r="N2" s="129">
        <v>225</v>
      </c>
      <c r="O2" s="119">
        <v>0.6</v>
      </c>
      <c r="P2" s="126">
        <v>0.9</v>
      </c>
      <c r="Q2" s="127">
        <v>225</v>
      </c>
      <c r="R2" s="119">
        <v>0.51700000000000002</v>
      </c>
      <c r="S2" s="128">
        <v>0.34813317487602002</v>
      </c>
      <c r="T2" s="129">
        <v>225</v>
      </c>
      <c r="U2" s="119">
        <v>1.2</v>
      </c>
      <c r="V2" s="126">
        <v>0.2</v>
      </c>
      <c r="W2" s="127">
        <v>225</v>
      </c>
      <c r="X2" s="119">
        <v>0.8</v>
      </c>
      <c r="Y2" s="128">
        <v>0.15</v>
      </c>
      <c r="Z2" s="129">
        <v>225</v>
      </c>
      <c r="AA2" s="119">
        <v>0.8</v>
      </c>
      <c r="AB2" s="126">
        <v>0.15</v>
      </c>
      <c r="AC2" s="127">
        <v>225</v>
      </c>
      <c r="AD2" s="119">
        <v>1.2</v>
      </c>
      <c r="AE2" s="128">
        <v>0.2</v>
      </c>
      <c r="AF2" s="129">
        <v>225</v>
      </c>
      <c r="AG2" s="119">
        <v>0.8</v>
      </c>
      <c r="AH2" s="126">
        <v>0.23</v>
      </c>
      <c r="AI2" s="127">
        <v>225</v>
      </c>
      <c r="AJ2" s="119">
        <v>0.13400000000000001</v>
      </c>
      <c r="AK2" s="128">
        <v>9.6214982904666735E-2</v>
      </c>
      <c r="AL2" s="127">
        <v>225</v>
      </c>
      <c r="AM2" s="119">
        <v>0.17299999999999999</v>
      </c>
      <c r="AN2" s="128">
        <v>0.01</v>
      </c>
      <c r="AO2" s="127">
        <v>225</v>
      </c>
      <c r="AP2" s="119">
        <v>0.58299999999999996</v>
      </c>
      <c r="AQ2" s="128">
        <v>0.01</v>
      </c>
      <c r="AR2" s="127">
        <v>225</v>
      </c>
      <c r="AS2" s="119">
        <v>0.379</v>
      </c>
      <c r="AT2" s="128">
        <v>0.01</v>
      </c>
      <c r="AU2" s="127">
        <v>225</v>
      </c>
      <c r="AV2" s="119">
        <v>0.27900000000000003</v>
      </c>
      <c r="AW2" s="128">
        <v>0.01</v>
      </c>
      <c r="AX2" s="127">
        <v>225</v>
      </c>
      <c r="AY2" s="119">
        <v>0.40200000000000002</v>
      </c>
      <c r="AZ2" s="128">
        <v>0.01</v>
      </c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231</v>
      </c>
      <c r="C3" s="103" t="s">
        <v>225</v>
      </c>
      <c r="D3" s="105" t="s">
        <v>232</v>
      </c>
      <c r="E3" s="103" t="s">
        <v>231</v>
      </c>
      <c r="F3" s="103" t="s">
        <v>225</v>
      </c>
      <c r="G3" s="103" t="s">
        <v>232</v>
      </c>
      <c r="H3" s="104" t="s">
        <v>231</v>
      </c>
      <c r="I3" s="103" t="s">
        <v>225</v>
      </c>
      <c r="J3" s="105" t="s">
        <v>232</v>
      </c>
      <c r="K3" s="104" t="s">
        <v>231</v>
      </c>
      <c r="L3" s="103" t="s">
        <v>225</v>
      </c>
      <c r="M3" s="105" t="s">
        <v>232</v>
      </c>
      <c r="N3" s="103" t="s">
        <v>231</v>
      </c>
      <c r="O3" s="103" t="s">
        <v>225</v>
      </c>
      <c r="P3" s="103" t="s">
        <v>232</v>
      </c>
      <c r="Q3" s="104" t="s">
        <v>230</v>
      </c>
      <c r="R3" s="103" t="s">
        <v>225</v>
      </c>
      <c r="S3" s="105" t="s">
        <v>232</v>
      </c>
      <c r="T3" s="103" t="s">
        <v>230</v>
      </c>
      <c r="U3" s="103" t="s">
        <v>225</v>
      </c>
      <c r="V3" s="103" t="s">
        <v>232</v>
      </c>
      <c r="W3" s="104" t="s">
        <v>230</v>
      </c>
      <c r="X3" s="103" t="s">
        <v>225</v>
      </c>
      <c r="Y3" s="105" t="s">
        <v>232</v>
      </c>
      <c r="Z3" s="103" t="s">
        <v>230</v>
      </c>
      <c r="AA3" s="103" t="s">
        <v>225</v>
      </c>
      <c r="AB3" s="103" t="s">
        <v>232</v>
      </c>
      <c r="AC3" s="104" t="s">
        <v>230</v>
      </c>
      <c r="AD3" s="103" t="s">
        <v>225</v>
      </c>
      <c r="AE3" s="105" t="s">
        <v>232</v>
      </c>
      <c r="AF3" s="103" t="s">
        <v>231</v>
      </c>
      <c r="AG3" s="103" t="s">
        <v>225</v>
      </c>
      <c r="AH3" s="103" t="s">
        <v>232</v>
      </c>
      <c r="AI3" s="104" t="s">
        <v>231</v>
      </c>
      <c r="AJ3" s="103" t="s">
        <v>225</v>
      </c>
      <c r="AK3" s="105" t="s">
        <v>232</v>
      </c>
      <c r="AL3" s="103" t="s">
        <v>231</v>
      </c>
      <c r="AM3" s="103" t="s">
        <v>225</v>
      </c>
      <c r="AN3" s="103" t="s">
        <v>232</v>
      </c>
      <c r="AO3" s="104" t="s">
        <v>231</v>
      </c>
      <c r="AP3" s="103" t="s">
        <v>225</v>
      </c>
      <c r="AQ3" s="105" t="s">
        <v>232</v>
      </c>
      <c r="AR3" s="103" t="s">
        <v>231</v>
      </c>
      <c r="AS3" s="103" t="s">
        <v>225</v>
      </c>
      <c r="AT3" s="103" t="s">
        <v>232</v>
      </c>
      <c r="AU3" s="104" t="s">
        <v>231</v>
      </c>
      <c r="AV3" s="103" t="s">
        <v>225</v>
      </c>
      <c r="AW3" s="105" t="s">
        <v>232</v>
      </c>
      <c r="AX3" s="103" t="s">
        <v>231</v>
      </c>
      <c r="AY3" s="103" t="s">
        <v>225</v>
      </c>
      <c r="AZ3" s="103" t="s">
        <v>232</v>
      </c>
      <c r="BA3" s="104" t="s">
        <v>231</v>
      </c>
      <c r="BB3" s="103" t="s">
        <v>225</v>
      </c>
      <c r="BC3" s="105" t="s">
        <v>232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9990</v>
      </c>
      <c r="C4" s="1">
        <v>2.4E-2</v>
      </c>
      <c r="D4" s="121">
        <f>ROUND(1/C4-1/$C$2,3)</f>
        <v>31.667000000000002</v>
      </c>
      <c r="E4" s="1">
        <v>1400</v>
      </c>
      <c r="F4" s="1">
        <v>0.17199999999999999</v>
      </c>
      <c r="H4" s="8">
        <v>660</v>
      </c>
      <c r="I4" s="1">
        <v>0.36599999999999999</v>
      </c>
      <c r="J4" s="121">
        <f>ROUND(1/I4-1/$I$2,3)</f>
        <v>1.304</v>
      </c>
      <c r="K4" s="8">
        <v>12</v>
      </c>
      <c r="L4" s="1">
        <v>8.3000000000000004E-2</v>
      </c>
      <c r="M4" s="121"/>
      <c r="N4" s="1">
        <v>500</v>
      </c>
      <c r="O4" s="1">
        <v>0.48299999999999998</v>
      </c>
      <c r="P4" s="1">
        <f>ROUND(1/O4-1/$O$2,3)</f>
        <v>0.40400000000000003</v>
      </c>
      <c r="Q4" s="8">
        <v>14</v>
      </c>
      <c r="R4" s="1">
        <v>7.0999999999999994E-2</v>
      </c>
      <c r="S4" s="121"/>
      <c r="T4" s="1">
        <v>15</v>
      </c>
      <c r="U4" s="1">
        <v>6.7000000000000004E-2</v>
      </c>
      <c r="V4" s="1">
        <f>ROUND(1/U4-1/$U$2,3)</f>
        <v>14.092000000000001</v>
      </c>
      <c r="W4" s="8">
        <v>10</v>
      </c>
      <c r="X4" s="1">
        <v>0.1</v>
      </c>
      <c r="Y4" s="121"/>
      <c r="Z4" s="1">
        <v>10</v>
      </c>
      <c r="AA4" s="1">
        <v>0.1</v>
      </c>
      <c r="AC4" s="8">
        <v>15</v>
      </c>
      <c r="AD4" s="1">
        <v>6.7000000000000004E-2</v>
      </c>
      <c r="AE4" s="121"/>
      <c r="AF4" s="1">
        <v>900</v>
      </c>
      <c r="AG4" s="1">
        <v>0.26900000000000002</v>
      </c>
      <c r="AI4" s="8">
        <v>1850</v>
      </c>
      <c r="AJ4" s="1">
        <v>0.13100000000000001</v>
      </c>
      <c r="AK4" s="121"/>
      <c r="AL4" s="1">
        <v>3330</v>
      </c>
      <c r="AM4" s="1">
        <v>7.2999999999999995E-2</v>
      </c>
      <c r="AN4" s="1">
        <f>ROUND(1/AM4-1/$AM$2,3)</f>
        <v>7.9180000000000001</v>
      </c>
      <c r="AO4" s="8">
        <v>500</v>
      </c>
      <c r="AP4" s="1">
        <v>0.48299999999999998</v>
      </c>
      <c r="AQ4" s="121">
        <f>ROUND(1/AP4-1/$AP$2,3)</f>
        <v>0.35499999999999998</v>
      </c>
      <c r="AR4" s="1">
        <v>1050</v>
      </c>
      <c r="AS4" s="1">
        <v>0.23</v>
      </c>
      <c r="AU4" s="8">
        <v>1350</v>
      </c>
      <c r="AV4" s="1">
        <v>0.17899999999999999</v>
      </c>
      <c r="AW4" s="121">
        <f>ROUND(1/AV4-1/$AV$2,3)</f>
        <v>2.0019999999999998</v>
      </c>
      <c r="AX4" s="1">
        <v>800</v>
      </c>
      <c r="AY4" s="1">
        <v>0.30199999999999999</v>
      </c>
      <c r="AZ4" s="1">
        <f>ROUND(1/AY4-1/$AY$2,3)</f>
        <v>0.82399999999999995</v>
      </c>
      <c r="BA4" s="8"/>
      <c r="BC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f>B4</f>
        <v>9990</v>
      </c>
      <c r="C5" s="1">
        <f>ROUND(B$2/B5,4)</f>
        <v>2.2499999999999999E-2</v>
      </c>
      <c r="D5" s="121">
        <f>ROUND(1/C5-1/$C$2,3)</f>
        <v>34.444000000000003</v>
      </c>
      <c r="E5" s="1">
        <v>3330</v>
      </c>
      <c r="F5" s="1">
        <v>0.42</v>
      </c>
      <c r="G5" s="1">
        <v>-3.43</v>
      </c>
      <c r="H5" s="8">
        <f>H4</f>
        <v>660</v>
      </c>
      <c r="I5" s="1">
        <f>ROUND(H$2/H5,4)</f>
        <v>0.34089999999999998</v>
      </c>
      <c r="J5" s="121">
        <f>ROUND(1/I5-1/$I$2,3)</f>
        <v>1.5049999999999999</v>
      </c>
      <c r="K5" s="8">
        <v>1890</v>
      </c>
      <c r="L5" s="1">
        <v>0.34399999999999997</v>
      </c>
      <c r="M5" s="121">
        <f>ROUND(1/L5-1/$L$2,3)</f>
        <v>1.478</v>
      </c>
      <c r="N5" s="1">
        <f>N4</f>
        <v>500</v>
      </c>
      <c r="O5" s="1">
        <f>ROUND(N$2/N5,4)</f>
        <v>0.45</v>
      </c>
      <c r="P5" s="1">
        <f>ROUND(1/O5-1/$O$2,3)</f>
        <v>0.55600000000000005</v>
      </c>
      <c r="Q5" s="8">
        <v>1200</v>
      </c>
      <c r="R5" s="1">
        <v>0.41699999999999998</v>
      </c>
      <c r="S5" s="121">
        <v>-1.19</v>
      </c>
      <c r="T5" s="1">
        <f>T4</f>
        <v>15</v>
      </c>
      <c r="U5" s="1">
        <f>ROUND(T$2/T5,4)</f>
        <v>15</v>
      </c>
      <c r="V5" s="1">
        <f>ROUND(1/U5-1/$U$2,3)</f>
        <v>-0.76700000000000002</v>
      </c>
      <c r="W5" s="8">
        <v>41</v>
      </c>
      <c r="X5" s="1">
        <v>0.36399999999999999</v>
      </c>
      <c r="Y5" s="121">
        <f>ROUND(1/X5-1/$X$2,3)</f>
        <v>1.4970000000000001</v>
      </c>
      <c r="Z5" s="1">
        <v>37</v>
      </c>
      <c r="AA5" s="1">
        <v>0.27</v>
      </c>
      <c r="AB5" s="1">
        <f>ROUND(1/AA5-1/$AA$2,3)</f>
        <v>2.4540000000000002</v>
      </c>
      <c r="AC5" s="8">
        <v>37</v>
      </c>
      <c r="AD5" s="1">
        <v>0.27</v>
      </c>
      <c r="AE5" s="121">
        <f>ROUND(1/AD5-1/$AD$2,3)</f>
        <v>2.87</v>
      </c>
      <c r="AF5" s="1">
        <v>41</v>
      </c>
      <c r="AG5" s="1">
        <v>0.36399999999999999</v>
      </c>
      <c r="AH5" s="1">
        <f>ROUND(1/AG5-1/$AG$2,3)</f>
        <v>1.4970000000000001</v>
      </c>
      <c r="AI5" s="8">
        <v>500</v>
      </c>
      <c r="AJ5" s="1">
        <v>1.786</v>
      </c>
      <c r="AK5" s="121">
        <v>-2.75</v>
      </c>
      <c r="AL5" s="1">
        <f>AL4</f>
        <v>3330</v>
      </c>
      <c r="AM5" s="1">
        <f>ROUND(AL$2/AL5,4)</f>
        <v>6.7599999999999993E-2</v>
      </c>
      <c r="AN5" s="1">
        <f>ROUND(1/AM5-1/$AM$2,3)</f>
        <v>9.0129999999999999</v>
      </c>
      <c r="AO5" s="8">
        <f>AO4</f>
        <v>500</v>
      </c>
      <c r="AP5" s="1">
        <f>ROUND(AO$2/AO5,4)</f>
        <v>0.45</v>
      </c>
      <c r="AQ5" s="121">
        <f>ROUND(1/AP5-1/$AP$2,3)</f>
        <v>0.50700000000000001</v>
      </c>
      <c r="AR5" s="1">
        <v>1800</v>
      </c>
      <c r="AS5" s="1">
        <v>0.27900000000000003</v>
      </c>
      <c r="AT5" s="1">
        <f>ROUND(1/AS5-1/$AS$2,3)</f>
        <v>0.94599999999999995</v>
      </c>
      <c r="AU5" s="8">
        <f>AU4</f>
        <v>1350</v>
      </c>
      <c r="AV5" s="1">
        <f>ROUND(AU$2/AU5,4)</f>
        <v>0.16669999999999999</v>
      </c>
      <c r="AW5" s="121">
        <f>ROUND(1/AV5-1/$AV$2,3)</f>
        <v>2.415</v>
      </c>
      <c r="AX5" s="1">
        <f>AX4</f>
        <v>800</v>
      </c>
      <c r="AY5" s="1">
        <f>ROUND(AX$2/AX5,4)</f>
        <v>0.28129999999999999</v>
      </c>
      <c r="AZ5" s="1">
        <f>ROUND(1/AY5-1/$AY$2,3)</f>
        <v>1.0669999999999999</v>
      </c>
      <c r="BA5" s="8"/>
      <c r="BC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f>ROUND((1/C6)*$B$2/C6,0)</f>
        <v>1919</v>
      </c>
      <c r="C6" s="1">
        <f>ROUND(1/(1/C5-D5*ABS(D5)*$D$2),4)</f>
        <v>0.34239999999999998</v>
      </c>
      <c r="D6" s="121">
        <f>ROUND(1/C6-1/$C$2,7)</f>
        <v>-7.0794392999999998</v>
      </c>
      <c r="E6" s="1">
        <v>10800</v>
      </c>
      <c r="F6" s="1">
        <v>5.1999999999999998E-2</v>
      </c>
      <c r="G6" s="1">
        <f>ROUND(1/F6-1/$F$2,3)</f>
        <v>14.231</v>
      </c>
      <c r="H6" s="8">
        <f>ROUND((1/I6)*$H$2/I6,0)</f>
        <v>925</v>
      </c>
      <c r="I6" s="1">
        <f>ROUND(1/(1/I5-J5*ABS(J5)*$J$2),4)</f>
        <v>0.49320000000000003</v>
      </c>
      <c r="J6" s="121">
        <f>ROUND(1/I6-1/$I$2,7)</f>
        <v>0.59900359999999997</v>
      </c>
      <c r="K6" s="1">
        <f>K5</f>
        <v>1890</v>
      </c>
      <c r="L6" s="1">
        <f>ROUND(K$2/K6,4)</f>
        <v>0.11899999999999999</v>
      </c>
      <c r="M6" s="1">
        <f>ROUND(1/L6-1/$L$2,3)</f>
        <v>6.9749999999999996</v>
      </c>
      <c r="N6" s="8">
        <f>ROUND((1/O6)*$N$2/O6,0)</f>
        <v>850</v>
      </c>
      <c r="O6" s="1">
        <f>ROUND(1/(1/O5-P5*ABS(P5)*$P$2),4)</f>
        <v>0.51439999999999997</v>
      </c>
      <c r="P6" s="121">
        <f>ROUND(1/O6-1/$O$2,7)</f>
        <v>0.27734579999999998</v>
      </c>
      <c r="Q6" s="1">
        <v>1080</v>
      </c>
      <c r="R6" s="1">
        <v>0.52900000000000003</v>
      </c>
      <c r="S6" s="1">
        <f>ROUND(1/R6-1/$R$2,3)</f>
        <v>-4.3999999999999997E-2</v>
      </c>
      <c r="T6" s="8">
        <f>ROUND((1/U6)*$T$2/U6,0)</f>
        <v>8</v>
      </c>
      <c r="U6" s="1">
        <f>ROUND(1/(1/U5-V5*ABS(V5)*$V$2),4)</f>
        <v>5.4252000000000002</v>
      </c>
      <c r="V6" s="121">
        <f>ROUND(1/U6-1/$U$2,7)</f>
        <v>-0.64900829999999998</v>
      </c>
      <c r="W6" s="1">
        <f>W5</f>
        <v>41</v>
      </c>
      <c r="X6" s="1">
        <f>ROUND(W$2/W6,4)</f>
        <v>5.4878</v>
      </c>
      <c r="Y6" s="1">
        <f>ROUND(1/X6-1/$X$2,3)</f>
        <v>-1.0680000000000001</v>
      </c>
      <c r="Z6" s="8">
        <f>Z5</f>
        <v>37</v>
      </c>
      <c r="AA6" s="1">
        <f>ROUND(Z$2/Z6,4)</f>
        <v>6.0811000000000002</v>
      </c>
      <c r="AB6" s="121">
        <f>ROUND(1/AA6-1/$AA$2,3)</f>
        <v>-1.0860000000000001</v>
      </c>
      <c r="AC6" s="1">
        <f>AC5</f>
        <v>37</v>
      </c>
      <c r="AD6" s="1">
        <f>ROUND(AC$2/AC6,4)</f>
        <v>6.0811000000000002</v>
      </c>
      <c r="AE6" s="1">
        <f>ROUND(1/AD6-1/$AD$2,3)</f>
        <v>-0.66900000000000004</v>
      </c>
      <c r="AF6" s="8">
        <f>AF5</f>
        <v>41</v>
      </c>
      <c r="AG6" s="1">
        <f>ROUND(AF$2/AF6,4)</f>
        <v>5.4878</v>
      </c>
      <c r="AH6" s="121">
        <f>ROUND(1/AG6-1/$AG$2,3)</f>
        <v>-1.0680000000000001</v>
      </c>
      <c r="AI6" s="1">
        <v>4020</v>
      </c>
      <c r="AJ6" s="1">
        <v>3.4000000000000002E-2</v>
      </c>
      <c r="AK6" s="1">
        <f>ROUND(1/AJ6-1/$AJ$2,3)</f>
        <v>21.949000000000002</v>
      </c>
      <c r="AL6" s="8">
        <f>ROUND((1/AM6)*$AL$2/AM6,0)</f>
        <v>44012</v>
      </c>
      <c r="AM6" s="1">
        <f>ROUND(1/(1/AM5-AN5*ABS(AN5)*$AN$2),4)</f>
        <v>7.1499999999999994E-2</v>
      </c>
      <c r="AN6" s="121">
        <f>ROUND(1/AM6-1/$AM$2,7)</f>
        <v>8.2056672000000006</v>
      </c>
      <c r="AO6" s="1">
        <f>ROUND((1/AP6)*$AO$2/AP6,0)</f>
        <v>1109</v>
      </c>
      <c r="AP6" s="1">
        <f>ROUND(1/(1/AP5-AQ5*ABS(AQ5)*$AQ$2),4)</f>
        <v>0.45050000000000001</v>
      </c>
      <c r="AQ6" s="1">
        <f>ROUND(1/AP6-1/$AP$2,7)</f>
        <v>0.50448999999999999</v>
      </c>
      <c r="AR6" s="8">
        <f>AR5</f>
        <v>1800</v>
      </c>
      <c r="AS6" s="1">
        <f>ROUND(AR$2/AR6,4)</f>
        <v>0.125</v>
      </c>
      <c r="AT6" s="121">
        <f>ROUND(1/AS6-1/$AS$2,3)</f>
        <v>5.3609999999999998</v>
      </c>
      <c r="AU6" s="1">
        <f>ROUND((1/AV6)*$AU$2/AV6,0)</f>
        <v>7944</v>
      </c>
      <c r="AV6" s="1">
        <f>ROUND(1/(1/AV5-AW5*ABS(AW5)*$AW$2),4)</f>
        <v>0.16830000000000001</v>
      </c>
      <c r="AW6" s="1">
        <f>ROUND(1/AV6-1/$AV$2,7)</f>
        <v>2.3575412999999998</v>
      </c>
      <c r="AX6" s="8">
        <f>ROUND((1/AY6)*$AX$2/AY6,0)</f>
        <v>2825</v>
      </c>
      <c r="AY6" s="1">
        <f>ROUND(1/(1/AY5-AZ5*ABS(AZ5)*$AZ$2),4)</f>
        <v>0.28220000000000001</v>
      </c>
      <c r="AZ6" s="121">
        <f>ROUND(1/AY6-1/$AY$2,7)</f>
        <v>1.0560239</v>
      </c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f>ROUND((1/C7)*$B$2/C7,0)</f>
        <v>4918</v>
      </c>
      <c r="C7" s="1">
        <f>ROUND(1/(1/C6-D6*ABS(D6)*$D$2),4)</f>
        <v>0.21390000000000001</v>
      </c>
      <c r="D7" s="121">
        <f>ROUND(1/C7-1/$C$2,7)</f>
        <v>-5.3249181999999999</v>
      </c>
      <c r="E7" s="1">
        <f>E6</f>
        <v>10800</v>
      </c>
      <c r="F7" s="1">
        <f>ROUND(E$2/E7,4)</f>
        <v>2.0799999999999999E-2</v>
      </c>
      <c r="G7" s="1">
        <f>ROUND(1/F7-1/$F$2,3)</f>
        <v>43.076999999999998</v>
      </c>
      <c r="H7" s="8">
        <f>ROUND((1/I7)*$H$2/I7,0)</f>
        <v>799</v>
      </c>
      <c r="I7" s="1">
        <f>ROUND(1/(1/I6-J6*ABS(J6)*$J$2),4)</f>
        <v>0.53080000000000005</v>
      </c>
      <c r="J7" s="121">
        <f>ROUND(1/I7-1/$I$2,7)</f>
        <v>0.45537729999999998</v>
      </c>
      <c r="K7" s="1">
        <f>ROUND((1/L7)*$K$2/L7,0)</f>
        <v>1481</v>
      </c>
      <c r="L7" s="1">
        <f>ROUND(1/(1/L6-M6*ABS(M6)*$M$2),4)</f>
        <v>0.38979999999999998</v>
      </c>
      <c r="M7" s="1">
        <f>ROUND(1/L7-1/$L$2,7)</f>
        <v>1.1368467</v>
      </c>
      <c r="N7" s="8">
        <f>ROUND((1/O7)*$N$2/O7,0)</f>
        <v>791</v>
      </c>
      <c r="O7" s="1">
        <f>ROUND(1/(1/O6-P6*ABS(P6)*$P$2),4)</f>
        <v>0.53339999999999999</v>
      </c>
      <c r="P7" s="121">
        <f>ROUND(1/O7-1/$O$2,7)</f>
        <v>0.20809900000000001</v>
      </c>
      <c r="Q7" s="1">
        <f>Q6</f>
        <v>1080</v>
      </c>
      <c r="R7" s="1">
        <f>ROUND(Q$2/Q7,4)</f>
        <v>0.20830000000000001</v>
      </c>
      <c r="S7" s="1">
        <f>ROUND(1/R7-1/$R$2,3)</f>
        <v>2.867</v>
      </c>
      <c r="T7" s="8">
        <f>ROUND((1/U7)*$T$2/U7,0)</f>
        <v>16</v>
      </c>
      <c r="U7" s="1">
        <f>ROUND(1/(1/U6-V6*ABS(V6)*$V$2),4)</f>
        <v>3.7235</v>
      </c>
      <c r="V7" s="121">
        <f>ROUND(1/U7-1/$U$2,7)</f>
        <v>-0.56476879999999996</v>
      </c>
      <c r="W7" s="1">
        <f>ROUND((1/X7)*$W$2/X7,0)</f>
        <v>28</v>
      </c>
      <c r="X7" s="1">
        <f>ROUND(1/(1/X6-Y6*ABS(Y6)*$Y$2),4)</f>
        <v>2.8302999999999998</v>
      </c>
      <c r="Y7" s="1">
        <f>ROUND(1/X7-1/$X$2,7)</f>
        <v>-0.89668060000000005</v>
      </c>
      <c r="Z7" s="8">
        <f>ROUND((1/AA7)*$Z$2/AA7,0)</f>
        <v>26</v>
      </c>
      <c r="AA7" s="1">
        <f>ROUND(1/(1/AA6-AB6*ABS(AB6)*$AB$2),4)</f>
        <v>2.9295</v>
      </c>
      <c r="AB7" s="121">
        <f>ROUND(1/AA7-1/$AA$2,7)</f>
        <v>-0.90864480000000003</v>
      </c>
      <c r="AC7" s="1">
        <f>ROUND((1/AD7)*$AC$2/AD7,0)</f>
        <v>15</v>
      </c>
      <c r="AD7" s="1">
        <f>ROUND(1/(1/AD6-AE6*ABS(AE6)*$AE$2),4)</f>
        <v>3.9377</v>
      </c>
      <c r="AE7" s="1">
        <f>ROUND(1/AD7-1/$AD$2,7)</f>
        <v>-0.57937799999999995</v>
      </c>
      <c r="AF7" s="8">
        <f>ROUND((1/AG7)*$AF$2/AG7,0)</f>
        <v>44</v>
      </c>
      <c r="AG7" s="1">
        <f>ROUND(1/(1/AG6-AH6*ABS(AH6)*$AH$2),4)</f>
        <v>2.2494000000000001</v>
      </c>
      <c r="AH7" s="121">
        <f>ROUND(1/AG7-1/$AG$2,7)</f>
        <v>-0.80543699999999996</v>
      </c>
      <c r="AI7" s="1">
        <f>AI6</f>
        <v>4020</v>
      </c>
      <c r="AJ7" s="1">
        <f>ROUND(AI$2/AI7,4)</f>
        <v>5.6000000000000001E-2</v>
      </c>
      <c r="AK7" s="1">
        <f>ROUND(1/AJ7-1/$AJ$2,3)</f>
        <v>10.394</v>
      </c>
      <c r="AL7" s="8">
        <f>ROUND((1/AM7)*$AL$2/AM7,0)</f>
        <v>39894</v>
      </c>
      <c r="AM7" s="1">
        <f>ROUND(1/(1/AM6-AN6*ABS(AN6)*$AN$2),4)</f>
        <v>7.51E-2</v>
      </c>
      <c r="AN7" s="121">
        <f>ROUND(1/AM7-1/$AM$2,7)</f>
        <v>7.5352323999999999</v>
      </c>
      <c r="AO7" s="1">
        <f>ROUND((1/AP7)*$AO$2/AP7,0)</f>
        <v>1106</v>
      </c>
      <c r="AP7" s="1">
        <f>ROUND(1/(1/AP6-AQ6*ABS(AQ6)*$AQ$2),4)</f>
        <v>0.45100000000000001</v>
      </c>
      <c r="AQ7" s="1">
        <f>ROUND(1/AP7-1/$AP$2,7)</f>
        <v>0.50202899999999995</v>
      </c>
      <c r="AR7" s="8">
        <f>ROUND((1/AS7)*$AR$2/AS7,0)</f>
        <v>13375</v>
      </c>
      <c r="AS7" s="1">
        <f>ROUND(1/(1/AS6-AT6*ABS(AT6)*$AT$2),4)</f>
        <v>0.12970000000000001</v>
      </c>
      <c r="AT7" s="121">
        <f>ROUND(1/AS7-1/$AS$2,7)</f>
        <v>5.0715778</v>
      </c>
      <c r="AU7" s="1">
        <f>ROUND((1/AV7)*$AU$2/AV7,0)</f>
        <v>7795</v>
      </c>
      <c r="AV7" s="1">
        <f>ROUND(1/(1/AV6-AW6*ABS(AW6)*$AW$2),4)</f>
        <v>0.1699</v>
      </c>
      <c r="AW7" s="1">
        <f>ROUND(1/AV7-1/$AV$2,7)</f>
        <v>2.3015857999999998</v>
      </c>
      <c r="AX7" s="8">
        <f>ROUND((1/AY7)*$AX$2/AY7,0)</f>
        <v>2807</v>
      </c>
      <c r="AY7" s="1">
        <f>ROUND(1/(1/AY6-AZ6*ABS(AZ6)*$AZ$2),4)</f>
        <v>0.28310000000000002</v>
      </c>
      <c r="AZ7" s="121">
        <f>ROUND(1/AY7-1/$AY$2,7)</f>
        <v>1.0447584999999999</v>
      </c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8">
        <f>ROUND((1/C8)*$B$2/C8,0)</f>
        <v>7231</v>
      </c>
      <c r="C8" s="1">
        <f>ROUND(1/(1/C7-D7*ABS(D7)*$D$2),4)</f>
        <v>0.1764</v>
      </c>
      <c r="D8" s="121">
        <f>ROUND(1/C8-1/$C$2,7)</f>
        <v>-4.3310658000000002</v>
      </c>
      <c r="E8" s="1">
        <f>ROUND((1/F8)*$E$2/F8,0)-ROUND((5631-10800)-(-34.8284480382728)*(EXP(2.5)),0)</f>
        <v>10376</v>
      </c>
      <c r="F8" s="1">
        <f>ROUND(1/(1/F7-G7*ABS(G7)*$G$2),4)</f>
        <v>0.19989999999999999</v>
      </c>
      <c r="G8" s="1">
        <f>ROUND(1/F8-1/$F$2,7)</f>
        <v>2.5013000000000001E-3</v>
      </c>
      <c r="H8" s="8">
        <f>ROUND((1/I8)*$H$2/I8,0)</f>
        <v>730</v>
      </c>
      <c r="I8" s="1">
        <f>ROUND(1/(1/I7-J7*ABS(J7)*$J$2),4)</f>
        <v>0.55520000000000003</v>
      </c>
      <c r="J8" s="121">
        <f>ROUND(1/I8-1/$I$2,7)</f>
        <v>0.3725813</v>
      </c>
      <c r="K8" s="1">
        <f>ROUND((1/L8)*$K$2/L8,0)</f>
        <v>1307</v>
      </c>
      <c r="L8" s="1">
        <f>ROUND(1/(1/L7-M7*ABS(M7)*$M$2),4)</f>
        <v>0.41489999999999999</v>
      </c>
      <c r="M8" s="1">
        <f>ROUND(1/L8-1/$L$2,7)</f>
        <v>0.98164790000000002</v>
      </c>
      <c r="N8" s="8">
        <f>ROUND((1/O8)*$N$2/O8,0)</f>
        <v>758</v>
      </c>
      <c r="O8" s="1">
        <f>ROUND(1/(1/O7-P7*ABS(P7)*$P$2),4)</f>
        <v>0.54469999999999996</v>
      </c>
      <c r="P8" s="121">
        <f>ROUND(1/O8-1/$O$2,7)</f>
        <v>0.1692063</v>
      </c>
      <c r="Q8" s="1">
        <f>ROUND((1/R8)*$Q$2/R8,0)-ROUND((846-1080)-(-1.576679597786)*(EXP(2.5)),0)</f>
        <v>1061</v>
      </c>
      <c r="R8" s="1">
        <f>ROUND(1/(1/R7-S7*ABS(S7)*$S$2),4)</f>
        <v>0.51570000000000005</v>
      </c>
      <c r="S8" s="1">
        <f>ROUND(1/R8-1/$R$2,7)</f>
        <v>4.8758999999999999E-3</v>
      </c>
      <c r="T8" s="8">
        <f>ROUND((1/U8)*$T$2/U8,0)</f>
        <v>25</v>
      </c>
      <c r="U8" s="1">
        <f>ROUND(1/(1/U7-V7*ABS(V7)*$V$2),4)</f>
        <v>3.0087999999999999</v>
      </c>
      <c r="V8" s="121">
        <f>ROUND(1/U8-1/$U$2,7)</f>
        <v>-0.5009749</v>
      </c>
      <c r="W8" s="1">
        <f>ROUND((1/X8)*$W$2/X8,0)</f>
        <v>51</v>
      </c>
      <c r="X8" s="1">
        <f>ROUND(1/(1/X7-Y7*ABS(Y7)*$Y$2),4)</f>
        <v>2.11</v>
      </c>
      <c r="Y8" s="1">
        <f>ROUND(1/X8-1/$X$2,7)</f>
        <v>-0.77606640000000005</v>
      </c>
      <c r="Z8" s="8">
        <f>ROUND((1/AA8)*$Z$2/AA8,0)</f>
        <v>49</v>
      </c>
      <c r="AA8" s="1">
        <f>ROUND(1/(1/AA7-AB7*ABS(AB7)*$AB$2),4)</f>
        <v>2.1496</v>
      </c>
      <c r="AB8" s="121">
        <f>ROUND(1/AA8-1/$AA$2,7)</f>
        <v>-0.78479719999999997</v>
      </c>
      <c r="AC8" s="1">
        <f>ROUND((1/AD8)*$AC$2/AD8,0)</f>
        <v>23</v>
      </c>
      <c r="AD8" s="1">
        <f>ROUND(1/(1/AD7-AE7*ABS(AE7)*$AE$2),4)</f>
        <v>3.1143999999999998</v>
      </c>
      <c r="AE8" s="1">
        <f>ROUND(1/AD8-1/$AD$2,7)</f>
        <v>-0.51224420000000004</v>
      </c>
      <c r="AF8" s="8">
        <f>ROUND((1/AG8)*$AF$2/AG8,0)</f>
        <v>79</v>
      </c>
      <c r="AG8" s="1">
        <f>ROUND(1/(1/AG7-AH7*ABS(AH7)*$AH$2),4)</f>
        <v>1.6841999999999999</v>
      </c>
      <c r="AH8" s="121">
        <f>ROUND(1/AG8-1/$AG$2,7)</f>
        <v>-0.65624629999999995</v>
      </c>
      <c r="AI8" s="1">
        <f>ROUND((1/AJ8)*$AI$2/AJ8,0)-ROUND((12531-4020)-(57.3466669092164)*(EXP(2.5)),0)</f>
        <v>4719</v>
      </c>
      <c r="AJ8" s="1">
        <f>ROUND(1/(1/AJ7-AK7*ABS(AK7)*$AK$2),4)</f>
        <v>0.13400000000000001</v>
      </c>
      <c r="AK8" s="1">
        <f>ROUND(1/AJ8-1/$AJ$2,7)</f>
        <v>0</v>
      </c>
      <c r="AL8" s="8">
        <f>ROUND((1/AM8)*$AL$2/AM8,0)</f>
        <v>36606</v>
      </c>
      <c r="AM8" s="1">
        <f>ROUND(1/(1/AM7-AN7*ABS(AN7)*$AN$2),4)</f>
        <v>7.8399999999999997E-2</v>
      </c>
      <c r="AN8" s="121">
        <f>ROUND(1/AM8-1/$AM$2,7)</f>
        <v>6.9747551999999997</v>
      </c>
      <c r="AO8" s="1">
        <f>ROUND((1/AP8)*$AO$2/AP8,0)</f>
        <v>1104</v>
      </c>
      <c r="AP8" s="1">
        <f>ROUND(1/(1/AP7-AQ7*ABS(AQ7)*$AQ$2),4)</f>
        <v>0.45150000000000001</v>
      </c>
      <c r="AQ8" s="1">
        <f>ROUND(1/AP8-1/$AP$2,7)</f>
        <v>0.49957360000000001</v>
      </c>
      <c r="AR8" s="8">
        <f>ROUND((1/AS8)*$AR$2/AS8,0)</f>
        <v>12493</v>
      </c>
      <c r="AS8" s="1">
        <f>ROUND(1/(1/AS7-AT7*ABS(AT7)*$AT$2),4)</f>
        <v>0.13420000000000001</v>
      </c>
      <c r="AT8" s="121">
        <f>ROUND(1/AS8-1/$AS$2,7)</f>
        <v>4.8130423999999996</v>
      </c>
      <c r="AU8" s="1">
        <f>ROUND((1/AV8)*$AU$2/AV8,0)</f>
        <v>7659</v>
      </c>
      <c r="AV8" s="1">
        <f>ROUND(1/(1/AV7-AW7*ABS(AW7)*$AW$2),4)</f>
        <v>0.1714</v>
      </c>
      <c r="AW8" s="1">
        <f>ROUND(1/AV8-1/$AV$2,7)</f>
        <v>2.2500762999999999</v>
      </c>
      <c r="AX8" s="8">
        <f>ROUND((1/AY8)*$AX$2/AY8,0)</f>
        <v>2790</v>
      </c>
      <c r="AY8" s="1">
        <f>ROUND(1/(1/AY7-AZ7*ABS(AZ7)*$AZ$2),4)</f>
        <v>0.28399999999999997</v>
      </c>
      <c r="AZ8" s="121">
        <f>ROUND(1/AY8-1/$AY$2,7)</f>
        <v>1.0335646000000001</v>
      </c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8">
        <f>ROUND((1/C9)*$B$2/C9,0)</f>
        <v>9002</v>
      </c>
      <c r="C9" s="1">
        <f>ROUND(1/(1/C8-D8*ABS(D8)*$D$2),4)</f>
        <v>0.15809999999999999</v>
      </c>
      <c r="D9" s="121">
        <f>ROUND(1/C9-1/$C$2,7)</f>
        <v>-3.6748892999999998</v>
      </c>
      <c r="E9" s="1">
        <f>ROUND((1/F9)*$E$2/F9,0)-ROUND((5631-10800)-(-34.8284480382728)*(EXP(3.75)),0)</f>
        <v>9319</v>
      </c>
      <c r="F9" s="1">
        <f>ROUND(1/(1/F8-G8*ABS(G8)*$G$2),4)</f>
        <v>0.19989999999999999</v>
      </c>
      <c r="G9" s="1">
        <f>ROUND(1/F9-1/$F$2,7)</f>
        <v>2.5013000000000001E-3</v>
      </c>
      <c r="H9" s="8">
        <f>ROUND((1/I9)*$H$2/I9,0)</f>
        <v>686</v>
      </c>
      <c r="I9" s="1">
        <f>ROUND(1/(1/I8-J8*ABS(J8)*$J$2),4)</f>
        <v>0.57289999999999996</v>
      </c>
      <c r="J9" s="121">
        <f>ROUND(1/I9-1/$I$2,7)</f>
        <v>0.31693389999999999</v>
      </c>
      <c r="K9" s="1">
        <f>ROUND((1/L9)*$K$2/L9,0)</f>
        <v>1185</v>
      </c>
      <c r="L9" s="1">
        <f>ROUND(1/(1/L8-M8*ABS(M8)*$M$2),4)</f>
        <v>0.43580000000000002</v>
      </c>
      <c r="M9" s="1">
        <f>ROUND(1/L9-1/$L$2,7)</f>
        <v>0.86605909999999997</v>
      </c>
      <c r="N9" s="8">
        <f>ROUND((1/O9)*$N$2/O9,0)</f>
        <v>737</v>
      </c>
      <c r="O9" s="1">
        <f>ROUND(1/(1/O8-P8*ABS(P8)*$P$2),4)</f>
        <v>0.55249999999999999</v>
      </c>
      <c r="P9" s="121">
        <f>ROUND(1/O9-1/$O$2,7)</f>
        <v>0.1432881</v>
      </c>
      <c r="Q9" s="1">
        <f>ROUND((1/R9)*$Q$2/R9,0)-ROUND((846-1080)-(-1.576679597786)*(EXP(3.75)),0)</f>
        <v>1013</v>
      </c>
      <c r="R9" s="1">
        <f>ROUND(1/(1/R8-S8*ABS(S8)*$S$2),4)</f>
        <v>0.51570000000000005</v>
      </c>
      <c r="S9" s="1">
        <f>ROUND(1/R9-1/$R$2,7)</f>
        <v>4.8758999999999999E-3</v>
      </c>
      <c r="T9" s="8">
        <f>ROUND((1/U9)*$T$2/U9,0)</f>
        <v>33</v>
      </c>
      <c r="U9" s="1">
        <f>ROUND(1/(1/U8-V8*ABS(V8)*$V$2),4)</f>
        <v>2.6139999999999999</v>
      </c>
      <c r="V9" s="121">
        <f>ROUND(1/U9-1/$U$2,7)</f>
        <v>-0.45077790000000001</v>
      </c>
      <c r="W9" s="1">
        <f>ROUND((1/X9)*$W$2/X9,0)</f>
        <v>72</v>
      </c>
      <c r="X9" s="1">
        <f>ROUND(1/(1/X8-Y8*ABS(Y8)*$Y$2),4)</f>
        <v>1.7722</v>
      </c>
      <c r="Y9" s="1">
        <f>ROUND(1/X9-1/$X$2,7)</f>
        <v>-0.68572960000000005</v>
      </c>
      <c r="Z9" s="8">
        <f>ROUND((1/AA9)*$Z$2/AA9,0)</f>
        <v>70</v>
      </c>
      <c r="AA9" s="1">
        <f>ROUND(1/(1/AA8-AB8*ABS(AB8)*$AB$2),4)</f>
        <v>1.7934000000000001</v>
      </c>
      <c r="AB9" s="121">
        <f>ROUND(1/AA9-1/$AA$2,7)</f>
        <v>-0.69239989999999996</v>
      </c>
      <c r="AC9" s="1">
        <f>ROUND((1/AD9)*$AC$2/AD9,0)</f>
        <v>31</v>
      </c>
      <c r="AD9" s="1">
        <f>ROUND(1/(1/AD8-AE8*ABS(AE8)*$AE$2),4)</f>
        <v>2.6768999999999998</v>
      </c>
      <c r="AE9" s="1">
        <f>ROUND(1/AD9-1/$AD$2,7)</f>
        <v>-0.45976689999999998</v>
      </c>
      <c r="AF9" s="8">
        <f>ROUND((1/AG9)*$AF$2/AG9,0)</f>
        <v>108</v>
      </c>
      <c r="AG9" s="1">
        <f>ROUND(1/(1/AG8-AH8*ABS(AH8)*$AH$2),4)</f>
        <v>1.4434</v>
      </c>
      <c r="AH9" s="121">
        <f>ROUND(1/AG9-1/$AG$2,7)</f>
        <v>-0.5571914</v>
      </c>
      <c r="AI9" s="1">
        <f>ROUND((1/AJ9)*$AI$2/AJ9,0)-ROUND((12531-4020)-(57.3466669092164)*(EXP(3.75)),0)</f>
        <v>6458</v>
      </c>
      <c r="AJ9" s="1">
        <f>ROUND(1/(1/AJ8-AK8*ABS(AK8)*$AK$2),4)</f>
        <v>0.13400000000000001</v>
      </c>
      <c r="AK9" s="1">
        <f>ROUND(1/AJ9-1/$AJ$2,7)</f>
        <v>0</v>
      </c>
      <c r="AL9" s="8">
        <f>ROUND((1/AM9)*$AL$2/AM9,0)</f>
        <v>33874</v>
      </c>
      <c r="AM9" s="1">
        <f>ROUND(1/(1/AM8-AN8*ABS(AN8)*$AN$2),4)</f>
        <v>8.1500000000000003E-2</v>
      </c>
      <c r="AN9" s="121">
        <f>ROUND(1/AM9-1/$AM$2,7)</f>
        <v>6.4895918000000004</v>
      </c>
      <c r="AO9" s="1">
        <f>ROUND((1/AP9)*$AO$2/AP9,0)</f>
        <v>1101</v>
      </c>
      <c r="AP9" s="1">
        <f>ROUND(1/(1/AP8-AQ8*ABS(AQ8)*$AQ$2),4)</f>
        <v>0.45200000000000001</v>
      </c>
      <c r="AQ9" s="1">
        <f>ROUND(1/AP9-1/$AP$2,7)</f>
        <v>0.4971235</v>
      </c>
      <c r="AR9" s="8">
        <f>ROUND((1/AS9)*$AR$2/AS9,0)</f>
        <v>11730</v>
      </c>
      <c r="AS9" s="1">
        <f>ROUND(1/(1/AS8-AT8*ABS(AT8)*$AT$2),4)</f>
        <v>0.13850000000000001</v>
      </c>
      <c r="AT9" s="121">
        <f>ROUND(1/AS9-1/$AS$2,7)</f>
        <v>4.5816942000000003</v>
      </c>
      <c r="AU9" s="1">
        <f>ROUND((1/AV9)*$AU$2/AV9,0)</f>
        <v>7526</v>
      </c>
      <c r="AV9" s="1">
        <f>ROUND(1/(1/AV8-AW8*ABS(AW8)*$AW$2),4)</f>
        <v>0.1729</v>
      </c>
      <c r="AW9" s="1">
        <f>ROUND(1/AV9-1/$AV$2,7)</f>
        <v>2.1994606000000001</v>
      </c>
      <c r="AX9" s="8">
        <f>ROUND((1/AY9)*$AX$2/AY9,0)</f>
        <v>2772</v>
      </c>
      <c r="AY9" s="1">
        <f>ROUND(1/(1/AY8-AZ8*ABS(AZ8)*$AZ$2),4)</f>
        <v>0.28489999999999999</v>
      </c>
      <c r="AZ9" s="121">
        <f>ROUND(1/AY9-1/$AY$2,7)</f>
        <v>1.0224413000000001</v>
      </c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8"/>
      <c r="D10" s="121"/>
      <c r="E10" s="1">
        <f>ROUND((1/F10)*$E$2/F10,0)-ROUND((5631-10800)-(-34.8284480382728)*(EXP(4.875)),0)</f>
        <v>6238</v>
      </c>
      <c r="F10" s="1">
        <f>ROUND(1/(1/F9-G9*ABS(G9)*$G$2),4)</f>
        <v>0.19989999999999999</v>
      </c>
      <c r="G10" s="1">
        <f>ROUND(1/F10-1/$F$2,7)</f>
        <v>2.5013000000000001E-3</v>
      </c>
      <c r="H10" s="8"/>
      <c r="J10" s="121"/>
      <c r="K10" s="1">
        <f>ROUND((1/L10)*$K$2/L10,0)</f>
        <v>1094</v>
      </c>
      <c r="L10" s="1">
        <f>ROUND(1/(1/L9-M9*ABS(M9)*$M$2),4)</f>
        <v>0.4536</v>
      </c>
      <c r="M10" s="1">
        <f>ROUND(1/L10-1/$L$2,7)</f>
        <v>0.77601410000000004</v>
      </c>
      <c r="N10" s="8"/>
      <c r="P10" s="121"/>
      <c r="Q10" s="1">
        <f>ROUND((1/R10)*$Q$2/R10,0)-ROUND((846-1080)-(-1.576679597786)*(EXP(4.875)),0)</f>
        <v>873</v>
      </c>
      <c r="R10" s="1">
        <f>ROUND(1/(1/R9-S9*ABS(S9)*$S$2),4)</f>
        <v>0.51570000000000005</v>
      </c>
      <c r="S10" s="1">
        <f>ROUND(1/R10-1/$R$2,7)</f>
        <v>4.8758999999999999E-3</v>
      </c>
      <c r="T10" s="8"/>
      <c r="V10" s="121"/>
      <c r="W10" s="1">
        <f>ROUND((1/X10)*$W$2/X10,0)</f>
        <v>91</v>
      </c>
      <c r="X10" s="1">
        <f>ROUND(1/(1/X9-Y9*ABS(Y9)*$Y$2),4)</f>
        <v>1.5752999999999999</v>
      </c>
      <c r="Y10" s="1">
        <f>ROUND(1/X10-1/$X$2,7)</f>
        <v>-0.61520030000000003</v>
      </c>
      <c r="Z10" s="8">
        <f>ROUND((1/AA10)*$Z$2/AA10,0)</f>
        <v>89</v>
      </c>
      <c r="AA10" s="1">
        <f>ROUND(1/(1/AA9-AB9*ABS(AB9)*$AB$2),4)</f>
        <v>1.5885</v>
      </c>
      <c r="AB10" s="121">
        <f>ROUND(1/AA10-1/$AA$2,7)</f>
        <v>-0.62047529999999995</v>
      </c>
      <c r="AC10" s="1">
        <f>ROUND((1/AD10)*$AC$2/AD10,0)</f>
        <v>39</v>
      </c>
      <c r="AD10" s="1">
        <f>ROUND(1/(1/AD9-AE9*ABS(AE9)*$AE$2),4)</f>
        <v>2.4047999999999998</v>
      </c>
      <c r="AE10" s="1">
        <f>ROUND(1/AD10-1/$AD$2,7)</f>
        <v>-0.41749829999999999</v>
      </c>
      <c r="AF10" s="8">
        <f>ROUND((1/AG10)*$AF$2/AG10,0)</f>
        <v>131</v>
      </c>
      <c r="AG10" s="1">
        <f>ROUND(1/(1/AG9-AH9*ABS(AH9)*$AH$2),4)</f>
        <v>1.3085</v>
      </c>
      <c r="AH10" s="121">
        <f>ROUND(1/AG10-1/$AG$2,7)</f>
        <v>-0.48576609999999998</v>
      </c>
      <c r="AI10" s="1">
        <f>ROUND((1/AJ10)*$AI$2/AJ10,0)-ROUND((12531-4020)-(57.3466669092164)*(EXP(4.875)),0)</f>
        <v>11531</v>
      </c>
      <c r="AJ10" s="1">
        <f>ROUND(1/(1/AJ9-AK9*ABS(AK9)*$AK$2),4)</f>
        <v>0.13400000000000001</v>
      </c>
      <c r="AK10" s="1">
        <f>ROUND(1/AJ10-1/$AJ$2,7)</f>
        <v>0</v>
      </c>
      <c r="AL10" s="8"/>
      <c r="AN10" s="121"/>
      <c r="AR10" s="8">
        <f>ROUND((1/AS10)*$AR$2/AS10,0)</f>
        <v>11065</v>
      </c>
      <c r="AS10" s="1">
        <f>ROUND(1/(1/AS9-AT9*ABS(AT9)*$AT$2),4)</f>
        <v>0.1426</v>
      </c>
      <c r="AT10" s="121">
        <f>ROUND(1/AS10-1/$AS$2,7)</f>
        <v>4.3741003000000003</v>
      </c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8"/>
      <c r="D11" s="121"/>
      <c r="E11" s="1">
        <f>ROUND((1/F11)*$E$2/F11,0)</f>
        <v>5631</v>
      </c>
      <c r="F11" s="1">
        <f>ROUND(1/(1/F10-G10*ABS(G10)*$G$2),4)</f>
        <v>0.19989999999999999</v>
      </c>
      <c r="G11" s="1">
        <f>ROUND(1/F11-1/$F$2,7)</f>
        <v>2.5013000000000001E-3</v>
      </c>
      <c r="H11" s="8"/>
      <c r="J11" s="121"/>
      <c r="N11" s="8"/>
      <c r="P11" s="121"/>
      <c r="Q11" s="1">
        <f>ROUND((1/R11)*$Q$2/R11,0)</f>
        <v>846</v>
      </c>
      <c r="R11" s="1">
        <f>ROUND(1/(1/R10-S10*ABS(S10)*$S$2),4)</f>
        <v>0.51570000000000005</v>
      </c>
      <c r="S11" s="1">
        <f>ROUND(1/R11-1/$R$2,7)</f>
        <v>4.8758999999999999E-3</v>
      </c>
      <c r="T11" s="8"/>
      <c r="V11" s="121"/>
      <c r="Z11" s="8"/>
      <c r="AB11" s="121"/>
      <c r="AF11" s="8"/>
      <c r="AH11" s="121"/>
      <c r="AI11" s="1">
        <f>ROUND((1/AJ11)*$AI$2/AJ11,0)</f>
        <v>12531</v>
      </c>
      <c r="AJ11" s="1">
        <f>ROUND(1/(1/AJ10-AK10*ABS(AK10)*$AK$2),4)</f>
        <v>0.13400000000000001</v>
      </c>
      <c r="AK11" s="1">
        <f>ROUND(1/AJ11-1/$AJ$2,7)</f>
        <v>0</v>
      </c>
      <c r="AL11" s="8"/>
      <c r="AN11" s="121"/>
      <c r="AR11" s="8"/>
      <c r="AT11" s="121"/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8"/>
      <c r="D12" s="121"/>
      <c r="H12" s="8"/>
      <c r="J12" s="121"/>
      <c r="N12" s="8"/>
      <c r="P12" s="121"/>
      <c r="T12" s="8"/>
      <c r="V12" s="121"/>
      <c r="Z12" s="8"/>
      <c r="AB12" s="121"/>
      <c r="AF12" s="8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8"/>
      <c r="D13" s="121"/>
      <c r="F13" s="51"/>
      <c r="H13" s="8"/>
      <c r="I13" s="51"/>
      <c r="J13" s="121"/>
      <c r="N13" s="8"/>
      <c r="P13" s="121"/>
      <c r="T13" s="8"/>
      <c r="V13" s="121"/>
      <c r="Z13" s="8"/>
      <c r="AB13" s="121"/>
      <c r="AF13" s="8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/>
      <c r="D14" s="121"/>
      <c r="F14" s="51"/>
      <c r="H14" s="8"/>
      <c r="I14" s="51"/>
      <c r="J14" s="121"/>
      <c r="N14" s="8"/>
      <c r="P14" s="121"/>
      <c r="T14" s="8"/>
      <c r="V14" s="121"/>
      <c r="Z14" s="8"/>
      <c r="AB14" s="121"/>
      <c r="AF14" s="8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/>
      <c r="D15" s="121"/>
      <c r="E15" s="1" t="s">
        <v>236</v>
      </c>
      <c r="F15" s="51" t="s">
        <v>235</v>
      </c>
      <c r="G15" s="50" t="s">
        <v>237</v>
      </c>
      <c r="H15" s="8"/>
      <c r="I15" s="51"/>
      <c r="J15" s="121"/>
      <c r="N15" s="8"/>
      <c r="P15" s="121"/>
      <c r="Q15" s="1" t="s">
        <v>236</v>
      </c>
      <c r="R15" s="1" t="s">
        <v>235</v>
      </c>
      <c r="S15" s="1" t="s">
        <v>237</v>
      </c>
      <c r="T15" s="8"/>
      <c r="V15" s="121"/>
      <c r="Z15" s="8"/>
      <c r="AB15" s="121"/>
      <c r="AF15" s="8"/>
      <c r="AH15" s="121"/>
      <c r="AI15" s="1" t="s">
        <v>236</v>
      </c>
      <c r="AJ15" s="1" t="s">
        <v>235</v>
      </c>
      <c r="AK15" s="1" t="s">
        <v>237</v>
      </c>
      <c r="AL15" s="8"/>
      <c r="AN15" s="121"/>
      <c r="AR15" s="8"/>
      <c r="AT15" s="121"/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/>
      <c r="D16" s="121"/>
      <c r="E16" s="1">
        <v>0</v>
      </c>
      <c r="F16" s="51">
        <v>0.01</v>
      </c>
      <c r="G16" s="1">
        <v>12.793594300000001</v>
      </c>
      <c r="H16" s="8"/>
      <c r="I16" s="51"/>
      <c r="J16" s="121"/>
      <c r="N16" s="8"/>
      <c r="P16" s="121"/>
      <c r="Q16" s="1">
        <v>0</v>
      </c>
      <c r="R16" s="1">
        <v>0.01</v>
      </c>
      <c r="S16" s="1">
        <v>2.5641896000000002</v>
      </c>
      <c r="T16" s="8"/>
      <c r="V16" s="121"/>
      <c r="Z16" s="8"/>
      <c r="AB16" s="121"/>
      <c r="AF16" s="8"/>
      <c r="AH16" s="121"/>
      <c r="AI16" s="1">
        <v>0</v>
      </c>
      <c r="AJ16" s="1">
        <v>0.01</v>
      </c>
      <c r="AK16" s="1">
        <v>7.1358535999999999</v>
      </c>
      <c r="AL16" s="8"/>
      <c r="AN16" s="121"/>
      <c r="AR16" s="8"/>
      <c r="AT16" s="121"/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/>
      <c r="D17" s="121"/>
      <c r="E17" s="1">
        <v>1</v>
      </c>
      <c r="F17" s="51">
        <v>2.7182818284590453E-2</v>
      </c>
      <c r="G17" s="1">
        <v>-4.2817124</v>
      </c>
      <c r="H17" s="8"/>
      <c r="I17" s="51"/>
      <c r="J17" s="121"/>
      <c r="N17" s="8"/>
      <c r="P17" s="121"/>
      <c r="Q17" s="1">
        <v>1</v>
      </c>
      <c r="R17" s="1">
        <v>2.7182818284590453E-2</v>
      </c>
      <c r="S17" s="1">
        <v>2.1457313999999998</v>
      </c>
      <c r="T17" s="8"/>
      <c r="V17" s="121"/>
      <c r="Z17" s="8"/>
      <c r="AB17" s="121"/>
      <c r="AF17" s="8"/>
      <c r="AH17" s="121"/>
      <c r="AI17" s="1">
        <v>1</v>
      </c>
      <c r="AJ17" s="1">
        <v>2.7182818284590453E-2</v>
      </c>
      <c r="AK17" s="1">
        <v>4.3020193000000004</v>
      </c>
      <c r="AL17" s="8"/>
      <c r="AN17" s="121"/>
      <c r="AR17" s="8"/>
      <c r="AT17" s="121"/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/>
      <c r="D18" s="121"/>
      <c r="E18" s="1">
        <v>0.1</v>
      </c>
      <c r="F18" s="51">
        <v>1.1051709180756477E-2</v>
      </c>
      <c r="G18" s="1">
        <v>11.6666667</v>
      </c>
      <c r="H18" s="8"/>
      <c r="I18" s="51"/>
      <c r="J18" s="121"/>
      <c r="N18" s="8"/>
      <c r="P18" s="121"/>
      <c r="Q18" s="1">
        <v>2</v>
      </c>
      <c r="R18" s="1">
        <v>7.3890560989306506E-2</v>
      </c>
      <c r="S18" s="1">
        <v>1.4259790999999999</v>
      </c>
      <c r="T18" s="8"/>
      <c r="V18" s="121"/>
      <c r="Z18" s="8"/>
      <c r="AB18" s="121"/>
      <c r="AF18" s="8"/>
      <c r="AH18" s="121"/>
      <c r="AI18" s="1">
        <v>2</v>
      </c>
      <c r="AJ18" s="1">
        <v>7.3890560989306506E-2</v>
      </c>
      <c r="AK18" s="1">
        <v>1.4738639</v>
      </c>
      <c r="AL18" s="8"/>
      <c r="AN18" s="121"/>
      <c r="AR18" s="8"/>
      <c r="AT18" s="121"/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/>
      <c r="D19" s="121"/>
      <c r="E19" s="1">
        <v>0.2</v>
      </c>
      <c r="F19" s="51">
        <v>1.22140275816017E-2</v>
      </c>
      <c r="G19" s="1">
        <v>10.552099500000001</v>
      </c>
      <c r="H19" s="8"/>
      <c r="I19" s="51"/>
      <c r="J19" s="121"/>
      <c r="N19" s="8"/>
      <c r="P19" s="121"/>
      <c r="Q19" s="1">
        <v>3</v>
      </c>
      <c r="R19" s="1">
        <v>0.20085536923187669</v>
      </c>
      <c r="S19" s="1">
        <v>0.63645810000000003</v>
      </c>
      <c r="T19" s="8"/>
      <c r="V19" s="121"/>
      <c r="Z19" s="8"/>
      <c r="AB19" s="121"/>
      <c r="AF19" s="8"/>
      <c r="AH19" s="121"/>
      <c r="AI19" s="1">
        <v>3</v>
      </c>
      <c r="AJ19" s="1">
        <v>0.20085536923187669</v>
      </c>
      <c r="AK19" s="1">
        <v>120.74244160000001</v>
      </c>
      <c r="AL19" s="8"/>
      <c r="AN19" s="121"/>
      <c r="AR19" s="8"/>
      <c r="AT19" s="121"/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/>
      <c r="D20" s="121"/>
      <c r="E20" s="1">
        <v>0.30000000000000004</v>
      </c>
      <c r="F20" s="51">
        <v>1.3498588075760033E-2</v>
      </c>
      <c r="G20" s="1">
        <v>9.4508671</v>
      </c>
      <c r="H20" s="8"/>
      <c r="I20" s="51"/>
      <c r="J20" s="121"/>
      <c r="N20" s="8"/>
      <c r="P20" s="121"/>
      <c r="Q20" s="1">
        <v>4</v>
      </c>
      <c r="R20" s="1">
        <v>0.54598150033144233</v>
      </c>
      <c r="S20" s="1">
        <v>-0.1520225</v>
      </c>
      <c r="T20" s="8"/>
      <c r="V20" s="121"/>
      <c r="Z20" s="8"/>
      <c r="AB20" s="121"/>
      <c r="AF20" s="8"/>
      <c r="AH20" s="121"/>
      <c r="AI20" s="1">
        <v>2.1</v>
      </c>
      <c r="AJ20" s="1">
        <v>8.1661699125676515E-2</v>
      </c>
      <c r="AK20" s="1">
        <v>1.0989572999999999</v>
      </c>
      <c r="AL20" s="8"/>
      <c r="AN20" s="121"/>
      <c r="AR20" s="8"/>
      <c r="AT20" s="121"/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/>
      <c r="D21" s="121"/>
      <c r="E21" s="1">
        <v>0.4</v>
      </c>
      <c r="F21" s="51">
        <v>1.4918246976412704E-2</v>
      </c>
      <c r="G21" s="1">
        <v>8.3511348000000005</v>
      </c>
      <c r="H21" s="8"/>
      <c r="I21" s="51"/>
      <c r="J21" s="121"/>
      <c r="N21" s="8"/>
      <c r="P21" s="121"/>
      <c r="Q21" s="1">
        <v>3.1</v>
      </c>
      <c r="R21" s="1">
        <v>0.22197951281441636</v>
      </c>
      <c r="S21" s="1">
        <v>0.56201959999999995</v>
      </c>
      <c r="T21" s="8"/>
      <c r="V21" s="121"/>
      <c r="Z21" s="8"/>
      <c r="AB21" s="121"/>
      <c r="AF21" s="8"/>
      <c r="AH21" s="121"/>
      <c r="AI21" s="1">
        <v>2.2000000000000002</v>
      </c>
      <c r="AJ21" s="1">
        <v>9.0250134994341216E-2</v>
      </c>
      <c r="AK21" s="1">
        <v>0.53731340000000005</v>
      </c>
      <c r="AL21" s="8"/>
      <c r="AN21" s="121"/>
      <c r="AR21" s="8"/>
      <c r="AT21" s="121"/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/>
      <c r="D22" s="121"/>
      <c r="E22" s="1">
        <v>0.5</v>
      </c>
      <c r="F22" s="51">
        <v>1.6487212707001282E-2</v>
      </c>
      <c r="G22" s="1">
        <v>7.1506683000000004</v>
      </c>
      <c r="H22" s="8"/>
      <c r="I22" s="51"/>
      <c r="J22" s="121"/>
      <c r="N22" s="8"/>
      <c r="P22" s="121"/>
      <c r="Q22" s="1">
        <v>3.2</v>
      </c>
      <c r="R22" s="1">
        <v>0.24532530197109353</v>
      </c>
      <c r="S22" s="1">
        <v>0.48414370000000001</v>
      </c>
      <c r="T22" s="8"/>
      <c r="V22" s="121"/>
      <c r="Z22" s="8"/>
      <c r="AB22" s="121"/>
      <c r="AF22" s="8"/>
      <c r="AH22" s="121"/>
      <c r="AI22" s="1">
        <v>2.3000000000000003</v>
      </c>
      <c r="AJ22" s="1">
        <v>9.9741824548147243E-2</v>
      </c>
      <c r="AK22" s="1">
        <v>-0.34017940000000002</v>
      </c>
      <c r="AL22" s="8"/>
      <c r="AN22" s="121"/>
      <c r="AR22" s="8"/>
      <c r="AT22" s="121"/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/>
      <c r="D23" s="121"/>
      <c r="E23" s="1">
        <v>0.6</v>
      </c>
      <c r="F23" s="51">
        <v>1.8221188003905091E-2</v>
      </c>
      <c r="G23" s="1">
        <v>5.8225107999999999</v>
      </c>
      <c r="H23" s="8"/>
      <c r="I23" s="51"/>
      <c r="J23" s="121"/>
      <c r="N23" s="8"/>
      <c r="P23" s="121"/>
      <c r="Q23" s="1">
        <v>3.3000000000000003</v>
      </c>
      <c r="R23" s="1">
        <v>0.27112638920657894</v>
      </c>
      <c r="S23" s="1">
        <v>0.39676640000000002</v>
      </c>
      <c r="T23" s="8"/>
      <c r="V23" s="121"/>
      <c r="Z23" s="8"/>
      <c r="AB23" s="121"/>
      <c r="AF23" s="8"/>
      <c r="AH23" s="121"/>
      <c r="AI23" s="1">
        <v>2.21</v>
      </c>
      <c r="AJ23" s="1">
        <v>9.115716393040306E-2</v>
      </c>
      <c r="AK23" s="1">
        <v>0.46752749999999998</v>
      </c>
      <c r="AL23" s="8"/>
      <c r="AN23" s="121"/>
      <c r="AR23" s="8"/>
      <c r="AT23" s="121"/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/>
      <c r="D24" s="121"/>
      <c r="E24" s="1">
        <v>0.7</v>
      </c>
      <c r="F24" s="51">
        <v>2.0137527074704765E-2</v>
      </c>
      <c r="G24" s="1">
        <v>4.1157703000000003</v>
      </c>
      <c r="H24" s="8"/>
      <c r="I24" s="51"/>
      <c r="J24" s="125"/>
      <c r="N24" s="8"/>
      <c r="P24" s="121"/>
      <c r="Q24" s="1">
        <v>3.4000000000000004</v>
      </c>
      <c r="R24" s="1">
        <v>0.29964100047397024</v>
      </c>
      <c r="S24" s="1">
        <v>0.286999</v>
      </c>
      <c r="T24" s="8"/>
      <c r="V24" s="121"/>
      <c r="Z24" s="8"/>
      <c r="AB24" s="121"/>
      <c r="AF24" s="8"/>
      <c r="AH24" s="121"/>
      <c r="AI24" s="1">
        <v>2.2199999999999998</v>
      </c>
      <c r="AJ24" s="1">
        <v>9.2073308658822489E-2</v>
      </c>
      <c r="AK24" s="1">
        <v>0.39277299999999998</v>
      </c>
      <c r="AL24" s="8"/>
      <c r="AN24" s="121"/>
      <c r="AR24" s="8"/>
      <c r="AT24" s="121"/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/>
      <c r="D25" s="121"/>
      <c r="E25" s="1">
        <v>0.79999999999999993</v>
      </c>
      <c r="F25" s="51">
        <v>2.2255409284924674E-2</v>
      </c>
      <c r="G25" s="1">
        <v>1.5832785</v>
      </c>
      <c r="H25" s="8"/>
      <c r="I25" s="51"/>
      <c r="J25" s="121"/>
      <c r="N25" s="8"/>
      <c r="P25" s="121"/>
      <c r="Q25" s="1">
        <v>3.5000000000000004</v>
      </c>
      <c r="R25" s="1">
        <v>0.33115451958692327</v>
      </c>
      <c r="S25" s="1">
        <v>0.12549630000000001</v>
      </c>
      <c r="T25" s="8"/>
      <c r="V25" s="121"/>
      <c r="Z25" s="8"/>
      <c r="AB25" s="121"/>
      <c r="AF25" s="8"/>
      <c r="AH25" s="121"/>
      <c r="AI25" s="1">
        <v>2.2299999999999995</v>
      </c>
      <c r="AJ25" s="1">
        <v>9.2998660794835805E-2</v>
      </c>
      <c r="AK25" s="1">
        <v>0.31336320000000001</v>
      </c>
      <c r="AL25" s="8"/>
      <c r="AN25" s="121"/>
      <c r="AR25" s="8"/>
      <c r="AT25" s="121"/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/>
      <c r="D26" s="121"/>
      <c r="E26" s="1">
        <v>0.89999999999999991</v>
      </c>
      <c r="F26" s="51">
        <v>2.4596031111569494E-2</v>
      </c>
      <c r="G26" s="1">
        <v>-2.1346704999999999</v>
      </c>
      <c r="H26" s="8"/>
      <c r="I26" s="51"/>
      <c r="J26" s="121"/>
      <c r="N26" s="8"/>
      <c r="P26" s="121"/>
      <c r="Q26" s="1">
        <v>3.6000000000000005</v>
      </c>
      <c r="R26" s="1">
        <v>0.36598234443678013</v>
      </c>
      <c r="S26" s="1">
        <v>-0.1219852</v>
      </c>
      <c r="T26" s="8"/>
      <c r="V26" s="121"/>
      <c r="Z26" s="8"/>
      <c r="AB26" s="121"/>
      <c r="AF26" s="8"/>
      <c r="AH26" s="121"/>
      <c r="AI26" s="1">
        <v>2.2399999999999993</v>
      </c>
      <c r="AJ26" s="1">
        <v>9.3933312874427757E-2</v>
      </c>
      <c r="AK26" s="1">
        <v>0.22962109999999999</v>
      </c>
      <c r="AL26" s="8"/>
      <c r="AN26" s="121"/>
      <c r="AR26" s="8"/>
      <c r="AT26" s="121"/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/>
      <c r="D27" s="121"/>
      <c r="E27" s="1">
        <v>0.80999999999999994</v>
      </c>
      <c r="F27" s="51">
        <v>2.2479079866764715E-2</v>
      </c>
      <c r="G27" s="50">
        <v>1.25</v>
      </c>
      <c r="H27" s="8"/>
      <c r="I27" s="51"/>
      <c r="J27" s="121"/>
      <c r="N27" s="8"/>
      <c r="P27" s="121"/>
      <c r="Q27" s="1">
        <v>3.5100000000000002</v>
      </c>
      <c r="R27" s="1">
        <v>0.33448267783944924</v>
      </c>
      <c r="S27" s="1">
        <v>0.1045</v>
      </c>
      <c r="T27" s="8"/>
      <c r="V27" s="121"/>
      <c r="Z27" s="8"/>
      <c r="AB27" s="121"/>
      <c r="AF27" s="8"/>
      <c r="AH27" s="121"/>
      <c r="AI27" s="1">
        <v>2.2499999999999991</v>
      </c>
      <c r="AJ27" s="1">
        <v>9.4877358363585171E-2</v>
      </c>
      <c r="AK27" s="1">
        <v>0.14187620000000001</v>
      </c>
      <c r="AL27" s="8"/>
      <c r="AN27" s="121"/>
      <c r="AR27" s="8"/>
      <c r="AT27" s="121"/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/>
      <c r="D28" s="121"/>
      <c r="E28" s="1">
        <v>0.82</v>
      </c>
      <c r="F28" s="51">
        <v>2.2704998375324057E-2</v>
      </c>
      <c r="G28" s="1">
        <v>0.88581520000000002</v>
      </c>
      <c r="H28" s="8"/>
      <c r="I28" s="51"/>
      <c r="J28" s="121"/>
      <c r="N28" s="8"/>
      <c r="P28" s="121"/>
      <c r="Q28" s="1">
        <v>3.52</v>
      </c>
      <c r="R28" s="1">
        <v>0.33784428463849558</v>
      </c>
      <c r="S28" s="1">
        <v>8.1893099999999996E-2</v>
      </c>
      <c r="T28" s="8"/>
      <c r="V28" s="121"/>
      <c r="Z28" s="8"/>
      <c r="AB28" s="121"/>
      <c r="AF28" s="8"/>
      <c r="AH28" s="121"/>
      <c r="AI28" s="1">
        <v>2.2599999999999989</v>
      </c>
      <c r="AJ28" s="1">
        <v>9.5830891667643678E-2</v>
      </c>
      <c r="AK28" s="1">
        <v>3.9188899999999999E-2</v>
      </c>
      <c r="AL28" s="8"/>
      <c r="AN28" s="121"/>
      <c r="AR28" s="8"/>
      <c r="AT28" s="121"/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/>
      <c r="D29" s="121"/>
      <c r="E29" s="1">
        <v>0.83</v>
      </c>
      <c r="F29" s="51">
        <v>2.2933187402641827E-2</v>
      </c>
      <c r="G29" s="1">
        <v>0.50357730000000001</v>
      </c>
      <c r="H29" s="8"/>
      <c r="I29" s="51"/>
      <c r="J29" s="121"/>
      <c r="N29" s="8"/>
      <c r="P29" s="121"/>
      <c r="Q29" s="1">
        <v>3.53</v>
      </c>
      <c r="R29" s="1">
        <v>0.34123967614754358</v>
      </c>
      <c r="S29" s="1">
        <v>5.8192800000000003E-2</v>
      </c>
      <c r="T29" s="8"/>
      <c r="V29" s="121"/>
      <c r="Z29" s="8"/>
      <c r="AB29" s="121"/>
      <c r="AF29" s="8"/>
      <c r="AH29" s="121"/>
      <c r="AI29" s="1">
        <v>2.2699999999999987</v>
      </c>
      <c r="AJ29" s="1">
        <v>9.6794008140728277E-2</v>
      </c>
      <c r="AK29" s="1">
        <v>-6.0762099999999999E-2</v>
      </c>
      <c r="AL29" s="8"/>
      <c r="AN29" s="121"/>
      <c r="AR29" s="8"/>
      <c r="AT29" s="121"/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/>
      <c r="D30" s="121"/>
      <c r="E30" s="1">
        <v>0.84</v>
      </c>
      <c r="F30" s="51">
        <v>2.3163669767810917E-2</v>
      </c>
      <c r="G30" s="1">
        <v>9.4243499999999994E-2</v>
      </c>
      <c r="H30" s="8"/>
      <c r="I30" s="51"/>
      <c r="J30" s="121"/>
      <c r="N30" s="8"/>
      <c r="P30" s="121"/>
      <c r="Q30" s="1">
        <v>3.5399999999999996</v>
      </c>
      <c r="R30" s="1">
        <v>0.34466919190857376</v>
      </c>
      <c r="S30" s="1">
        <v>3.2332399999999997E-2</v>
      </c>
      <c r="T30" s="8"/>
      <c r="V30" s="121"/>
      <c r="Z30" s="8"/>
      <c r="AB30" s="121"/>
      <c r="AF30" s="8"/>
      <c r="AH30" s="121"/>
      <c r="AI30" s="1">
        <v>2.2609999999999988</v>
      </c>
      <c r="AJ30" s="1">
        <v>9.5926770490732949E-2</v>
      </c>
      <c r="AK30" s="1">
        <v>3.3565299999999999E-2</v>
      </c>
      <c r="AL30" s="8"/>
      <c r="AN30" s="121"/>
      <c r="AR30" s="8"/>
      <c r="AT30" s="121"/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/>
      <c r="D31" s="121"/>
      <c r="E31" s="1">
        <v>0.85</v>
      </c>
      <c r="F31" s="51">
        <v>2.339646851925991E-2</v>
      </c>
      <c r="G31" s="1">
        <v>-0.33146589999999998</v>
      </c>
      <c r="H31" s="8"/>
      <c r="I31" s="51"/>
      <c r="J31" s="121"/>
      <c r="N31" s="8"/>
      <c r="P31" s="121"/>
      <c r="Q31" s="1">
        <v>3.5499999999999994</v>
      </c>
      <c r="R31" s="1">
        <v>0.34813317487602002</v>
      </c>
      <c r="S31" s="1">
        <v>4.8758999999999999E-3</v>
      </c>
      <c r="T31" s="8"/>
      <c r="V31" s="121"/>
      <c r="Z31" s="8"/>
      <c r="AB31" s="121"/>
      <c r="AF31" s="8"/>
      <c r="AH31" s="121"/>
      <c r="AI31" s="1">
        <v>2.2619999999999987</v>
      </c>
      <c r="AJ31" s="1">
        <v>9.6022745240600713E-2</v>
      </c>
      <c r="AK31" s="1">
        <v>2.2343399999999999E-2</v>
      </c>
      <c r="AL31" s="8"/>
      <c r="AN31" s="121"/>
      <c r="AR31" s="8"/>
      <c r="AT31" s="121"/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/>
      <c r="D32" s="121"/>
      <c r="E32" s="1">
        <v>0.84099999999999997</v>
      </c>
      <c r="F32" s="51">
        <v>2.3186845023275188E-2</v>
      </c>
      <c r="G32" s="1">
        <v>5.0505099999999997E-2</v>
      </c>
      <c r="H32" s="8"/>
      <c r="I32" s="51"/>
      <c r="J32" s="121"/>
      <c r="N32" s="8"/>
      <c r="P32" s="121"/>
      <c r="T32" s="8"/>
      <c r="V32" s="121"/>
      <c r="Z32" s="8"/>
      <c r="AB32" s="121"/>
      <c r="AF32" s="8"/>
      <c r="AH32" s="121"/>
      <c r="AI32" s="1">
        <v>2.2629999999999986</v>
      </c>
      <c r="AJ32" s="1">
        <v>9.6118816013221711E-2</v>
      </c>
      <c r="AK32" s="1">
        <v>1.1155E-2</v>
      </c>
      <c r="AL32" s="8"/>
      <c r="AN32" s="121"/>
      <c r="AR32" s="8"/>
      <c r="AT32" s="121"/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/>
      <c r="D33" s="121"/>
      <c r="E33" s="1">
        <v>0.84199999999999997</v>
      </c>
      <c r="F33" s="51">
        <v>2.3210043465586416E-2</v>
      </c>
      <c r="G33" s="1">
        <v>7.5113000000000003E-3</v>
      </c>
      <c r="H33" s="8"/>
      <c r="I33" s="51"/>
      <c r="J33" s="121"/>
      <c r="N33" s="8"/>
      <c r="P33" s="121"/>
      <c r="T33" s="8"/>
      <c r="V33" s="121"/>
      <c r="Z33" s="8"/>
      <c r="AB33" s="121"/>
      <c r="AF33" s="8"/>
      <c r="AH33" s="121"/>
      <c r="AI33" s="1">
        <v>2.2639999999999985</v>
      </c>
      <c r="AJ33" s="1">
        <v>9.6214982904666735E-2</v>
      </c>
      <c r="AK33" s="1">
        <v>0</v>
      </c>
      <c r="AL33" s="8"/>
      <c r="AN33" s="121"/>
      <c r="AR33" s="8"/>
      <c r="AT33" s="121"/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/>
      <c r="D34" s="121"/>
      <c r="E34" s="1">
        <v>0.84299999999999997</v>
      </c>
      <c r="F34" s="51">
        <v>2.3233265117943044E-2</v>
      </c>
      <c r="G34" s="1">
        <v>-3.4756700000000001E-2</v>
      </c>
      <c r="H34" s="8"/>
      <c r="I34" s="51"/>
      <c r="J34" s="121"/>
      <c r="N34" s="8"/>
      <c r="P34" s="121"/>
      <c r="T34" s="8"/>
      <c r="V34" s="121"/>
      <c r="Z34" s="8"/>
      <c r="AB34" s="121"/>
      <c r="AF34" s="8"/>
      <c r="AH34" s="121"/>
      <c r="AL34" s="8"/>
      <c r="AN34" s="121"/>
      <c r="AR34" s="8"/>
      <c r="AT34" s="121"/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/>
      <c r="D35" s="121"/>
      <c r="E35" s="1">
        <v>0.84209999999999996</v>
      </c>
      <c r="F35" s="51">
        <v>2.321236458598706E-2</v>
      </c>
      <c r="G35" s="1">
        <v>2.5013000000000001E-3</v>
      </c>
      <c r="H35" s="8"/>
      <c r="I35" s="51"/>
      <c r="J35" s="121"/>
      <c r="N35" s="8"/>
      <c r="P35" s="121"/>
      <c r="T35" s="8"/>
      <c r="V35" s="121"/>
      <c r="Z35" s="8"/>
      <c r="AB35" s="121"/>
      <c r="AF35" s="8"/>
      <c r="AH35" s="121"/>
      <c r="AL35" s="8"/>
      <c r="AN35" s="121"/>
      <c r="AR35" s="8"/>
      <c r="AT35" s="121"/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/>
      <c r="D36" s="121"/>
      <c r="F36" s="51"/>
      <c r="H36" s="8"/>
      <c r="I36" s="51"/>
      <c r="J36" s="121"/>
      <c r="N36" s="8"/>
      <c r="P36" s="121"/>
      <c r="T36" s="8"/>
      <c r="V36" s="121"/>
      <c r="Z36" s="8"/>
      <c r="AB36" s="121"/>
      <c r="AF36" s="8"/>
      <c r="AH36" s="121"/>
      <c r="AL36" s="8"/>
      <c r="AN36" s="121"/>
      <c r="AR36" s="8"/>
      <c r="AT36" s="121"/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/>
      <c r="D37" s="121"/>
      <c r="F37" s="51"/>
      <c r="H37" s="8"/>
      <c r="I37" s="51"/>
      <c r="J37" s="121"/>
      <c r="N37" s="8"/>
      <c r="P37" s="121"/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/>
      <c r="D38" s="121"/>
      <c r="F38" s="51"/>
      <c r="H38" s="8"/>
      <c r="I38" s="51"/>
      <c r="J38" s="121"/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/>
      <c r="D39" s="121"/>
      <c r="F39" s="51"/>
      <c r="H39" s="8"/>
      <c r="I39" s="51"/>
      <c r="J39" s="121"/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F40" s="51"/>
      <c r="H40" s="8"/>
      <c r="I40" s="51"/>
      <c r="J40" s="121"/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F41" s="51"/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F42" s="51"/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F43" s="51"/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V1:KX1"/>
    <mergeCell ref="KY1:LA1"/>
    <mergeCell ref="LB1:LD1"/>
    <mergeCell ref="KD1:KF1"/>
    <mergeCell ref="KG1:KI1"/>
    <mergeCell ref="KJ1:KL1"/>
    <mergeCell ref="KM1:KO1"/>
    <mergeCell ref="KP1:KR1"/>
    <mergeCell ref="KS1:KU1"/>
    <mergeCell ref="JL1:JN1"/>
    <mergeCell ref="JO1:JQ1"/>
    <mergeCell ref="JR1:JT1"/>
    <mergeCell ref="JU1:JW1"/>
    <mergeCell ref="JX1:JZ1"/>
    <mergeCell ref="KA1:KC1"/>
    <mergeCell ref="IT1:IV1"/>
    <mergeCell ref="IW1:IY1"/>
    <mergeCell ref="IZ1:JB1"/>
    <mergeCell ref="JC1:JE1"/>
    <mergeCell ref="JF1:JH1"/>
    <mergeCell ref="JI1:JK1"/>
    <mergeCell ref="IB1:ID1"/>
    <mergeCell ref="IE1:IG1"/>
    <mergeCell ref="IH1:IJ1"/>
    <mergeCell ref="IK1:IM1"/>
    <mergeCell ref="IN1:IP1"/>
    <mergeCell ref="IQ1:IS1"/>
    <mergeCell ref="HJ1:HL1"/>
    <mergeCell ref="HM1:HO1"/>
    <mergeCell ref="HP1:HR1"/>
    <mergeCell ref="HS1:HU1"/>
    <mergeCell ref="HV1:HX1"/>
    <mergeCell ref="HY1:IA1"/>
    <mergeCell ref="GR1:GT1"/>
    <mergeCell ref="GU1:GW1"/>
    <mergeCell ref="GX1:GZ1"/>
    <mergeCell ref="HA1:HC1"/>
    <mergeCell ref="HD1:HF1"/>
    <mergeCell ref="HG1:HI1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CEC76-2E08-4C8C-AE38-D91A94B98C3F}">
  <sheetPr codeName="Sheet13"/>
  <dimension ref="A1:LD203"/>
  <sheetViews>
    <sheetView workbookViewId="0">
      <selection activeCell="E16" sqref="E16"/>
    </sheetView>
  </sheetViews>
  <sheetFormatPr defaultColWidth="9.109375" defaultRowHeight="14.4" x14ac:dyDescent="0.3"/>
  <cols>
    <col min="1" max="1" width="10.109375" style="1" bestFit="1" customWidth="1"/>
    <col min="2" max="2" width="9.88671875" style="1" bestFit="1" customWidth="1"/>
    <col min="3" max="3" width="10" style="1" customWidth="1"/>
    <col min="4" max="4" width="9.109375" style="1"/>
    <col min="5" max="5" width="10.44140625" style="1" customWidth="1"/>
    <col min="6" max="16384" width="9.109375" style="1"/>
  </cols>
  <sheetData>
    <row r="1" spans="1:316" x14ac:dyDescent="0.3">
      <c r="A1" s="120" t="s">
        <v>48</v>
      </c>
      <c r="B1" s="140" t="s">
        <v>77</v>
      </c>
      <c r="C1" s="139"/>
      <c r="D1" s="141"/>
      <c r="E1" s="140" t="s">
        <v>89</v>
      </c>
      <c r="F1" s="139"/>
      <c r="G1" s="139"/>
      <c r="H1" s="140" t="s">
        <v>133</v>
      </c>
      <c r="I1" s="139"/>
      <c r="J1" s="141"/>
      <c r="K1" s="140" t="s">
        <v>134</v>
      </c>
      <c r="L1" s="139"/>
      <c r="M1" s="141"/>
      <c r="N1" s="140" t="s">
        <v>141</v>
      </c>
      <c r="O1" s="139"/>
      <c r="P1" s="141"/>
      <c r="Q1" s="140" t="s">
        <v>142</v>
      </c>
      <c r="R1" s="139"/>
      <c r="S1" s="141"/>
      <c r="T1" s="140" t="s">
        <v>143</v>
      </c>
      <c r="U1" s="139"/>
      <c r="V1" s="139"/>
      <c r="W1" s="140" t="s">
        <v>242</v>
      </c>
      <c r="X1" s="139"/>
      <c r="Y1" s="141"/>
      <c r="Z1" s="140"/>
      <c r="AA1" s="139"/>
      <c r="AB1" s="141"/>
      <c r="AC1" s="139"/>
      <c r="AD1" s="139"/>
      <c r="AE1" s="139"/>
      <c r="AF1" s="140"/>
      <c r="AG1" s="139"/>
      <c r="AH1" s="141"/>
      <c r="AI1" s="139"/>
      <c r="AJ1" s="139"/>
      <c r="AK1" s="139"/>
      <c r="AL1" s="140"/>
      <c r="AM1" s="139"/>
      <c r="AN1" s="141"/>
      <c r="AO1" s="139"/>
      <c r="AP1" s="139"/>
      <c r="AQ1" s="139"/>
      <c r="AR1" s="140"/>
      <c r="AS1" s="139"/>
      <c r="AT1" s="141"/>
      <c r="AU1" s="139"/>
      <c r="AV1" s="139"/>
      <c r="AW1" s="139"/>
      <c r="AX1" s="140"/>
      <c r="AY1" s="139"/>
      <c r="AZ1" s="141"/>
      <c r="BA1" s="139"/>
      <c r="BB1" s="139"/>
      <c r="BC1" s="139"/>
      <c r="BD1" s="140"/>
      <c r="BE1" s="139"/>
      <c r="BF1" s="141"/>
      <c r="BG1" s="139"/>
      <c r="BH1" s="139"/>
      <c r="BI1" s="139"/>
      <c r="BJ1" s="140"/>
      <c r="BK1" s="139"/>
      <c r="BL1" s="141"/>
      <c r="BM1" s="139"/>
      <c r="BN1" s="139"/>
      <c r="BO1" s="139"/>
      <c r="BP1" s="140"/>
      <c r="BQ1" s="139"/>
      <c r="BR1" s="141"/>
      <c r="BS1" s="139"/>
      <c r="BT1" s="139"/>
      <c r="BU1" s="139"/>
      <c r="BV1" s="140"/>
      <c r="BW1" s="139"/>
      <c r="BX1" s="141"/>
      <c r="BY1" s="139"/>
      <c r="BZ1" s="139"/>
      <c r="CA1" s="139"/>
      <c r="CB1" s="140"/>
      <c r="CC1" s="139"/>
      <c r="CD1" s="141"/>
      <c r="CE1" s="139"/>
      <c r="CF1" s="139"/>
      <c r="CG1" s="139"/>
      <c r="CH1" s="140"/>
      <c r="CI1" s="139"/>
      <c r="CJ1" s="141"/>
      <c r="CK1" s="139"/>
      <c r="CL1" s="139"/>
      <c r="CM1" s="139"/>
      <c r="CN1" s="140"/>
      <c r="CO1" s="139"/>
      <c r="CP1" s="141"/>
      <c r="CQ1" s="139"/>
      <c r="CR1" s="139"/>
      <c r="CS1" s="139"/>
      <c r="CT1" s="140"/>
      <c r="CU1" s="139"/>
      <c r="CV1" s="141"/>
      <c r="CW1" s="139"/>
      <c r="CX1" s="139"/>
      <c r="CY1" s="139"/>
      <c r="CZ1" s="140"/>
      <c r="DA1" s="139"/>
      <c r="DB1" s="141"/>
      <c r="DC1" s="139"/>
      <c r="DD1" s="139"/>
      <c r="DE1" s="139"/>
      <c r="DF1" s="140"/>
      <c r="DG1" s="139"/>
      <c r="DH1" s="141"/>
      <c r="DI1" s="139"/>
      <c r="DJ1" s="139"/>
      <c r="DK1" s="139"/>
      <c r="DL1" s="140"/>
      <c r="DM1" s="139"/>
      <c r="DN1" s="141"/>
      <c r="DO1" s="139"/>
      <c r="DP1" s="139"/>
      <c r="DQ1" s="139"/>
      <c r="DR1" s="140"/>
      <c r="DS1" s="139"/>
      <c r="DT1" s="141"/>
      <c r="DU1" s="139"/>
      <c r="DV1" s="139"/>
      <c r="DW1" s="139"/>
      <c r="DX1" s="140"/>
      <c r="DY1" s="139"/>
      <c r="DZ1" s="141"/>
      <c r="EA1" s="139"/>
      <c r="EB1" s="139"/>
      <c r="EC1" s="139"/>
      <c r="ED1" s="140"/>
      <c r="EE1" s="139"/>
      <c r="EF1" s="141"/>
      <c r="EG1" s="139"/>
      <c r="EH1" s="139"/>
      <c r="EI1" s="139"/>
      <c r="EJ1" s="140"/>
      <c r="EK1" s="139"/>
      <c r="EL1" s="141"/>
      <c r="EM1" s="139"/>
      <c r="EN1" s="139"/>
      <c r="EO1" s="139"/>
      <c r="EP1" s="140"/>
      <c r="EQ1" s="139"/>
      <c r="ER1" s="141"/>
      <c r="ES1" s="139"/>
      <c r="ET1" s="139"/>
      <c r="EU1" s="139"/>
      <c r="EV1" s="140"/>
      <c r="EW1" s="139"/>
      <c r="EX1" s="141"/>
      <c r="EY1" s="139"/>
      <c r="EZ1" s="139"/>
      <c r="FA1" s="139"/>
      <c r="FB1" s="140"/>
      <c r="FC1" s="139"/>
      <c r="FD1" s="141"/>
      <c r="FE1" s="139"/>
      <c r="FF1" s="139"/>
      <c r="FG1" s="139"/>
      <c r="FH1" s="140"/>
      <c r="FI1" s="139"/>
      <c r="FJ1" s="141"/>
      <c r="FK1" s="139"/>
      <c r="FL1" s="139"/>
      <c r="FM1" s="139"/>
      <c r="FN1" s="140"/>
      <c r="FO1" s="139"/>
      <c r="FP1" s="141"/>
      <c r="FQ1" s="139"/>
      <c r="FR1" s="139"/>
      <c r="FS1" s="139"/>
      <c r="FT1" s="140"/>
      <c r="FU1" s="139"/>
      <c r="FV1" s="141"/>
      <c r="FW1" s="139"/>
      <c r="FX1" s="139"/>
      <c r="FY1" s="139"/>
      <c r="FZ1" s="140"/>
      <c r="GA1" s="139"/>
      <c r="GB1" s="141"/>
      <c r="GC1" s="139"/>
      <c r="GD1" s="139"/>
      <c r="GE1" s="139"/>
      <c r="GF1" s="140"/>
      <c r="GG1" s="139"/>
      <c r="GH1" s="141"/>
      <c r="GI1" s="139"/>
      <c r="GJ1" s="139"/>
      <c r="GK1" s="139"/>
      <c r="GL1" s="140"/>
      <c r="GM1" s="139"/>
      <c r="GN1" s="141"/>
      <c r="GO1" s="139"/>
      <c r="GP1" s="139"/>
      <c r="GQ1" s="139"/>
      <c r="GR1" s="140"/>
      <c r="GS1" s="139"/>
      <c r="GT1" s="141"/>
      <c r="GU1" s="139"/>
      <c r="GV1" s="139"/>
      <c r="GW1" s="139"/>
      <c r="GX1" s="140"/>
      <c r="GY1" s="139"/>
      <c r="GZ1" s="141"/>
      <c r="HA1" s="139"/>
      <c r="HB1" s="139"/>
      <c r="HC1" s="139"/>
      <c r="HD1" s="140"/>
      <c r="HE1" s="139"/>
      <c r="HF1" s="141"/>
      <c r="HG1" s="139"/>
      <c r="HH1" s="139"/>
      <c r="HI1" s="139"/>
      <c r="HJ1" s="140"/>
      <c r="HK1" s="139"/>
      <c r="HL1" s="141"/>
      <c r="HM1" s="139"/>
      <c r="HN1" s="139"/>
      <c r="HO1" s="139"/>
      <c r="HP1" s="140"/>
      <c r="HQ1" s="139"/>
      <c r="HR1" s="141"/>
      <c r="HS1" s="139"/>
      <c r="HT1" s="139"/>
      <c r="HU1" s="139"/>
      <c r="HV1" s="140"/>
      <c r="HW1" s="139"/>
      <c r="HX1" s="141"/>
      <c r="HY1" s="139"/>
      <c r="HZ1" s="139"/>
      <c r="IA1" s="139"/>
      <c r="IB1" s="140"/>
      <c r="IC1" s="139"/>
      <c r="ID1" s="141"/>
      <c r="IE1" s="139"/>
      <c r="IF1" s="139"/>
      <c r="IG1" s="139"/>
      <c r="IH1" s="140"/>
      <c r="II1" s="139"/>
      <c r="IJ1" s="141"/>
      <c r="IK1" s="139"/>
      <c r="IL1" s="139"/>
      <c r="IM1" s="139"/>
      <c r="IN1" s="140"/>
      <c r="IO1" s="139"/>
      <c r="IP1" s="141"/>
      <c r="IQ1" s="139"/>
      <c r="IR1" s="139"/>
      <c r="IS1" s="139"/>
      <c r="IT1" s="140"/>
      <c r="IU1" s="139"/>
      <c r="IV1" s="141"/>
      <c r="IW1" s="139"/>
      <c r="IX1" s="139"/>
      <c r="IY1" s="139"/>
      <c r="IZ1" s="140"/>
      <c r="JA1" s="139"/>
      <c r="JB1" s="141"/>
      <c r="JC1" s="139"/>
      <c r="JD1" s="139"/>
      <c r="JE1" s="139"/>
      <c r="JF1" s="140"/>
      <c r="JG1" s="139"/>
      <c r="JH1" s="141"/>
      <c r="JI1" s="139"/>
      <c r="JJ1" s="139"/>
      <c r="JK1" s="139"/>
      <c r="JL1" s="140"/>
      <c r="JM1" s="139"/>
      <c r="JN1" s="141"/>
      <c r="JO1" s="139"/>
      <c r="JP1" s="139"/>
      <c r="JQ1" s="139"/>
      <c r="JR1" s="140"/>
      <c r="JS1" s="139"/>
      <c r="JT1" s="141"/>
      <c r="JU1" s="139"/>
      <c r="JV1" s="139"/>
      <c r="JW1" s="139"/>
      <c r="JX1" s="140"/>
      <c r="JY1" s="139"/>
      <c r="JZ1" s="141"/>
      <c r="KA1" s="139"/>
      <c r="KB1" s="139"/>
      <c r="KC1" s="139"/>
      <c r="KD1" s="140"/>
      <c r="KE1" s="139"/>
      <c r="KF1" s="141"/>
      <c r="KG1" s="139"/>
      <c r="KH1" s="139"/>
      <c r="KI1" s="139"/>
      <c r="KJ1" s="140"/>
      <c r="KK1" s="139"/>
      <c r="KL1" s="141"/>
      <c r="KM1" s="139"/>
      <c r="KN1" s="139"/>
      <c r="KO1" s="139"/>
      <c r="KP1" s="140"/>
      <c r="KQ1" s="139"/>
      <c r="KR1" s="141"/>
      <c r="KS1" s="139"/>
      <c r="KT1" s="139"/>
      <c r="KU1" s="139"/>
      <c r="KV1" s="140"/>
      <c r="KW1" s="139"/>
      <c r="KX1" s="141"/>
      <c r="KY1" s="139"/>
      <c r="KZ1" s="139"/>
      <c r="LA1" s="139"/>
      <c r="LB1" s="140"/>
      <c r="LC1" s="139"/>
      <c r="LD1" s="141"/>
    </row>
    <row r="2" spans="1:316" x14ac:dyDescent="0.3">
      <c r="A2" s="1" t="s">
        <v>229</v>
      </c>
      <c r="B2" s="127">
        <v>225</v>
      </c>
      <c r="C2" s="119">
        <v>0.7</v>
      </c>
      <c r="D2" s="128">
        <v>0.23</v>
      </c>
      <c r="E2" s="127">
        <v>225</v>
      </c>
      <c r="F2" s="119">
        <v>0.48599999999999999</v>
      </c>
      <c r="G2" s="128">
        <v>0.26500000000000001</v>
      </c>
      <c r="H2" s="129">
        <v>225</v>
      </c>
      <c r="I2" s="119">
        <v>0.8</v>
      </c>
      <c r="J2" s="126">
        <v>0.2</v>
      </c>
      <c r="K2" s="127">
        <v>225</v>
      </c>
      <c r="L2" s="119">
        <v>0.43400000000000005</v>
      </c>
      <c r="M2" s="128">
        <v>0.01</v>
      </c>
      <c r="N2" s="129">
        <v>225</v>
      </c>
      <c r="O2" s="119">
        <v>0.53700000000000003</v>
      </c>
      <c r="P2" s="126">
        <v>0.01</v>
      </c>
      <c r="Q2" s="127">
        <v>225</v>
      </c>
      <c r="R2" s="119">
        <v>0.33999999999999997</v>
      </c>
      <c r="S2" s="128">
        <v>0.01</v>
      </c>
      <c r="T2" s="129">
        <v>225</v>
      </c>
      <c r="U2" s="119">
        <v>0.7</v>
      </c>
      <c r="V2" s="126">
        <v>0.2</v>
      </c>
      <c r="W2" s="127">
        <v>225</v>
      </c>
      <c r="X2" s="119">
        <v>0.69</v>
      </c>
      <c r="Y2" s="128">
        <v>8.9784729165041526</v>
      </c>
      <c r="Z2" s="129"/>
      <c r="AA2" s="119"/>
      <c r="AB2" s="126"/>
      <c r="AC2" s="127"/>
      <c r="AD2" s="119"/>
      <c r="AE2" s="128"/>
      <c r="AF2" s="129"/>
      <c r="AG2" s="119"/>
      <c r="AH2" s="126"/>
      <c r="AI2" s="127"/>
      <c r="AJ2" s="119"/>
      <c r="AK2" s="128"/>
      <c r="AL2" s="127"/>
      <c r="AM2" s="119"/>
      <c r="AN2" s="128"/>
      <c r="AO2" s="127"/>
      <c r="AP2" s="119"/>
      <c r="AQ2" s="128"/>
      <c r="AR2" s="127"/>
      <c r="AS2" s="119"/>
      <c r="AT2" s="128"/>
      <c r="AU2" s="127"/>
      <c r="AV2" s="119"/>
      <c r="AW2" s="128"/>
      <c r="AX2" s="127"/>
      <c r="AY2" s="119"/>
      <c r="AZ2" s="128"/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231</v>
      </c>
      <c r="C3" s="103" t="s">
        <v>225</v>
      </c>
      <c r="D3" s="105" t="s">
        <v>232</v>
      </c>
      <c r="E3" s="103" t="s">
        <v>231</v>
      </c>
      <c r="F3" s="103" t="s">
        <v>225</v>
      </c>
      <c r="G3" s="103" t="s">
        <v>232</v>
      </c>
      <c r="H3" s="104" t="s">
        <v>231</v>
      </c>
      <c r="I3" s="103" t="s">
        <v>225</v>
      </c>
      <c r="J3" s="105" t="s">
        <v>232</v>
      </c>
      <c r="K3" s="104" t="s">
        <v>231</v>
      </c>
      <c r="L3" s="103" t="s">
        <v>225</v>
      </c>
      <c r="M3" s="105" t="s">
        <v>232</v>
      </c>
      <c r="N3" s="103" t="s">
        <v>231</v>
      </c>
      <c r="O3" s="103" t="s">
        <v>225</v>
      </c>
      <c r="P3" s="103" t="s">
        <v>232</v>
      </c>
      <c r="Q3" s="104" t="s">
        <v>231</v>
      </c>
      <c r="R3" s="103" t="s">
        <v>225</v>
      </c>
      <c r="S3" s="105" t="s">
        <v>232</v>
      </c>
      <c r="T3" s="103" t="s">
        <v>231</v>
      </c>
      <c r="U3" s="103" t="s">
        <v>225</v>
      </c>
      <c r="V3" s="103" t="s">
        <v>232</v>
      </c>
      <c r="W3" s="104" t="s">
        <v>231</v>
      </c>
      <c r="X3" s="103" t="s">
        <v>225</v>
      </c>
      <c r="Y3" s="105" t="s">
        <v>232</v>
      </c>
      <c r="Z3" s="104" t="s">
        <v>230</v>
      </c>
      <c r="AA3" s="103" t="s">
        <v>225</v>
      </c>
      <c r="AB3" s="105" t="s">
        <v>227</v>
      </c>
      <c r="AC3" s="103"/>
      <c r="AD3" s="103" t="s">
        <v>225</v>
      </c>
      <c r="AE3" s="103" t="s">
        <v>232</v>
      </c>
      <c r="AF3" s="104" t="s">
        <v>230</v>
      </c>
      <c r="AG3" s="103" t="s">
        <v>225</v>
      </c>
      <c r="AH3" s="105" t="s">
        <v>227</v>
      </c>
      <c r="AI3" s="103" t="s">
        <v>230</v>
      </c>
      <c r="AJ3" s="103" t="s">
        <v>225</v>
      </c>
      <c r="AK3" s="103" t="s">
        <v>227</v>
      </c>
      <c r="AL3" s="104" t="s">
        <v>230</v>
      </c>
      <c r="AM3" s="103" t="s">
        <v>225</v>
      </c>
      <c r="AN3" s="105" t="s">
        <v>227</v>
      </c>
      <c r="AO3" s="103" t="s">
        <v>230</v>
      </c>
      <c r="AP3" s="103" t="s">
        <v>225</v>
      </c>
      <c r="AQ3" s="103" t="s">
        <v>227</v>
      </c>
      <c r="AR3" s="104" t="s">
        <v>230</v>
      </c>
      <c r="AS3" s="103" t="s">
        <v>225</v>
      </c>
      <c r="AT3" s="105" t="s">
        <v>227</v>
      </c>
      <c r="AU3" s="103" t="s">
        <v>230</v>
      </c>
      <c r="AV3" s="103" t="s">
        <v>225</v>
      </c>
      <c r="AW3" s="103" t="s">
        <v>227</v>
      </c>
      <c r="AX3" s="104" t="s">
        <v>230</v>
      </c>
      <c r="AY3" s="103" t="s">
        <v>225</v>
      </c>
      <c r="AZ3" s="105" t="s">
        <v>227</v>
      </c>
      <c r="BA3" s="103" t="s">
        <v>230</v>
      </c>
      <c r="BB3" s="103" t="s">
        <v>225</v>
      </c>
      <c r="BC3" s="103" t="s">
        <v>227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962</v>
      </c>
      <c r="C4" s="1">
        <v>0.251</v>
      </c>
      <c r="D4" s="121"/>
      <c r="E4" s="1">
        <v>800</v>
      </c>
      <c r="F4" s="1">
        <v>0.30099999999999999</v>
      </c>
      <c r="H4" s="8">
        <v>500</v>
      </c>
      <c r="I4" s="1">
        <v>0.48299999999999998</v>
      </c>
      <c r="J4" s="121">
        <f>ROUND(1/I4-1/$I$2,3)</f>
        <v>0.82</v>
      </c>
      <c r="K4" s="8">
        <v>500</v>
      </c>
      <c r="L4" s="1">
        <v>0.48299999999999998</v>
      </c>
      <c r="M4" s="121"/>
      <c r="N4" s="1">
        <v>555</v>
      </c>
      <c r="O4" s="1">
        <v>0.437</v>
      </c>
      <c r="Q4" s="8">
        <v>1008</v>
      </c>
      <c r="R4" s="1">
        <v>0.24</v>
      </c>
      <c r="S4" s="121">
        <f>ROUND(1/R4-1/$R$2,3)</f>
        <v>1.2250000000000001</v>
      </c>
      <c r="T4" s="1">
        <v>210</v>
      </c>
      <c r="U4" s="1">
        <v>1.149</v>
      </c>
      <c r="V4" s="1">
        <f>ROUND(1/U4-1/$U$2,3)</f>
        <v>-0.55800000000000005</v>
      </c>
      <c r="W4" s="8">
        <v>1040</v>
      </c>
      <c r="X4" s="1">
        <v>0.22800000000000001</v>
      </c>
      <c r="Y4" s="121"/>
      <c r="Z4" s="8"/>
      <c r="AB4" s="121"/>
      <c r="AF4" s="8"/>
      <c r="AH4" s="121"/>
      <c r="AL4" s="8"/>
      <c r="AN4" s="121"/>
      <c r="AR4" s="8"/>
      <c r="AT4" s="121"/>
      <c r="AX4" s="8"/>
      <c r="AZ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v>1450</v>
      </c>
      <c r="C5" s="1">
        <v>0.65400000000000003</v>
      </c>
      <c r="D5" s="121">
        <f>ROUND(1/C5-1/$C$2,3)</f>
        <v>0.1</v>
      </c>
      <c r="E5" s="1">
        <v>2072</v>
      </c>
      <c r="F5" s="1">
        <v>0.38600000000000001</v>
      </c>
      <c r="G5" s="1">
        <f>ROUND(1/F5-1/$F$2,3)</f>
        <v>0.53300000000000003</v>
      </c>
      <c r="H5" s="8">
        <f>H4</f>
        <v>500</v>
      </c>
      <c r="I5" s="1">
        <f>ROUND(H$2/H5,4)</f>
        <v>0.45</v>
      </c>
      <c r="J5" s="121">
        <f>ROUND(1/I5-1/$I$2,3)</f>
        <v>0.97199999999999998</v>
      </c>
      <c r="K5" s="8">
        <v>1500</v>
      </c>
      <c r="L5" s="1">
        <v>0.33400000000000002</v>
      </c>
      <c r="M5" s="121">
        <f>ROUND(1/L5-1/$L$2,3)</f>
        <v>0.69</v>
      </c>
      <c r="N5" s="1">
        <v>3050</v>
      </c>
      <c r="O5" s="1">
        <v>0.161</v>
      </c>
      <c r="P5" s="1">
        <f>ROUND(1/O5-1/$O$2,3)</f>
        <v>4.3490000000000002</v>
      </c>
      <c r="Q5" s="8">
        <f>Q4</f>
        <v>1008</v>
      </c>
      <c r="R5" s="1">
        <f>ROUND(Q$2/Q5,4)</f>
        <v>0.22320000000000001</v>
      </c>
      <c r="S5" s="121">
        <f>ROUND(1/R5-1/$R$2,3)</f>
        <v>1.5389999999999999</v>
      </c>
      <c r="T5" s="8">
        <f>T4</f>
        <v>210</v>
      </c>
      <c r="U5" s="1">
        <f>ROUND(T$2/T5,4)</f>
        <v>1.0713999999999999</v>
      </c>
      <c r="V5" s="121">
        <f>ROUND(1/U5-1/$U$2,3)</f>
        <v>-0.495</v>
      </c>
      <c r="W5" s="8">
        <v>340</v>
      </c>
      <c r="X5" s="1">
        <v>0.621</v>
      </c>
      <c r="Y5" s="121">
        <v>0.74</v>
      </c>
      <c r="Z5" s="8"/>
      <c r="AB5" s="121"/>
      <c r="AF5" s="8"/>
      <c r="AH5" s="121"/>
      <c r="AL5" s="8"/>
      <c r="AN5" s="121"/>
      <c r="AR5" s="8"/>
      <c r="AT5" s="121"/>
      <c r="AX5" s="8"/>
      <c r="AZ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f>B5</f>
        <v>1450</v>
      </c>
      <c r="C6" s="1">
        <f>ROUND(B$2/B6,4)</f>
        <v>0.1552</v>
      </c>
      <c r="D6" s="121">
        <f>ROUND(1/C6-1/$C$2,3)</f>
        <v>5.0149999999999997</v>
      </c>
      <c r="E6" s="1">
        <f>E5</f>
        <v>2072</v>
      </c>
      <c r="F6" s="1">
        <f>ROUND(E$2/E6,4)</f>
        <v>0.1086</v>
      </c>
      <c r="G6" s="1">
        <f>ROUND(1/F6-1/$F$2,3)</f>
        <v>7.15</v>
      </c>
      <c r="H6" s="8">
        <f>ROUND((1/I6)*$H$2/I6,0)</f>
        <v>930</v>
      </c>
      <c r="I6" s="1">
        <f>ROUND(1/(1/I5-J5*ABS(J5)*$J$2),4)</f>
        <v>0.49180000000000001</v>
      </c>
      <c r="J6" s="121">
        <f>ROUND(1/I6-1/$I$2,7)</f>
        <v>0.78334689999999996</v>
      </c>
      <c r="K6" s="1">
        <f>K5</f>
        <v>1500</v>
      </c>
      <c r="L6" s="1">
        <f>ROUND(K$2/K6,4)</f>
        <v>0.15</v>
      </c>
      <c r="M6" s="1">
        <f>ROUND(1/L6-1/$L$2,3)</f>
        <v>4.3630000000000004</v>
      </c>
      <c r="N6" s="8">
        <f>N5</f>
        <v>3050</v>
      </c>
      <c r="O6" s="1">
        <f>ROUND(N$2/N6,4)</f>
        <v>7.3800000000000004E-2</v>
      </c>
      <c r="P6" s="121">
        <f>ROUND(1/O6-1/$O$2,3)</f>
        <v>11.688000000000001</v>
      </c>
      <c r="Q6" s="1">
        <f>ROUND((1/R6)*$Q$2/R6,0)</f>
        <v>4468</v>
      </c>
      <c r="R6" s="1">
        <f>ROUND(1/(1/R5-S5*ABS(S5)*$S$2),4)</f>
        <v>0.22439999999999999</v>
      </c>
      <c r="S6" s="1">
        <f>ROUND(1/R6-1/$R$2,7)</f>
        <v>1.5151515</v>
      </c>
      <c r="T6" s="8">
        <f>ROUND((1/U6)*$T$2/U6,0)</f>
        <v>217</v>
      </c>
      <c r="U6" s="1">
        <f>ROUND(1/(1/U5-V5*ABS(V5)*$V$2),4)</f>
        <v>1.018</v>
      </c>
      <c r="V6" s="1">
        <f>ROUND(1/U6-1/$U$2,7)</f>
        <v>-0.44625320000000002</v>
      </c>
      <c r="W6" s="8">
        <v>525</v>
      </c>
      <c r="X6" s="1">
        <v>0.74099999999999999</v>
      </c>
      <c r="Y6" s="1">
        <v>-0.26</v>
      </c>
      <c r="Z6" s="8"/>
      <c r="AB6" s="121"/>
      <c r="AF6" s="8"/>
      <c r="AH6" s="121"/>
      <c r="AL6" s="8"/>
      <c r="AN6" s="121"/>
      <c r="AR6" s="8"/>
      <c r="AT6" s="121"/>
      <c r="AX6" s="8"/>
      <c r="AZ6" s="121"/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f>ROUND((1/C7)*$B$2/C7,0)</f>
        <v>98</v>
      </c>
      <c r="C7" s="1">
        <f>ROUND(1/(1/C6-D6*ABS(D6)*$D$2),4)</f>
        <v>1.518</v>
      </c>
      <c r="D7" s="121">
        <f>ROUND(1/C7-1/$C$2,7)</f>
        <v>-0.76980990000000005</v>
      </c>
      <c r="E7" s="1">
        <f>ROUND((1/F7)*$E$2/F7,0)</f>
        <v>4239</v>
      </c>
      <c r="F7" s="1">
        <f>ROUND(1/(1/F6-G6*ABS(G6)*$G$2),4)</f>
        <v>-0.23039999999999999</v>
      </c>
      <c r="G7" s="1">
        <f>ROUND(1/F7-1/$F$2,7)</f>
        <v>-6.3978909000000002</v>
      </c>
      <c r="H7" s="8">
        <f>ROUND((1/I7)*$H$2/I7,0)</f>
        <v>821</v>
      </c>
      <c r="I7" s="1">
        <f>ROUND(1/(1/I6-J6*ABS(J6)*$J$2),4)</f>
        <v>0.52339999999999998</v>
      </c>
      <c r="J7" s="121">
        <f>ROUND(1/I7-1/$I$2,7)</f>
        <v>0.66058459999999997</v>
      </c>
      <c r="K7" s="1">
        <f>ROUND((1/L7)*$K$2/L7,0)</f>
        <v>9438</v>
      </c>
      <c r="L7" s="1">
        <f>ROUND(1/(1/L6-M6*ABS(M6)*$M$2),4)</f>
        <v>0.15440000000000001</v>
      </c>
      <c r="M7" s="1">
        <f>ROUND(1/L7-1/$L$2,7)</f>
        <v>4.1725364999999996</v>
      </c>
      <c r="N7" s="8">
        <f>ROUND((1/O7)*$N$2/O7,0)</f>
        <v>33381</v>
      </c>
      <c r="O7" s="1">
        <f>ROUND(1/(1/O6-P6*ABS(P6)*$P$2),4)</f>
        <v>8.2100000000000006E-2</v>
      </c>
      <c r="P7" s="121">
        <f>ROUND(1/O7-1/$O$2,7)</f>
        <v>10.3180706</v>
      </c>
      <c r="Q7" s="1">
        <f>ROUND((1/R7)*$Q$2/R7,0)</f>
        <v>4421</v>
      </c>
      <c r="R7" s="1">
        <f>ROUND(1/(1/R6-S6*ABS(S6)*$S$2),4)</f>
        <v>0.22559999999999999</v>
      </c>
      <c r="S7" s="1">
        <f>ROUND(1/R7-1/$R$2,7)</f>
        <v>1.4914476000000001</v>
      </c>
      <c r="T7" s="8">
        <f>ROUND((1/U7)*$T$2/U7,0)</f>
        <v>235</v>
      </c>
      <c r="U7" s="1">
        <f>ROUND(1/(1/U6-V6*ABS(V6)*$V$2),4)</f>
        <v>0.97829999999999995</v>
      </c>
      <c r="V7" s="121">
        <f>ROUND(1/U7-1/$U$2,7)</f>
        <v>-0.40639009999999998</v>
      </c>
      <c r="W7" s="1">
        <v>350</v>
      </c>
      <c r="X7" s="1">
        <v>0.91700000000000004</v>
      </c>
      <c r="Y7" s="1">
        <f>ROUND(1/X7-1/$X$2,3)</f>
        <v>-0.35899999999999999</v>
      </c>
      <c r="Z7" s="8"/>
      <c r="AB7" s="121"/>
      <c r="AF7" s="8"/>
      <c r="AH7" s="121"/>
      <c r="AL7" s="8"/>
      <c r="AN7" s="121"/>
      <c r="AR7" s="8"/>
      <c r="AT7" s="121"/>
      <c r="AX7" s="8"/>
      <c r="AZ7" s="121"/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8">
        <f>ROUND((1/C8)*$B$2/C8,0)</f>
        <v>142</v>
      </c>
      <c r="C8" s="1">
        <f>ROUND(1/(1/C7-D7*ABS(D7)*$D$2),4)</f>
        <v>1.2578</v>
      </c>
      <c r="D8" s="121">
        <f>ROUND(1/C8-1/$C$2,7)</f>
        <v>-0.63353250000000005</v>
      </c>
      <c r="E8" s="1">
        <f>ROUND((1/F8)*$E$2/F8,0)</f>
        <v>9524</v>
      </c>
      <c r="F8" s="1">
        <f>ROUND(1/(1/F7-G7*ABS(G7)*$G$2),4)</f>
        <v>0.1537</v>
      </c>
      <c r="G8" s="1">
        <f>ROUND(1/F8-1/$F$2,7)</f>
        <v>4.4485676999999999</v>
      </c>
      <c r="H8" s="8">
        <f>ROUND((1/I8)*$H$2/I8,0)</f>
        <v>748</v>
      </c>
      <c r="I8" s="1">
        <f>ROUND(1/(1/I7-J7*ABS(J7)*$J$2),4)</f>
        <v>0.54849999999999999</v>
      </c>
      <c r="J8" s="121">
        <f>ROUND(1/I8-1/$I$2,7)</f>
        <v>0.5731541</v>
      </c>
      <c r="K8" s="1">
        <f>ROUND((1/L8)*$K$2/L8,0)</f>
        <v>8934</v>
      </c>
      <c r="L8" s="1">
        <f>ROUND(1/(1/L7-M7*ABS(M7)*$M$2),4)</f>
        <v>0.15870000000000001</v>
      </c>
      <c r="M8" s="1">
        <f>ROUND(1/L8-1/$L$2,7)</f>
        <v>3.9970498000000001</v>
      </c>
      <c r="N8" s="8">
        <f>ROUND((1/O8)*$N$2/O8,0)</f>
        <v>27778</v>
      </c>
      <c r="O8" s="1">
        <f>ROUND(1/(1/O7-P7*ABS(P7)*$P$2),4)</f>
        <v>0.09</v>
      </c>
      <c r="P8" s="121">
        <f>ROUND(1/O8-1/$O$2,7)</f>
        <v>9.2489136999999992</v>
      </c>
      <c r="Q8" s="1">
        <f>ROUND((1/R8)*$Q$2/R8,0)</f>
        <v>4378</v>
      </c>
      <c r="R8" s="1">
        <f>ROUND(1/(1/R7-S7*ABS(S7)*$S$2),4)</f>
        <v>0.22670000000000001</v>
      </c>
      <c r="S8" s="1">
        <f>ROUND(1/R8-1/$R$2,7)</f>
        <v>1.4699395</v>
      </c>
      <c r="T8" s="8">
        <f>ROUND((1/U8)*$T$2/U8,0)</f>
        <v>251</v>
      </c>
      <c r="U8" s="1">
        <f>ROUND(1/(1/U7-V7*ABS(V7)*$V$2),4)</f>
        <v>0.94769999999999999</v>
      </c>
      <c r="V8" s="121">
        <f>ROUND(1/U8-1/$U$2,7)</f>
        <v>-0.37338519999999997</v>
      </c>
      <c r="W8" s="1">
        <f>W7</f>
        <v>350</v>
      </c>
      <c r="X8" s="1">
        <f>ROUND(W$2/W8,4)</f>
        <v>0.64290000000000003</v>
      </c>
      <c r="Y8" s="1">
        <f>ROUND(1/X8-1/$X$2,3)</f>
        <v>0.106</v>
      </c>
      <c r="Z8" s="8"/>
      <c r="AB8" s="121"/>
      <c r="AF8" s="8"/>
      <c r="AH8" s="121"/>
      <c r="AL8" s="8"/>
      <c r="AN8" s="121"/>
      <c r="AR8" s="8"/>
      <c r="AT8" s="121"/>
      <c r="AX8" s="8"/>
      <c r="AZ8" s="121"/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8">
        <f>ROUND((1/C9)*$B$2/C9,0)</f>
        <v>177</v>
      </c>
      <c r="C9" s="1">
        <f>ROUND(1/(1/C8-D8*ABS(D8)*$D$2),4)</f>
        <v>1.1269</v>
      </c>
      <c r="D9" s="121">
        <f>ROUND(1/C9-1/$C$2,7)</f>
        <v>-0.54118120000000003</v>
      </c>
      <c r="E9" s="1">
        <f>ROUND((1/F9)*$E$2/F9,0)</f>
        <v>358</v>
      </c>
      <c r="F9" s="1">
        <f>ROUND(1/(1/F8-G8*ABS(G8)*$G$2),4)</f>
        <v>0.79249999999999998</v>
      </c>
      <c r="G9" s="1">
        <f>ROUND(1/F9-1/$F$2,7)</f>
        <v>-0.79578349999999998</v>
      </c>
      <c r="H9" s="8">
        <f>ROUND((1/I9)*$H$2/I9,0)</f>
        <v>695</v>
      </c>
      <c r="I9" s="1">
        <f>ROUND(1/(1/I8-J8*ABS(J8)*$J$2),4)</f>
        <v>0.56899999999999995</v>
      </c>
      <c r="J9" s="121">
        <f>ROUND(1/I9-1/$I$2,7)</f>
        <v>0.50746919999999995</v>
      </c>
      <c r="K9" s="1">
        <f>ROUND((1/L9)*$K$2/L9,0)</f>
        <v>8489</v>
      </c>
      <c r="L9" s="1">
        <f>ROUND(1/(1/L8-M8*ABS(M8)*$M$2),4)</f>
        <v>0.1628</v>
      </c>
      <c r="M9" s="1">
        <f>ROUND(1/L9-1/$L$2,7)</f>
        <v>3.8383587000000001</v>
      </c>
      <c r="N9" s="8">
        <f>ROUND((1/O9)*$N$2/O9,0)</f>
        <v>23669</v>
      </c>
      <c r="O9" s="1">
        <f>ROUND(1/(1/O8-P8*ABS(P8)*$P$2),4)</f>
        <v>9.7500000000000003E-2</v>
      </c>
      <c r="P9" s="121">
        <f>ROUND(1/O9-1/$O$2,7)</f>
        <v>8.3942128999999994</v>
      </c>
      <c r="Q9" s="1">
        <f>ROUND((1/R9)*$Q$2/R9,0)</f>
        <v>4336</v>
      </c>
      <c r="R9" s="1">
        <f>ROUND(1/(1/R8-S8*ABS(S8)*$S$2),4)</f>
        <v>0.2278</v>
      </c>
      <c r="S9" s="1">
        <f>ROUND(1/R9-1/$R$2,7)</f>
        <v>1.4486391999999999</v>
      </c>
      <c r="T9" s="8">
        <f>ROUND((1/U9)*$T$2/U9,0)</f>
        <v>264</v>
      </c>
      <c r="U9" s="1">
        <f>ROUND(1/(1/U8-V8*ABS(V8)*$V$2),4)</f>
        <v>0.92330000000000001</v>
      </c>
      <c r="V9" s="121">
        <f>ROUND(1/U9-1/$U$2,7)</f>
        <v>-0.34549980000000002</v>
      </c>
      <c r="W9" s="1">
        <f>ROUND((1/X9)*$W$2/X9,0)-ROUND((476-350)-(0.848981321884769)*(EXP(2.5)),0)</f>
        <v>360</v>
      </c>
      <c r="X9" s="1">
        <f>ROUND(1/(1/X8-Y8*ABS(Y8)*$Y$2),4)</f>
        <v>0.6875</v>
      </c>
      <c r="Y9" s="1">
        <f>ROUND(1/X9-1/$X$2,7)</f>
        <v>5.2700999999999998E-3</v>
      </c>
      <c r="Z9" s="8"/>
      <c r="AB9" s="121"/>
      <c r="AF9" s="8"/>
      <c r="AH9" s="121"/>
      <c r="AL9" s="8"/>
      <c r="AN9" s="121"/>
      <c r="AR9" s="8"/>
      <c r="AT9" s="121"/>
      <c r="AX9" s="8"/>
      <c r="AZ9" s="121"/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8">
        <f>ROUND((1/C10)*$B$2/C10,0)</f>
        <v>205</v>
      </c>
      <c r="C10" s="1">
        <f>ROUND(1/(1/C9-D9*ABS(D9)*$D$2),4)</f>
        <v>1.0474000000000001</v>
      </c>
      <c r="D10" s="121">
        <f>ROUND(1/C10-1/$C$2,7)</f>
        <v>-0.47382629999999998</v>
      </c>
      <c r="E10" s="1">
        <f>ROUND((1/F10)*$E$2/F10,0)</f>
        <v>460</v>
      </c>
      <c r="F10" s="1">
        <f>ROUND(1/(1/F9-G9*ABS(G9)*$G$2),4)</f>
        <v>0.69950000000000001</v>
      </c>
      <c r="G10" s="1">
        <f>ROUND(1/F10-1/$F$2,7)</f>
        <v>-0.62802060000000004</v>
      </c>
      <c r="H10" s="8"/>
      <c r="J10" s="121"/>
      <c r="K10" s="1">
        <f>ROUND((1/L10)*$K$2/L10,0)</f>
        <v>8087</v>
      </c>
      <c r="L10" s="1">
        <f>ROUND(1/(1/L9-M9*ABS(M9)*$M$2),4)</f>
        <v>0.1668</v>
      </c>
      <c r="M10" s="1">
        <f>ROUND(1/L10-1/$L$2,7)</f>
        <v>3.6910563999999999</v>
      </c>
      <c r="N10" s="8">
        <f>ROUND((1/O10)*$N$2/O10,0)</f>
        <v>20525</v>
      </c>
      <c r="O10" s="1">
        <f>ROUND(1/(1/O9-P9*ABS(P9)*$P$2),4)</f>
        <v>0.1047</v>
      </c>
      <c r="P10" s="121">
        <f>ROUND(1/O10-1/$O$2,7)</f>
        <v>7.6889010000000004</v>
      </c>
      <c r="T10" s="8"/>
      <c r="V10" s="121"/>
      <c r="W10" s="1">
        <f>ROUND((1/X10)*$W$2/X10,0)-ROUND((476-350)-(0.848981321884769)*(EXP(3.75)),0)</f>
        <v>386</v>
      </c>
      <c r="X10" s="1">
        <f>ROUND(1/(1/X9-Y9*ABS(Y9)*$Y$2),4)</f>
        <v>0.68759999999999999</v>
      </c>
      <c r="Y10" s="1">
        <f>ROUND(1/X10-1/$X$2,7)</f>
        <v>5.0585999999999999E-3</v>
      </c>
      <c r="Z10" s="8"/>
      <c r="AB10" s="121"/>
      <c r="AF10" s="8"/>
      <c r="AH10" s="121"/>
      <c r="AL10" s="8"/>
      <c r="AN10" s="121"/>
      <c r="AR10" s="8"/>
      <c r="AT10" s="121"/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8"/>
      <c r="D11" s="121"/>
      <c r="H11" s="8"/>
      <c r="J11" s="121"/>
      <c r="N11" s="8"/>
      <c r="P11" s="121"/>
      <c r="T11" s="8"/>
      <c r="V11" s="121"/>
      <c r="W11" s="1">
        <f>ROUND((1/X11)*$W$2/X11,0)-ROUND((476-350)-(0.848981321884769)*(EXP(4.875)),0)</f>
        <v>461</v>
      </c>
      <c r="X11" s="1">
        <f>ROUND(1/(1/X10-Y10*ABS(Y10)*$Y$2),4)</f>
        <v>0.68769999999999998</v>
      </c>
      <c r="Y11" s="1">
        <f>ROUND(1/X11-1/$X$2,7)</f>
        <v>4.8471E-3</v>
      </c>
      <c r="Z11" s="8"/>
      <c r="AB11" s="121"/>
      <c r="AF11" s="8"/>
      <c r="AH11" s="121"/>
      <c r="AL11" s="8"/>
      <c r="AN11" s="121"/>
      <c r="AR11" s="8"/>
      <c r="AT11" s="121"/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8"/>
      <c r="D12" s="121"/>
      <c r="H12" s="8"/>
      <c r="J12" s="121"/>
      <c r="N12" s="8"/>
      <c r="P12" s="121"/>
      <c r="T12" s="8"/>
      <c r="V12" s="121"/>
      <c r="W12" s="1">
        <f>ROUND((1/X12)*$W$2/X12,0)</f>
        <v>476</v>
      </c>
      <c r="X12" s="1">
        <f>ROUND(1/(1/X11-Y11*ABS(Y11)*$Y$2),4)</f>
        <v>0.68779999999999997</v>
      </c>
      <c r="Y12" s="1">
        <f>ROUND(1/X12-1/$X$2,7)</f>
        <v>4.6357000000000004E-3</v>
      </c>
      <c r="Z12" s="8"/>
      <c r="AB12" s="121"/>
      <c r="AF12" s="8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8"/>
      <c r="D13" s="121"/>
      <c r="H13" s="8"/>
      <c r="J13" s="121"/>
      <c r="N13" s="8"/>
      <c r="P13" s="121"/>
      <c r="T13" s="8"/>
      <c r="V13" s="121"/>
      <c r="Z13" s="8"/>
      <c r="AB13" s="121"/>
      <c r="AF13" s="8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/>
      <c r="D14" s="121"/>
      <c r="H14" s="8"/>
      <c r="J14" s="121"/>
      <c r="N14" s="8"/>
      <c r="P14" s="121"/>
      <c r="T14" s="8"/>
      <c r="V14" s="121"/>
      <c r="Z14" s="8"/>
      <c r="AB14" s="121"/>
      <c r="AF14" s="8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/>
      <c r="D15" s="121"/>
      <c r="H15" s="8"/>
      <c r="J15" s="121"/>
      <c r="N15" s="8"/>
      <c r="P15" s="121"/>
      <c r="T15" s="8"/>
      <c r="V15" s="121"/>
      <c r="Z15" s="8"/>
      <c r="AB15" s="121"/>
      <c r="AF15" s="8"/>
      <c r="AH15" s="121"/>
      <c r="AL15" s="8"/>
      <c r="AN15" s="121"/>
      <c r="AR15" s="8"/>
      <c r="AT15" s="121"/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/>
      <c r="D16" s="121"/>
      <c r="H16" s="8"/>
      <c r="J16" s="121"/>
      <c r="N16" s="8"/>
      <c r="P16" s="121"/>
      <c r="T16" s="8"/>
      <c r="V16" s="121"/>
      <c r="W16" s="1" t="s">
        <v>236</v>
      </c>
      <c r="X16" s="1" t="s">
        <v>235</v>
      </c>
      <c r="Y16" s="1" t="s">
        <v>237</v>
      </c>
      <c r="Z16" s="8"/>
      <c r="AB16" s="121"/>
      <c r="AF16" s="8"/>
      <c r="AH16" s="121"/>
      <c r="AL16" s="8"/>
      <c r="AN16" s="121"/>
      <c r="AR16" s="8"/>
      <c r="AT16" s="121"/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/>
      <c r="D17" s="121"/>
      <c r="H17" s="8"/>
      <c r="J17" s="121"/>
      <c r="N17" s="8"/>
      <c r="P17" s="121"/>
      <c r="T17" s="8"/>
      <c r="V17" s="121"/>
      <c r="W17" s="1">
        <v>0</v>
      </c>
      <c r="X17" s="1">
        <v>0.01</v>
      </c>
      <c r="Y17" s="1">
        <v>0.10617649999999999</v>
      </c>
      <c r="Z17" s="8"/>
      <c r="AB17" s="121"/>
      <c r="AF17" s="8"/>
      <c r="AH17" s="121"/>
      <c r="AL17" s="8"/>
      <c r="AN17" s="121"/>
      <c r="AR17" s="8"/>
      <c r="AT17" s="121"/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/>
      <c r="D18" s="121"/>
      <c r="H18" s="8"/>
      <c r="J18" s="121"/>
      <c r="N18" s="8"/>
      <c r="P18" s="121"/>
      <c r="T18" s="8"/>
      <c r="V18" s="121"/>
      <c r="W18" s="1">
        <v>1</v>
      </c>
      <c r="X18" s="1">
        <v>2.7182818284590453E-2</v>
      </c>
      <c r="Y18" s="1">
        <v>0.10520930000000001</v>
      </c>
      <c r="Z18" s="8"/>
      <c r="AB18" s="121"/>
      <c r="AF18" s="8"/>
      <c r="AH18" s="121"/>
      <c r="AL18" s="8"/>
      <c r="AN18" s="121"/>
      <c r="AR18" s="8"/>
      <c r="AT18" s="121"/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/>
      <c r="D19" s="121"/>
      <c r="H19" s="8"/>
      <c r="J19" s="121"/>
      <c r="N19" s="8"/>
      <c r="P19" s="121"/>
      <c r="T19" s="8"/>
      <c r="V19" s="121"/>
      <c r="W19" s="1">
        <v>2</v>
      </c>
      <c r="X19" s="1">
        <v>7.3890560989306506E-2</v>
      </c>
      <c r="Y19" s="1">
        <v>0.1032786</v>
      </c>
      <c r="Z19" s="8"/>
      <c r="AB19" s="121"/>
      <c r="AF19" s="8"/>
      <c r="AH19" s="121"/>
      <c r="AL19" s="8"/>
      <c r="AN19" s="121"/>
      <c r="AR19" s="8"/>
      <c r="AT19" s="121"/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/>
      <c r="D20" s="121"/>
      <c r="H20" s="8"/>
      <c r="J20" s="121"/>
      <c r="N20" s="8"/>
      <c r="P20" s="121"/>
      <c r="T20" s="8"/>
      <c r="V20" s="121"/>
      <c r="W20" s="1">
        <v>3</v>
      </c>
      <c r="X20" s="1">
        <v>0.20085536923187669</v>
      </c>
      <c r="Y20" s="1">
        <v>9.7754300000000002E-2</v>
      </c>
      <c r="Z20" s="8"/>
      <c r="AB20" s="121"/>
      <c r="AF20" s="8"/>
      <c r="AH20" s="121"/>
      <c r="AL20" s="8"/>
      <c r="AN20" s="121"/>
      <c r="AR20" s="8"/>
      <c r="AT20" s="121"/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/>
      <c r="D21" s="121"/>
      <c r="H21" s="8"/>
      <c r="J21" s="121"/>
      <c r="N21" s="8"/>
      <c r="P21" s="121"/>
      <c r="T21" s="8"/>
      <c r="V21" s="121"/>
      <c r="W21" s="1">
        <v>4</v>
      </c>
      <c r="X21" s="1">
        <v>0.54598150033144233</v>
      </c>
      <c r="Y21" s="1">
        <v>8.5172999999999999E-2</v>
      </c>
      <c r="Z21" s="8"/>
      <c r="AB21" s="121"/>
      <c r="AF21" s="8"/>
      <c r="AH21" s="121"/>
      <c r="AL21" s="8"/>
      <c r="AN21" s="121"/>
      <c r="AR21" s="8"/>
      <c r="AT21" s="121"/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/>
      <c r="D22" s="121"/>
      <c r="H22" s="8"/>
      <c r="J22" s="121"/>
      <c r="N22" s="8"/>
      <c r="P22" s="121"/>
      <c r="T22" s="8"/>
      <c r="V22" s="121"/>
      <c r="W22" s="1">
        <v>5</v>
      </c>
      <c r="X22" s="1">
        <v>1.484131591025766</v>
      </c>
      <c r="Y22" s="1">
        <v>6.1755200000000003E-2</v>
      </c>
      <c r="Z22" s="8"/>
      <c r="AB22" s="121"/>
      <c r="AF22" s="8"/>
      <c r="AH22" s="121"/>
      <c r="AL22" s="8"/>
      <c r="AN22" s="121"/>
      <c r="AR22" s="8"/>
      <c r="AT22" s="121"/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/>
      <c r="D23" s="121"/>
      <c r="H23" s="8"/>
      <c r="J23" s="121"/>
      <c r="N23" s="8"/>
      <c r="P23" s="121"/>
      <c r="T23" s="8"/>
      <c r="V23" s="121"/>
      <c r="W23" s="1">
        <v>6</v>
      </c>
      <c r="X23" s="1">
        <v>4.0342879349273515</v>
      </c>
      <c r="Y23" s="1">
        <v>3.1767299999999998E-2</v>
      </c>
      <c r="Z23" s="8"/>
      <c r="AB23" s="121"/>
      <c r="AF23" s="8"/>
      <c r="AH23" s="121"/>
      <c r="AL23" s="8"/>
      <c r="AN23" s="121"/>
      <c r="AR23" s="8"/>
      <c r="AT23" s="121"/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/>
      <c r="D24" s="121"/>
      <c r="H24" s="8"/>
      <c r="J24" s="121"/>
      <c r="N24" s="8"/>
      <c r="P24" s="121"/>
      <c r="T24" s="8"/>
      <c r="V24" s="121"/>
      <c r="W24" s="1">
        <v>7</v>
      </c>
      <c r="X24" s="1">
        <v>10.966331584284585</v>
      </c>
      <c r="Y24" s="1">
        <v>-1.0426400000000001E-2</v>
      </c>
      <c r="Z24" s="8"/>
      <c r="AB24" s="121"/>
      <c r="AF24" s="8"/>
      <c r="AH24" s="121"/>
      <c r="AL24" s="8"/>
      <c r="AN24" s="121"/>
      <c r="AR24" s="8"/>
      <c r="AT24" s="121"/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/>
      <c r="D25" s="121"/>
      <c r="H25" s="8"/>
      <c r="J25" s="121"/>
      <c r="N25" s="8"/>
      <c r="P25" s="121"/>
      <c r="T25" s="8"/>
      <c r="V25" s="121"/>
      <c r="W25" s="1">
        <v>6.1</v>
      </c>
      <c r="X25" s="1">
        <v>4.4585777008251677</v>
      </c>
      <c r="Y25" s="1">
        <v>2.8921200000000001E-2</v>
      </c>
      <c r="Z25" s="8"/>
      <c r="AB25" s="121"/>
      <c r="AF25" s="8"/>
      <c r="AH25" s="121"/>
      <c r="AL25" s="8"/>
      <c r="AN25" s="121"/>
      <c r="AR25" s="8"/>
      <c r="AT25" s="121"/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/>
      <c r="D26" s="121"/>
      <c r="H26" s="8"/>
      <c r="J26" s="121"/>
      <c r="N26" s="8"/>
      <c r="P26" s="121"/>
      <c r="T26" s="8"/>
      <c r="V26" s="121"/>
      <c r="W26" s="1">
        <v>6.1999999999999993</v>
      </c>
      <c r="X26" s="1">
        <v>4.9274904109325597</v>
      </c>
      <c r="Y26" s="1">
        <v>2.6086100000000001E-2</v>
      </c>
      <c r="Z26" s="8"/>
      <c r="AB26" s="121"/>
      <c r="AF26" s="8"/>
      <c r="AH26" s="121"/>
      <c r="AL26" s="8"/>
      <c r="AN26" s="121"/>
      <c r="AR26" s="8"/>
      <c r="AT26" s="121"/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/>
      <c r="D27" s="121"/>
      <c r="H27" s="8"/>
      <c r="J27" s="121"/>
      <c r="N27" s="8"/>
      <c r="P27" s="121"/>
      <c r="T27" s="8"/>
      <c r="V27" s="121"/>
      <c r="W27" s="1">
        <v>6.2999999999999989</v>
      </c>
      <c r="X27" s="1">
        <v>5.445719101259284</v>
      </c>
      <c r="Y27" s="1">
        <v>2.3478700000000002E-2</v>
      </c>
      <c r="Z27" s="8"/>
      <c r="AB27" s="121"/>
      <c r="AF27" s="8"/>
      <c r="AH27" s="121"/>
      <c r="AL27" s="8"/>
      <c r="AN27" s="121"/>
      <c r="AR27" s="8"/>
      <c r="AT27" s="121"/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/>
      <c r="D28" s="121"/>
      <c r="H28" s="8"/>
      <c r="J28" s="121"/>
      <c r="N28" s="8"/>
      <c r="P28" s="121"/>
      <c r="T28" s="8"/>
      <c r="V28" s="121"/>
      <c r="W28" s="1">
        <v>6.3999999999999986</v>
      </c>
      <c r="X28" s="1">
        <v>6.0184503787208126</v>
      </c>
      <c r="Y28" s="1">
        <v>2.08805E-2</v>
      </c>
      <c r="Z28" s="8"/>
      <c r="AB28" s="121"/>
      <c r="AF28" s="8"/>
      <c r="AH28" s="121"/>
      <c r="AL28" s="8"/>
      <c r="AN28" s="121"/>
      <c r="AR28" s="8"/>
      <c r="AT28" s="121"/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/>
      <c r="D29" s="121"/>
      <c r="H29" s="8"/>
      <c r="J29" s="121"/>
      <c r="N29" s="8"/>
      <c r="P29" s="121"/>
      <c r="T29" s="8"/>
      <c r="V29" s="121"/>
      <c r="W29" s="1">
        <v>6.4999999999999982</v>
      </c>
      <c r="X29" s="1">
        <v>6.6514163304436069</v>
      </c>
      <c r="Y29" s="1">
        <v>1.8076100000000001E-2</v>
      </c>
      <c r="Z29" s="8"/>
      <c r="AB29" s="121"/>
      <c r="AF29" s="8"/>
      <c r="AH29" s="121"/>
      <c r="AL29" s="8"/>
      <c r="AN29" s="121"/>
      <c r="AR29" s="8"/>
      <c r="AT29" s="121"/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/>
      <c r="D30" s="121"/>
      <c r="H30" s="8"/>
      <c r="J30" s="121"/>
      <c r="N30" s="8"/>
      <c r="P30" s="121"/>
      <c r="T30" s="8"/>
      <c r="V30" s="121"/>
      <c r="W30" s="1">
        <v>6.5999999999999979</v>
      </c>
      <c r="X30" s="1">
        <v>7.3509518924197135</v>
      </c>
      <c r="Y30" s="1">
        <v>1.46391E-2</v>
      </c>
      <c r="Z30" s="8"/>
      <c r="AB30" s="121"/>
      <c r="AF30" s="8"/>
      <c r="AH30" s="121"/>
      <c r="AL30" s="8"/>
      <c r="AN30" s="121"/>
      <c r="AR30" s="8"/>
      <c r="AT30" s="121"/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/>
      <c r="D31" s="121"/>
      <c r="H31" s="8"/>
      <c r="J31" s="121"/>
      <c r="N31" s="8"/>
      <c r="P31" s="121"/>
      <c r="T31" s="8"/>
      <c r="V31" s="121"/>
      <c r="W31" s="1">
        <v>6.6999999999999975</v>
      </c>
      <c r="X31" s="1">
        <v>8.124058251675411</v>
      </c>
      <c r="Y31" s="1">
        <v>1.05787E-2</v>
      </c>
      <c r="Z31" s="8"/>
      <c r="AB31" s="121"/>
      <c r="AF31" s="8"/>
      <c r="AH31" s="121"/>
      <c r="AL31" s="8"/>
      <c r="AN31" s="121"/>
      <c r="AR31" s="8"/>
      <c r="AT31" s="121"/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/>
      <c r="D32" s="121"/>
      <c r="H32" s="8"/>
      <c r="J32" s="121"/>
      <c r="N32" s="8"/>
      <c r="P32" s="121"/>
      <c r="T32" s="8"/>
      <c r="V32" s="121"/>
      <c r="W32" s="1">
        <v>6.7999999999999972</v>
      </c>
      <c r="X32" s="1">
        <v>8.9784729165041526</v>
      </c>
      <c r="Y32" s="1">
        <v>4.6357000000000004E-3</v>
      </c>
      <c r="Z32" s="8"/>
      <c r="AB32" s="121"/>
      <c r="AF32" s="8"/>
      <c r="AH32" s="121"/>
      <c r="AL32" s="8"/>
      <c r="AN32" s="121"/>
      <c r="AR32" s="8"/>
      <c r="AT32" s="121"/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/>
      <c r="D33" s="121"/>
      <c r="H33" s="8"/>
      <c r="J33" s="121"/>
      <c r="N33" s="8"/>
      <c r="P33" s="121"/>
      <c r="T33" s="8"/>
      <c r="V33" s="121"/>
      <c r="Z33" s="8"/>
      <c r="AB33" s="121"/>
      <c r="AF33" s="8"/>
      <c r="AH33" s="121"/>
      <c r="AL33" s="8"/>
      <c r="AN33" s="121"/>
      <c r="AR33" s="8"/>
      <c r="AT33" s="121"/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/>
      <c r="D34" s="121"/>
      <c r="H34" s="8"/>
      <c r="J34" s="121"/>
      <c r="N34" s="8"/>
      <c r="P34" s="121"/>
      <c r="T34" s="8"/>
      <c r="V34" s="121"/>
      <c r="Z34" s="8"/>
      <c r="AB34" s="121"/>
      <c r="AF34" s="8"/>
      <c r="AH34" s="121"/>
      <c r="AL34" s="8"/>
      <c r="AN34" s="121"/>
      <c r="AR34" s="8"/>
      <c r="AT34" s="121"/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/>
      <c r="D35" s="121"/>
      <c r="H35" s="8"/>
      <c r="J35" s="121"/>
      <c r="N35" s="8"/>
      <c r="P35" s="121"/>
      <c r="T35" s="8"/>
      <c r="V35" s="121"/>
      <c r="Z35" s="8"/>
      <c r="AB35" s="121"/>
      <c r="AF35" s="8"/>
      <c r="AH35" s="121"/>
      <c r="AL35" s="8"/>
      <c r="AN35" s="121"/>
      <c r="AR35" s="8"/>
      <c r="AT35" s="121"/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/>
      <c r="D36" s="121"/>
      <c r="H36" s="8"/>
      <c r="J36" s="121"/>
      <c r="N36" s="8"/>
      <c r="P36" s="121"/>
      <c r="T36" s="8"/>
      <c r="V36" s="121"/>
      <c r="Z36" s="8"/>
      <c r="AB36" s="121"/>
      <c r="AF36" s="8"/>
      <c r="AH36" s="121"/>
      <c r="AL36" s="8"/>
      <c r="AN36" s="121"/>
      <c r="AR36" s="8"/>
      <c r="AT36" s="121"/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/>
      <c r="D37" s="121"/>
      <c r="H37" s="8"/>
      <c r="J37" s="121"/>
      <c r="N37" s="8"/>
      <c r="P37" s="121"/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/>
      <c r="D38" s="121"/>
      <c r="H38" s="8"/>
      <c r="J38" s="121"/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/>
      <c r="D39" s="121"/>
      <c r="H39" s="8"/>
      <c r="J39" s="121"/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H40" s="8"/>
      <c r="J40" s="121"/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V1:KX1"/>
    <mergeCell ref="KY1:LA1"/>
    <mergeCell ref="LB1:LD1"/>
    <mergeCell ref="KD1:KF1"/>
    <mergeCell ref="KG1:KI1"/>
    <mergeCell ref="KJ1:KL1"/>
    <mergeCell ref="KM1:KO1"/>
    <mergeCell ref="KP1:KR1"/>
    <mergeCell ref="KS1:KU1"/>
    <mergeCell ref="JL1:JN1"/>
    <mergeCell ref="JO1:JQ1"/>
    <mergeCell ref="JR1:JT1"/>
    <mergeCell ref="JU1:JW1"/>
    <mergeCell ref="JX1:JZ1"/>
    <mergeCell ref="KA1:KC1"/>
    <mergeCell ref="IT1:IV1"/>
    <mergeCell ref="IW1:IY1"/>
    <mergeCell ref="IZ1:JB1"/>
    <mergeCell ref="JC1:JE1"/>
    <mergeCell ref="JF1:JH1"/>
    <mergeCell ref="JI1:JK1"/>
    <mergeCell ref="IB1:ID1"/>
    <mergeCell ref="IE1:IG1"/>
    <mergeCell ref="IH1:IJ1"/>
    <mergeCell ref="IK1:IM1"/>
    <mergeCell ref="IN1:IP1"/>
    <mergeCell ref="IQ1:IS1"/>
    <mergeCell ref="HJ1:HL1"/>
    <mergeCell ref="HM1:HO1"/>
    <mergeCell ref="HP1:HR1"/>
    <mergeCell ref="HS1:HU1"/>
    <mergeCell ref="HV1:HX1"/>
    <mergeCell ref="HY1:IA1"/>
    <mergeCell ref="GR1:GT1"/>
    <mergeCell ref="GU1:GW1"/>
    <mergeCell ref="GX1:GZ1"/>
    <mergeCell ref="HA1:HC1"/>
    <mergeCell ref="HD1:HF1"/>
    <mergeCell ref="HG1:HI1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598F-55FF-4A84-B8B6-3F9B6C15C138}">
  <sheetPr codeName="Sheet6">
    <pageSetUpPr fitToPage="1"/>
  </sheetPr>
  <dimension ref="A1:LD203"/>
  <sheetViews>
    <sheetView zoomScaleNormal="100" workbookViewId="0">
      <selection activeCell="C2" sqref="C2"/>
    </sheetView>
  </sheetViews>
  <sheetFormatPr defaultColWidth="9.109375" defaultRowHeight="14.4" x14ac:dyDescent="0.3"/>
  <cols>
    <col min="1" max="1" width="10.109375" style="1" bestFit="1" customWidth="1"/>
    <col min="2" max="2" width="9.88671875" style="1" bestFit="1" customWidth="1"/>
    <col min="3" max="3" width="10" style="1" customWidth="1"/>
    <col min="4" max="4" width="9.109375" style="1"/>
    <col min="5" max="5" width="10.44140625" style="1" customWidth="1"/>
    <col min="6" max="8" width="9.109375" style="1"/>
    <col min="9" max="9" width="10.88671875" style="1" bestFit="1" customWidth="1"/>
    <col min="10" max="16384" width="9.109375" style="1"/>
  </cols>
  <sheetData>
    <row r="1" spans="1:316" x14ac:dyDescent="0.3">
      <c r="A1" s="120" t="s">
        <v>52</v>
      </c>
      <c r="B1" s="140" t="s">
        <v>81</v>
      </c>
      <c r="C1" s="139"/>
      <c r="D1" s="139"/>
      <c r="E1" s="140" t="s">
        <v>84</v>
      </c>
      <c r="F1" s="139"/>
      <c r="G1" s="141"/>
      <c r="H1" s="140" t="s">
        <v>98</v>
      </c>
      <c r="I1" s="139"/>
      <c r="J1" s="141"/>
      <c r="K1" s="140" t="s">
        <v>99</v>
      </c>
      <c r="L1" s="139"/>
      <c r="M1" s="141"/>
      <c r="N1" s="140" t="s">
        <v>100</v>
      </c>
      <c r="O1" s="139"/>
      <c r="P1" s="141"/>
      <c r="Q1" s="140" t="s">
        <v>109</v>
      </c>
      <c r="R1" s="139"/>
      <c r="S1" s="141"/>
      <c r="T1" s="139" t="s">
        <v>140</v>
      </c>
      <c r="U1" s="139"/>
      <c r="V1" s="139"/>
      <c r="W1" s="140" t="s">
        <v>145</v>
      </c>
      <c r="X1" s="139"/>
      <c r="Y1" s="141"/>
      <c r="Z1" s="139" t="s">
        <v>146</v>
      </c>
      <c r="AA1" s="139"/>
      <c r="AB1" s="139"/>
      <c r="AC1" s="140"/>
      <c r="AD1" s="139"/>
      <c r="AE1" s="141"/>
      <c r="AF1" s="140"/>
      <c r="AG1" s="139"/>
      <c r="AH1" s="141"/>
      <c r="AI1" s="139"/>
      <c r="AJ1" s="139"/>
      <c r="AK1" s="139"/>
      <c r="AL1" s="140"/>
      <c r="AM1" s="139"/>
      <c r="AN1" s="141"/>
      <c r="AO1" s="139"/>
      <c r="AP1" s="139"/>
      <c r="AQ1" s="139"/>
      <c r="AR1" s="140"/>
      <c r="AS1" s="139"/>
      <c r="AT1" s="141"/>
      <c r="AU1" s="139"/>
      <c r="AV1" s="139"/>
      <c r="AW1" s="139"/>
      <c r="AX1" s="140"/>
      <c r="AY1" s="139"/>
      <c r="AZ1" s="141"/>
      <c r="BA1" s="139"/>
      <c r="BB1" s="139"/>
      <c r="BC1" s="139"/>
      <c r="BD1" s="140"/>
      <c r="BE1" s="139"/>
      <c r="BF1" s="141"/>
      <c r="BG1" s="139"/>
      <c r="BH1" s="139"/>
      <c r="BI1" s="139"/>
      <c r="BJ1" s="140"/>
      <c r="BK1" s="139"/>
      <c r="BL1" s="141"/>
      <c r="BM1" s="139"/>
      <c r="BN1" s="139"/>
      <c r="BO1" s="139"/>
      <c r="BP1" s="140"/>
      <c r="BQ1" s="139"/>
      <c r="BR1" s="141"/>
      <c r="BS1" s="139"/>
      <c r="BT1" s="139"/>
      <c r="BU1" s="139"/>
      <c r="BV1" s="140"/>
      <c r="BW1" s="139"/>
      <c r="BX1" s="141"/>
      <c r="BY1" s="139"/>
      <c r="BZ1" s="139"/>
      <c r="CA1" s="139"/>
      <c r="CB1" s="140"/>
      <c r="CC1" s="139"/>
      <c r="CD1" s="141"/>
      <c r="CE1" s="139"/>
      <c r="CF1" s="139"/>
      <c r="CG1" s="139"/>
      <c r="CH1" s="140"/>
      <c r="CI1" s="139"/>
      <c r="CJ1" s="141"/>
      <c r="CK1" s="139"/>
      <c r="CL1" s="139"/>
      <c r="CM1" s="139"/>
      <c r="CN1" s="140"/>
      <c r="CO1" s="139"/>
      <c r="CP1" s="141"/>
      <c r="CQ1" s="139"/>
      <c r="CR1" s="139"/>
      <c r="CS1" s="139"/>
      <c r="CT1" s="140"/>
      <c r="CU1" s="139"/>
      <c r="CV1" s="141"/>
      <c r="CW1" s="139"/>
      <c r="CX1" s="139"/>
      <c r="CY1" s="139"/>
      <c r="CZ1" s="140"/>
      <c r="DA1" s="139"/>
      <c r="DB1" s="141"/>
      <c r="DC1" s="139"/>
      <c r="DD1" s="139"/>
      <c r="DE1" s="139"/>
      <c r="DF1" s="140"/>
      <c r="DG1" s="139"/>
      <c r="DH1" s="141"/>
      <c r="DI1" s="139"/>
      <c r="DJ1" s="139"/>
      <c r="DK1" s="139"/>
      <c r="DL1" s="140"/>
      <c r="DM1" s="139"/>
      <c r="DN1" s="141"/>
      <c r="DO1" s="139"/>
      <c r="DP1" s="139"/>
      <c r="DQ1" s="139"/>
      <c r="DR1" s="140"/>
      <c r="DS1" s="139"/>
      <c r="DT1" s="141"/>
      <c r="DU1" s="139"/>
      <c r="DV1" s="139"/>
      <c r="DW1" s="139"/>
      <c r="DX1" s="140"/>
      <c r="DY1" s="139"/>
      <c r="DZ1" s="141"/>
      <c r="EA1" s="139"/>
      <c r="EB1" s="139"/>
      <c r="EC1" s="139"/>
      <c r="ED1" s="140"/>
      <c r="EE1" s="139"/>
      <c r="EF1" s="141"/>
      <c r="EG1" s="139"/>
      <c r="EH1" s="139"/>
      <c r="EI1" s="139"/>
      <c r="EJ1" s="140"/>
      <c r="EK1" s="139"/>
      <c r="EL1" s="141"/>
      <c r="EM1" s="139"/>
      <c r="EN1" s="139"/>
      <c r="EO1" s="139"/>
      <c r="EP1" s="140"/>
      <c r="EQ1" s="139"/>
      <c r="ER1" s="141"/>
      <c r="ES1" s="139"/>
      <c r="ET1" s="139"/>
      <c r="EU1" s="139"/>
      <c r="EV1" s="140"/>
      <c r="EW1" s="139"/>
      <c r="EX1" s="141"/>
      <c r="EY1" s="139"/>
      <c r="EZ1" s="139"/>
      <c r="FA1" s="139"/>
      <c r="FB1" s="140"/>
      <c r="FC1" s="139"/>
      <c r="FD1" s="141"/>
      <c r="FE1" s="139"/>
      <c r="FF1" s="139"/>
      <c r="FG1" s="139"/>
      <c r="FH1" s="140"/>
      <c r="FI1" s="139"/>
      <c r="FJ1" s="141"/>
      <c r="FK1" s="139"/>
      <c r="FL1" s="139"/>
      <c r="FM1" s="139"/>
      <c r="FN1" s="140"/>
      <c r="FO1" s="139"/>
      <c r="FP1" s="141"/>
      <c r="FQ1" s="139"/>
      <c r="FR1" s="139"/>
      <c r="FS1" s="139"/>
      <c r="FT1" s="140"/>
      <c r="FU1" s="139"/>
      <c r="FV1" s="141"/>
      <c r="FW1" s="139"/>
      <c r="FX1" s="139"/>
      <c r="FY1" s="139"/>
      <c r="FZ1" s="140"/>
      <c r="GA1" s="139"/>
      <c r="GB1" s="141"/>
      <c r="GC1" s="139"/>
      <c r="GD1" s="139"/>
      <c r="GE1" s="139"/>
      <c r="GF1" s="140"/>
      <c r="GG1" s="139"/>
      <c r="GH1" s="141"/>
      <c r="GI1" s="139"/>
      <c r="GJ1" s="139"/>
      <c r="GK1" s="139"/>
      <c r="GL1" s="140"/>
      <c r="GM1" s="139"/>
      <c r="GN1" s="141"/>
      <c r="GO1" s="139"/>
      <c r="GP1" s="139"/>
      <c r="GQ1" s="139"/>
      <c r="GR1" s="140"/>
      <c r="GS1" s="139"/>
      <c r="GT1" s="141"/>
      <c r="GU1" s="139"/>
      <c r="GV1" s="139"/>
      <c r="GW1" s="139"/>
      <c r="GX1" s="140"/>
      <c r="GY1" s="139"/>
      <c r="GZ1" s="141"/>
      <c r="HA1" s="139"/>
      <c r="HB1" s="139"/>
      <c r="HC1" s="139"/>
      <c r="HD1" s="140"/>
      <c r="HE1" s="139"/>
      <c r="HF1" s="141"/>
      <c r="HG1" s="139"/>
      <c r="HH1" s="139"/>
      <c r="HI1" s="139"/>
      <c r="HJ1" s="140"/>
      <c r="HK1" s="139"/>
      <c r="HL1" s="141"/>
      <c r="HM1" s="139"/>
      <c r="HN1" s="139"/>
      <c r="HO1" s="139"/>
      <c r="HP1" s="140"/>
      <c r="HQ1" s="139"/>
      <c r="HR1" s="141"/>
      <c r="HS1" s="139"/>
      <c r="HT1" s="139"/>
      <c r="HU1" s="139"/>
      <c r="HV1" s="140"/>
      <c r="HW1" s="139"/>
      <c r="HX1" s="141"/>
      <c r="HY1" s="139"/>
      <c r="HZ1" s="139"/>
      <c r="IA1" s="139"/>
      <c r="IB1" s="140"/>
      <c r="IC1" s="139"/>
      <c r="ID1" s="141"/>
      <c r="IE1" s="139"/>
      <c r="IF1" s="139"/>
      <c r="IG1" s="139"/>
      <c r="IH1" s="140"/>
      <c r="II1" s="139"/>
      <c r="IJ1" s="141"/>
      <c r="IK1" s="139"/>
      <c r="IL1" s="139"/>
      <c r="IM1" s="139"/>
      <c r="IN1" s="140"/>
      <c r="IO1" s="139"/>
      <c r="IP1" s="141"/>
      <c r="IQ1" s="139"/>
      <c r="IR1" s="139"/>
      <c r="IS1" s="139"/>
      <c r="IT1" s="140"/>
      <c r="IU1" s="139"/>
      <c r="IV1" s="141"/>
      <c r="IW1" s="139"/>
      <c r="IX1" s="139"/>
      <c r="IY1" s="139"/>
      <c r="IZ1" s="140"/>
      <c r="JA1" s="139"/>
      <c r="JB1" s="141"/>
      <c r="JC1" s="139"/>
      <c r="JD1" s="139"/>
      <c r="JE1" s="139"/>
      <c r="JF1" s="140"/>
      <c r="JG1" s="139"/>
      <c r="JH1" s="141"/>
      <c r="JI1" s="139"/>
      <c r="JJ1" s="139"/>
      <c r="JK1" s="139"/>
      <c r="JL1" s="140"/>
      <c r="JM1" s="139"/>
      <c r="JN1" s="141"/>
      <c r="JO1" s="139"/>
      <c r="JP1" s="139"/>
      <c r="JQ1" s="139"/>
      <c r="JR1" s="140"/>
      <c r="JS1" s="139"/>
      <c r="JT1" s="141"/>
      <c r="JU1" s="139"/>
      <c r="JV1" s="139"/>
      <c r="JW1" s="139"/>
      <c r="JX1" s="140"/>
      <c r="JY1" s="139"/>
      <c r="JZ1" s="141"/>
      <c r="KA1" s="139"/>
      <c r="KB1" s="139"/>
      <c r="KC1" s="139"/>
      <c r="KD1" s="140"/>
      <c r="KE1" s="139"/>
      <c r="KF1" s="141"/>
      <c r="KG1" s="139"/>
      <c r="KH1" s="139"/>
      <c r="KI1" s="139"/>
      <c r="KJ1" s="140"/>
      <c r="KK1" s="139"/>
      <c r="KL1" s="141"/>
      <c r="KM1" s="139"/>
      <c r="KN1" s="139"/>
      <c r="KO1" s="139"/>
      <c r="KP1" s="140"/>
      <c r="KQ1" s="139"/>
      <c r="KR1" s="141"/>
      <c r="KS1" s="139"/>
      <c r="KT1" s="139"/>
      <c r="KU1" s="139"/>
      <c r="KV1" s="140"/>
      <c r="KW1" s="139"/>
      <c r="KX1" s="141"/>
      <c r="KY1" s="139"/>
      <c r="KZ1" s="139"/>
      <c r="LA1" s="139"/>
      <c r="LB1" s="140"/>
      <c r="LC1" s="139"/>
      <c r="LD1" s="141"/>
    </row>
    <row r="2" spans="1:316" x14ac:dyDescent="0.3">
      <c r="A2" s="1" t="s">
        <v>229</v>
      </c>
      <c r="B2" s="127">
        <v>225</v>
      </c>
      <c r="C2" s="119">
        <v>0.4</v>
      </c>
      <c r="D2" s="128">
        <v>0.7670753933829545</v>
      </c>
      <c r="E2" s="127">
        <v>225</v>
      </c>
      <c r="F2" s="119">
        <v>0.14399999999999999</v>
      </c>
      <c r="G2" s="128">
        <v>6.5469546329894088E-2</v>
      </c>
      <c r="H2" s="129">
        <v>225</v>
      </c>
      <c r="I2" s="119">
        <v>0.2</v>
      </c>
      <c r="J2" s="126">
        <v>0.01</v>
      </c>
      <c r="K2" s="127">
        <v>225</v>
      </c>
      <c r="L2" s="119">
        <v>0.8</v>
      </c>
      <c r="M2" s="128">
        <v>0.3</v>
      </c>
      <c r="N2" s="129">
        <v>225</v>
      </c>
      <c r="O2" s="119">
        <v>0.8</v>
      </c>
      <c r="P2" s="126">
        <v>0.3</v>
      </c>
      <c r="Q2" s="127">
        <v>225</v>
      </c>
      <c r="R2" s="119">
        <v>1</v>
      </c>
      <c r="S2" s="128">
        <v>0.5</v>
      </c>
      <c r="T2" s="129">
        <v>225</v>
      </c>
      <c r="U2" s="119">
        <v>0.26900000000000002</v>
      </c>
      <c r="V2" s="126">
        <v>0.01</v>
      </c>
      <c r="W2" s="127">
        <v>225</v>
      </c>
      <c r="X2" s="119">
        <v>0.503</v>
      </c>
      <c r="Y2" s="128">
        <v>0.01</v>
      </c>
      <c r="Z2" s="129">
        <v>225</v>
      </c>
      <c r="AA2" s="119">
        <v>0.503</v>
      </c>
      <c r="AB2" s="126">
        <v>0.01</v>
      </c>
      <c r="AC2" s="127"/>
      <c r="AD2" s="119"/>
      <c r="AE2" s="128"/>
      <c r="AF2" s="129"/>
      <c r="AG2" s="119"/>
      <c r="AH2" s="126"/>
      <c r="AI2" s="127"/>
      <c r="AJ2" s="119"/>
      <c r="AK2" s="128"/>
      <c r="AL2" s="127"/>
      <c r="AM2" s="119"/>
      <c r="AN2" s="128"/>
      <c r="AO2" s="127"/>
      <c r="AP2" s="119"/>
      <c r="AQ2" s="128"/>
      <c r="AR2" s="127"/>
      <c r="AS2" s="119"/>
      <c r="AT2" s="128"/>
      <c r="AU2" s="127"/>
      <c r="AV2" s="119"/>
      <c r="AW2" s="128"/>
      <c r="AX2" s="127"/>
      <c r="AY2" s="119"/>
      <c r="AZ2" s="128"/>
      <c r="BA2" s="127"/>
      <c r="BB2" s="119"/>
      <c r="BC2" s="128"/>
      <c r="BD2" s="127"/>
      <c r="BE2" s="119"/>
      <c r="BF2" s="128"/>
      <c r="BG2" s="127"/>
      <c r="BH2" s="119"/>
      <c r="BI2" s="128"/>
      <c r="BJ2" s="127"/>
      <c r="BK2" s="119"/>
      <c r="BL2" s="128"/>
      <c r="BM2" s="127"/>
      <c r="BN2" s="119"/>
      <c r="BO2" s="128"/>
      <c r="BP2" s="127"/>
      <c r="BQ2" s="119"/>
      <c r="BR2" s="128"/>
      <c r="BS2" s="127"/>
      <c r="BT2" s="119"/>
      <c r="BU2" s="128"/>
      <c r="BV2" s="127"/>
      <c r="BW2" s="119"/>
      <c r="BX2" s="128"/>
      <c r="BY2" s="127"/>
      <c r="BZ2" s="119"/>
      <c r="CA2" s="128"/>
      <c r="CB2" s="127"/>
      <c r="CC2" s="119"/>
      <c r="CD2" s="128"/>
      <c r="CE2" s="127"/>
      <c r="CF2" s="119"/>
      <c r="CG2" s="128"/>
      <c r="CH2" s="127"/>
      <c r="CI2" s="119"/>
      <c r="CJ2" s="128"/>
      <c r="CK2" s="127"/>
      <c r="CL2" s="119"/>
      <c r="CM2" s="128"/>
      <c r="CN2" s="127"/>
      <c r="CO2" s="119"/>
      <c r="CP2" s="128"/>
      <c r="CQ2" s="127"/>
      <c r="CR2" s="119"/>
      <c r="CS2" s="128"/>
      <c r="CT2" s="127"/>
      <c r="CU2" s="119"/>
      <c r="CV2" s="128"/>
      <c r="CW2" s="127"/>
      <c r="CX2" s="119"/>
      <c r="CY2" s="128"/>
      <c r="CZ2" s="127"/>
      <c r="DA2" s="119"/>
      <c r="DB2" s="128"/>
      <c r="DC2" s="127"/>
      <c r="DD2" s="119"/>
      <c r="DE2" s="128"/>
      <c r="DF2" s="127"/>
      <c r="DG2" s="119"/>
      <c r="DH2" s="128"/>
      <c r="DI2" s="127"/>
      <c r="DJ2" s="119"/>
      <c r="DK2" s="128"/>
      <c r="DL2" s="127"/>
      <c r="DM2" s="119"/>
      <c r="DN2" s="128"/>
      <c r="DO2" s="127"/>
      <c r="DP2" s="119"/>
      <c r="DQ2" s="128"/>
      <c r="DR2" s="127"/>
      <c r="DS2" s="119"/>
      <c r="DT2" s="128"/>
      <c r="DU2" s="127"/>
      <c r="DV2" s="119"/>
      <c r="DW2" s="128"/>
      <c r="DX2" s="127"/>
      <c r="DY2" s="119"/>
      <c r="DZ2" s="128"/>
      <c r="EA2" s="127"/>
      <c r="EB2" s="119"/>
      <c r="EC2" s="128"/>
      <c r="ED2" s="127"/>
      <c r="EE2" s="119"/>
      <c r="EF2" s="128"/>
      <c r="EG2" s="127"/>
      <c r="EH2" s="119"/>
      <c r="EI2" s="128"/>
      <c r="EJ2" s="127"/>
      <c r="EK2" s="119"/>
      <c r="EL2" s="128"/>
      <c r="EM2" s="127"/>
      <c r="EN2" s="119"/>
      <c r="EO2" s="128"/>
      <c r="EP2" s="127"/>
      <c r="EQ2" s="119"/>
      <c r="ER2" s="128"/>
      <c r="ES2" s="127"/>
      <c r="ET2" s="119"/>
      <c r="EU2" s="128"/>
      <c r="EV2" s="127"/>
      <c r="EW2" s="119"/>
      <c r="EX2" s="128"/>
      <c r="EY2" s="127"/>
      <c r="EZ2" s="119"/>
      <c r="FA2" s="128"/>
      <c r="FB2" s="127"/>
      <c r="FC2" s="119"/>
      <c r="FD2" s="128"/>
      <c r="FE2" s="127"/>
      <c r="FF2" s="119"/>
      <c r="FG2" s="128"/>
      <c r="FH2" s="127"/>
      <c r="FI2" s="119"/>
      <c r="FJ2" s="128"/>
      <c r="FK2" s="127"/>
      <c r="FL2" s="119"/>
      <c r="FM2" s="128"/>
      <c r="FN2" s="127"/>
      <c r="FO2" s="119"/>
      <c r="FP2" s="128"/>
      <c r="FQ2" s="127"/>
      <c r="FR2" s="119"/>
      <c r="FS2" s="128"/>
      <c r="FT2" s="127"/>
      <c r="FU2" s="119"/>
      <c r="FV2" s="128"/>
      <c r="FW2" s="127"/>
      <c r="FX2" s="119"/>
      <c r="FY2" s="128"/>
      <c r="FZ2" s="127"/>
      <c r="GA2" s="119"/>
      <c r="GB2" s="128"/>
      <c r="GC2" s="127"/>
      <c r="GD2" s="119"/>
      <c r="GE2" s="128"/>
      <c r="GF2" s="127"/>
      <c r="GG2" s="119"/>
      <c r="GH2" s="128"/>
      <c r="GI2" s="127"/>
      <c r="GJ2" s="119"/>
      <c r="GK2" s="128"/>
      <c r="GL2" s="127"/>
      <c r="GM2" s="119"/>
      <c r="GN2" s="128"/>
      <c r="GO2" s="127"/>
      <c r="GP2" s="119"/>
      <c r="GQ2" s="128"/>
      <c r="GR2" s="127"/>
      <c r="GS2" s="119"/>
      <c r="GT2" s="128"/>
      <c r="GU2" s="127"/>
      <c r="GV2" s="119"/>
      <c r="GW2" s="128"/>
      <c r="GX2" s="127"/>
      <c r="GY2" s="119"/>
      <c r="GZ2" s="128"/>
      <c r="HA2" s="127"/>
      <c r="HB2" s="119"/>
      <c r="HC2" s="128"/>
      <c r="HD2" s="127"/>
      <c r="HE2" s="119"/>
      <c r="HF2" s="128"/>
      <c r="HG2" s="127"/>
      <c r="HH2" s="119"/>
      <c r="HI2" s="128"/>
      <c r="HJ2" s="127"/>
      <c r="HK2" s="119"/>
      <c r="HL2" s="128"/>
      <c r="HM2" s="127"/>
      <c r="HN2" s="119"/>
      <c r="HO2" s="128"/>
      <c r="HP2" s="127"/>
      <c r="HQ2" s="119"/>
      <c r="HR2" s="128"/>
      <c r="HS2" s="127"/>
      <c r="HT2" s="119"/>
      <c r="HU2" s="128"/>
      <c r="HV2" s="127"/>
      <c r="HW2" s="119"/>
      <c r="HX2" s="128"/>
      <c r="HY2" s="127"/>
      <c r="HZ2" s="119"/>
      <c r="IA2" s="128"/>
      <c r="IB2" s="127"/>
      <c r="IC2" s="119"/>
      <c r="ID2" s="128"/>
      <c r="IE2" s="127"/>
      <c r="IF2" s="119"/>
      <c r="IG2" s="128"/>
      <c r="IH2" s="127"/>
      <c r="II2" s="119"/>
      <c r="IJ2" s="128"/>
      <c r="IK2" s="127"/>
      <c r="IL2" s="119"/>
      <c r="IM2" s="128"/>
      <c r="IN2" s="127"/>
      <c r="IO2" s="119"/>
      <c r="IP2" s="128"/>
      <c r="IQ2" s="127"/>
      <c r="IR2" s="119"/>
      <c r="IS2" s="128"/>
      <c r="IT2" s="127"/>
      <c r="IU2" s="119"/>
      <c r="IV2" s="128"/>
      <c r="IW2" s="127"/>
      <c r="IX2" s="119"/>
      <c r="IY2" s="128"/>
      <c r="IZ2" s="127"/>
      <c r="JA2" s="119"/>
      <c r="JB2" s="128"/>
      <c r="JC2" s="127"/>
      <c r="JD2" s="119"/>
      <c r="JE2" s="128"/>
      <c r="JF2" s="127"/>
      <c r="JG2" s="119"/>
      <c r="JH2" s="128"/>
      <c r="JI2" s="127"/>
      <c r="JJ2" s="119"/>
      <c r="JK2" s="128"/>
      <c r="JL2" s="127"/>
      <c r="JM2" s="119"/>
      <c r="JN2" s="128"/>
      <c r="JO2" s="127"/>
      <c r="JP2" s="119"/>
      <c r="JQ2" s="128"/>
      <c r="JR2" s="127"/>
      <c r="JS2" s="119"/>
      <c r="JT2" s="128"/>
      <c r="JU2" s="127"/>
      <c r="JV2" s="119"/>
      <c r="JW2" s="128"/>
      <c r="JX2" s="127"/>
      <c r="JY2" s="119"/>
      <c r="JZ2" s="128"/>
      <c r="KA2" s="127"/>
      <c r="KB2" s="119"/>
      <c r="KC2" s="128"/>
      <c r="KD2" s="127"/>
      <c r="KE2" s="119"/>
      <c r="KF2" s="128"/>
      <c r="KG2" s="127"/>
      <c r="KH2" s="119"/>
      <c r="KI2" s="128"/>
      <c r="KJ2" s="127"/>
      <c r="KK2" s="119"/>
      <c r="KL2" s="128"/>
      <c r="KM2" s="127"/>
      <c r="KN2" s="119"/>
      <c r="KO2" s="128"/>
      <c r="KP2" s="127"/>
      <c r="KQ2" s="119"/>
      <c r="KR2" s="128"/>
      <c r="KS2" s="127"/>
      <c r="KT2" s="119"/>
      <c r="KU2" s="128"/>
      <c r="KV2" s="127"/>
      <c r="KW2" s="119"/>
      <c r="KX2" s="128"/>
      <c r="KY2" s="127"/>
      <c r="KZ2" s="119"/>
      <c r="LA2" s="128"/>
      <c r="LB2" s="127"/>
      <c r="LC2" s="119"/>
      <c r="LD2" s="128"/>
    </row>
    <row r="3" spans="1:316" x14ac:dyDescent="0.3">
      <c r="A3" s="103" t="s">
        <v>226</v>
      </c>
      <c r="B3" s="104" t="s">
        <v>228</v>
      </c>
      <c r="C3" s="103" t="s">
        <v>225</v>
      </c>
      <c r="D3" s="105" t="s">
        <v>232</v>
      </c>
      <c r="E3" s="104" t="s">
        <v>224</v>
      </c>
      <c r="F3" s="103" t="s">
        <v>225</v>
      </c>
      <c r="G3" s="105" t="s">
        <v>232</v>
      </c>
      <c r="H3" s="104" t="s">
        <v>230</v>
      </c>
      <c r="I3" s="103" t="s">
        <v>225</v>
      </c>
      <c r="J3" s="105" t="s">
        <v>232</v>
      </c>
      <c r="K3" s="103" t="s">
        <v>224</v>
      </c>
      <c r="L3" s="103" t="s">
        <v>225</v>
      </c>
      <c r="M3" s="103" t="s">
        <v>232</v>
      </c>
      <c r="N3" s="104" t="s">
        <v>224</v>
      </c>
      <c r="O3" s="103" t="s">
        <v>225</v>
      </c>
      <c r="P3" s="105" t="s">
        <v>232</v>
      </c>
      <c r="Q3" s="104" t="s">
        <v>230</v>
      </c>
      <c r="R3" s="103" t="s">
        <v>225</v>
      </c>
      <c r="S3" s="105" t="s">
        <v>232</v>
      </c>
      <c r="T3" s="103" t="s">
        <v>224</v>
      </c>
      <c r="U3" s="103" t="s">
        <v>225</v>
      </c>
      <c r="V3" s="103" t="s">
        <v>232</v>
      </c>
      <c r="W3" s="104" t="s">
        <v>228</v>
      </c>
      <c r="X3" s="103" t="s">
        <v>225</v>
      </c>
      <c r="Y3" s="105" t="s">
        <v>232</v>
      </c>
      <c r="Z3" s="103" t="s">
        <v>228</v>
      </c>
      <c r="AA3" s="103" t="s">
        <v>225</v>
      </c>
      <c r="AB3" s="103" t="s">
        <v>232</v>
      </c>
      <c r="AC3" s="104" t="s">
        <v>224</v>
      </c>
      <c r="AD3" s="103" t="s">
        <v>225</v>
      </c>
      <c r="AE3" s="105" t="s">
        <v>232</v>
      </c>
      <c r="AF3" s="104" t="s">
        <v>228</v>
      </c>
      <c r="AG3" s="103" t="s">
        <v>225</v>
      </c>
      <c r="AH3" s="105" t="s">
        <v>232</v>
      </c>
      <c r="AI3" s="103" t="s">
        <v>228</v>
      </c>
      <c r="AJ3" s="103" t="s">
        <v>225</v>
      </c>
      <c r="AK3" s="103" t="s">
        <v>232</v>
      </c>
      <c r="AL3" s="104" t="s">
        <v>230</v>
      </c>
      <c r="AM3" s="103" t="s">
        <v>225</v>
      </c>
      <c r="AN3" s="105" t="s">
        <v>227</v>
      </c>
      <c r="AO3" s="103" t="s">
        <v>230</v>
      </c>
      <c r="AP3" s="103" t="s">
        <v>225</v>
      </c>
      <c r="AQ3" s="103" t="s">
        <v>227</v>
      </c>
      <c r="AR3" s="104" t="s">
        <v>230</v>
      </c>
      <c r="AS3" s="103" t="s">
        <v>225</v>
      </c>
      <c r="AT3" s="105" t="s">
        <v>227</v>
      </c>
      <c r="AU3" s="103" t="s">
        <v>230</v>
      </c>
      <c r="AV3" s="103" t="s">
        <v>225</v>
      </c>
      <c r="AW3" s="103" t="s">
        <v>227</v>
      </c>
      <c r="AX3" s="104" t="s">
        <v>230</v>
      </c>
      <c r="AY3" s="103" t="s">
        <v>225</v>
      </c>
      <c r="AZ3" s="105" t="s">
        <v>227</v>
      </c>
      <c r="BA3" s="103" t="s">
        <v>230</v>
      </c>
      <c r="BB3" s="103" t="s">
        <v>225</v>
      </c>
      <c r="BC3" s="103" t="s">
        <v>227</v>
      </c>
      <c r="BD3" s="104" t="s">
        <v>230</v>
      </c>
      <c r="BE3" s="103" t="s">
        <v>225</v>
      </c>
      <c r="BF3" s="105" t="s">
        <v>227</v>
      </c>
      <c r="BG3" s="103" t="s">
        <v>230</v>
      </c>
      <c r="BH3" s="103" t="s">
        <v>225</v>
      </c>
      <c r="BI3" s="103" t="s">
        <v>227</v>
      </c>
      <c r="BJ3" s="104" t="s">
        <v>230</v>
      </c>
      <c r="BK3" s="103" t="s">
        <v>225</v>
      </c>
      <c r="BL3" s="105" t="s">
        <v>227</v>
      </c>
      <c r="BM3" s="103" t="s">
        <v>230</v>
      </c>
      <c r="BN3" s="103" t="s">
        <v>225</v>
      </c>
      <c r="BO3" s="103" t="s">
        <v>227</v>
      </c>
      <c r="BP3" s="104" t="s">
        <v>230</v>
      </c>
      <c r="BQ3" s="103" t="s">
        <v>225</v>
      </c>
      <c r="BR3" s="105" t="s">
        <v>227</v>
      </c>
      <c r="BS3" s="103" t="s">
        <v>230</v>
      </c>
      <c r="BT3" s="103" t="s">
        <v>225</v>
      </c>
      <c r="BU3" s="103" t="s">
        <v>227</v>
      </c>
      <c r="BV3" s="104" t="s">
        <v>230</v>
      </c>
      <c r="BW3" s="103" t="s">
        <v>225</v>
      </c>
      <c r="BX3" s="105" t="s">
        <v>227</v>
      </c>
      <c r="BY3" s="103" t="s">
        <v>230</v>
      </c>
      <c r="BZ3" s="103" t="s">
        <v>225</v>
      </c>
      <c r="CA3" s="103" t="s">
        <v>227</v>
      </c>
      <c r="CB3" s="104" t="s">
        <v>230</v>
      </c>
      <c r="CC3" s="103" t="s">
        <v>225</v>
      </c>
      <c r="CD3" s="105" t="s">
        <v>227</v>
      </c>
      <c r="CE3" s="103" t="s">
        <v>230</v>
      </c>
      <c r="CF3" s="103" t="s">
        <v>225</v>
      </c>
      <c r="CG3" s="103" t="s">
        <v>227</v>
      </c>
      <c r="CH3" s="104" t="s">
        <v>230</v>
      </c>
      <c r="CI3" s="103" t="s">
        <v>225</v>
      </c>
      <c r="CJ3" s="105" t="s">
        <v>227</v>
      </c>
      <c r="CK3" s="103" t="s">
        <v>230</v>
      </c>
      <c r="CL3" s="103" t="s">
        <v>225</v>
      </c>
      <c r="CM3" s="103" t="s">
        <v>227</v>
      </c>
      <c r="CN3" s="104" t="s">
        <v>230</v>
      </c>
      <c r="CO3" s="103" t="s">
        <v>225</v>
      </c>
      <c r="CP3" s="105" t="s">
        <v>227</v>
      </c>
      <c r="CQ3" s="103" t="s">
        <v>230</v>
      </c>
      <c r="CR3" s="103" t="s">
        <v>225</v>
      </c>
      <c r="CS3" s="103" t="s">
        <v>227</v>
      </c>
      <c r="CT3" s="104" t="s">
        <v>230</v>
      </c>
      <c r="CU3" s="103" t="s">
        <v>225</v>
      </c>
      <c r="CV3" s="105" t="s">
        <v>227</v>
      </c>
      <c r="CW3" s="103" t="s">
        <v>230</v>
      </c>
      <c r="CX3" s="103" t="s">
        <v>225</v>
      </c>
      <c r="CY3" s="103" t="s">
        <v>227</v>
      </c>
      <c r="CZ3" s="104" t="s">
        <v>230</v>
      </c>
      <c r="DA3" s="103" t="s">
        <v>225</v>
      </c>
      <c r="DB3" s="105" t="s">
        <v>227</v>
      </c>
      <c r="DC3" s="103" t="s">
        <v>230</v>
      </c>
      <c r="DD3" s="103" t="s">
        <v>225</v>
      </c>
      <c r="DE3" s="103" t="s">
        <v>227</v>
      </c>
      <c r="DF3" s="104" t="s">
        <v>230</v>
      </c>
      <c r="DG3" s="103" t="s">
        <v>225</v>
      </c>
      <c r="DH3" s="105" t="s">
        <v>227</v>
      </c>
      <c r="DI3" s="103" t="s">
        <v>230</v>
      </c>
      <c r="DJ3" s="103" t="s">
        <v>225</v>
      </c>
      <c r="DK3" s="103" t="s">
        <v>227</v>
      </c>
      <c r="DL3" s="104" t="s">
        <v>230</v>
      </c>
      <c r="DM3" s="103" t="s">
        <v>225</v>
      </c>
      <c r="DN3" s="105" t="s">
        <v>227</v>
      </c>
      <c r="DO3" s="103" t="s">
        <v>230</v>
      </c>
      <c r="DP3" s="103" t="s">
        <v>225</v>
      </c>
      <c r="DQ3" s="103" t="s">
        <v>227</v>
      </c>
      <c r="DR3" s="104" t="s">
        <v>230</v>
      </c>
      <c r="DS3" s="103" t="s">
        <v>225</v>
      </c>
      <c r="DT3" s="105" t="s">
        <v>227</v>
      </c>
      <c r="DU3" s="103" t="s">
        <v>230</v>
      </c>
      <c r="DV3" s="103" t="s">
        <v>225</v>
      </c>
      <c r="DW3" s="103" t="s">
        <v>227</v>
      </c>
      <c r="DX3" s="104" t="s">
        <v>230</v>
      </c>
      <c r="DY3" s="103" t="s">
        <v>225</v>
      </c>
      <c r="DZ3" s="105" t="s">
        <v>227</v>
      </c>
      <c r="EA3" s="103" t="s">
        <v>230</v>
      </c>
      <c r="EB3" s="103" t="s">
        <v>225</v>
      </c>
      <c r="EC3" s="103" t="s">
        <v>227</v>
      </c>
      <c r="ED3" s="104" t="s">
        <v>230</v>
      </c>
      <c r="EE3" s="103" t="s">
        <v>225</v>
      </c>
      <c r="EF3" s="105" t="s">
        <v>227</v>
      </c>
      <c r="EG3" s="103" t="s">
        <v>230</v>
      </c>
      <c r="EH3" s="103" t="s">
        <v>225</v>
      </c>
      <c r="EI3" s="103" t="s">
        <v>227</v>
      </c>
      <c r="EJ3" s="104" t="s">
        <v>230</v>
      </c>
      <c r="EK3" s="103" t="s">
        <v>225</v>
      </c>
      <c r="EL3" s="105" t="s">
        <v>227</v>
      </c>
      <c r="EM3" s="103" t="s">
        <v>230</v>
      </c>
      <c r="EN3" s="103" t="s">
        <v>225</v>
      </c>
      <c r="EO3" s="103" t="s">
        <v>227</v>
      </c>
      <c r="EP3" s="104" t="s">
        <v>230</v>
      </c>
      <c r="EQ3" s="103" t="s">
        <v>225</v>
      </c>
      <c r="ER3" s="105" t="s">
        <v>227</v>
      </c>
      <c r="ES3" s="103" t="s">
        <v>230</v>
      </c>
      <c r="ET3" s="103" t="s">
        <v>225</v>
      </c>
      <c r="EU3" s="103" t="s">
        <v>227</v>
      </c>
      <c r="EV3" s="104" t="s">
        <v>230</v>
      </c>
      <c r="EW3" s="103" t="s">
        <v>225</v>
      </c>
      <c r="EX3" s="105" t="s">
        <v>227</v>
      </c>
      <c r="EY3" s="103" t="s">
        <v>230</v>
      </c>
      <c r="EZ3" s="103" t="s">
        <v>225</v>
      </c>
      <c r="FA3" s="103" t="s">
        <v>227</v>
      </c>
      <c r="FB3" s="104" t="s">
        <v>230</v>
      </c>
      <c r="FC3" s="103" t="s">
        <v>225</v>
      </c>
      <c r="FD3" s="105" t="s">
        <v>227</v>
      </c>
      <c r="FE3" s="103" t="s">
        <v>230</v>
      </c>
      <c r="FF3" s="103" t="s">
        <v>225</v>
      </c>
      <c r="FG3" s="103" t="s">
        <v>227</v>
      </c>
      <c r="FH3" s="104" t="s">
        <v>230</v>
      </c>
      <c r="FI3" s="103" t="s">
        <v>225</v>
      </c>
      <c r="FJ3" s="105" t="s">
        <v>227</v>
      </c>
      <c r="FK3" s="103" t="s">
        <v>230</v>
      </c>
      <c r="FL3" s="103" t="s">
        <v>225</v>
      </c>
      <c r="FM3" s="103" t="s">
        <v>227</v>
      </c>
      <c r="FN3" s="104" t="s">
        <v>230</v>
      </c>
      <c r="FO3" s="103" t="s">
        <v>225</v>
      </c>
      <c r="FP3" s="105" t="s">
        <v>227</v>
      </c>
      <c r="FQ3" s="103" t="s">
        <v>230</v>
      </c>
      <c r="FR3" s="103" t="s">
        <v>225</v>
      </c>
      <c r="FS3" s="103" t="s">
        <v>227</v>
      </c>
      <c r="FT3" s="104" t="s">
        <v>230</v>
      </c>
      <c r="FU3" s="103" t="s">
        <v>225</v>
      </c>
      <c r="FV3" s="105" t="s">
        <v>227</v>
      </c>
      <c r="FW3" s="103" t="s">
        <v>230</v>
      </c>
      <c r="FX3" s="103" t="s">
        <v>225</v>
      </c>
      <c r="FY3" s="103" t="s">
        <v>227</v>
      </c>
      <c r="FZ3" s="104" t="s">
        <v>230</v>
      </c>
      <c r="GA3" s="103" t="s">
        <v>225</v>
      </c>
      <c r="GB3" s="105" t="s">
        <v>227</v>
      </c>
      <c r="GC3" s="103" t="s">
        <v>230</v>
      </c>
      <c r="GD3" s="103" t="s">
        <v>225</v>
      </c>
      <c r="GE3" s="103" t="s">
        <v>227</v>
      </c>
      <c r="GF3" s="104" t="s">
        <v>230</v>
      </c>
      <c r="GG3" s="103" t="s">
        <v>225</v>
      </c>
      <c r="GH3" s="105" t="s">
        <v>227</v>
      </c>
      <c r="GI3" s="103" t="s">
        <v>230</v>
      </c>
      <c r="GJ3" s="103" t="s">
        <v>225</v>
      </c>
      <c r="GK3" s="103" t="s">
        <v>227</v>
      </c>
      <c r="GL3" s="104" t="s">
        <v>230</v>
      </c>
      <c r="GM3" s="103" t="s">
        <v>225</v>
      </c>
      <c r="GN3" s="105" t="s">
        <v>227</v>
      </c>
      <c r="GO3" s="103" t="s">
        <v>230</v>
      </c>
      <c r="GP3" s="103" t="s">
        <v>225</v>
      </c>
      <c r="GQ3" s="103" t="s">
        <v>227</v>
      </c>
      <c r="GR3" s="104" t="s">
        <v>230</v>
      </c>
      <c r="GS3" s="103" t="s">
        <v>225</v>
      </c>
      <c r="GT3" s="105" t="s">
        <v>227</v>
      </c>
      <c r="GU3" s="103" t="s">
        <v>230</v>
      </c>
      <c r="GV3" s="103" t="s">
        <v>225</v>
      </c>
      <c r="GW3" s="103" t="s">
        <v>227</v>
      </c>
      <c r="GX3" s="104" t="s">
        <v>230</v>
      </c>
      <c r="GY3" s="103" t="s">
        <v>225</v>
      </c>
      <c r="GZ3" s="105" t="s">
        <v>227</v>
      </c>
      <c r="HA3" s="103" t="s">
        <v>230</v>
      </c>
      <c r="HB3" s="103" t="s">
        <v>225</v>
      </c>
      <c r="HC3" s="103" t="s">
        <v>227</v>
      </c>
      <c r="HD3" s="104" t="s">
        <v>230</v>
      </c>
      <c r="HE3" s="103" t="s">
        <v>225</v>
      </c>
      <c r="HF3" s="105" t="s">
        <v>227</v>
      </c>
      <c r="HG3" s="103" t="s">
        <v>230</v>
      </c>
      <c r="HH3" s="103" t="s">
        <v>225</v>
      </c>
      <c r="HI3" s="103" t="s">
        <v>227</v>
      </c>
      <c r="HJ3" s="104" t="s">
        <v>230</v>
      </c>
      <c r="HK3" s="103" t="s">
        <v>225</v>
      </c>
      <c r="HL3" s="105" t="s">
        <v>227</v>
      </c>
      <c r="HM3" s="103" t="s">
        <v>230</v>
      </c>
      <c r="HN3" s="103" t="s">
        <v>225</v>
      </c>
      <c r="HO3" s="103" t="s">
        <v>227</v>
      </c>
      <c r="HP3" s="104" t="s">
        <v>230</v>
      </c>
      <c r="HQ3" s="103" t="s">
        <v>225</v>
      </c>
      <c r="HR3" s="105" t="s">
        <v>227</v>
      </c>
      <c r="HS3" s="103" t="s">
        <v>230</v>
      </c>
      <c r="HT3" s="103" t="s">
        <v>225</v>
      </c>
      <c r="HU3" s="103" t="s">
        <v>227</v>
      </c>
      <c r="HV3" s="104" t="s">
        <v>230</v>
      </c>
      <c r="HW3" s="103" t="s">
        <v>225</v>
      </c>
      <c r="HX3" s="105" t="s">
        <v>227</v>
      </c>
      <c r="HY3" s="103" t="s">
        <v>230</v>
      </c>
      <c r="HZ3" s="103" t="s">
        <v>225</v>
      </c>
      <c r="IA3" s="103" t="s">
        <v>227</v>
      </c>
      <c r="IB3" s="104" t="s">
        <v>230</v>
      </c>
      <c r="IC3" s="103" t="s">
        <v>225</v>
      </c>
      <c r="ID3" s="105" t="s">
        <v>227</v>
      </c>
      <c r="IE3" s="103" t="s">
        <v>230</v>
      </c>
      <c r="IF3" s="103" t="s">
        <v>225</v>
      </c>
      <c r="IG3" s="103" t="s">
        <v>227</v>
      </c>
      <c r="IH3" s="104" t="s">
        <v>230</v>
      </c>
      <c r="II3" s="103" t="s">
        <v>225</v>
      </c>
      <c r="IJ3" s="105" t="s">
        <v>227</v>
      </c>
      <c r="IK3" s="103" t="s">
        <v>230</v>
      </c>
      <c r="IL3" s="103" t="s">
        <v>225</v>
      </c>
      <c r="IM3" s="103" t="s">
        <v>227</v>
      </c>
      <c r="IN3" s="104" t="s">
        <v>230</v>
      </c>
      <c r="IO3" s="103" t="s">
        <v>225</v>
      </c>
      <c r="IP3" s="105" t="s">
        <v>227</v>
      </c>
      <c r="IQ3" s="103" t="s">
        <v>230</v>
      </c>
      <c r="IR3" s="103" t="s">
        <v>225</v>
      </c>
      <c r="IS3" s="103" t="s">
        <v>227</v>
      </c>
      <c r="IT3" s="104" t="s">
        <v>230</v>
      </c>
      <c r="IU3" s="103" t="s">
        <v>225</v>
      </c>
      <c r="IV3" s="105" t="s">
        <v>227</v>
      </c>
      <c r="IW3" s="103" t="s">
        <v>230</v>
      </c>
      <c r="IX3" s="103" t="s">
        <v>225</v>
      </c>
      <c r="IY3" s="103" t="s">
        <v>227</v>
      </c>
      <c r="IZ3" s="104" t="s">
        <v>230</v>
      </c>
      <c r="JA3" s="103" t="s">
        <v>225</v>
      </c>
      <c r="JB3" s="105" t="s">
        <v>227</v>
      </c>
      <c r="JC3" s="103" t="s">
        <v>230</v>
      </c>
      <c r="JD3" s="103" t="s">
        <v>225</v>
      </c>
      <c r="JE3" s="103" t="s">
        <v>227</v>
      </c>
      <c r="JF3" s="104" t="s">
        <v>230</v>
      </c>
      <c r="JG3" s="103" t="s">
        <v>225</v>
      </c>
      <c r="JH3" s="105" t="s">
        <v>227</v>
      </c>
      <c r="JI3" s="103" t="s">
        <v>230</v>
      </c>
      <c r="JJ3" s="103" t="s">
        <v>225</v>
      </c>
      <c r="JK3" s="103" t="s">
        <v>227</v>
      </c>
      <c r="JL3" s="104" t="s">
        <v>230</v>
      </c>
      <c r="JM3" s="103" t="s">
        <v>225</v>
      </c>
      <c r="JN3" s="105" t="s">
        <v>227</v>
      </c>
      <c r="JO3" s="103" t="s">
        <v>230</v>
      </c>
      <c r="JP3" s="103" t="s">
        <v>225</v>
      </c>
      <c r="JQ3" s="103" t="s">
        <v>227</v>
      </c>
      <c r="JR3" s="104" t="s">
        <v>230</v>
      </c>
      <c r="JS3" s="103" t="s">
        <v>225</v>
      </c>
      <c r="JT3" s="105" t="s">
        <v>227</v>
      </c>
      <c r="JU3" s="103" t="s">
        <v>230</v>
      </c>
      <c r="JV3" s="103" t="s">
        <v>225</v>
      </c>
      <c r="JW3" s="103" t="s">
        <v>227</v>
      </c>
      <c r="JX3" s="104" t="s">
        <v>230</v>
      </c>
      <c r="JY3" s="103" t="s">
        <v>225</v>
      </c>
      <c r="JZ3" s="105" t="s">
        <v>227</v>
      </c>
      <c r="KA3" s="103" t="s">
        <v>230</v>
      </c>
      <c r="KB3" s="103" t="s">
        <v>225</v>
      </c>
      <c r="KC3" s="103" t="s">
        <v>227</v>
      </c>
      <c r="KD3" s="104" t="s">
        <v>230</v>
      </c>
      <c r="KE3" s="103" t="s">
        <v>225</v>
      </c>
      <c r="KF3" s="105" t="s">
        <v>227</v>
      </c>
      <c r="KG3" s="103" t="s">
        <v>230</v>
      </c>
      <c r="KH3" s="103" t="s">
        <v>225</v>
      </c>
      <c r="KI3" s="103" t="s">
        <v>227</v>
      </c>
      <c r="KJ3" s="104" t="s">
        <v>230</v>
      </c>
      <c r="KK3" s="103" t="s">
        <v>225</v>
      </c>
      <c r="KL3" s="105" t="s">
        <v>227</v>
      </c>
      <c r="KM3" s="103" t="s">
        <v>230</v>
      </c>
      <c r="KN3" s="103" t="s">
        <v>225</v>
      </c>
      <c r="KO3" s="103" t="s">
        <v>227</v>
      </c>
      <c r="KP3" s="104" t="s">
        <v>230</v>
      </c>
      <c r="KQ3" s="103" t="s">
        <v>225</v>
      </c>
      <c r="KR3" s="105" t="s">
        <v>227</v>
      </c>
      <c r="KS3" s="103" t="s">
        <v>230</v>
      </c>
      <c r="KT3" s="103" t="s">
        <v>225</v>
      </c>
      <c r="KU3" s="103" t="s">
        <v>227</v>
      </c>
      <c r="KV3" s="104" t="s">
        <v>230</v>
      </c>
      <c r="KW3" s="103" t="s">
        <v>225</v>
      </c>
      <c r="KX3" s="105" t="s">
        <v>227</v>
      </c>
      <c r="KY3" s="103" t="s">
        <v>230</v>
      </c>
      <c r="KZ3" s="103" t="s">
        <v>225</v>
      </c>
      <c r="LA3" s="103" t="s">
        <v>227</v>
      </c>
      <c r="LB3" s="104" t="s">
        <v>230</v>
      </c>
      <c r="LC3" s="103" t="s">
        <v>225</v>
      </c>
      <c r="LD3" s="105" t="s">
        <v>227</v>
      </c>
    </row>
    <row r="4" spans="1:316" x14ac:dyDescent="0.3">
      <c r="A4" s="1">
        <v>1</v>
      </c>
      <c r="B4" s="8">
        <v>250</v>
      </c>
      <c r="C4" s="1">
        <v>0.96199999999999997</v>
      </c>
      <c r="E4" s="8">
        <v>3109</v>
      </c>
      <c r="F4" s="1">
        <v>7.8E-2</v>
      </c>
      <c r="G4" s="121"/>
      <c r="H4" s="8">
        <v>10</v>
      </c>
      <c r="I4" s="1">
        <v>0.1</v>
      </c>
      <c r="J4" s="121">
        <f>ROUND(1/I4-1/$I$2,3)</f>
        <v>5</v>
      </c>
      <c r="K4" s="1">
        <v>50</v>
      </c>
      <c r="L4" s="1">
        <v>4.7619999999999996</v>
      </c>
      <c r="M4" s="1">
        <f>ROUND(1/L4-1/$L$2,3)</f>
        <v>-1.04</v>
      </c>
      <c r="N4" s="8">
        <v>50</v>
      </c>
      <c r="O4" s="1">
        <v>4.7619999999999996</v>
      </c>
      <c r="P4" s="121"/>
      <c r="Q4" s="8">
        <v>10</v>
      </c>
      <c r="R4" s="1">
        <v>0.1</v>
      </c>
      <c r="S4" s="121"/>
      <c r="T4" s="1">
        <v>8370</v>
      </c>
      <c r="U4" s="1">
        <v>2.9000000000000001E-2</v>
      </c>
      <c r="W4" s="8">
        <v>600</v>
      </c>
      <c r="X4" s="1">
        <v>0.40300000000000002</v>
      </c>
      <c r="Y4" s="121">
        <f>ROUND(1/X4-1/$X$2,3)</f>
        <v>0.49299999999999999</v>
      </c>
      <c r="Z4" s="1">
        <v>600</v>
      </c>
      <c r="AA4" s="1">
        <v>0.40300000000000002</v>
      </c>
      <c r="AC4" s="8"/>
      <c r="AE4" s="121"/>
      <c r="AF4" s="8"/>
      <c r="AH4" s="121"/>
      <c r="AL4" s="8"/>
      <c r="AN4" s="121"/>
      <c r="AR4" s="8"/>
      <c r="AT4" s="121"/>
      <c r="AX4" s="8"/>
      <c r="AZ4" s="121"/>
      <c r="BD4" s="8"/>
      <c r="BF4" s="121"/>
      <c r="BJ4" s="8"/>
      <c r="BL4" s="121"/>
      <c r="BP4" s="8"/>
      <c r="BR4" s="121"/>
      <c r="BV4" s="8"/>
      <c r="BX4" s="121"/>
      <c r="CB4" s="8"/>
      <c r="CD4" s="121"/>
      <c r="CH4" s="8"/>
      <c r="CJ4" s="121"/>
      <c r="CN4" s="8"/>
      <c r="CP4" s="121"/>
      <c r="CT4" s="8"/>
      <c r="CV4" s="121"/>
      <c r="CZ4" s="8"/>
      <c r="DB4" s="121"/>
      <c r="DF4" s="8"/>
      <c r="DH4" s="121"/>
      <c r="DL4" s="8"/>
      <c r="DN4" s="121"/>
      <c r="DR4" s="8"/>
      <c r="DT4" s="121"/>
      <c r="DX4" s="8"/>
      <c r="DZ4" s="121"/>
      <c r="ED4" s="8"/>
      <c r="EF4" s="121"/>
      <c r="EJ4" s="8"/>
      <c r="EL4" s="121"/>
      <c r="EP4" s="8"/>
      <c r="ER4" s="121"/>
      <c r="EV4" s="8"/>
      <c r="EX4" s="121"/>
      <c r="FB4" s="8"/>
      <c r="FD4" s="121"/>
      <c r="FH4" s="8"/>
      <c r="FJ4" s="121"/>
      <c r="FN4" s="8"/>
      <c r="FP4" s="121"/>
      <c r="FT4" s="8"/>
      <c r="FV4" s="121"/>
      <c r="FZ4" s="8"/>
      <c r="GB4" s="121"/>
      <c r="GF4" s="8"/>
      <c r="GH4" s="121"/>
      <c r="GL4" s="8"/>
      <c r="GN4" s="121"/>
      <c r="GR4" s="8"/>
      <c r="GT4" s="121"/>
      <c r="GX4" s="8"/>
      <c r="GZ4" s="121"/>
      <c r="HD4" s="8"/>
      <c r="HF4" s="121"/>
      <c r="HJ4" s="8"/>
      <c r="HL4" s="121"/>
      <c r="HP4" s="8"/>
      <c r="HR4" s="121"/>
      <c r="HV4" s="8"/>
      <c r="HX4" s="121"/>
      <c r="IB4" s="8"/>
      <c r="ID4" s="121"/>
      <c r="IH4" s="8"/>
      <c r="IJ4" s="121"/>
      <c r="IN4" s="8"/>
      <c r="IP4" s="121"/>
      <c r="IT4" s="8"/>
      <c r="IV4" s="121"/>
      <c r="IZ4" s="8"/>
      <c r="JB4" s="121"/>
      <c r="JF4" s="8"/>
      <c r="JH4" s="121"/>
      <c r="JL4" s="8"/>
      <c r="JN4" s="121"/>
      <c r="JR4" s="8"/>
      <c r="JT4" s="121"/>
      <c r="JX4" s="8"/>
      <c r="JZ4" s="121"/>
      <c r="KD4" s="8"/>
      <c r="KF4" s="121"/>
      <c r="KJ4" s="8"/>
      <c r="KL4" s="121"/>
      <c r="KP4" s="8"/>
      <c r="KR4" s="121"/>
      <c r="KV4" s="8"/>
      <c r="KX4" s="121"/>
      <c r="LB4" s="8"/>
      <c r="LD4" s="121"/>
    </row>
    <row r="5" spans="1:316" x14ac:dyDescent="0.3">
      <c r="A5" s="1">
        <v>2</v>
      </c>
      <c r="B5" s="8">
        <v>250</v>
      </c>
      <c r="C5" s="1">
        <v>0.98</v>
      </c>
      <c r="D5" s="122">
        <v>-7.68</v>
      </c>
      <c r="E5" s="8">
        <v>546</v>
      </c>
      <c r="F5" s="1">
        <v>5.556</v>
      </c>
      <c r="G5" s="121">
        <v>-12.64</v>
      </c>
      <c r="H5" s="8">
        <f>H4</f>
        <v>10</v>
      </c>
      <c r="I5" s="1">
        <f>ROUND(H$2/H5,4)</f>
        <v>22.5</v>
      </c>
      <c r="J5" s="123">
        <f>ROUND(1/I5-1/$I$2,3)</f>
        <v>-4.9560000000000004</v>
      </c>
      <c r="K5" s="1">
        <f>K4</f>
        <v>50</v>
      </c>
      <c r="L5" s="1">
        <f>ROUND(K$2/K5,4)</f>
        <v>4.5</v>
      </c>
      <c r="M5" s="1">
        <f>ROUND(1/L5-1/$L$2,3)</f>
        <v>-1.028</v>
      </c>
      <c r="N5" s="8">
        <v>20</v>
      </c>
      <c r="O5" s="1">
        <v>0.5</v>
      </c>
      <c r="P5" s="121">
        <f>ROUND(1/O5-1/$O$2,3)</f>
        <v>0.75</v>
      </c>
      <c r="Q5" s="1">
        <v>300</v>
      </c>
      <c r="R5" s="1">
        <v>0.16900000000000001</v>
      </c>
      <c r="S5" s="1">
        <f>ROUND(1/R5-1/$R$2,3)</f>
        <v>4.9169999999999998</v>
      </c>
      <c r="T5" s="8">
        <v>300</v>
      </c>
      <c r="U5" s="1">
        <v>0.16900000000000001</v>
      </c>
      <c r="V5" s="121">
        <f>ROUND(1/U5-1/$U$2,3)</f>
        <v>2.2000000000000002</v>
      </c>
      <c r="W5" s="1">
        <f>W4</f>
        <v>600</v>
      </c>
      <c r="X5" s="1">
        <f>ROUND(W$2/W5,4)</f>
        <v>0.375</v>
      </c>
      <c r="Y5" s="1">
        <f>ROUND(1/X5-1/$X$2,3)</f>
        <v>0.67900000000000005</v>
      </c>
      <c r="Z5" s="8">
        <v>420</v>
      </c>
      <c r="AA5" s="1">
        <v>2.4E-2</v>
      </c>
      <c r="AB5" s="1">
        <f>ROUND(1/AA5-1/$AA$2,3)</f>
        <v>39.679000000000002</v>
      </c>
      <c r="AC5" s="8"/>
      <c r="AE5" s="121"/>
      <c r="AF5" s="8">
        <v>600</v>
      </c>
      <c r="AG5" s="1">
        <v>0.98</v>
      </c>
      <c r="AH5" s="121">
        <v>0</v>
      </c>
      <c r="AL5" s="8"/>
      <c r="AN5" s="121"/>
      <c r="AR5" s="8"/>
      <c r="AT5" s="121"/>
      <c r="AX5" s="8"/>
      <c r="AZ5" s="121"/>
      <c r="BD5" s="8"/>
      <c r="BF5" s="121"/>
      <c r="BJ5" s="8"/>
      <c r="BL5" s="121"/>
      <c r="BP5" s="8"/>
      <c r="BR5" s="121"/>
      <c r="BV5" s="8"/>
      <c r="BX5" s="121"/>
      <c r="CB5" s="8"/>
      <c r="CD5" s="121"/>
      <c r="CH5" s="8"/>
      <c r="CJ5" s="121"/>
      <c r="CN5" s="8"/>
      <c r="CP5" s="121"/>
      <c r="CT5" s="8"/>
      <c r="CV5" s="121"/>
      <c r="CZ5" s="8"/>
      <c r="DB5" s="121"/>
      <c r="DF5" s="8"/>
      <c r="DH5" s="121"/>
      <c r="DL5" s="8"/>
      <c r="DN5" s="121"/>
      <c r="DR5" s="8"/>
      <c r="DT5" s="121"/>
      <c r="DX5" s="8"/>
      <c r="DZ5" s="121"/>
      <c r="ED5" s="8"/>
      <c r="EF5" s="121"/>
      <c r="EJ5" s="8"/>
      <c r="EL5" s="121"/>
      <c r="EP5" s="8"/>
      <c r="ER5" s="121"/>
      <c r="EV5" s="8"/>
      <c r="EX5" s="121"/>
      <c r="FB5" s="8"/>
      <c r="FD5" s="121"/>
      <c r="FH5" s="8"/>
      <c r="FJ5" s="121"/>
      <c r="FN5" s="8"/>
      <c r="FP5" s="121"/>
      <c r="FT5" s="8"/>
      <c r="FV5" s="121"/>
      <c r="FZ5" s="8"/>
      <c r="GB5" s="121"/>
      <c r="GF5" s="8"/>
      <c r="GH5" s="121"/>
      <c r="GL5" s="8"/>
      <c r="GN5" s="121"/>
      <c r="GR5" s="8"/>
      <c r="GT5" s="121"/>
      <c r="GX5" s="8"/>
      <c r="GZ5" s="121"/>
      <c r="HD5" s="8"/>
      <c r="HF5" s="121"/>
      <c r="HJ5" s="8"/>
      <c r="HL5" s="121"/>
      <c r="HP5" s="8"/>
      <c r="HR5" s="121"/>
      <c r="HV5" s="8"/>
      <c r="HX5" s="121"/>
      <c r="IB5" s="8"/>
      <c r="ID5" s="121"/>
      <c r="IH5" s="8"/>
      <c r="IJ5" s="121"/>
      <c r="IN5" s="8"/>
      <c r="IP5" s="121"/>
      <c r="IT5" s="8"/>
      <c r="IV5" s="121"/>
      <c r="IZ5" s="8"/>
      <c r="JB5" s="121"/>
      <c r="JF5" s="8"/>
      <c r="JH5" s="121"/>
      <c r="JL5" s="8"/>
      <c r="JN5" s="121"/>
      <c r="JR5" s="8"/>
      <c r="JT5" s="121"/>
      <c r="JX5" s="8"/>
      <c r="JZ5" s="121"/>
      <c r="KD5" s="8"/>
      <c r="KF5" s="121"/>
      <c r="KJ5" s="8"/>
      <c r="KL5" s="121"/>
      <c r="KP5" s="8"/>
      <c r="KR5" s="121"/>
      <c r="KV5" s="8"/>
      <c r="KX5" s="121"/>
      <c r="LB5" s="8"/>
      <c r="LD5" s="121"/>
    </row>
    <row r="6" spans="1:316" x14ac:dyDescent="0.3">
      <c r="A6" s="1">
        <v>3</v>
      </c>
      <c r="B6" s="8">
        <v>269</v>
      </c>
      <c r="C6" s="1">
        <v>0.90100000000000002</v>
      </c>
      <c r="D6" s="122">
        <f>ROUND(1/C6-1/$C$2,3)</f>
        <v>-1.39</v>
      </c>
      <c r="E6" s="8">
        <v>180</v>
      </c>
      <c r="F6" s="1">
        <v>0.24099999999999999</v>
      </c>
      <c r="G6" s="121">
        <v>3.97</v>
      </c>
      <c r="H6" s="8">
        <f>ROUND((1/I6)*$H$2/I6,0)</f>
        <v>19</v>
      </c>
      <c r="I6" s="1">
        <f>ROUND(1/(1/I5-J5*ABS(J5)*$J$2),4)</f>
        <v>3.4474999999999998</v>
      </c>
      <c r="J6" s="123">
        <f>ROUND(1/I6-1/$I$2,7)</f>
        <v>-4.7099346999999998</v>
      </c>
      <c r="K6" s="1">
        <f>ROUND((1/L6)*$K$2/L6,0)</f>
        <v>65</v>
      </c>
      <c r="L6" s="1">
        <f>ROUND(1/(1/L5-M5*ABS(M5)*$M$2),4)</f>
        <v>1.8544</v>
      </c>
      <c r="M6" s="1">
        <f>ROUND(1/L6-1/$L$2,7)</f>
        <v>-0.71074199999999998</v>
      </c>
      <c r="N6" s="8">
        <f>N5</f>
        <v>20</v>
      </c>
      <c r="O6" s="1">
        <f>ROUND(N$2/N6,4)</f>
        <v>11.25</v>
      </c>
      <c r="P6" s="121">
        <f>ROUND(1/O6-1/$O$2,3)</f>
        <v>-1.161</v>
      </c>
      <c r="Q6" s="1">
        <f>Q5</f>
        <v>300</v>
      </c>
      <c r="R6" s="1">
        <f>ROUND(Q$2/Q6,4)</f>
        <v>0.75</v>
      </c>
      <c r="S6" s="1">
        <f>ROUND(1/R6-1/$R$2,3)</f>
        <v>0.33300000000000002</v>
      </c>
      <c r="T6" s="8">
        <f>T5</f>
        <v>300</v>
      </c>
      <c r="U6" s="1">
        <f>ROUND(T$2/T6,4)</f>
        <v>0.75</v>
      </c>
      <c r="V6" s="121">
        <f>ROUND(1/U6-1/$U$2,3)</f>
        <v>-2.3839999999999999</v>
      </c>
      <c r="W6" s="1">
        <f>ROUND((1/X6)*$W$2/X6,0)</f>
        <v>1595</v>
      </c>
      <c r="X6" s="1">
        <f>ROUND(1/(1/X5-Y5*ABS(Y5)*$Y$2),4)</f>
        <v>0.37559999999999999</v>
      </c>
      <c r="Y6" s="1">
        <f>ROUND(1/X6-1/$X$2,7)</f>
        <v>0.67433520000000002</v>
      </c>
      <c r="Z6" s="8">
        <f>Z5</f>
        <v>420</v>
      </c>
      <c r="AA6" s="1">
        <f>ROUND(Z$2/Z6,4)</f>
        <v>0.53569999999999995</v>
      </c>
      <c r="AB6" s="1">
        <f>ROUND(1/AA6-1/$AA$2,3)</f>
        <v>-0.121</v>
      </c>
      <c r="AC6" s="8"/>
      <c r="AE6" s="121"/>
      <c r="AF6" s="8">
        <v>1530</v>
      </c>
      <c r="AG6" s="1">
        <v>0.158</v>
      </c>
      <c r="AH6" s="121">
        <v>5.22</v>
      </c>
      <c r="AL6" s="8"/>
      <c r="AN6" s="121"/>
      <c r="AR6" s="8"/>
      <c r="AT6" s="121"/>
      <c r="AX6" s="8"/>
      <c r="AZ6" s="121"/>
      <c r="BD6" s="8"/>
      <c r="BF6" s="121"/>
      <c r="BJ6" s="8"/>
      <c r="BL6" s="121"/>
      <c r="BP6" s="8"/>
      <c r="BR6" s="121"/>
      <c r="BV6" s="8"/>
      <c r="BX6" s="121"/>
      <c r="CB6" s="8"/>
      <c r="CD6" s="121"/>
      <c r="CH6" s="8"/>
      <c r="CJ6" s="121"/>
      <c r="CN6" s="8"/>
      <c r="CP6" s="121"/>
      <c r="CT6" s="8"/>
      <c r="CV6" s="121"/>
      <c r="CZ6" s="8"/>
      <c r="DB6" s="121"/>
      <c r="DF6" s="8"/>
      <c r="DH6" s="121"/>
      <c r="DL6" s="8"/>
      <c r="DN6" s="121"/>
      <c r="DR6" s="8"/>
      <c r="DT6" s="121"/>
      <c r="DX6" s="8"/>
      <c r="DZ6" s="121"/>
      <c r="ED6" s="8"/>
      <c r="EF6" s="121"/>
      <c r="EJ6" s="8"/>
      <c r="EL6" s="121"/>
      <c r="EP6" s="8"/>
      <c r="ER6" s="121"/>
      <c r="EV6" s="8"/>
      <c r="EX6" s="121"/>
      <c r="FB6" s="8"/>
      <c r="FD6" s="121"/>
      <c r="FH6" s="8"/>
      <c r="FJ6" s="121"/>
      <c r="FN6" s="8"/>
      <c r="FP6" s="121"/>
      <c r="FT6" s="8"/>
      <c r="FV6" s="121"/>
      <c r="FZ6" s="8"/>
      <c r="GB6" s="121"/>
      <c r="GF6" s="8"/>
      <c r="GH6" s="121"/>
      <c r="GL6" s="8"/>
      <c r="GN6" s="121"/>
      <c r="GR6" s="8"/>
      <c r="GT6" s="121"/>
      <c r="GX6" s="8"/>
      <c r="GZ6" s="121"/>
      <c r="HD6" s="8"/>
      <c r="HF6" s="121"/>
      <c r="HJ6" s="8"/>
      <c r="HL6" s="121"/>
      <c r="HP6" s="8"/>
      <c r="HR6" s="121"/>
      <c r="HV6" s="8"/>
      <c r="HX6" s="121"/>
      <c r="IB6" s="8"/>
      <c r="ID6" s="121"/>
      <c r="IH6" s="8"/>
      <c r="IJ6" s="121"/>
      <c r="IN6" s="8"/>
      <c r="IP6" s="121"/>
      <c r="IT6" s="8"/>
      <c r="IV6" s="121"/>
      <c r="IZ6" s="8"/>
      <c r="JB6" s="121"/>
      <c r="JF6" s="8"/>
      <c r="JH6" s="121"/>
      <c r="JL6" s="8"/>
      <c r="JN6" s="121"/>
      <c r="JR6" s="8"/>
      <c r="JT6" s="121"/>
      <c r="JX6" s="8"/>
      <c r="JZ6" s="121"/>
      <c r="KD6" s="8"/>
      <c r="KF6" s="121"/>
      <c r="KJ6" s="8"/>
      <c r="KL6" s="121"/>
      <c r="KP6" s="8"/>
      <c r="KR6" s="121"/>
      <c r="KV6" s="8"/>
      <c r="KX6" s="121"/>
      <c r="LB6" s="8"/>
      <c r="LD6" s="121"/>
    </row>
    <row r="7" spans="1:316" x14ac:dyDescent="0.3">
      <c r="A7" s="1">
        <v>4</v>
      </c>
      <c r="B7" s="8">
        <f>B6</f>
        <v>269</v>
      </c>
      <c r="C7" s="1">
        <f>ROUND(B$2/B7,4)</f>
        <v>0.83640000000000003</v>
      </c>
      <c r="D7" s="122">
        <f>ROUND(1/C7-1/$C$2,3)</f>
        <v>-1.304</v>
      </c>
      <c r="E7" s="8">
        <v>10460</v>
      </c>
      <c r="F7" s="1">
        <v>9.6000000000000002E-2</v>
      </c>
      <c r="G7" s="121">
        <v>10.210000000000001</v>
      </c>
      <c r="H7" s="8">
        <f>ROUND((1/I7)*$H$2/I7,0)</f>
        <v>59</v>
      </c>
      <c r="I7" s="1">
        <f>ROUND(1/(1/I6-J6*ABS(J6)*$J$2),4)</f>
        <v>1.9535</v>
      </c>
      <c r="J7" s="123">
        <f>ROUND(1/I7-1/$I$2,7)</f>
        <v>-4.4880982999999999</v>
      </c>
      <c r="K7" s="1">
        <f>ROUND((1/L7)*$K$2/L7,0)</f>
        <v>107</v>
      </c>
      <c r="L7" s="1">
        <f>ROUND(1/(1/L6-M6*ABS(M6)*$M$2),4)</f>
        <v>1.4476</v>
      </c>
      <c r="M7" s="1">
        <f>ROUND(1/L7-1/$L$2,7)</f>
        <v>-0.55920139999999996</v>
      </c>
      <c r="N7" s="8">
        <f>ROUND((1/O7)*$N$2/O7,0)</f>
        <v>55</v>
      </c>
      <c r="O7" s="1">
        <f>ROUND(1/(1/O6-P6*ABS(P6)*$P$2),4)</f>
        <v>2.0272999999999999</v>
      </c>
      <c r="P7" s="121">
        <f>ROUND(1/O7-1/$O$2,7)</f>
        <v>-0.75673310000000005</v>
      </c>
      <c r="Q7" s="1">
        <f>ROUND((1/R7)*$Q$2/R7,0)</f>
        <v>367</v>
      </c>
      <c r="R7" s="1">
        <f>ROUND(1/(1/R6-S6*ABS(S6)*$S$2),4)</f>
        <v>0.78249999999999997</v>
      </c>
      <c r="S7" s="1">
        <f>ROUND(1/R7-1/$R$2,7)</f>
        <v>0.27795530000000002</v>
      </c>
      <c r="T7" s="8">
        <f>ROUND((1/U7)*$T$2/U7,0)</f>
        <v>435</v>
      </c>
      <c r="U7" s="1">
        <f>ROUND(1/(1/U6-V6*ABS(V6)*$V$2),4)</f>
        <v>0.71930000000000005</v>
      </c>
      <c r="V7" s="121">
        <f>ROUND(1/U7-1/$U$2,7)</f>
        <v>-2.3272316000000002</v>
      </c>
      <c r="W7" s="1">
        <f>ROUND((1/X7)*$W$2/X7,0)</f>
        <v>1590</v>
      </c>
      <c r="X7" s="1">
        <f>ROUND(1/(1/X6-Y6*ABS(Y6)*$Y$2),4)</f>
        <v>0.37619999999999998</v>
      </c>
      <c r="Y7" s="1">
        <f>ROUND(1/X7-1/$X$2,7)</f>
        <v>0.67008900000000005</v>
      </c>
      <c r="Z7" s="8">
        <f>ROUND((1/AA7)*$Z$2/AA7,0)</f>
        <v>784</v>
      </c>
      <c r="AA7" s="1">
        <f>ROUND(1/(1/AA6-AB6*ABS(AB6)*$AB$2),4)</f>
        <v>0.53569999999999995</v>
      </c>
      <c r="AB7" s="1">
        <f>ROUND(1/AA7-1/$AA$2,7)</f>
        <v>-0.12135509999999999</v>
      </c>
      <c r="AC7" s="8"/>
      <c r="AE7" s="121"/>
      <c r="AF7" s="8"/>
      <c r="AH7" s="121"/>
      <c r="AL7" s="8"/>
      <c r="AN7" s="121"/>
      <c r="AR7" s="8"/>
      <c r="AT7" s="121"/>
      <c r="AX7" s="8"/>
      <c r="AZ7" s="121"/>
      <c r="BD7" s="8"/>
      <c r="BF7" s="121"/>
      <c r="BJ7" s="8"/>
      <c r="BL7" s="121"/>
      <c r="BP7" s="8"/>
      <c r="BR7" s="121"/>
      <c r="BV7" s="8"/>
      <c r="BX7" s="121"/>
      <c r="CB7" s="8"/>
      <c r="CD7" s="121"/>
      <c r="CH7" s="8"/>
      <c r="CJ7" s="121"/>
      <c r="CN7" s="8"/>
      <c r="CP7" s="121"/>
      <c r="CT7" s="8"/>
      <c r="CV7" s="121"/>
      <c r="CZ7" s="8"/>
      <c r="DB7" s="121"/>
      <c r="DF7" s="8"/>
      <c r="DH7" s="121"/>
      <c r="DL7" s="8"/>
      <c r="DN7" s="121"/>
      <c r="DR7" s="8"/>
      <c r="DT7" s="121"/>
      <c r="DX7" s="8"/>
      <c r="DZ7" s="121"/>
      <c r="ED7" s="8"/>
      <c r="EF7" s="121"/>
      <c r="EJ7" s="8"/>
      <c r="EL7" s="121"/>
      <c r="EP7" s="8"/>
      <c r="ER7" s="121"/>
      <c r="EV7" s="8"/>
      <c r="EX7" s="121"/>
      <c r="FB7" s="8"/>
      <c r="FD7" s="121"/>
      <c r="FH7" s="8"/>
      <c r="FJ7" s="121"/>
      <c r="FN7" s="8"/>
      <c r="FP7" s="121"/>
      <c r="FT7" s="8"/>
      <c r="FV7" s="121"/>
      <c r="FZ7" s="8"/>
      <c r="GB7" s="121"/>
      <c r="GF7" s="8"/>
      <c r="GH7" s="121"/>
      <c r="GL7" s="8"/>
      <c r="GN7" s="121"/>
      <c r="GR7" s="8"/>
      <c r="GT7" s="121"/>
      <c r="GX7" s="8"/>
      <c r="GZ7" s="121"/>
      <c r="HD7" s="8"/>
      <c r="HF7" s="121"/>
      <c r="HJ7" s="8"/>
      <c r="HL7" s="121"/>
      <c r="HP7" s="8"/>
      <c r="HR7" s="121"/>
      <c r="HV7" s="8"/>
      <c r="HX7" s="121"/>
      <c r="IB7" s="8"/>
      <c r="ID7" s="121"/>
      <c r="IH7" s="8"/>
      <c r="IJ7" s="121"/>
      <c r="IN7" s="8"/>
      <c r="IP7" s="121"/>
      <c r="IT7" s="8"/>
      <c r="IV7" s="121"/>
      <c r="IZ7" s="8"/>
      <c r="JB7" s="121"/>
      <c r="JF7" s="8"/>
      <c r="JH7" s="121"/>
      <c r="JL7" s="8"/>
      <c r="JN7" s="121"/>
      <c r="JR7" s="8"/>
      <c r="JT7" s="121"/>
      <c r="JX7" s="8"/>
      <c r="JZ7" s="121"/>
      <c r="KD7" s="8"/>
      <c r="KF7" s="121"/>
      <c r="KJ7" s="8"/>
      <c r="KL7" s="121"/>
      <c r="KP7" s="8"/>
      <c r="KR7" s="121"/>
      <c r="KV7" s="8"/>
      <c r="KX7" s="121"/>
      <c r="LB7" s="8"/>
      <c r="LD7" s="121"/>
    </row>
    <row r="8" spans="1:316" x14ac:dyDescent="0.3">
      <c r="A8" s="1">
        <v>5</v>
      </c>
      <c r="B8" s="8">
        <f>ROUND((1/C8)*$B$2/C8,0)-ROUND((1406-269)-(7.66104573796018)*(EXP(2.5)),0)</f>
        <v>362</v>
      </c>
      <c r="C8" s="1">
        <f>ROUND(1/(1/C7-D7*ABS(D7)*$D$2),4)</f>
        <v>0.4</v>
      </c>
      <c r="D8" s="122">
        <f>ROUND(1/C8-1/$C$2,7)</f>
        <v>0</v>
      </c>
      <c r="E8" s="8">
        <v>11265</v>
      </c>
      <c r="F8" s="1">
        <v>0.224</v>
      </c>
      <c r="G8" s="121">
        <v>-1.45</v>
      </c>
      <c r="H8" s="8">
        <f>ROUND((1/I8)*$H$2/I8,0)</f>
        <v>114</v>
      </c>
      <c r="I8" s="1">
        <f>ROUND(1/(1/I7-J7*ABS(J7)*$J$2),4)</f>
        <v>1.4018999999999999</v>
      </c>
      <c r="J8" s="123">
        <f>ROUND(1/I8-1/$I$2,7)</f>
        <v>-4.2866824000000001</v>
      </c>
      <c r="K8" s="1">
        <f>ROUND((1/L8)*$K$2/L8,0)</f>
        <v>139</v>
      </c>
      <c r="L8" s="1">
        <f>ROUND(1/(1/L7-M7*ABS(M7)*$M$2),4)</f>
        <v>1.2745</v>
      </c>
      <c r="M8" s="1">
        <f>ROUND(1/L8-1/$L$2,7)</f>
        <v>-0.46537859999999998</v>
      </c>
      <c r="N8" s="8">
        <f>ROUND((1/O8)*$N$2/O8,0)</f>
        <v>100</v>
      </c>
      <c r="O8" s="1">
        <f>ROUND(1/(1/O7-P7*ABS(P7)*$P$2),4)</f>
        <v>1.5036</v>
      </c>
      <c r="P8" s="121">
        <f>ROUND(1/O8-1/$O$2,7)</f>
        <v>-0.58492949999999999</v>
      </c>
      <c r="Q8" s="1">
        <f>ROUND((1/R8)*$Q$2/R8,0)</f>
        <v>346</v>
      </c>
      <c r="R8" s="1">
        <f>ROUND(1/(1/R7-S7*ABS(S7)*$S$2),4)</f>
        <v>0.80689999999999995</v>
      </c>
      <c r="S8" s="1">
        <f>ROUND(1/R8-1/$R$2,7)</f>
        <v>0.23931089999999999</v>
      </c>
      <c r="T8" s="8">
        <f>ROUND((1/U8)*$T$2/U8,0)</f>
        <v>469</v>
      </c>
      <c r="U8" s="1">
        <f>ROUND(1/(1/U7-V7*ABS(V7)*$V$2),4)</f>
        <v>0.69230000000000003</v>
      </c>
      <c r="V8" s="121">
        <f>ROUND(1/U8-1/$U$2,7)</f>
        <v>-2.2730115999999998</v>
      </c>
      <c r="W8" s="1">
        <f>ROUND((1/X8)*$W$2/X8,0)</f>
        <v>1585</v>
      </c>
      <c r="X8" s="1">
        <f>ROUND(1/(1/X7-Y7*ABS(Y7)*$Y$2),4)</f>
        <v>0.37680000000000002</v>
      </c>
      <c r="Y8" s="1">
        <f>ROUND(1/X8-1/$X$2,7)</f>
        <v>0.66585620000000001</v>
      </c>
      <c r="Z8" s="8">
        <f>ROUND((1/AA8)*$Z$2/AA8,0)</f>
        <v>784</v>
      </c>
      <c r="AA8" s="1">
        <f>ROUND(1/(1/AA7-AB7*ABS(AB7)*$AB$2),4)</f>
        <v>0.53569999999999995</v>
      </c>
      <c r="AB8" s="1">
        <f>ROUND(1/AA8-1/$AA$2,7)</f>
        <v>-0.12135509999999999</v>
      </c>
      <c r="AC8" s="8"/>
      <c r="AE8" s="121"/>
      <c r="AF8" s="8"/>
      <c r="AH8" s="121"/>
      <c r="AL8" s="8"/>
      <c r="AN8" s="121"/>
      <c r="AR8" s="8"/>
      <c r="AT8" s="121"/>
      <c r="AX8" s="8"/>
      <c r="AZ8" s="121"/>
      <c r="BD8" s="8"/>
      <c r="BF8" s="121"/>
      <c r="BJ8" s="8"/>
      <c r="BL8" s="121"/>
      <c r="BP8" s="8"/>
      <c r="BR8" s="121"/>
      <c r="BV8" s="8"/>
      <c r="BX8" s="121"/>
      <c r="CB8" s="8"/>
      <c r="CD8" s="121"/>
      <c r="CH8" s="8"/>
      <c r="CJ8" s="121"/>
      <c r="CN8" s="8"/>
      <c r="CP8" s="121"/>
      <c r="CT8" s="8"/>
      <c r="CV8" s="121"/>
      <c r="CZ8" s="8"/>
      <c r="DB8" s="121"/>
      <c r="DF8" s="8"/>
      <c r="DH8" s="121"/>
      <c r="DL8" s="8"/>
      <c r="DN8" s="121"/>
      <c r="DR8" s="8"/>
      <c r="DT8" s="121"/>
      <c r="DX8" s="8"/>
      <c r="DZ8" s="121"/>
      <c r="ED8" s="8"/>
      <c r="EF8" s="121"/>
      <c r="EJ8" s="8"/>
      <c r="EL8" s="121"/>
      <c r="EP8" s="8"/>
      <c r="ER8" s="121"/>
      <c r="EV8" s="8"/>
      <c r="EX8" s="121"/>
      <c r="FB8" s="8"/>
      <c r="FD8" s="121"/>
      <c r="FH8" s="8"/>
      <c r="FJ8" s="121"/>
      <c r="FN8" s="8"/>
      <c r="FP8" s="121"/>
      <c r="FT8" s="8"/>
      <c r="FV8" s="121"/>
      <c r="FZ8" s="8"/>
      <c r="GB8" s="121"/>
      <c r="GF8" s="8"/>
      <c r="GH8" s="121"/>
      <c r="GL8" s="8"/>
      <c r="GN8" s="121"/>
      <c r="GR8" s="8"/>
      <c r="GT8" s="121"/>
      <c r="GX8" s="8"/>
      <c r="GZ8" s="121"/>
      <c r="HD8" s="8"/>
      <c r="HF8" s="121"/>
      <c r="HJ8" s="8"/>
      <c r="HL8" s="121"/>
      <c r="HP8" s="8"/>
      <c r="HR8" s="121"/>
      <c r="HV8" s="8"/>
      <c r="HX8" s="121"/>
      <c r="IB8" s="8"/>
      <c r="ID8" s="121"/>
      <c r="IH8" s="8"/>
      <c r="IJ8" s="121"/>
      <c r="IN8" s="8"/>
      <c r="IP8" s="121"/>
      <c r="IT8" s="8"/>
      <c r="IV8" s="121"/>
      <c r="IZ8" s="8"/>
      <c r="JB8" s="121"/>
      <c r="JF8" s="8"/>
      <c r="JH8" s="121"/>
      <c r="JL8" s="8"/>
      <c r="JN8" s="121"/>
      <c r="JR8" s="8"/>
      <c r="JT8" s="121"/>
      <c r="JX8" s="8"/>
      <c r="JZ8" s="121"/>
      <c r="KD8" s="8"/>
      <c r="KF8" s="121"/>
      <c r="KJ8" s="8"/>
      <c r="KL8" s="121"/>
      <c r="KP8" s="8"/>
      <c r="KR8" s="121"/>
      <c r="KV8" s="8"/>
      <c r="KX8" s="121"/>
      <c r="LB8" s="8"/>
      <c r="LD8" s="121"/>
    </row>
    <row r="9" spans="1:316" x14ac:dyDescent="0.3">
      <c r="A9" s="1">
        <v>6</v>
      </c>
      <c r="B9" s="8">
        <f>ROUND((1/C9)*$B$2/C9,0)-ROUND((1406-269)-(7.66104573796018)*(EXP(3.75)),0)</f>
        <v>595</v>
      </c>
      <c r="C9" s="1">
        <f>ROUND(1/(1/C8-D8*ABS(D8)*$D$2),4)</f>
        <v>0.4</v>
      </c>
      <c r="D9" s="122">
        <f>ROUND(1/C9-1/$C$2,7)</f>
        <v>0</v>
      </c>
      <c r="E9" s="8">
        <v>9286</v>
      </c>
      <c r="F9" s="1">
        <v>0.11600000000000001</v>
      </c>
      <c r="G9" s="121">
        <v>4.16</v>
      </c>
      <c r="H9" s="8">
        <f>ROUND((1/I9)*$H$2/I9,0)</f>
        <v>181</v>
      </c>
      <c r="I9" s="1">
        <f>ROUND(1/(1/I8-J8*ABS(J8)*$J$2),4)</f>
        <v>1.1147</v>
      </c>
      <c r="J9" s="123">
        <f>ROUND(1/I9-1/$I$2,7)</f>
        <v>-4.1028976000000004</v>
      </c>
      <c r="K9" s="1">
        <f>ROUND((1/L9)*$K$2/L9,0)</f>
        <v>162</v>
      </c>
      <c r="L9" s="1">
        <f>ROUND(1/(1/L8-M8*ABS(M8)*$M$2),4)</f>
        <v>1.177</v>
      </c>
      <c r="M9" s="1">
        <f>ROUND(1/L9-1/$L$2,7)</f>
        <v>-0.40038230000000002</v>
      </c>
      <c r="N9" s="8">
        <f>ROUND((1/O9)*$N$2/O9,0)</f>
        <v>133</v>
      </c>
      <c r="O9" s="1">
        <f>ROUND(1/(1/O8-P8*ABS(P8)*$P$2),4)</f>
        <v>1.3026</v>
      </c>
      <c r="P9" s="121">
        <f>ROUND(1/O9-1/$O$2,7)</f>
        <v>-0.48230459999999997</v>
      </c>
      <c r="Q9" s="1">
        <f>ROUND((1/R9)*$Q$2/R9,0)</f>
        <v>330</v>
      </c>
      <c r="R9" s="1">
        <f>ROUND(1/(1/R8-S8*ABS(S8)*$S$2),4)</f>
        <v>0.82599999999999996</v>
      </c>
      <c r="S9" s="1">
        <f>ROUND(1/R9-1/$R$2,7)</f>
        <v>0.2106538</v>
      </c>
      <c r="T9" s="8">
        <f>ROUND((1/U9)*$T$2/U9,0)</f>
        <v>504</v>
      </c>
      <c r="U9" s="1">
        <f>ROUND(1/(1/U8-V8*ABS(V8)*$V$2),4)</f>
        <v>0.66839999999999999</v>
      </c>
      <c r="V9" s="121">
        <f>ROUND(1/U9-1/$U$2,7)</f>
        <v>-2.2213620000000001</v>
      </c>
      <c r="W9" s="1">
        <f>ROUND((1/X9)*$W$2/X9,0)</f>
        <v>1580</v>
      </c>
      <c r="X9" s="1">
        <f>ROUND(1/(1/X8-Y8*ABS(Y8)*$Y$2),4)</f>
        <v>0.37740000000000001</v>
      </c>
      <c r="Y9" s="1">
        <f>ROUND(1/X9-1/$X$2,7)</f>
        <v>0.66163700000000003</v>
      </c>
      <c r="Z9" s="8">
        <f>ROUND((1/AA9)*$Z$2/AA9,0)</f>
        <v>784</v>
      </c>
      <c r="AA9" s="1">
        <f>ROUND(1/(1/AA8-AB8*ABS(AB8)*$AB$2),4)</f>
        <v>0.53569999999999995</v>
      </c>
      <c r="AB9" s="121">
        <f>ROUND(1/AA9-1/$AA$2,7)</f>
        <v>-0.12135509999999999</v>
      </c>
      <c r="AF9" s="8"/>
      <c r="AH9" s="121"/>
      <c r="AL9" s="8"/>
      <c r="AN9" s="121"/>
      <c r="AR9" s="8"/>
      <c r="AT9" s="121"/>
      <c r="AX9" s="8"/>
      <c r="AZ9" s="121"/>
      <c r="BD9" s="8"/>
      <c r="BF9" s="121"/>
      <c r="BJ9" s="8"/>
      <c r="BL9" s="121"/>
      <c r="BP9" s="8"/>
      <c r="BR9" s="121"/>
      <c r="BV9" s="8"/>
      <c r="BX9" s="121"/>
      <c r="CB9" s="8"/>
      <c r="CD9" s="121"/>
      <c r="CH9" s="8"/>
      <c r="CJ9" s="121"/>
      <c r="CN9" s="8"/>
      <c r="CP9" s="121"/>
      <c r="CT9" s="8"/>
      <c r="CV9" s="121"/>
      <c r="CZ9" s="8"/>
      <c r="DB9" s="121"/>
      <c r="DF9" s="8"/>
      <c r="DH9" s="121"/>
      <c r="DL9" s="8"/>
      <c r="DN9" s="121"/>
      <c r="DR9" s="8"/>
      <c r="DT9" s="121"/>
      <c r="DX9" s="8"/>
      <c r="DZ9" s="121"/>
      <c r="ED9" s="8"/>
      <c r="EF9" s="121"/>
      <c r="EJ9" s="8"/>
      <c r="EL9" s="121"/>
      <c r="EP9" s="8"/>
      <c r="ER9" s="121"/>
      <c r="EV9" s="8"/>
      <c r="EX9" s="121"/>
      <c r="FB9" s="8"/>
      <c r="FD9" s="121"/>
      <c r="FH9" s="8"/>
      <c r="FJ9" s="121"/>
      <c r="FN9" s="8"/>
      <c r="FP9" s="121"/>
      <c r="FT9" s="8"/>
      <c r="FV9" s="121"/>
      <c r="FZ9" s="8"/>
      <c r="GB9" s="121"/>
      <c r="GF9" s="8"/>
      <c r="GH9" s="121"/>
      <c r="GL9" s="8"/>
      <c r="GN9" s="121"/>
      <c r="GR9" s="8"/>
      <c r="GT9" s="121"/>
      <c r="GX9" s="8"/>
      <c r="GZ9" s="121"/>
      <c r="HD9" s="8"/>
      <c r="HF9" s="121"/>
      <c r="HJ9" s="8"/>
      <c r="HL9" s="121"/>
      <c r="HP9" s="8"/>
      <c r="HR9" s="121"/>
      <c r="HV9" s="8"/>
      <c r="HX9" s="121"/>
      <c r="IB9" s="8"/>
      <c r="ID9" s="121"/>
      <c r="IH9" s="8"/>
      <c r="IJ9" s="121"/>
      <c r="IN9" s="8"/>
      <c r="IP9" s="121"/>
      <c r="IT9" s="8"/>
      <c r="IV9" s="121"/>
      <c r="IZ9" s="8"/>
      <c r="JB9" s="121"/>
      <c r="JF9" s="8"/>
      <c r="JH9" s="121"/>
      <c r="JL9" s="8"/>
      <c r="JN9" s="121"/>
      <c r="JR9" s="8"/>
      <c r="JT9" s="121"/>
      <c r="JX9" s="8"/>
      <c r="JZ9" s="121"/>
      <c r="KD9" s="8"/>
      <c r="KF9" s="121"/>
      <c r="KJ9" s="8"/>
      <c r="KL9" s="121"/>
      <c r="KP9" s="8"/>
      <c r="KR9" s="121"/>
      <c r="KV9" s="8"/>
      <c r="KX9" s="121"/>
      <c r="LB9" s="8"/>
      <c r="LD9" s="121"/>
    </row>
    <row r="10" spans="1:316" x14ac:dyDescent="0.3">
      <c r="A10" s="1">
        <v>7</v>
      </c>
      <c r="B10" s="8">
        <f>ROUND((1/C10)*$B$2/C10,0)-ROUND((1406-269)-(7.66104573796018)*(EXP(4.875)),0)</f>
        <v>1272</v>
      </c>
      <c r="C10" s="1">
        <f>ROUND(1/(1/C9-D9*ABS(D9)*$D$2),4)</f>
        <v>0.4</v>
      </c>
      <c r="D10" s="122">
        <f>ROUND(1/C10-1/$C$2,7)</f>
        <v>0</v>
      </c>
      <c r="E10" s="8">
        <v>14400</v>
      </c>
      <c r="F10" s="1">
        <v>0.14499999999999999</v>
      </c>
      <c r="G10" s="121">
        <v>-1.72</v>
      </c>
      <c r="H10" s="8"/>
      <c r="J10" s="123"/>
      <c r="N10" s="8">
        <f>ROUND((1/O10)*$N$2/O10,0)</f>
        <v>158</v>
      </c>
      <c r="O10" s="1">
        <f>ROUND(1/(1/O9-P9*ABS(P9)*$P$2),4)</f>
        <v>1.1940999999999999</v>
      </c>
      <c r="P10" s="121">
        <f>ROUND(1/O10-1/$O$2,7)</f>
        <v>-0.4125492</v>
      </c>
      <c r="Q10" s="1">
        <f>ROUND((1/R10)*$Q$2/R10,0)</f>
        <v>318</v>
      </c>
      <c r="R10" s="1">
        <f>ROUND(1/(1/R9-S9*ABS(S9)*$S$2),4)</f>
        <v>0.84140000000000004</v>
      </c>
      <c r="S10" s="1">
        <f>ROUND(1/R10-1/$R$2,7)</f>
        <v>0.18849540000000001</v>
      </c>
      <c r="T10" s="8">
        <f>ROUND((1/U10)*$T$2/U10,0)</f>
        <v>537</v>
      </c>
      <c r="U10" s="1">
        <f>ROUND(1/(1/U9-V9*ABS(V9)*$V$2),4)</f>
        <v>0.64710000000000001</v>
      </c>
      <c r="V10" s="121">
        <f>ROUND(1/U10-1/$U$2,7)</f>
        <v>-2.1721159000000001</v>
      </c>
      <c r="Z10" s="8">
        <f>ROUND((1/AA10)*$Z$2/AA10,0)</f>
        <v>784</v>
      </c>
      <c r="AA10" s="1">
        <f>ROUND(1/(1/AA9-AB9*ABS(AB9)*$AB$2),4)</f>
        <v>0.53569999999999995</v>
      </c>
      <c r="AB10" s="121">
        <f>ROUND(1/AA10-1/$AA$2,7)</f>
        <v>-0.12135509999999999</v>
      </c>
      <c r="AF10" s="8"/>
      <c r="AH10" s="121"/>
      <c r="AL10" s="8"/>
      <c r="AN10" s="121"/>
      <c r="AR10" s="8"/>
      <c r="AT10" s="121"/>
      <c r="AX10" s="8"/>
      <c r="AZ10" s="121"/>
      <c r="BD10" s="8"/>
      <c r="BF10" s="121"/>
      <c r="BJ10" s="8"/>
      <c r="BL10" s="121"/>
      <c r="BP10" s="8"/>
      <c r="BR10" s="121"/>
      <c r="BV10" s="8"/>
      <c r="BX10" s="121"/>
      <c r="CB10" s="8"/>
      <c r="CD10" s="121"/>
      <c r="CH10" s="8"/>
      <c r="CJ10" s="121"/>
      <c r="CN10" s="8"/>
      <c r="CP10" s="121"/>
      <c r="CT10" s="8"/>
      <c r="CV10" s="121"/>
      <c r="CZ10" s="8"/>
      <c r="DB10" s="121"/>
      <c r="DF10" s="8"/>
      <c r="DH10" s="121"/>
      <c r="DL10" s="8"/>
      <c r="DN10" s="121"/>
      <c r="DR10" s="8"/>
      <c r="DT10" s="121"/>
      <c r="DX10" s="8"/>
      <c r="DZ10" s="121"/>
      <c r="ED10" s="8"/>
      <c r="EF10" s="121"/>
      <c r="EJ10" s="8"/>
      <c r="EL10" s="121"/>
      <c r="EP10" s="8"/>
      <c r="ER10" s="121"/>
      <c r="EV10" s="8"/>
      <c r="EX10" s="121"/>
      <c r="FB10" s="8"/>
      <c r="FD10" s="121"/>
      <c r="FH10" s="8"/>
      <c r="FJ10" s="121"/>
      <c r="FN10" s="8"/>
      <c r="FP10" s="121"/>
      <c r="FT10" s="8"/>
      <c r="FV10" s="121"/>
      <c r="FZ10" s="8"/>
      <c r="GB10" s="121"/>
      <c r="GF10" s="8"/>
      <c r="GH10" s="121"/>
      <c r="GL10" s="8"/>
      <c r="GN10" s="121"/>
      <c r="GR10" s="8"/>
      <c r="GT10" s="121"/>
      <c r="GX10" s="8"/>
      <c r="GZ10" s="121"/>
      <c r="HD10" s="8"/>
      <c r="HF10" s="121"/>
      <c r="HJ10" s="8"/>
      <c r="HL10" s="121"/>
      <c r="HP10" s="8"/>
      <c r="HR10" s="121"/>
      <c r="HV10" s="8"/>
      <c r="HX10" s="121"/>
      <c r="IB10" s="8"/>
      <c r="ID10" s="121"/>
      <c r="IH10" s="8"/>
      <c r="IJ10" s="121"/>
      <c r="IN10" s="8"/>
      <c r="IP10" s="121"/>
      <c r="IT10" s="8"/>
      <c r="IV10" s="121"/>
      <c r="IZ10" s="8"/>
      <c r="JB10" s="121"/>
      <c r="JF10" s="8"/>
      <c r="JH10" s="121"/>
      <c r="JL10" s="8"/>
      <c r="JN10" s="121"/>
      <c r="JR10" s="8"/>
      <c r="JT10" s="121"/>
      <c r="JX10" s="8"/>
      <c r="JZ10" s="121"/>
      <c r="KD10" s="8"/>
      <c r="KF10" s="121"/>
      <c r="KJ10" s="8"/>
      <c r="KL10" s="121"/>
      <c r="KP10" s="8"/>
      <c r="KR10" s="121"/>
      <c r="KV10" s="8"/>
      <c r="KX10" s="121"/>
      <c r="LB10" s="8"/>
      <c r="LD10" s="121"/>
    </row>
    <row r="11" spans="1:316" x14ac:dyDescent="0.3">
      <c r="A11" s="1">
        <v>8</v>
      </c>
      <c r="B11" s="8">
        <f>ROUND((1/C11)*$B$2/C11,0)</f>
        <v>1406</v>
      </c>
      <c r="C11" s="1">
        <f>ROUND(1/(1/C10-D10*ABS(D10)*$D$2),4)</f>
        <v>0.4</v>
      </c>
      <c r="D11" s="122">
        <f>ROUND(1/C11-1/$C$2,7)</f>
        <v>0</v>
      </c>
      <c r="E11" s="8">
        <v>11909</v>
      </c>
      <c r="F11" s="1">
        <v>0.14000000000000001</v>
      </c>
      <c r="G11" s="121">
        <v>0.25</v>
      </c>
      <c r="H11" s="8"/>
      <c r="J11" s="123"/>
      <c r="N11" s="8"/>
      <c r="P11" s="121"/>
      <c r="T11" s="8"/>
      <c r="V11" s="121"/>
      <c r="Z11" s="8"/>
      <c r="AB11" s="121"/>
      <c r="AF11" s="8"/>
      <c r="AH11" s="121"/>
      <c r="AL11" s="8"/>
      <c r="AN11" s="121"/>
      <c r="AR11" s="8"/>
      <c r="AT11" s="121"/>
      <c r="AX11" s="8"/>
      <c r="AZ11" s="121"/>
      <c r="BD11" s="8"/>
      <c r="BF11" s="121"/>
      <c r="BJ11" s="8"/>
      <c r="BL11" s="121"/>
      <c r="BP11" s="8"/>
      <c r="BR11" s="121"/>
      <c r="BV11" s="8"/>
      <c r="BX11" s="121"/>
      <c r="CB11" s="8"/>
      <c r="CD11" s="121"/>
      <c r="CH11" s="8"/>
      <c r="CJ11" s="121"/>
      <c r="CN11" s="8"/>
      <c r="CP11" s="121"/>
      <c r="CT11" s="8"/>
      <c r="CV11" s="121"/>
      <c r="CZ11" s="8"/>
      <c r="DB11" s="121"/>
      <c r="DF11" s="8"/>
      <c r="DH11" s="121"/>
      <c r="DL11" s="8"/>
      <c r="DN11" s="121"/>
      <c r="DR11" s="8"/>
      <c r="DT11" s="121"/>
      <c r="DX11" s="8"/>
      <c r="DZ11" s="121"/>
      <c r="ED11" s="8"/>
      <c r="EF11" s="121"/>
      <c r="EJ11" s="8"/>
      <c r="EL11" s="121"/>
      <c r="EP11" s="8"/>
      <c r="ER11" s="121"/>
      <c r="EV11" s="8"/>
      <c r="EX11" s="121"/>
      <c r="FB11" s="8"/>
      <c r="FD11" s="121"/>
      <c r="FH11" s="8"/>
      <c r="FJ11" s="121"/>
      <c r="FN11" s="8"/>
      <c r="FP11" s="121"/>
      <c r="FT11" s="8"/>
      <c r="FV11" s="121"/>
      <c r="FZ11" s="8"/>
      <c r="GB11" s="121"/>
      <c r="GF11" s="8"/>
      <c r="GH11" s="121"/>
      <c r="GL11" s="8"/>
      <c r="GN11" s="121"/>
      <c r="GR11" s="8"/>
      <c r="GT11" s="121"/>
      <c r="GX11" s="8"/>
      <c r="GZ11" s="121"/>
      <c r="HD11" s="8"/>
      <c r="HF11" s="121"/>
      <c r="HJ11" s="8"/>
      <c r="HL11" s="121"/>
      <c r="HP11" s="8"/>
      <c r="HR11" s="121"/>
      <c r="HV11" s="8"/>
      <c r="HX11" s="121"/>
      <c r="IB11" s="8"/>
      <c r="ID11" s="121"/>
      <c r="IH11" s="8"/>
      <c r="IJ11" s="121"/>
      <c r="IN11" s="8"/>
      <c r="IP11" s="121"/>
      <c r="IT11" s="8"/>
      <c r="IV11" s="121"/>
      <c r="IZ11" s="8"/>
      <c r="JB11" s="121"/>
      <c r="JF11" s="8"/>
      <c r="JH11" s="121"/>
      <c r="JL11" s="8"/>
      <c r="JN11" s="121"/>
      <c r="JR11" s="8"/>
      <c r="JT11" s="121"/>
      <c r="JX11" s="8"/>
      <c r="JZ11" s="121"/>
      <c r="KD11" s="8"/>
      <c r="KF11" s="121"/>
      <c r="KJ11" s="8"/>
      <c r="KL11" s="121"/>
      <c r="KP11" s="8"/>
      <c r="KR11" s="121"/>
      <c r="KV11" s="8"/>
      <c r="KX11" s="121"/>
      <c r="LB11" s="8"/>
      <c r="LD11" s="121"/>
    </row>
    <row r="12" spans="1:316" x14ac:dyDescent="0.3">
      <c r="A12" s="1">
        <v>9</v>
      </c>
      <c r="B12" s="8"/>
      <c r="D12" s="122"/>
      <c r="E12" s="8">
        <v>11909</v>
      </c>
      <c r="F12" s="1">
        <v>0.14499999999999999</v>
      </c>
      <c r="G12" s="121">
        <v>-0.25</v>
      </c>
      <c r="H12" s="8"/>
      <c r="J12" s="123"/>
      <c r="N12" s="8"/>
      <c r="P12" s="121"/>
      <c r="T12" s="8"/>
      <c r="V12" s="121"/>
      <c r="Z12" s="8"/>
      <c r="AB12" s="121"/>
      <c r="AF12" s="8"/>
      <c r="AH12" s="121"/>
      <c r="AL12" s="8"/>
      <c r="AN12" s="121"/>
      <c r="AR12" s="8"/>
      <c r="AT12" s="121"/>
      <c r="AX12" s="8"/>
      <c r="AZ12" s="121"/>
      <c r="BD12" s="8"/>
      <c r="BF12" s="121"/>
      <c r="BJ12" s="8"/>
      <c r="BL12" s="121"/>
      <c r="BP12" s="8"/>
      <c r="BR12" s="121"/>
      <c r="BV12" s="8"/>
      <c r="BX12" s="121"/>
      <c r="CB12" s="8"/>
      <c r="CD12" s="121"/>
      <c r="CH12" s="8"/>
      <c r="CJ12" s="121"/>
      <c r="CN12" s="8"/>
      <c r="CP12" s="121"/>
      <c r="CT12" s="8"/>
      <c r="CV12" s="121"/>
      <c r="CZ12" s="8"/>
      <c r="DB12" s="121"/>
      <c r="DF12" s="8"/>
      <c r="DH12" s="121"/>
      <c r="DL12" s="8"/>
      <c r="DN12" s="121"/>
      <c r="DR12" s="8"/>
      <c r="DT12" s="121"/>
      <c r="DX12" s="8"/>
      <c r="DZ12" s="121"/>
      <c r="ED12" s="8"/>
      <c r="EF12" s="121"/>
      <c r="EJ12" s="8"/>
      <c r="EL12" s="121"/>
      <c r="EP12" s="8"/>
      <c r="ER12" s="121"/>
      <c r="EV12" s="8"/>
      <c r="EX12" s="121"/>
      <c r="FB12" s="8"/>
      <c r="FD12" s="121"/>
      <c r="FH12" s="8"/>
      <c r="FJ12" s="121"/>
      <c r="FN12" s="8"/>
      <c r="FP12" s="121"/>
      <c r="FT12" s="8"/>
      <c r="FV12" s="121"/>
      <c r="FZ12" s="8"/>
      <c r="GB12" s="121"/>
      <c r="GF12" s="8"/>
      <c r="GH12" s="121"/>
      <c r="GL12" s="8"/>
      <c r="GN12" s="121"/>
      <c r="GR12" s="8"/>
      <c r="GT12" s="121"/>
      <c r="GX12" s="8"/>
      <c r="GZ12" s="121"/>
      <c r="HD12" s="8"/>
      <c r="HF12" s="121"/>
      <c r="HJ12" s="8"/>
      <c r="HL12" s="121"/>
      <c r="HP12" s="8"/>
      <c r="HR12" s="121"/>
      <c r="HV12" s="8"/>
      <c r="HX12" s="121"/>
      <c r="IB12" s="8"/>
      <c r="ID12" s="121"/>
      <c r="IH12" s="8"/>
      <c r="IJ12" s="121"/>
      <c r="IN12" s="8"/>
      <c r="IP12" s="121"/>
      <c r="IT12" s="8"/>
      <c r="IV12" s="121"/>
      <c r="IZ12" s="8"/>
      <c r="JB12" s="121"/>
      <c r="JF12" s="8"/>
      <c r="JH12" s="121"/>
      <c r="JL12" s="8"/>
      <c r="JN12" s="121"/>
      <c r="JR12" s="8"/>
      <c r="JT12" s="121"/>
      <c r="JX12" s="8"/>
      <c r="JZ12" s="121"/>
      <c r="KD12" s="8"/>
      <c r="KF12" s="121"/>
      <c r="KJ12" s="8"/>
      <c r="KL12" s="121"/>
      <c r="KP12" s="8"/>
      <c r="KR12" s="121"/>
      <c r="KV12" s="8"/>
      <c r="KX12" s="121"/>
      <c r="LB12" s="8"/>
      <c r="LD12" s="121"/>
    </row>
    <row r="13" spans="1:316" x14ac:dyDescent="0.3">
      <c r="A13" s="1">
        <v>10</v>
      </c>
      <c r="B13" s="8"/>
      <c r="D13" s="122"/>
      <c r="E13" s="124">
        <v>14484.096000000001</v>
      </c>
      <c r="F13" s="1">
        <v>0.115</v>
      </c>
      <c r="G13" s="121">
        <v>1.8</v>
      </c>
      <c r="H13" s="8"/>
      <c r="J13" s="123"/>
      <c r="N13" s="8"/>
      <c r="P13" s="121"/>
      <c r="T13" s="8"/>
      <c r="V13" s="121"/>
      <c r="Z13" s="8"/>
      <c r="AB13" s="121"/>
      <c r="AF13" s="8"/>
      <c r="AH13" s="121"/>
      <c r="AL13" s="8"/>
      <c r="AN13" s="121"/>
      <c r="AR13" s="8"/>
      <c r="AT13" s="121"/>
      <c r="AX13" s="8"/>
      <c r="AZ13" s="121"/>
      <c r="BD13" s="8"/>
      <c r="BF13" s="121"/>
      <c r="BJ13" s="8"/>
      <c r="BL13" s="121"/>
      <c r="BP13" s="8"/>
      <c r="BR13" s="121"/>
      <c r="BV13" s="8"/>
      <c r="BX13" s="121"/>
      <c r="CB13" s="8"/>
      <c r="CD13" s="121"/>
      <c r="CH13" s="8"/>
      <c r="CJ13" s="121"/>
      <c r="CN13" s="8"/>
      <c r="CP13" s="121"/>
      <c r="CT13" s="8"/>
      <c r="CV13" s="121"/>
      <c r="CZ13" s="8"/>
      <c r="DB13" s="121"/>
      <c r="DF13" s="8"/>
      <c r="DH13" s="121"/>
      <c r="DL13" s="8"/>
      <c r="DN13" s="121"/>
      <c r="DR13" s="8"/>
      <c r="DT13" s="121"/>
      <c r="DX13" s="8"/>
      <c r="DZ13" s="121"/>
      <c r="ED13" s="8"/>
      <c r="EF13" s="121"/>
      <c r="EJ13" s="8"/>
      <c r="EL13" s="121"/>
      <c r="EP13" s="8"/>
      <c r="ER13" s="121"/>
      <c r="EV13" s="8"/>
      <c r="EX13" s="121"/>
      <c r="FB13" s="8"/>
      <c r="FD13" s="121"/>
      <c r="FH13" s="8"/>
      <c r="FJ13" s="121"/>
      <c r="FN13" s="8"/>
      <c r="FP13" s="121"/>
      <c r="FT13" s="8"/>
      <c r="FV13" s="121"/>
      <c r="FZ13" s="8"/>
      <c r="GB13" s="121"/>
      <c r="GF13" s="8"/>
      <c r="GH13" s="121"/>
      <c r="GL13" s="8"/>
      <c r="GN13" s="121"/>
      <c r="GR13" s="8"/>
      <c r="GT13" s="121"/>
      <c r="GX13" s="8"/>
      <c r="GZ13" s="121"/>
      <c r="HD13" s="8"/>
      <c r="HF13" s="121"/>
      <c r="HJ13" s="8"/>
      <c r="HL13" s="121"/>
      <c r="HP13" s="8"/>
      <c r="HR13" s="121"/>
      <c r="HV13" s="8"/>
      <c r="HX13" s="121"/>
      <c r="IB13" s="8"/>
      <c r="ID13" s="121"/>
      <c r="IH13" s="8"/>
      <c r="IJ13" s="121"/>
      <c r="IN13" s="8"/>
      <c r="IP13" s="121"/>
      <c r="IT13" s="8"/>
      <c r="IV13" s="121"/>
      <c r="IZ13" s="8"/>
      <c r="JB13" s="121"/>
      <c r="JF13" s="8"/>
      <c r="JH13" s="121"/>
      <c r="JL13" s="8"/>
      <c r="JN13" s="121"/>
      <c r="JR13" s="8"/>
      <c r="JT13" s="121"/>
      <c r="JX13" s="8"/>
      <c r="JZ13" s="121"/>
      <c r="KD13" s="8"/>
      <c r="KF13" s="121"/>
      <c r="KJ13" s="8"/>
      <c r="KL13" s="121"/>
      <c r="KP13" s="8"/>
      <c r="KR13" s="121"/>
      <c r="KV13" s="8"/>
      <c r="KX13" s="121"/>
      <c r="LB13" s="8"/>
      <c r="LD13" s="121"/>
    </row>
    <row r="14" spans="1:316" x14ac:dyDescent="0.3">
      <c r="A14" s="1">
        <v>11</v>
      </c>
      <c r="B14" s="8"/>
      <c r="D14" s="122"/>
      <c r="E14" s="124">
        <v>15020</v>
      </c>
      <c r="F14" s="1">
        <v>0.13700000000000001</v>
      </c>
      <c r="G14" s="121">
        <v>6.28</v>
      </c>
      <c r="H14" s="8"/>
      <c r="J14" s="121"/>
      <c r="N14" s="8"/>
      <c r="P14" s="121"/>
      <c r="T14" s="8"/>
      <c r="V14" s="121"/>
      <c r="Z14" s="8"/>
      <c r="AB14" s="121"/>
      <c r="AF14" s="8"/>
      <c r="AH14" s="121"/>
      <c r="AL14" s="8"/>
      <c r="AN14" s="121"/>
      <c r="AR14" s="8"/>
      <c r="AT14" s="121"/>
      <c r="AX14" s="8"/>
      <c r="AZ14" s="121"/>
      <c r="BD14" s="8"/>
      <c r="BF14" s="121"/>
      <c r="BJ14" s="8"/>
      <c r="BL14" s="121"/>
      <c r="BP14" s="8"/>
      <c r="BR14" s="121"/>
      <c r="BV14" s="8"/>
      <c r="BX14" s="121"/>
      <c r="CB14" s="8"/>
      <c r="CD14" s="121"/>
      <c r="CH14" s="8"/>
      <c r="CJ14" s="121"/>
      <c r="CN14" s="8"/>
      <c r="CP14" s="121"/>
      <c r="CT14" s="8"/>
      <c r="CV14" s="121"/>
      <c r="CZ14" s="8"/>
      <c r="DB14" s="121"/>
      <c r="DF14" s="8"/>
      <c r="DH14" s="121"/>
      <c r="DL14" s="8"/>
      <c r="DN14" s="121"/>
      <c r="DR14" s="8"/>
      <c r="DT14" s="121"/>
      <c r="DX14" s="8"/>
      <c r="DZ14" s="121"/>
      <c r="ED14" s="8"/>
      <c r="EF14" s="121"/>
      <c r="EJ14" s="8"/>
      <c r="EL14" s="121"/>
      <c r="EP14" s="8"/>
      <c r="ER14" s="121"/>
      <c r="EV14" s="8"/>
      <c r="EX14" s="121"/>
      <c r="FB14" s="8"/>
      <c r="FD14" s="121"/>
      <c r="FH14" s="8"/>
      <c r="FJ14" s="121"/>
      <c r="FN14" s="8"/>
      <c r="FP14" s="121"/>
      <c r="FT14" s="8"/>
      <c r="FV14" s="121"/>
      <c r="FZ14" s="8"/>
      <c r="GB14" s="121"/>
      <c r="GF14" s="8"/>
      <c r="GH14" s="121"/>
      <c r="GL14" s="8"/>
      <c r="GN14" s="121"/>
      <c r="GR14" s="8"/>
      <c r="GT14" s="121"/>
      <c r="GX14" s="8"/>
      <c r="GZ14" s="121"/>
      <c r="HD14" s="8"/>
      <c r="HF14" s="121"/>
      <c r="HJ14" s="8"/>
      <c r="HL14" s="121"/>
      <c r="HP14" s="8"/>
      <c r="HR14" s="121"/>
      <c r="HV14" s="8"/>
      <c r="HX14" s="121"/>
      <c r="IB14" s="8"/>
      <c r="ID14" s="121"/>
      <c r="IH14" s="8"/>
      <c r="IJ14" s="121"/>
      <c r="IN14" s="8"/>
      <c r="IP14" s="121"/>
      <c r="IT14" s="8"/>
      <c r="IV14" s="121"/>
      <c r="IZ14" s="8"/>
      <c r="JB14" s="121"/>
      <c r="JF14" s="8"/>
      <c r="JH14" s="121"/>
      <c r="JL14" s="8"/>
      <c r="JN14" s="121"/>
      <c r="JR14" s="8"/>
      <c r="JT14" s="121"/>
      <c r="JX14" s="8"/>
      <c r="JZ14" s="121"/>
      <c r="KD14" s="8"/>
      <c r="KF14" s="121"/>
      <c r="KJ14" s="8"/>
      <c r="KL14" s="121"/>
      <c r="KP14" s="8"/>
      <c r="KR14" s="121"/>
      <c r="KV14" s="8"/>
      <c r="KX14" s="121"/>
      <c r="LB14" s="8"/>
      <c r="LD14" s="121"/>
    </row>
    <row r="15" spans="1:316" x14ac:dyDescent="0.3">
      <c r="A15" s="1">
        <v>12</v>
      </c>
      <c r="B15" s="8" t="s">
        <v>236</v>
      </c>
      <c r="C15" s="1" t="s">
        <v>235</v>
      </c>
      <c r="D15" s="122" t="s">
        <v>237</v>
      </c>
      <c r="E15" s="124">
        <v>5000</v>
      </c>
      <c r="F15" s="1">
        <v>0.33600000000000002</v>
      </c>
      <c r="G15" s="121">
        <v>-38.69</v>
      </c>
      <c r="H15" s="8"/>
      <c r="J15" s="121"/>
      <c r="N15" s="8"/>
      <c r="P15" s="121"/>
      <c r="T15" s="8"/>
      <c r="V15" s="121"/>
      <c r="Z15" s="8"/>
      <c r="AB15" s="121"/>
      <c r="AF15" s="8"/>
      <c r="AH15" s="121"/>
      <c r="AL15" s="8"/>
      <c r="AN15" s="121"/>
      <c r="AR15" s="8"/>
      <c r="AT15" s="121"/>
      <c r="AX15" s="8"/>
      <c r="AZ15" s="121"/>
      <c r="BD15" s="8"/>
      <c r="BF15" s="121"/>
      <c r="BJ15" s="8"/>
      <c r="BL15" s="121"/>
      <c r="BP15" s="8"/>
      <c r="BR15" s="121"/>
      <c r="BV15" s="8"/>
      <c r="BX15" s="121"/>
      <c r="CB15" s="8"/>
      <c r="CD15" s="121"/>
      <c r="CH15" s="8"/>
      <c r="CJ15" s="121"/>
      <c r="CN15" s="8"/>
      <c r="CP15" s="121"/>
      <c r="CT15" s="8"/>
      <c r="CV15" s="121"/>
      <c r="CZ15" s="8"/>
      <c r="DB15" s="121"/>
      <c r="DF15" s="8"/>
      <c r="DH15" s="121"/>
      <c r="DL15" s="8"/>
      <c r="DN15" s="121"/>
      <c r="DR15" s="8"/>
      <c r="DT15" s="121"/>
      <c r="DX15" s="8"/>
      <c r="DZ15" s="121"/>
      <c r="ED15" s="8"/>
      <c r="EF15" s="121"/>
      <c r="EJ15" s="8"/>
      <c r="EL15" s="121"/>
      <c r="EP15" s="8"/>
      <c r="ER15" s="121"/>
      <c r="EV15" s="8"/>
      <c r="EX15" s="121"/>
      <c r="FB15" s="8"/>
      <c r="FD15" s="121"/>
      <c r="FH15" s="8"/>
      <c r="FJ15" s="121"/>
      <c r="FN15" s="8"/>
      <c r="FP15" s="121"/>
      <c r="FT15" s="8"/>
      <c r="FV15" s="121"/>
      <c r="FZ15" s="8"/>
      <c r="GB15" s="121"/>
      <c r="GF15" s="8"/>
      <c r="GH15" s="121"/>
      <c r="GL15" s="8"/>
      <c r="GN15" s="121"/>
      <c r="GR15" s="8"/>
      <c r="GT15" s="121"/>
      <c r="GX15" s="8"/>
      <c r="GZ15" s="121"/>
      <c r="HD15" s="8"/>
      <c r="HF15" s="121"/>
      <c r="HJ15" s="8"/>
      <c r="HL15" s="121"/>
      <c r="HP15" s="8"/>
      <c r="HR15" s="121"/>
      <c r="HV15" s="8"/>
      <c r="HX15" s="121"/>
      <c r="IB15" s="8"/>
      <c r="ID15" s="121"/>
      <c r="IH15" s="8"/>
      <c r="IJ15" s="121"/>
      <c r="IN15" s="8"/>
      <c r="IP15" s="121"/>
      <c r="IT15" s="8"/>
      <c r="IV15" s="121"/>
      <c r="IZ15" s="8"/>
      <c r="JB15" s="121"/>
      <c r="JF15" s="8"/>
      <c r="JH15" s="121"/>
      <c r="JL15" s="8"/>
      <c r="JN15" s="121"/>
      <c r="JR15" s="8"/>
      <c r="JT15" s="121"/>
      <c r="JX15" s="8"/>
      <c r="JZ15" s="121"/>
      <c r="KD15" s="8"/>
      <c r="KF15" s="121"/>
      <c r="KJ15" s="8"/>
      <c r="KL15" s="121"/>
      <c r="KP15" s="8"/>
      <c r="KR15" s="121"/>
      <c r="KV15" s="8"/>
      <c r="KX15" s="121"/>
      <c r="LB15" s="8"/>
      <c r="LD15" s="121"/>
    </row>
    <row r="16" spans="1:316" x14ac:dyDescent="0.3">
      <c r="A16" s="1">
        <v>13</v>
      </c>
      <c r="B16" s="8">
        <v>0</v>
      </c>
      <c r="C16" s="1">
        <v>0.01</v>
      </c>
      <c r="D16" s="122">
        <v>-1.238966</v>
      </c>
      <c r="E16" s="124">
        <v>5000</v>
      </c>
      <c r="F16" s="1">
        <v>0.14099999999999999</v>
      </c>
      <c r="G16" s="121">
        <f>ROUND(1/F16-1/$F$2,3)</f>
        <v>0.14799999999999999</v>
      </c>
      <c r="H16" s="8"/>
      <c r="J16" s="121"/>
      <c r="N16" s="8"/>
      <c r="P16" s="121"/>
      <c r="T16" s="8"/>
      <c r="V16" s="121"/>
      <c r="Z16" s="8"/>
      <c r="AB16" s="121"/>
      <c r="AF16" s="8"/>
      <c r="AH16" s="121"/>
      <c r="AL16" s="8"/>
      <c r="AN16" s="121"/>
      <c r="AR16" s="8"/>
      <c r="AT16" s="121"/>
      <c r="AX16" s="8"/>
      <c r="AZ16" s="121"/>
      <c r="BD16" s="8"/>
      <c r="BF16" s="121"/>
      <c r="BJ16" s="8"/>
      <c r="BL16" s="121"/>
      <c r="BP16" s="8"/>
      <c r="BR16" s="121"/>
      <c r="BV16" s="8"/>
      <c r="BX16" s="121"/>
      <c r="CB16" s="8"/>
      <c r="CD16" s="121"/>
      <c r="CH16" s="8"/>
      <c r="CJ16" s="121"/>
      <c r="CN16" s="8"/>
      <c r="CP16" s="121"/>
      <c r="CT16" s="8"/>
      <c r="CV16" s="121"/>
      <c r="CZ16" s="8"/>
      <c r="DB16" s="121"/>
      <c r="DF16" s="8"/>
      <c r="DH16" s="121"/>
      <c r="DL16" s="8"/>
      <c r="DN16" s="121"/>
      <c r="DR16" s="8"/>
      <c r="DT16" s="121"/>
      <c r="DX16" s="8"/>
      <c r="DZ16" s="121"/>
      <c r="ED16" s="8"/>
      <c r="EF16" s="121"/>
      <c r="EJ16" s="8"/>
      <c r="EL16" s="121"/>
      <c r="EP16" s="8"/>
      <c r="ER16" s="121"/>
      <c r="EV16" s="8"/>
      <c r="EX16" s="121"/>
      <c r="FB16" s="8"/>
      <c r="FD16" s="121"/>
      <c r="FH16" s="8"/>
      <c r="FJ16" s="121"/>
      <c r="FN16" s="8"/>
      <c r="FP16" s="121"/>
      <c r="FT16" s="8"/>
      <c r="FV16" s="121"/>
      <c r="FZ16" s="8"/>
      <c r="GB16" s="121"/>
      <c r="GF16" s="8"/>
      <c r="GH16" s="121"/>
      <c r="GL16" s="8"/>
      <c r="GN16" s="121"/>
      <c r="GR16" s="8"/>
      <c r="GT16" s="121"/>
      <c r="GX16" s="8"/>
      <c r="GZ16" s="121"/>
      <c r="HD16" s="8"/>
      <c r="HF16" s="121"/>
      <c r="HJ16" s="8"/>
      <c r="HL16" s="121"/>
      <c r="HP16" s="8"/>
      <c r="HR16" s="121"/>
      <c r="HV16" s="8"/>
      <c r="HX16" s="121"/>
      <c r="IB16" s="8"/>
      <c r="ID16" s="121"/>
      <c r="IH16" s="8"/>
      <c r="IJ16" s="121"/>
      <c r="IN16" s="8"/>
      <c r="IP16" s="121"/>
      <c r="IT16" s="8"/>
      <c r="IV16" s="121"/>
      <c r="IZ16" s="8"/>
      <c r="JB16" s="121"/>
      <c r="JF16" s="8"/>
      <c r="JH16" s="121"/>
      <c r="JL16" s="8"/>
      <c r="JN16" s="121"/>
      <c r="JR16" s="8"/>
      <c r="JT16" s="121"/>
      <c r="JX16" s="8"/>
      <c r="JZ16" s="121"/>
      <c r="KD16" s="8"/>
      <c r="KF16" s="121"/>
      <c r="KJ16" s="8"/>
      <c r="KL16" s="121"/>
      <c r="KP16" s="8"/>
      <c r="KR16" s="121"/>
      <c r="KV16" s="8"/>
      <c r="KX16" s="121"/>
      <c r="LB16" s="8"/>
      <c r="LD16" s="121"/>
    </row>
    <row r="17" spans="1:316" x14ac:dyDescent="0.3">
      <c r="A17" s="1">
        <v>14</v>
      </c>
      <c r="B17" s="8">
        <v>1</v>
      </c>
      <c r="C17" s="1">
        <v>2.7182818284590453E-2</v>
      </c>
      <c r="D17" s="122">
        <v>-1.1374165000000001</v>
      </c>
      <c r="E17" s="124">
        <f>E16</f>
        <v>5000</v>
      </c>
      <c r="F17" s="1">
        <f>ROUND(E$2/E17,4)</f>
        <v>4.4999999999999998E-2</v>
      </c>
      <c r="G17" s="121">
        <f>ROUND(1/F17-1/$F$2,3)</f>
        <v>15.278</v>
      </c>
      <c r="H17" s="8"/>
      <c r="J17" s="121"/>
      <c r="N17" s="8"/>
      <c r="P17" s="121"/>
      <c r="T17" s="8"/>
      <c r="V17" s="121"/>
      <c r="Z17" s="8"/>
      <c r="AB17" s="121"/>
      <c r="AF17" s="8"/>
      <c r="AH17" s="121"/>
      <c r="AL17" s="8"/>
      <c r="AN17" s="121"/>
      <c r="AR17" s="8"/>
      <c r="AT17" s="121"/>
      <c r="AX17" s="8"/>
      <c r="AZ17" s="121"/>
      <c r="BD17" s="8"/>
      <c r="BF17" s="121"/>
      <c r="BJ17" s="8"/>
      <c r="BL17" s="121"/>
      <c r="BP17" s="8"/>
      <c r="BR17" s="121"/>
      <c r="BV17" s="8"/>
      <c r="BX17" s="121"/>
      <c r="CB17" s="8"/>
      <c r="CD17" s="121"/>
      <c r="CH17" s="8"/>
      <c r="CJ17" s="121"/>
      <c r="CN17" s="8"/>
      <c r="CP17" s="121"/>
      <c r="CT17" s="8"/>
      <c r="CV17" s="121"/>
      <c r="CZ17" s="8"/>
      <c r="DB17" s="121"/>
      <c r="DF17" s="8"/>
      <c r="DH17" s="121"/>
      <c r="DL17" s="8"/>
      <c r="DN17" s="121"/>
      <c r="DR17" s="8"/>
      <c r="DT17" s="121"/>
      <c r="DX17" s="8"/>
      <c r="DZ17" s="121"/>
      <c r="ED17" s="8"/>
      <c r="EF17" s="121"/>
      <c r="EJ17" s="8"/>
      <c r="EL17" s="121"/>
      <c r="EP17" s="8"/>
      <c r="ER17" s="121"/>
      <c r="EV17" s="8"/>
      <c r="EX17" s="121"/>
      <c r="FB17" s="8"/>
      <c r="FD17" s="121"/>
      <c r="FH17" s="8"/>
      <c r="FJ17" s="121"/>
      <c r="FN17" s="8"/>
      <c r="FP17" s="121"/>
      <c r="FT17" s="8"/>
      <c r="FV17" s="121"/>
      <c r="FZ17" s="8"/>
      <c r="GB17" s="121"/>
      <c r="GF17" s="8"/>
      <c r="GH17" s="121"/>
      <c r="GL17" s="8"/>
      <c r="GN17" s="121"/>
      <c r="GR17" s="8"/>
      <c r="GT17" s="121"/>
      <c r="GX17" s="8"/>
      <c r="GZ17" s="121"/>
      <c r="HD17" s="8"/>
      <c r="HF17" s="121"/>
      <c r="HJ17" s="8"/>
      <c r="HL17" s="121"/>
      <c r="HP17" s="8"/>
      <c r="HR17" s="121"/>
      <c r="HV17" s="8"/>
      <c r="HX17" s="121"/>
      <c r="IB17" s="8"/>
      <c r="ID17" s="121"/>
      <c r="IH17" s="8"/>
      <c r="IJ17" s="121"/>
      <c r="IN17" s="8"/>
      <c r="IP17" s="121"/>
      <c r="IT17" s="8"/>
      <c r="IV17" s="121"/>
      <c r="IZ17" s="8"/>
      <c r="JB17" s="121"/>
      <c r="JF17" s="8"/>
      <c r="JH17" s="121"/>
      <c r="JL17" s="8"/>
      <c r="JN17" s="121"/>
      <c r="JR17" s="8"/>
      <c r="JT17" s="121"/>
      <c r="JX17" s="8"/>
      <c r="JZ17" s="121"/>
      <c r="KD17" s="8"/>
      <c r="KF17" s="121"/>
      <c r="KJ17" s="8"/>
      <c r="KL17" s="121"/>
      <c r="KP17" s="8"/>
      <c r="KR17" s="121"/>
      <c r="KV17" s="8"/>
      <c r="KX17" s="121"/>
      <c r="LB17" s="8"/>
      <c r="LD17" s="121"/>
    </row>
    <row r="18" spans="1:316" x14ac:dyDescent="0.3">
      <c r="A18" s="1">
        <v>15</v>
      </c>
      <c r="B18" s="8">
        <v>2</v>
      </c>
      <c r="C18" s="1">
        <v>7.3890560989306506E-2</v>
      </c>
      <c r="D18" s="122">
        <v>-0.9179718</v>
      </c>
      <c r="E18" s="8">
        <f>ROUND((1/F18)*$E$2/F18,0)-ROUND((10836-5000)-(39.3226586866628)*(EXP(2.5)),0)</f>
        <v>5479</v>
      </c>
      <c r="F18" s="1">
        <f>ROUND(1/(1/F17-G17*ABS(G17)*$G$2),4)</f>
        <v>0.14410000000000001</v>
      </c>
      <c r="G18" s="121">
        <f>ROUND(1/F18-1/$F$2,7)</f>
        <v>-4.8192E-3</v>
      </c>
      <c r="H18" s="8"/>
      <c r="J18" s="121"/>
      <c r="N18" s="8"/>
      <c r="P18" s="121"/>
      <c r="T18" s="8"/>
      <c r="V18" s="121"/>
      <c r="Z18" s="8"/>
      <c r="AB18" s="121"/>
      <c r="AF18" s="8"/>
      <c r="AH18" s="121"/>
      <c r="AL18" s="8"/>
      <c r="AN18" s="121"/>
      <c r="AR18" s="8"/>
      <c r="AT18" s="121"/>
      <c r="AX18" s="8"/>
      <c r="AZ18" s="121"/>
      <c r="BD18" s="8"/>
      <c r="BF18" s="121"/>
      <c r="BJ18" s="8"/>
      <c r="BL18" s="121"/>
      <c r="BP18" s="8"/>
      <c r="BR18" s="121"/>
      <c r="BV18" s="8"/>
      <c r="BX18" s="121"/>
      <c r="CB18" s="8"/>
      <c r="CD18" s="121"/>
      <c r="CH18" s="8"/>
      <c r="CJ18" s="121"/>
      <c r="CN18" s="8"/>
      <c r="CP18" s="121"/>
      <c r="CT18" s="8"/>
      <c r="CV18" s="121"/>
      <c r="CZ18" s="8"/>
      <c r="DB18" s="121"/>
      <c r="DF18" s="8"/>
      <c r="DH18" s="121"/>
      <c r="DL18" s="8"/>
      <c r="DN18" s="121"/>
      <c r="DR18" s="8"/>
      <c r="DT18" s="121"/>
      <c r="DX18" s="8"/>
      <c r="DZ18" s="121"/>
      <c r="ED18" s="8"/>
      <c r="EF18" s="121"/>
      <c r="EJ18" s="8"/>
      <c r="EL18" s="121"/>
      <c r="EP18" s="8"/>
      <c r="ER18" s="121"/>
      <c r="EV18" s="8"/>
      <c r="EX18" s="121"/>
      <c r="FB18" s="8"/>
      <c r="FD18" s="121"/>
      <c r="FH18" s="8"/>
      <c r="FJ18" s="121"/>
      <c r="FN18" s="8"/>
      <c r="FP18" s="121"/>
      <c r="FT18" s="8"/>
      <c r="FV18" s="121"/>
      <c r="FZ18" s="8"/>
      <c r="GB18" s="121"/>
      <c r="GF18" s="8"/>
      <c r="GH18" s="121"/>
      <c r="GL18" s="8"/>
      <c r="GN18" s="121"/>
      <c r="GR18" s="8"/>
      <c r="GT18" s="121"/>
      <c r="GX18" s="8"/>
      <c r="GZ18" s="121"/>
      <c r="HD18" s="8"/>
      <c r="HF18" s="121"/>
      <c r="HJ18" s="8"/>
      <c r="HL18" s="121"/>
      <c r="HP18" s="8"/>
      <c r="HR18" s="121"/>
      <c r="HV18" s="8"/>
      <c r="HX18" s="121"/>
      <c r="IB18" s="8"/>
      <c r="ID18" s="121"/>
      <c r="IH18" s="8"/>
      <c r="IJ18" s="121"/>
      <c r="IN18" s="8"/>
      <c r="IP18" s="121"/>
      <c r="IT18" s="8"/>
      <c r="IV18" s="121"/>
      <c r="IZ18" s="8"/>
      <c r="JB18" s="121"/>
      <c r="JF18" s="8"/>
      <c r="JH18" s="121"/>
      <c r="JL18" s="8"/>
      <c r="JN18" s="121"/>
      <c r="JR18" s="8"/>
      <c r="JT18" s="121"/>
      <c r="JX18" s="8"/>
      <c r="JZ18" s="121"/>
      <c r="KD18" s="8"/>
      <c r="KF18" s="121"/>
      <c r="KJ18" s="8"/>
      <c r="KL18" s="121"/>
      <c r="KP18" s="8"/>
      <c r="KR18" s="121"/>
      <c r="KV18" s="8"/>
      <c r="KX18" s="121"/>
      <c r="LB18" s="8"/>
      <c r="LD18" s="121"/>
    </row>
    <row r="19" spans="1:316" x14ac:dyDescent="0.3">
      <c r="A19" s="1">
        <v>16</v>
      </c>
      <c r="B19" s="8">
        <v>3</v>
      </c>
      <c r="C19" s="1">
        <v>0.20085536923187669</v>
      </c>
      <c r="D19" s="121">
        <v>-0.56949810000000001</v>
      </c>
      <c r="E19" s="8">
        <f>ROUND((1/F19)*$E$2/F19,0)-ROUND((10836-5000)-(39.3226586866628)*(EXP(3.75)),0)</f>
        <v>6672</v>
      </c>
      <c r="F19" s="1">
        <f>ROUND(1/(1/F18-G18*ABS(G18)*$G$2),4)</f>
        <v>0.14410000000000001</v>
      </c>
      <c r="G19" s="121">
        <f>ROUND(1/F19-1/$F$2,7)</f>
        <v>-4.8192E-3</v>
      </c>
      <c r="H19" s="8"/>
      <c r="J19" s="121"/>
      <c r="N19" s="8"/>
      <c r="P19" s="121"/>
      <c r="T19" s="8"/>
      <c r="V19" s="121"/>
      <c r="Z19" s="8"/>
      <c r="AB19" s="121"/>
      <c r="AF19" s="8"/>
      <c r="AH19" s="121"/>
      <c r="AL19" s="8"/>
      <c r="AN19" s="121"/>
      <c r="AR19" s="8"/>
      <c r="AT19" s="121"/>
      <c r="AX19" s="8"/>
      <c r="AZ19" s="121"/>
      <c r="BD19" s="8"/>
      <c r="BF19" s="121"/>
      <c r="BJ19" s="8"/>
      <c r="BL19" s="121"/>
      <c r="BP19" s="8"/>
      <c r="BR19" s="121"/>
      <c r="BV19" s="8"/>
      <c r="BX19" s="121"/>
      <c r="CB19" s="8"/>
      <c r="CD19" s="121"/>
      <c r="CH19" s="8"/>
      <c r="CJ19" s="121"/>
      <c r="CN19" s="8"/>
      <c r="CP19" s="121"/>
      <c r="CT19" s="8"/>
      <c r="CV19" s="121"/>
      <c r="CZ19" s="8"/>
      <c r="DB19" s="121"/>
      <c r="DF19" s="8"/>
      <c r="DH19" s="121"/>
      <c r="DL19" s="8"/>
      <c r="DN19" s="121"/>
      <c r="DR19" s="8"/>
      <c r="DT19" s="121"/>
      <c r="DX19" s="8"/>
      <c r="DZ19" s="121"/>
      <c r="ED19" s="8"/>
      <c r="EF19" s="121"/>
      <c r="EJ19" s="8"/>
      <c r="EL19" s="121"/>
      <c r="EP19" s="8"/>
      <c r="ER19" s="121"/>
      <c r="EV19" s="8"/>
      <c r="EX19" s="121"/>
      <c r="FB19" s="8"/>
      <c r="FD19" s="121"/>
      <c r="FH19" s="8"/>
      <c r="FJ19" s="121"/>
      <c r="FN19" s="8"/>
      <c r="FP19" s="121"/>
      <c r="FT19" s="8"/>
      <c r="FV19" s="121"/>
      <c r="FZ19" s="8"/>
      <c r="GB19" s="121"/>
      <c r="GF19" s="8"/>
      <c r="GH19" s="121"/>
      <c r="GL19" s="8"/>
      <c r="GN19" s="121"/>
      <c r="GR19" s="8"/>
      <c r="GT19" s="121"/>
      <c r="GX19" s="8"/>
      <c r="GZ19" s="121"/>
      <c r="HD19" s="8"/>
      <c r="HF19" s="121"/>
      <c r="HJ19" s="8"/>
      <c r="HL19" s="121"/>
      <c r="HP19" s="8"/>
      <c r="HR19" s="121"/>
      <c r="HV19" s="8"/>
      <c r="HX19" s="121"/>
      <c r="IB19" s="8"/>
      <c r="ID19" s="121"/>
      <c r="IH19" s="8"/>
      <c r="IJ19" s="121"/>
      <c r="IN19" s="8"/>
      <c r="IP19" s="121"/>
      <c r="IT19" s="8"/>
      <c r="IV19" s="121"/>
      <c r="IZ19" s="8"/>
      <c r="JB19" s="121"/>
      <c r="JF19" s="8"/>
      <c r="JH19" s="121"/>
      <c r="JL19" s="8"/>
      <c r="JN19" s="121"/>
      <c r="JR19" s="8"/>
      <c r="JT19" s="121"/>
      <c r="JX19" s="8"/>
      <c r="JZ19" s="121"/>
      <c r="KD19" s="8"/>
      <c r="KF19" s="121"/>
      <c r="KJ19" s="8"/>
      <c r="KL19" s="121"/>
      <c r="KP19" s="8"/>
      <c r="KR19" s="121"/>
      <c r="KV19" s="8"/>
      <c r="KX19" s="121"/>
      <c r="LB19" s="8"/>
      <c r="LD19" s="121"/>
    </row>
    <row r="20" spans="1:316" x14ac:dyDescent="0.3">
      <c r="A20" s="1">
        <v>17</v>
      </c>
      <c r="B20" s="8">
        <v>4</v>
      </c>
      <c r="C20" s="1">
        <v>0.54598150033144233</v>
      </c>
      <c r="D20" s="121">
        <v>-0.21585199999999999</v>
      </c>
      <c r="E20" s="8">
        <f>ROUND((1/F20)*$E$2/F20,0)-ROUND((10836-5000)-(39.3226586866628)*(EXP(4.875)),0)</f>
        <v>10150</v>
      </c>
      <c r="F20" s="1">
        <f>ROUND(1/(1/F19-G19*ABS(G19)*$G$2),4)</f>
        <v>0.14410000000000001</v>
      </c>
      <c r="G20" s="121">
        <f>ROUND(1/F20-1/$F$2,7)</f>
        <v>-4.8192E-3</v>
      </c>
      <c r="H20" s="8"/>
      <c r="J20" s="121"/>
      <c r="N20" s="8"/>
      <c r="P20" s="121"/>
      <c r="T20" s="8"/>
      <c r="V20" s="121"/>
      <c r="Z20" s="8"/>
      <c r="AB20" s="121"/>
      <c r="AF20" s="8"/>
      <c r="AH20" s="121"/>
      <c r="AL20" s="8"/>
      <c r="AN20" s="121"/>
      <c r="AR20" s="8"/>
      <c r="AT20" s="121"/>
      <c r="AX20" s="8"/>
      <c r="AZ20" s="121"/>
      <c r="BD20" s="8"/>
      <c r="BF20" s="121"/>
      <c r="BJ20" s="8"/>
      <c r="BL20" s="121"/>
      <c r="BP20" s="8"/>
      <c r="BR20" s="121"/>
      <c r="BV20" s="8"/>
      <c r="BX20" s="121"/>
      <c r="CB20" s="8"/>
      <c r="CD20" s="121"/>
      <c r="CH20" s="8"/>
      <c r="CJ20" s="121"/>
      <c r="CN20" s="8"/>
      <c r="CP20" s="121"/>
      <c r="CT20" s="8"/>
      <c r="CV20" s="121"/>
      <c r="CZ20" s="8"/>
      <c r="DB20" s="121"/>
      <c r="DF20" s="8"/>
      <c r="DH20" s="121"/>
      <c r="DL20" s="8"/>
      <c r="DN20" s="121"/>
      <c r="DR20" s="8"/>
      <c r="DT20" s="121"/>
      <c r="DX20" s="8"/>
      <c r="DZ20" s="121"/>
      <c r="ED20" s="8"/>
      <c r="EF20" s="121"/>
      <c r="EJ20" s="8"/>
      <c r="EL20" s="121"/>
      <c r="EP20" s="8"/>
      <c r="ER20" s="121"/>
      <c r="EV20" s="8"/>
      <c r="EX20" s="121"/>
      <c r="FB20" s="8"/>
      <c r="FD20" s="121"/>
      <c r="FH20" s="8"/>
      <c r="FJ20" s="121"/>
      <c r="FN20" s="8"/>
      <c r="FP20" s="121"/>
      <c r="FT20" s="8"/>
      <c r="FV20" s="121"/>
      <c r="FZ20" s="8"/>
      <c r="GB20" s="121"/>
      <c r="GF20" s="8"/>
      <c r="GH20" s="121"/>
      <c r="GL20" s="8"/>
      <c r="GN20" s="121"/>
      <c r="GR20" s="8"/>
      <c r="GT20" s="121"/>
      <c r="GX20" s="8"/>
      <c r="GZ20" s="121"/>
      <c r="HD20" s="8"/>
      <c r="HF20" s="121"/>
      <c r="HJ20" s="8"/>
      <c r="HL20" s="121"/>
      <c r="HP20" s="8"/>
      <c r="HR20" s="121"/>
      <c r="HV20" s="8"/>
      <c r="HX20" s="121"/>
      <c r="IB20" s="8"/>
      <c r="ID20" s="121"/>
      <c r="IH20" s="8"/>
      <c r="IJ20" s="121"/>
      <c r="IN20" s="8"/>
      <c r="IP20" s="121"/>
      <c r="IT20" s="8"/>
      <c r="IV20" s="121"/>
      <c r="IZ20" s="8"/>
      <c r="JB20" s="121"/>
      <c r="JF20" s="8"/>
      <c r="JH20" s="121"/>
      <c r="JL20" s="8"/>
      <c r="JN20" s="121"/>
      <c r="JR20" s="8"/>
      <c r="JT20" s="121"/>
      <c r="JX20" s="8"/>
      <c r="JZ20" s="121"/>
      <c r="KD20" s="8"/>
      <c r="KF20" s="121"/>
      <c r="KJ20" s="8"/>
      <c r="KL20" s="121"/>
      <c r="KP20" s="8"/>
      <c r="KR20" s="121"/>
      <c r="KV20" s="8"/>
      <c r="KX20" s="121"/>
      <c r="LB20" s="8"/>
      <c r="LD20" s="121"/>
    </row>
    <row r="21" spans="1:316" x14ac:dyDescent="0.3">
      <c r="A21" s="1">
        <v>18</v>
      </c>
      <c r="B21" s="8">
        <v>5</v>
      </c>
      <c r="C21" s="1">
        <v>1.484131591025766</v>
      </c>
      <c r="D21" s="121">
        <v>0.14690310000000001</v>
      </c>
      <c r="E21" s="8">
        <f>ROUND((1/F21)*$E$2/F21,0)</f>
        <v>10836</v>
      </c>
      <c r="F21" s="1">
        <f>ROUND(1/(1/F20-G20*ABS(G20)*$G$2),4)</f>
        <v>0.14410000000000001</v>
      </c>
      <c r="G21" s="121">
        <f>ROUND(1/F21-1/$F$2,7)</f>
        <v>-4.8192E-3</v>
      </c>
      <c r="H21" s="8"/>
      <c r="J21" s="121"/>
      <c r="N21" s="8"/>
      <c r="P21" s="121"/>
      <c r="T21" s="8"/>
      <c r="V21" s="121"/>
      <c r="Z21" s="8"/>
      <c r="AB21" s="121"/>
      <c r="AF21" s="8"/>
      <c r="AH21" s="121"/>
      <c r="AL21" s="8"/>
      <c r="AN21" s="121"/>
      <c r="AR21" s="8"/>
      <c r="AT21" s="121"/>
      <c r="AX21" s="8"/>
      <c r="AZ21" s="121"/>
      <c r="BD21" s="8"/>
      <c r="BF21" s="121"/>
      <c r="BJ21" s="8"/>
      <c r="BL21" s="121"/>
      <c r="BP21" s="8"/>
      <c r="BR21" s="121"/>
      <c r="BV21" s="8"/>
      <c r="BX21" s="121"/>
      <c r="CB21" s="8"/>
      <c r="CD21" s="121"/>
      <c r="CH21" s="8"/>
      <c r="CJ21" s="121"/>
      <c r="CN21" s="8"/>
      <c r="CP21" s="121"/>
      <c r="CT21" s="8"/>
      <c r="CV21" s="121"/>
      <c r="CZ21" s="8"/>
      <c r="DB21" s="121"/>
      <c r="DF21" s="8"/>
      <c r="DH21" s="121"/>
      <c r="DL21" s="8"/>
      <c r="DN21" s="121"/>
      <c r="DR21" s="8"/>
      <c r="DT21" s="121"/>
      <c r="DX21" s="8"/>
      <c r="DZ21" s="121"/>
      <c r="ED21" s="8"/>
      <c r="EF21" s="121"/>
      <c r="EJ21" s="8"/>
      <c r="EL21" s="121"/>
      <c r="EP21" s="8"/>
      <c r="ER21" s="121"/>
      <c r="EV21" s="8"/>
      <c r="EX21" s="121"/>
      <c r="FB21" s="8"/>
      <c r="FD21" s="121"/>
      <c r="FH21" s="8"/>
      <c r="FJ21" s="121"/>
      <c r="FN21" s="8"/>
      <c r="FP21" s="121"/>
      <c r="FT21" s="8"/>
      <c r="FV21" s="121"/>
      <c r="FZ21" s="8"/>
      <c r="GB21" s="121"/>
      <c r="GF21" s="8"/>
      <c r="GH21" s="121"/>
      <c r="GL21" s="8"/>
      <c r="GN21" s="121"/>
      <c r="GR21" s="8"/>
      <c r="GT21" s="121"/>
      <c r="GX21" s="8"/>
      <c r="GZ21" s="121"/>
      <c r="HD21" s="8"/>
      <c r="HF21" s="121"/>
      <c r="HJ21" s="8"/>
      <c r="HL21" s="121"/>
      <c r="HP21" s="8"/>
      <c r="HR21" s="121"/>
      <c r="HV21" s="8"/>
      <c r="HX21" s="121"/>
      <c r="IB21" s="8"/>
      <c r="ID21" s="121"/>
      <c r="IH21" s="8"/>
      <c r="IJ21" s="121"/>
      <c r="IN21" s="8"/>
      <c r="IP21" s="121"/>
      <c r="IT21" s="8"/>
      <c r="IV21" s="121"/>
      <c r="IZ21" s="8"/>
      <c r="JB21" s="121"/>
      <c r="JF21" s="8"/>
      <c r="JH21" s="121"/>
      <c r="JL21" s="8"/>
      <c r="JN21" s="121"/>
      <c r="JR21" s="8"/>
      <c r="JT21" s="121"/>
      <c r="JX21" s="8"/>
      <c r="JZ21" s="121"/>
      <c r="KD21" s="8"/>
      <c r="KF21" s="121"/>
      <c r="KJ21" s="8"/>
      <c r="KL21" s="121"/>
      <c r="KP21" s="8"/>
      <c r="KR21" s="121"/>
      <c r="KV21" s="8"/>
      <c r="KX21" s="121"/>
      <c r="LB21" s="8"/>
      <c r="LD21" s="121"/>
    </row>
    <row r="22" spans="1:316" x14ac:dyDescent="0.3">
      <c r="A22" s="1">
        <v>19</v>
      </c>
      <c r="B22" s="8">
        <v>4.0999999999999996</v>
      </c>
      <c r="C22" s="1">
        <v>0.60340287597361952</v>
      </c>
      <c r="D22" s="121">
        <v>-0.17495930000000001</v>
      </c>
      <c r="E22" s="8"/>
      <c r="G22" s="121"/>
      <c r="H22" s="8"/>
      <c r="J22" s="121"/>
      <c r="N22" s="8"/>
      <c r="P22" s="121"/>
      <c r="T22" s="8"/>
      <c r="V22" s="121"/>
      <c r="Z22" s="8"/>
      <c r="AB22" s="121"/>
      <c r="AF22" s="8"/>
      <c r="AH22" s="121"/>
      <c r="AL22" s="8"/>
      <c r="AN22" s="121"/>
      <c r="AR22" s="8"/>
      <c r="AT22" s="121"/>
      <c r="AX22" s="8"/>
      <c r="AZ22" s="121"/>
      <c r="BD22" s="8"/>
      <c r="BF22" s="121"/>
      <c r="BJ22" s="8"/>
      <c r="BL22" s="121"/>
      <c r="BP22" s="8"/>
      <c r="BR22" s="121"/>
      <c r="BV22" s="8"/>
      <c r="BX22" s="121"/>
      <c r="CB22" s="8"/>
      <c r="CD22" s="121"/>
      <c r="CH22" s="8"/>
      <c r="CJ22" s="121"/>
      <c r="CN22" s="8"/>
      <c r="CP22" s="121"/>
      <c r="CT22" s="8"/>
      <c r="CV22" s="121"/>
      <c r="CZ22" s="8"/>
      <c r="DB22" s="121"/>
      <c r="DF22" s="8"/>
      <c r="DH22" s="121"/>
      <c r="DL22" s="8"/>
      <c r="DN22" s="121"/>
      <c r="DR22" s="8"/>
      <c r="DT22" s="121"/>
      <c r="DX22" s="8"/>
      <c r="DZ22" s="121"/>
      <c r="ED22" s="8"/>
      <c r="EF22" s="121"/>
      <c r="EJ22" s="8"/>
      <c r="EL22" s="121"/>
      <c r="EP22" s="8"/>
      <c r="ER22" s="121"/>
      <c r="EV22" s="8"/>
      <c r="EX22" s="121"/>
      <c r="FB22" s="8"/>
      <c r="FD22" s="121"/>
      <c r="FH22" s="8"/>
      <c r="FJ22" s="121"/>
      <c r="FN22" s="8"/>
      <c r="FP22" s="121"/>
      <c r="FT22" s="8"/>
      <c r="FV22" s="121"/>
      <c r="FZ22" s="8"/>
      <c r="GB22" s="121"/>
      <c r="GF22" s="8"/>
      <c r="GH22" s="121"/>
      <c r="GL22" s="8"/>
      <c r="GN22" s="121"/>
      <c r="GR22" s="8"/>
      <c r="GT22" s="121"/>
      <c r="GX22" s="8"/>
      <c r="GZ22" s="121"/>
      <c r="HD22" s="8"/>
      <c r="HF22" s="121"/>
      <c r="HJ22" s="8"/>
      <c r="HL22" s="121"/>
      <c r="HP22" s="8"/>
      <c r="HR22" s="121"/>
      <c r="HV22" s="8"/>
      <c r="HX22" s="121"/>
      <c r="IB22" s="8"/>
      <c r="ID22" s="121"/>
      <c r="IH22" s="8"/>
      <c r="IJ22" s="121"/>
      <c r="IN22" s="8"/>
      <c r="IP22" s="121"/>
      <c r="IT22" s="8"/>
      <c r="IV22" s="121"/>
      <c r="IZ22" s="8"/>
      <c r="JB22" s="121"/>
      <c r="JF22" s="8"/>
      <c r="JH22" s="121"/>
      <c r="JL22" s="8"/>
      <c r="JN22" s="121"/>
      <c r="JR22" s="8"/>
      <c r="JT22" s="121"/>
      <c r="JX22" s="8"/>
      <c r="JZ22" s="121"/>
      <c r="KD22" s="8"/>
      <c r="KF22" s="121"/>
      <c r="KJ22" s="8"/>
      <c r="KL22" s="121"/>
      <c r="KP22" s="8"/>
      <c r="KR22" s="121"/>
      <c r="KV22" s="8"/>
      <c r="KX22" s="121"/>
      <c r="LB22" s="8"/>
      <c r="LD22" s="121"/>
    </row>
    <row r="23" spans="1:316" x14ac:dyDescent="0.3">
      <c r="A23" s="1">
        <v>20</v>
      </c>
      <c r="B23" s="8">
        <v>4.1999999999999993</v>
      </c>
      <c r="C23" s="1">
        <v>0.66686331040925095</v>
      </c>
      <c r="D23" s="121">
        <v>-0.12357410000000001</v>
      </c>
      <c r="E23" s="8"/>
      <c r="G23" s="121"/>
      <c r="H23" s="8"/>
      <c r="J23" s="121"/>
      <c r="N23" s="8"/>
      <c r="P23" s="121"/>
      <c r="T23" s="8"/>
      <c r="V23" s="121"/>
      <c r="Z23" s="8"/>
      <c r="AB23" s="121"/>
      <c r="AF23" s="8"/>
      <c r="AH23" s="121"/>
      <c r="AL23" s="8"/>
      <c r="AN23" s="121"/>
      <c r="AR23" s="8"/>
      <c r="AT23" s="121"/>
      <c r="AX23" s="8"/>
      <c r="AZ23" s="121"/>
      <c r="BD23" s="8"/>
      <c r="BF23" s="121"/>
      <c r="BJ23" s="8"/>
      <c r="BL23" s="121"/>
      <c r="BP23" s="8"/>
      <c r="BR23" s="121"/>
      <c r="BV23" s="8"/>
      <c r="BX23" s="121"/>
      <c r="CB23" s="8"/>
      <c r="CD23" s="121"/>
      <c r="CH23" s="8"/>
      <c r="CJ23" s="121"/>
      <c r="CN23" s="8"/>
      <c r="CP23" s="121"/>
      <c r="CT23" s="8"/>
      <c r="CV23" s="121"/>
      <c r="CZ23" s="8"/>
      <c r="DB23" s="121"/>
      <c r="DF23" s="8"/>
      <c r="DH23" s="121"/>
      <c r="DL23" s="8"/>
      <c r="DN23" s="121"/>
      <c r="DR23" s="8"/>
      <c r="DT23" s="121"/>
      <c r="DX23" s="8"/>
      <c r="DZ23" s="121"/>
      <c r="ED23" s="8"/>
      <c r="EF23" s="121"/>
      <c r="EJ23" s="8"/>
      <c r="EL23" s="121"/>
      <c r="EP23" s="8"/>
      <c r="ER23" s="121"/>
      <c r="EV23" s="8"/>
      <c r="EX23" s="121"/>
      <c r="FB23" s="8"/>
      <c r="FD23" s="121"/>
      <c r="FH23" s="8"/>
      <c r="FJ23" s="121"/>
      <c r="FN23" s="8"/>
      <c r="FP23" s="121"/>
      <c r="FT23" s="8"/>
      <c r="FV23" s="121"/>
      <c r="FZ23" s="8"/>
      <c r="GB23" s="121"/>
      <c r="GF23" s="8"/>
      <c r="GH23" s="121"/>
      <c r="GL23" s="8"/>
      <c r="GN23" s="121"/>
      <c r="GR23" s="8"/>
      <c r="GT23" s="121"/>
      <c r="GX23" s="8"/>
      <c r="GZ23" s="121"/>
      <c r="HD23" s="8"/>
      <c r="HF23" s="121"/>
      <c r="HJ23" s="8"/>
      <c r="HL23" s="121"/>
      <c r="HP23" s="8"/>
      <c r="HR23" s="121"/>
      <c r="HV23" s="8"/>
      <c r="HX23" s="121"/>
      <c r="IB23" s="8"/>
      <c r="ID23" s="121"/>
      <c r="IH23" s="8"/>
      <c r="IJ23" s="121"/>
      <c r="IN23" s="8"/>
      <c r="IP23" s="121"/>
      <c r="IT23" s="8"/>
      <c r="IV23" s="121"/>
      <c r="IZ23" s="8"/>
      <c r="JB23" s="121"/>
      <c r="JF23" s="8"/>
      <c r="JH23" s="121"/>
      <c r="JL23" s="8"/>
      <c r="JN23" s="121"/>
      <c r="JR23" s="8"/>
      <c r="JT23" s="121"/>
      <c r="JX23" s="8"/>
      <c r="JZ23" s="121"/>
      <c r="KD23" s="8"/>
      <c r="KF23" s="121"/>
      <c r="KJ23" s="8"/>
      <c r="KL23" s="121"/>
      <c r="KP23" s="8"/>
      <c r="KR23" s="121"/>
      <c r="KV23" s="8"/>
      <c r="KX23" s="121"/>
      <c r="LB23" s="8"/>
      <c r="LD23" s="121"/>
    </row>
    <row r="24" spans="1:316" x14ac:dyDescent="0.3">
      <c r="A24" s="1">
        <v>21</v>
      </c>
      <c r="B24" s="8">
        <v>4.2999999999999989</v>
      </c>
      <c r="C24" s="1">
        <v>0.73699793699595717</v>
      </c>
      <c r="D24" s="121">
        <v>-4.6012299999999999E-2</v>
      </c>
      <c r="E24" s="8"/>
      <c r="G24" s="121"/>
      <c r="H24" s="8"/>
      <c r="J24" s="121"/>
      <c r="N24" s="8"/>
      <c r="P24" s="121"/>
      <c r="T24" s="8"/>
      <c r="V24" s="121"/>
      <c r="Z24" s="8"/>
      <c r="AB24" s="121"/>
      <c r="AF24" s="8"/>
      <c r="AH24" s="121"/>
      <c r="AL24" s="8"/>
      <c r="AN24" s="121"/>
      <c r="AR24" s="8"/>
      <c r="AT24" s="121"/>
      <c r="AX24" s="8"/>
      <c r="AZ24" s="121"/>
      <c r="BD24" s="8"/>
      <c r="BF24" s="121"/>
      <c r="BJ24" s="8"/>
      <c r="BL24" s="121"/>
      <c r="BP24" s="8"/>
      <c r="BR24" s="121"/>
      <c r="BV24" s="8"/>
      <c r="BX24" s="121"/>
      <c r="CB24" s="8"/>
      <c r="CD24" s="121"/>
      <c r="CH24" s="8"/>
      <c r="CJ24" s="121"/>
      <c r="CN24" s="8"/>
      <c r="CP24" s="121"/>
      <c r="CT24" s="8"/>
      <c r="CV24" s="121"/>
      <c r="CZ24" s="8"/>
      <c r="DB24" s="121"/>
      <c r="DF24" s="8"/>
      <c r="DH24" s="121"/>
      <c r="DL24" s="8"/>
      <c r="DN24" s="121"/>
      <c r="DR24" s="8"/>
      <c r="DT24" s="121"/>
      <c r="DX24" s="8"/>
      <c r="DZ24" s="121"/>
      <c r="ED24" s="8"/>
      <c r="EF24" s="121"/>
      <c r="EJ24" s="8"/>
      <c r="EL24" s="121"/>
      <c r="EP24" s="8"/>
      <c r="ER24" s="121"/>
      <c r="EV24" s="8"/>
      <c r="EX24" s="121"/>
      <c r="FB24" s="8"/>
      <c r="FD24" s="121"/>
      <c r="FH24" s="8"/>
      <c r="FJ24" s="121"/>
      <c r="FN24" s="8"/>
      <c r="FP24" s="121"/>
      <c r="FT24" s="8"/>
      <c r="FV24" s="121"/>
      <c r="FZ24" s="8"/>
      <c r="GB24" s="121"/>
      <c r="GF24" s="8"/>
      <c r="GH24" s="121"/>
      <c r="GL24" s="8"/>
      <c r="GN24" s="121"/>
      <c r="GR24" s="8"/>
      <c r="GT24" s="121"/>
      <c r="GX24" s="8"/>
      <c r="GZ24" s="121"/>
      <c r="HD24" s="8"/>
      <c r="HF24" s="121"/>
      <c r="HJ24" s="8"/>
      <c r="HL24" s="121"/>
      <c r="HP24" s="8"/>
      <c r="HR24" s="121"/>
      <c r="HV24" s="8"/>
      <c r="HX24" s="121"/>
      <c r="IB24" s="8"/>
      <c r="ID24" s="121"/>
      <c r="IH24" s="8"/>
      <c r="IJ24" s="121"/>
      <c r="IN24" s="8"/>
      <c r="IP24" s="121"/>
      <c r="IT24" s="8"/>
      <c r="IV24" s="121"/>
      <c r="IZ24" s="8"/>
      <c r="JB24" s="121"/>
      <c r="JF24" s="8"/>
      <c r="JH24" s="121"/>
      <c r="JL24" s="8"/>
      <c r="JN24" s="121"/>
      <c r="JR24" s="8"/>
      <c r="JT24" s="121"/>
      <c r="JX24" s="8"/>
      <c r="JZ24" s="121"/>
      <c r="KD24" s="8"/>
      <c r="KF24" s="121"/>
      <c r="KJ24" s="8"/>
      <c r="KL24" s="121"/>
      <c r="KP24" s="8"/>
      <c r="KR24" s="121"/>
      <c r="KV24" s="8"/>
      <c r="KX24" s="121"/>
      <c r="LB24" s="8"/>
      <c r="LD24" s="121"/>
    </row>
    <row r="25" spans="1:316" x14ac:dyDescent="0.3">
      <c r="A25" s="1">
        <v>22</v>
      </c>
      <c r="B25" s="8">
        <v>4.3999999999999986</v>
      </c>
      <c r="C25" s="1">
        <v>0.81450868664968001</v>
      </c>
      <c r="D25" s="121">
        <v>6.6735100000000006E-2</v>
      </c>
      <c r="E25" s="1" t="s">
        <v>236</v>
      </c>
      <c r="F25" s="1" t="s">
        <v>235</v>
      </c>
      <c r="G25" s="1" t="s">
        <v>237</v>
      </c>
      <c r="H25" s="8"/>
      <c r="J25" s="121"/>
      <c r="N25" s="8"/>
      <c r="P25" s="121"/>
      <c r="T25" s="8"/>
      <c r="V25" s="121"/>
      <c r="Z25" s="8"/>
      <c r="AB25" s="121"/>
      <c r="AF25" s="8"/>
      <c r="AH25" s="121"/>
      <c r="AL25" s="8"/>
      <c r="AN25" s="121"/>
      <c r="AR25" s="8"/>
      <c r="AT25" s="121"/>
      <c r="AX25" s="8"/>
      <c r="AZ25" s="121"/>
      <c r="BD25" s="8"/>
      <c r="BF25" s="121"/>
      <c r="BJ25" s="8"/>
      <c r="BL25" s="121"/>
      <c r="BP25" s="8"/>
      <c r="BR25" s="121"/>
      <c r="BV25" s="8"/>
      <c r="BX25" s="121"/>
      <c r="CB25" s="8"/>
      <c r="CD25" s="121"/>
      <c r="CH25" s="8"/>
      <c r="CJ25" s="121"/>
      <c r="CN25" s="8"/>
      <c r="CP25" s="121"/>
      <c r="CT25" s="8"/>
      <c r="CV25" s="121"/>
      <c r="CZ25" s="8"/>
      <c r="DB25" s="121"/>
      <c r="DF25" s="8"/>
      <c r="DH25" s="121"/>
      <c r="DL25" s="8"/>
      <c r="DN25" s="121"/>
      <c r="DR25" s="8"/>
      <c r="DT25" s="121"/>
      <c r="DX25" s="8"/>
      <c r="DZ25" s="121"/>
      <c r="ED25" s="8"/>
      <c r="EF25" s="121"/>
      <c r="EJ25" s="8"/>
      <c r="EL25" s="121"/>
      <c r="EP25" s="8"/>
      <c r="ER25" s="121"/>
      <c r="EV25" s="8"/>
      <c r="EX25" s="121"/>
      <c r="FB25" s="8"/>
      <c r="FD25" s="121"/>
      <c r="FH25" s="8"/>
      <c r="FJ25" s="121"/>
      <c r="FN25" s="8"/>
      <c r="FP25" s="121"/>
      <c r="FT25" s="8"/>
      <c r="FV25" s="121"/>
      <c r="FZ25" s="8"/>
      <c r="GB25" s="121"/>
      <c r="GF25" s="8"/>
      <c r="GH25" s="121"/>
      <c r="GL25" s="8"/>
      <c r="GN25" s="121"/>
      <c r="GR25" s="8"/>
      <c r="GT25" s="121"/>
      <c r="GX25" s="8"/>
      <c r="GZ25" s="121"/>
      <c r="HD25" s="8"/>
      <c r="HF25" s="121"/>
      <c r="HJ25" s="8"/>
      <c r="HL25" s="121"/>
      <c r="HP25" s="8"/>
      <c r="HR25" s="121"/>
      <c r="HV25" s="8"/>
      <c r="HX25" s="121"/>
      <c r="IB25" s="8"/>
      <c r="ID25" s="121"/>
      <c r="IH25" s="8"/>
      <c r="IJ25" s="121"/>
      <c r="IN25" s="8"/>
      <c r="IP25" s="121"/>
      <c r="IT25" s="8"/>
      <c r="IV25" s="121"/>
      <c r="IZ25" s="8"/>
      <c r="JB25" s="121"/>
      <c r="JF25" s="8"/>
      <c r="JH25" s="121"/>
      <c r="JL25" s="8"/>
      <c r="JN25" s="121"/>
      <c r="JR25" s="8"/>
      <c r="JT25" s="121"/>
      <c r="JX25" s="8"/>
      <c r="JZ25" s="121"/>
      <c r="KD25" s="8"/>
      <c r="KF25" s="121"/>
      <c r="KJ25" s="8"/>
      <c r="KL25" s="121"/>
      <c r="KP25" s="8"/>
      <c r="KR25" s="121"/>
      <c r="KV25" s="8"/>
      <c r="KX25" s="121"/>
      <c r="LB25" s="8"/>
      <c r="LD25" s="121"/>
    </row>
    <row r="26" spans="1:316" x14ac:dyDescent="0.3">
      <c r="A26" s="1">
        <v>23</v>
      </c>
      <c r="B26" s="8">
        <v>4.3099999999999987</v>
      </c>
      <c r="C26" s="1">
        <v>0.74440488940345362</v>
      </c>
      <c r="D26" s="121">
        <v>-3.5124500000000003E-2</v>
      </c>
      <c r="E26" s="1">
        <v>0</v>
      </c>
      <c r="F26" s="1">
        <v>0.01</v>
      </c>
      <c r="G26" s="1">
        <v>9.0045189000000008</v>
      </c>
      <c r="H26" s="8"/>
      <c r="J26" s="121"/>
      <c r="N26" s="8"/>
      <c r="P26" s="121"/>
      <c r="T26" s="8"/>
      <c r="V26" s="121"/>
      <c r="Z26" s="8"/>
      <c r="AB26" s="121"/>
      <c r="AF26" s="8"/>
      <c r="AH26" s="121"/>
      <c r="AL26" s="8"/>
      <c r="AN26" s="121"/>
      <c r="AR26" s="8"/>
      <c r="AT26" s="121"/>
      <c r="AX26" s="8"/>
      <c r="AZ26" s="121"/>
      <c r="BD26" s="8"/>
      <c r="BF26" s="121"/>
      <c r="BJ26" s="8"/>
      <c r="BL26" s="121"/>
      <c r="BP26" s="8"/>
      <c r="BR26" s="121"/>
      <c r="BV26" s="8"/>
      <c r="BX26" s="121"/>
      <c r="CB26" s="8"/>
      <c r="CD26" s="121"/>
      <c r="CH26" s="8"/>
      <c r="CJ26" s="121"/>
      <c r="CN26" s="8"/>
      <c r="CP26" s="121"/>
      <c r="CT26" s="8"/>
      <c r="CV26" s="121"/>
      <c r="CZ26" s="8"/>
      <c r="DB26" s="121"/>
      <c r="DF26" s="8"/>
      <c r="DH26" s="121"/>
      <c r="DL26" s="8"/>
      <c r="DN26" s="121"/>
      <c r="DR26" s="8"/>
      <c r="DT26" s="121"/>
      <c r="DX26" s="8"/>
      <c r="DZ26" s="121"/>
      <c r="ED26" s="8"/>
      <c r="EF26" s="121"/>
      <c r="EJ26" s="8"/>
      <c r="EL26" s="121"/>
      <c r="EP26" s="8"/>
      <c r="ER26" s="121"/>
      <c r="EV26" s="8"/>
      <c r="EX26" s="121"/>
      <c r="FB26" s="8"/>
      <c r="FD26" s="121"/>
      <c r="FH26" s="8"/>
      <c r="FJ26" s="121"/>
      <c r="FN26" s="8"/>
      <c r="FP26" s="121"/>
      <c r="FT26" s="8"/>
      <c r="FV26" s="121"/>
      <c r="FZ26" s="8"/>
      <c r="GB26" s="121"/>
      <c r="GF26" s="8"/>
      <c r="GH26" s="121"/>
      <c r="GL26" s="8"/>
      <c r="GN26" s="121"/>
      <c r="GR26" s="8"/>
      <c r="GT26" s="121"/>
      <c r="GX26" s="8"/>
      <c r="GZ26" s="121"/>
      <c r="HD26" s="8"/>
      <c r="HF26" s="121"/>
      <c r="HJ26" s="8"/>
      <c r="HL26" s="121"/>
      <c r="HP26" s="8"/>
      <c r="HR26" s="121"/>
      <c r="HV26" s="8"/>
      <c r="HX26" s="121"/>
      <c r="IB26" s="8"/>
      <c r="ID26" s="121"/>
      <c r="IH26" s="8"/>
      <c r="IJ26" s="121"/>
      <c r="IN26" s="8"/>
      <c r="IP26" s="121"/>
      <c r="IT26" s="8"/>
      <c r="IV26" s="121"/>
      <c r="IZ26" s="8"/>
      <c r="JB26" s="121"/>
      <c r="JF26" s="8"/>
      <c r="JH26" s="121"/>
      <c r="JL26" s="8"/>
      <c r="JN26" s="121"/>
      <c r="JR26" s="8"/>
      <c r="JT26" s="121"/>
      <c r="JX26" s="8"/>
      <c r="JZ26" s="121"/>
      <c r="KD26" s="8"/>
      <c r="KF26" s="121"/>
      <c r="KJ26" s="8"/>
      <c r="KL26" s="121"/>
      <c r="KP26" s="8"/>
      <c r="KR26" s="121"/>
      <c r="KV26" s="8"/>
      <c r="KX26" s="121"/>
      <c r="LB26" s="8"/>
      <c r="LD26" s="121"/>
    </row>
    <row r="27" spans="1:316" x14ac:dyDescent="0.3">
      <c r="A27" s="1">
        <v>24</v>
      </c>
      <c r="B27" s="8">
        <v>4.3199999999999985</v>
      </c>
      <c r="C27" s="1">
        <v>0.75188628292022974</v>
      </c>
      <c r="D27" s="121">
        <v>-2.4139600000000001E-2</v>
      </c>
      <c r="E27" s="1">
        <v>1</v>
      </c>
      <c r="F27" s="1">
        <v>2.7182818284590453E-2</v>
      </c>
      <c r="G27" s="1">
        <v>4.6834625000000001</v>
      </c>
      <c r="H27" s="8"/>
      <c r="J27" s="121"/>
      <c r="N27" s="8"/>
      <c r="P27" s="121"/>
      <c r="T27" s="8"/>
      <c r="V27" s="121"/>
      <c r="Z27" s="8"/>
      <c r="AB27" s="121"/>
      <c r="AF27" s="8"/>
      <c r="AH27" s="121"/>
      <c r="AL27" s="8"/>
      <c r="AN27" s="121"/>
      <c r="AR27" s="8"/>
      <c r="AT27" s="121"/>
      <c r="AX27" s="8"/>
      <c r="AZ27" s="121"/>
      <c r="BD27" s="8"/>
      <c r="BF27" s="121"/>
      <c r="BJ27" s="8"/>
      <c r="BL27" s="121"/>
      <c r="BP27" s="8"/>
      <c r="BR27" s="121"/>
      <c r="BV27" s="8"/>
      <c r="BX27" s="121"/>
      <c r="CB27" s="8"/>
      <c r="CD27" s="121"/>
      <c r="CH27" s="8"/>
      <c r="CJ27" s="121"/>
      <c r="CN27" s="8"/>
      <c r="CP27" s="121"/>
      <c r="CT27" s="8"/>
      <c r="CV27" s="121"/>
      <c r="CZ27" s="8"/>
      <c r="DB27" s="121"/>
      <c r="DF27" s="8"/>
      <c r="DH27" s="121"/>
      <c r="DL27" s="8"/>
      <c r="DN27" s="121"/>
      <c r="DR27" s="8"/>
      <c r="DT27" s="121"/>
      <c r="DX27" s="8"/>
      <c r="DZ27" s="121"/>
      <c r="ED27" s="8"/>
      <c r="EF27" s="121"/>
      <c r="EJ27" s="8"/>
      <c r="EL27" s="121"/>
      <c r="EP27" s="8"/>
      <c r="ER27" s="121"/>
      <c r="EV27" s="8"/>
      <c r="EX27" s="121"/>
      <c r="FB27" s="8"/>
      <c r="FD27" s="121"/>
      <c r="FH27" s="8"/>
      <c r="FJ27" s="121"/>
      <c r="FN27" s="8"/>
      <c r="FP27" s="121"/>
      <c r="FT27" s="8"/>
      <c r="FV27" s="121"/>
      <c r="FZ27" s="8"/>
      <c r="GB27" s="121"/>
      <c r="GF27" s="8"/>
      <c r="GH27" s="121"/>
      <c r="GL27" s="8"/>
      <c r="GN27" s="121"/>
      <c r="GR27" s="8"/>
      <c r="GT27" s="121"/>
      <c r="GX27" s="8"/>
      <c r="GZ27" s="121"/>
      <c r="HD27" s="8"/>
      <c r="HF27" s="121"/>
      <c r="HJ27" s="8"/>
      <c r="HL27" s="121"/>
      <c r="HP27" s="8"/>
      <c r="HR27" s="121"/>
      <c r="HV27" s="8"/>
      <c r="HX27" s="121"/>
      <c r="IB27" s="8"/>
      <c r="ID27" s="121"/>
      <c r="IH27" s="8"/>
      <c r="IJ27" s="121"/>
      <c r="IN27" s="8"/>
      <c r="IP27" s="121"/>
      <c r="IT27" s="8"/>
      <c r="IV27" s="121"/>
      <c r="IZ27" s="8"/>
      <c r="JB27" s="121"/>
      <c r="JF27" s="8"/>
      <c r="JH27" s="121"/>
      <c r="JL27" s="8"/>
      <c r="JN27" s="121"/>
      <c r="JR27" s="8"/>
      <c r="JT27" s="121"/>
      <c r="JX27" s="8"/>
      <c r="JZ27" s="121"/>
      <c r="KD27" s="8"/>
      <c r="KF27" s="121"/>
      <c r="KJ27" s="8"/>
      <c r="KL27" s="121"/>
      <c r="KP27" s="8"/>
      <c r="KR27" s="121"/>
      <c r="KV27" s="8"/>
      <c r="KX27" s="121"/>
      <c r="LB27" s="8"/>
      <c r="LD27" s="121"/>
    </row>
    <row r="28" spans="1:316" x14ac:dyDescent="0.3">
      <c r="A28" s="1">
        <v>25</v>
      </c>
      <c r="B28" s="8">
        <v>4.3299999999999983</v>
      </c>
      <c r="C28" s="1">
        <v>0.75944286569187203</v>
      </c>
      <c r="D28" s="121">
        <v>-1.30565E-2</v>
      </c>
      <c r="E28" s="1">
        <v>2</v>
      </c>
      <c r="F28" s="1">
        <v>7.3890560989306506E-2</v>
      </c>
      <c r="G28" s="1">
        <v>-1.3138137999999999</v>
      </c>
      <c r="H28" s="8"/>
      <c r="J28" s="121"/>
      <c r="N28" s="8"/>
      <c r="P28" s="121"/>
      <c r="T28" s="8"/>
      <c r="V28" s="121"/>
      <c r="Z28" s="8"/>
      <c r="AB28" s="121"/>
      <c r="AF28" s="8"/>
      <c r="AH28" s="121"/>
      <c r="AL28" s="8"/>
      <c r="AN28" s="121"/>
      <c r="AR28" s="8"/>
      <c r="AT28" s="121"/>
      <c r="AX28" s="8"/>
      <c r="AZ28" s="121"/>
      <c r="BD28" s="8"/>
      <c r="BF28" s="121"/>
      <c r="BJ28" s="8"/>
      <c r="BL28" s="121"/>
      <c r="BP28" s="8"/>
      <c r="BR28" s="121"/>
      <c r="BV28" s="8"/>
      <c r="BX28" s="121"/>
      <c r="CB28" s="8"/>
      <c r="CD28" s="121"/>
      <c r="CH28" s="8"/>
      <c r="CJ28" s="121"/>
      <c r="CN28" s="8"/>
      <c r="CP28" s="121"/>
      <c r="CT28" s="8"/>
      <c r="CV28" s="121"/>
      <c r="CZ28" s="8"/>
      <c r="DB28" s="121"/>
      <c r="DF28" s="8"/>
      <c r="DH28" s="121"/>
      <c r="DL28" s="8"/>
      <c r="DN28" s="121"/>
      <c r="DR28" s="8"/>
      <c r="DT28" s="121"/>
      <c r="DX28" s="8"/>
      <c r="DZ28" s="121"/>
      <c r="ED28" s="8"/>
      <c r="EF28" s="121"/>
      <c r="EJ28" s="8"/>
      <c r="EL28" s="121"/>
      <c r="EP28" s="8"/>
      <c r="ER28" s="121"/>
      <c r="EV28" s="8"/>
      <c r="EX28" s="121"/>
      <c r="FB28" s="8"/>
      <c r="FD28" s="121"/>
      <c r="FH28" s="8"/>
      <c r="FJ28" s="121"/>
      <c r="FN28" s="8"/>
      <c r="FP28" s="121"/>
      <c r="FT28" s="8"/>
      <c r="FV28" s="121"/>
      <c r="FZ28" s="8"/>
      <c r="GB28" s="121"/>
      <c r="GF28" s="8"/>
      <c r="GH28" s="121"/>
      <c r="GL28" s="8"/>
      <c r="GN28" s="121"/>
      <c r="GR28" s="8"/>
      <c r="GT28" s="121"/>
      <c r="GX28" s="8"/>
      <c r="GZ28" s="121"/>
      <c r="HD28" s="8"/>
      <c r="HF28" s="121"/>
      <c r="HJ28" s="8"/>
      <c r="HL28" s="121"/>
      <c r="HP28" s="8"/>
      <c r="HR28" s="121"/>
      <c r="HV28" s="8"/>
      <c r="HX28" s="121"/>
      <c r="IB28" s="8"/>
      <c r="ID28" s="121"/>
      <c r="IH28" s="8"/>
      <c r="IJ28" s="121"/>
      <c r="IN28" s="8"/>
      <c r="IP28" s="121"/>
      <c r="IT28" s="8"/>
      <c r="IV28" s="121"/>
      <c r="IZ28" s="8"/>
      <c r="JB28" s="121"/>
      <c r="JF28" s="8"/>
      <c r="JH28" s="121"/>
      <c r="JL28" s="8"/>
      <c r="JN28" s="121"/>
      <c r="JR28" s="8"/>
      <c r="JT28" s="121"/>
      <c r="JX28" s="8"/>
      <c r="JZ28" s="121"/>
      <c r="KD28" s="8"/>
      <c r="KF28" s="121"/>
      <c r="KJ28" s="8"/>
      <c r="KL28" s="121"/>
      <c r="KP28" s="8"/>
      <c r="KR28" s="121"/>
      <c r="KV28" s="8"/>
      <c r="KX28" s="121"/>
      <c r="LB28" s="8"/>
      <c r="LD28" s="121"/>
    </row>
    <row r="29" spans="1:316" x14ac:dyDescent="0.3">
      <c r="A29" s="1">
        <v>26</v>
      </c>
      <c r="B29" s="8">
        <v>4.3399999999999981</v>
      </c>
      <c r="C29" s="1">
        <v>0.7670753933829545</v>
      </c>
      <c r="D29" s="121">
        <v>0</v>
      </c>
      <c r="E29" s="1">
        <v>1.1000000000000001</v>
      </c>
      <c r="F29" s="1">
        <v>3.0041660239464335E-2</v>
      </c>
      <c r="G29" s="1">
        <v>4.2915105999999996</v>
      </c>
      <c r="H29" s="8"/>
      <c r="J29" s="121"/>
      <c r="N29" s="8"/>
      <c r="P29" s="121"/>
      <c r="T29" s="8"/>
      <c r="V29" s="121"/>
      <c r="Z29" s="8"/>
      <c r="AB29" s="121"/>
      <c r="AF29" s="8"/>
      <c r="AH29" s="121"/>
      <c r="AL29" s="8"/>
      <c r="AN29" s="121"/>
      <c r="AR29" s="8"/>
      <c r="AT29" s="121"/>
      <c r="AX29" s="8"/>
      <c r="AZ29" s="121"/>
      <c r="BD29" s="8"/>
      <c r="BF29" s="121"/>
      <c r="BJ29" s="8"/>
      <c r="BL29" s="121"/>
      <c r="BP29" s="8"/>
      <c r="BR29" s="121"/>
      <c r="BV29" s="8"/>
      <c r="BX29" s="121"/>
      <c r="CB29" s="8"/>
      <c r="CD29" s="121"/>
      <c r="CH29" s="8"/>
      <c r="CJ29" s="121"/>
      <c r="CN29" s="8"/>
      <c r="CP29" s="121"/>
      <c r="CT29" s="8"/>
      <c r="CV29" s="121"/>
      <c r="CZ29" s="8"/>
      <c r="DB29" s="121"/>
      <c r="DF29" s="8"/>
      <c r="DH29" s="121"/>
      <c r="DL29" s="8"/>
      <c r="DN29" s="121"/>
      <c r="DR29" s="8"/>
      <c r="DT29" s="121"/>
      <c r="DX29" s="8"/>
      <c r="DZ29" s="121"/>
      <c r="ED29" s="8"/>
      <c r="EF29" s="121"/>
      <c r="EJ29" s="8"/>
      <c r="EL29" s="121"/>
      <c r="EP29" s="8"/>
      <c r="ER29" s="121"/>
      <c r="EV29" s="8"/>
      <c r="EX29" s="121"/>
      <c r="FB29" s="8"/>
      <c r="FD29" s="121"/>
      <c r="FH29" s="8"/>
      <c r="FJ29" s="121"/>
      <c r="FN29" s="8"/>
      <c r="FP29" s="121"/>
      <c r="FT29" s="8"/>
      <c r="FV29" s="121"/>
      <c r="FZ29" s="8"/>
      <c r="GB29" s="121"/>
      <c r="GF29" s="8"/>
      <c r="GH29" s="121"/>
      <c r="GL29" s="8"/>
      <c r="GN29" s="121"/>
      <c r="GR29" s="8"/>
      <c r="GT29" s="121"/>
      <c r="GX29" s="8"/>
      <c r="GZ29" s="121"/>
      <c r="HD29" s="8"/>
      <c r="HF29" s="121"/>
      <c r="HJ29" s="8"/>
      <c r="HL29" s="121"/>
      <c r="HP29" s="8"/>
      <c r="HR29" s="121"/>
      <c r="HV29" s="8"/>
      <c r="HX29" s="121"/>
      <c r="IB29" s="8"/>
      <c r="ID29" s="121"/>
      <c r="IH29" s="8"/>
      <c r="IJ29" s="121"/>
      <c r="IN29" s="8"/>
      <c r="IP29" s="121"/>
      <c r="IT29" s="8"/>
      <c r="IV29" s="121"/>
      <c r="IZ29" s="8"/>
      <c r="JB29" s="121"/>
      <c r="JF29" s="8"/>
      <c r="JH29" s="121"/>
      <c r="JL29" s="8"/>
      <c r="JN29" s="121"/>
      <c r="JR29" s="8"/>
      <c r="JT29" s="121"/>
      <c r="JX29" s="8"/>
      <c r="JZ29" s="121"/>
      <c r="KD29" s="8"/>
      <c r="KF29" s="121"/>
      <c r="KJ29" s="8"/>
      <c r="KL29" s="121"/>
      <c r="KP29" s="8"/>
      <c r="KR29" s="121"/>
      <c r="KV29" s="8"/>
      <c r="KX29" s="121"/>
      <c r="LB29" s="8"/>
      <c r="LD29" s="121"/>
    </row>
    <row r="30" spans="1:316" x14ac:dyDescent="0.3">
      <c r="A30" s="1">
        <v>27</v>
      </c>
      <c r="B30" s="8"/>
      <c r="D30" s="121"/>
      <c r="E30" s="1">
        <v>1.2000000000000002</v>
      </c>
      <c r="F30" s="1">
        <v>3.3201169227365483E-2</v>
      </c>
      <c r="G30" s="1">
        <v>3.8897917</v>
      </c>
      <c r="H30" s="8"/>
      <c r="J30" s="121"/>
      <c r="N30" s="8"/>
      <c r="P30" s="121"/>
      <c r="T30" s="8"/>
      <c r="V30" s="121"/>
      <c r="Z30" s="8"/>
      <c r="AB30" s="121"/>
      <c r="AF30" s="8"/>
      <c r="AH30" s="121"/>
      <c r="AL30" s="8"/>
      <c r="AN30" s="121"/>
      <c r="AR30" s="8"/>
      <c r="AT30" s="121"/>
      <c r="AX30" s="8"/>
      <c r="AZ30" s="121"/>
      <c r="BD30" s="8"/>
      <c r="BF30" s="121"/>
      <c r="BJ30" s="8"/>
      <c r="BL30" s="121"/>
      <c r="BP30" s="8"/>
      <c r="BR30" s="121"/>
      <c r="BV30" s="8"/>
      <c r="BX30" s="121"/>
      <c r="CB30" s="8"/>
      <c r="CD30" s="121"/>
      <c r="CH30" s="8"/>
      <c r="CJ30" s="121"/>
      <c r="CN30" s="8"/>
      <c r="CP30" s="121"/>
      <c r="CT30" s="8"/>
      <c r="CV30" s="121"/>
      <c r="CZ30" s="8"/>
      <c r="DB30" s="121"/>
      <c r="DF30" s="8"/>
      <c r="DH30" s="121"/>
      <c r="DL30" s="8"/>
      <c r="DN30" s="121"/>
      <c r="DR30" s="8"/>
      <c r="DT30" s="121"/>
      <c r="DX30" s="8"/>
      <c r="DZ30" s="121"/>
      <c r="ED30" s="8"/>
      <c r="EF30" s="121"/>
      <c r="EJ30" s="8"/>
      <c r="EL30" s="121"/>
      <c r="EP30" s="8"/>
      <c r="ER30" s="121"/>
      <c r="EV30" s="8"/>
      <c r="EX30" s="121"/>
      <c r="FB30" s="8"/>
      <c r="FD30" s="121"/>
      <c r="FH30" s="8"/>
      <c r="FJ30" s="121"/>
      <c r="FN30" s="8"/>
      <c r="FP30" s="121"/>
      <c r="FT30" s="8"/>
      <c r="FV30" s="121"/>
      <c r="FZ30" s="8"/>
      <c r="GB30" s="121"/>
      <c r="GF30" s="8"/>
      <c r="GH30" s="121"/>
      <c r="GL30" s="8"/>
      <c r="GN30" s="121"/>
      <c r="GR30" s="8"/>
      <c r="GT30" s="121"/>
      <c r="GX30" s="8"/>
      <c r="GZ30" s="121"/>
      <c r="HD30" s="8"/>
      <c r="HF30" s="121"/>
      <c r="HJ30" s="8"/>
      <c r="HL30" s="121"/>
      <c r="HP30" s="8"/>
      <c r="HR30" s="121"/>
      <c r="HV30" s="8"/>
      <c r="HX30" s="121"/>
      <c r="IB30" s="8"/>
      <c r="ID30" s="121"/>
      <c r="IH30" s="8"/>
      <c r="IJ30" s="121"/>
      <c r="IN30" s="8"/>
      <c r="IP30" s="121"/>
      <c r="IT30" s="8"/>
      <c r="IV30" s="121"/>
      <c r="IZ30" s="8"/>
      <c r="JB30" s="121"/>
      <c r="JF30" s="8"/>
      <c r="JH30" s="121"/>
      <c r="JL30" s="8"/>
      <c r="JN30" s="121"/>
      <c r="JR30" s="8"/>
      <c r="JT30" s="121"/>
      <c r="JX30" s="8"/>
      <c r="JZ30" s="121"/>
      <c r="KD30" s="8"/>
      <c r="KF30" s="121"/>
      <c r="KJ30" s="8"/>
      <c r="KL30" s="121"/>
      <c r="KP30" s="8"/>
      <c r="KR30" s="121"/>
      <c r="KV30" s="8"/>
      <c r="KX30" s="121"/>
      <c r="LB30" s="8"/>
      <c r="LD30" s="121"/>
    </row>
    <row r="31" spans="1:316" x14ac:dyDescent="0.3">
      <c r="A31" s="1">
        <v>28</v>
      </c>
      <c r="B31" s="8"/>
      <c r="D31" s="121"/>
      <c r="E31" s="1">
        <v>1.3000000000000003</v>
      </c>
      <c r="F31" s="1">
        <v>3.6692966676192457E-2</v>
      </c>
      <c r="G31" s="1">
        <v>3.4939689</v>
      </c>
      <c r="H31" s="8"/>
      <c r="J31" s="121"/>
      <c r="N31" s="8"/>
      <c r="P31" s="121"/>
      <c r="T31" s="8"/>
      <c r="V31" s="121"/>
      <c r="Z31" s="8"/>
      <c r="AB31" s="121"/>
      <c r="AF31" s="8"/>
      <c r="AH31" s="121"/>
      <c r="AL31" s="8"/>
      <c r="AN31" s="121"/>
      <c r="AR31" s="8"/>
      <c r="AT31" s="121"/>
      <c r="AX31" s="8"/>
      <c r="AZ31" s="121"/>
      <c r="BD31" s="8"/>
      <c r="BF31" s="121"/>
      <c r="BJ31" s="8"/>
      <c r="BL31" s="121"/>
      <c r="BP31" s="8"/>
      <c r="BR31" s="121"/>
      <c r="BV31" s="8"/>
      <c r="BX31" s="121"/>
      <c r="CB31" s="8"/>
      <c r="CD31" s="121"/>
      <c r="CH31" s="8"/>
      <c r="CJ31" s="121"/>
      <c r="CN31" s="8"/>
      <c r="CP31" s="121"/>
      <c r="CT31" s="8"/>
      <c r="CV31" s="121"/>
      <c r="CZ31" s="8"/>
      <c r="DB31" s="121"/>
      <c r="DF31" s="8"/>
      <c r="DH31" s="121"/>
      <c r="DL31" s="8"/>
      <c r="DN31" s="121"/>
      <c r="DR31" s="8"/>
      <c r="DT31" s="121"/>
      <c r="DX31" s="8"/>
      <c r="DZ31" s="121"/>
      <c r="ED31" s="8"/>
      <c r="EF31" s="121"/>
      <c r="EJ31" s="8"/>
      <c r="EL31" s="121"/>
      <c r="EP31" s="8"/>
      <c r="ER31" s="121"/>
      <c r="EV31" s="8"/>
      <c r="EX31" s="121"/>
      <c r="FB31" s="8"/>
      <c r="FD31" s="121"/>
      <c r="FH31" s="8"/>
      <c r="FJ31" s="121"/>
      <c r="FN31" s="8"/>
      <c r="FP31" s="121"/>
      <c r="FT31" s="8"/>
      <c r="FV31" s="121"/>
      <c r="FZ31" s="8"/>
      <c r="GB31" s="121"/>
      <c r="GF31" s="8"/>
      <c r="GH31" s="121"/>
      <c r="GL31" s="8"/>
      <c r="GN31" s="121"/>
      <c r="GR31" s="8"/>
      <c r="GT31" s="121"/>
      <c r="GX31" s="8"/>
      <c r="GZ31" s="121"/>
      <c r="HD31" s="8"/>
      <c r="HF31" s="121"/>
      <c r="HJ31" s="8"/>
      <c r="HL31" s="121"/>
      <c r="HP31" s="8"/>
      <c r="HR31" s="121"/>
      <c r="HV31" s="8"/>
      <c r="HX31" s="121"/>
      <c r="IB31" s="8"/>
      <c r="ID31" s="121"/>
      <c r="IH31" s="8"/>
      <c r="IJ31" s="121"/>
      <c r="IN31" s="8"/>
      <c r="IP31" s="121"/>
      <c r="IT31" s="8"/>
      <c r="IV31" s="121"/>
      <c r="IZ31" s="8"/>
      <c r="JB31" s="121"/>
      <c r="JF31" s="8"/>
      <c r="JH31" s="121"/>
      <c r="JL31" s="8"/>
      <c r="JN31" s="121"/>
      <c r="JR31" s="8"/>
      <c r="JT31" s="121"/>
      <c r="JX31" s="8"/>
      <c r="JZ31" s="121"/>
      <c r="KD31" s="8"/>
      <c r="KF31" s="121"/>
      <c r="KJ31" s="8"/>
      <c r="KL31" s="121"/>
      <c r="KP31" s="8"/>
      <c r="KR31" s="121"/>
      <c r="KV31" s="8"/>
      <c r="KX31" s="121"/>
      <c r="LB31" s="8"/>
      <c r="LD31" s="121"/>
    </row>
    <row r="32" spans="1:316" x14ac:dyDescent="0.3">
      <c r="A32" s="1">
        <v>29</v>
      </c>
      <c r="B32" s="8"/>
      <c r="D32" s="121"/>
      <c r="E32" s="1">
        <v>1.4000000000000004</v>
      </c>
      <c r="F32" s="1">
        <v>4.0551999668446762E-2</v>
      </c>
      <c r="G32" s="1">
        <v>3.1058067999999999</v>
      </c>
      <c r="H32" s="8"/>
      <c r="J32" s="121"/>
      <c r="N32" s="8"/>
      <c r="P32" s="121"/>
      <c r="T32" s="8"/>
      <c r="V32" s="121"/>
      <c r="Z32" s="8"/>
      <c r="AB32" s="121"/>
      <c r="AF32" s="8"/>
      <c r="AH32" s="121"/>
      <c r="AL32" s="8"/>
      <c r="AN32" s="121"/>
      <c r="AR32" s="8"/>
      <c r="AT32" s="121"/>
      <c r="AX32" s="8"/>
      <c r="AZ32" s="121"/>
      <c r="BD32" s="8"/>
      <c r="BF32" s="121"/>
      <c r="BJ32" s="8"/>
      <c r="BL32" s="121"/>
      <c r="BP32" s="8"/>
      <c r="BR32" s="121"/>
      <c r="BV32" s="8"/>
      <c r="BX32" s="121"/>
      <c r="CB32" s="8"/>
      <c r="CD32" s="121"/>
      <c r="CH32" s="8"/>
      <c r="CJ32" s="121"/>
      <c r="CN32" s="8"/>
      <c r="CP32" s="121"/>
      <c r="CT32" s="8"/>
      <c r="CV32" s="121"/>
      <c r="CZ32" s="8"/>
      <c r="DB32" s="121"/>
      <c r="DF32" s="8"/>
      <c r="DH32" s="121"/>
      <c r="DL32" s="8"/>
      <c r="DN32" s="121"/>
      <c r="DR32" s="8"/>
      <c r="DT32" s="121"/>
      <c r="DX32" s="8"/>
      <c r="DZ32" s="121"/>
      <c r="ED32" s="8"/>
      <c r="EF32" s="121"/>
      <c r="EJ32" s="8"/>
      <c r="EL32" s="121"/>
      <c r="EP32" s="8"/>
      <c r="ER32" s="121"/>
      <c r="EV32" s="8"/>
      <c r="EX32" s="121"/>
      <c r="FB32" s="8"/>
      <c r="FD32" s="121"/>
      <c r="FH32" s="8"/>
      <c r="FJ32" s="121"/>
      <c r="FN32" s="8"/>
      <c r="FP32" s="121"/>
      <c r="FT32" s="8"/>
      <c r="FV32" s="121"/>
      <c r="FZ32" s="8"/>
      <c r="GB32" s="121"/>
      <c r="GF32" s="8"/>
      <c r="GH32" s="121"/>
      <c r="GL32" s="8"/>
      <c r="GN32" s="121"/>
      <c r="GR32" s="8"/>
      <c r="GT32" s="121"/>
      <c r="GX32" s="8"/>
      <c r="GZ32" s="121"/>
      <c r="HD32" s="8"/>
      <c r="HF32" s="121"/>
      <c r="HJ32" s="8"/>
      <c r="HL32" s="121"/>
      <c r="HP32" s="8"/>
      <c r="HR32" s="121"/>
      <c r="HV32" s="8"/>
      <c r="HX32" s="121"/>
      <c r="IB32" s="8"/>
      <c r="ID32" s="121"/>
      <c r="IH32" s="8"/>
      <c r="IJ32" s="121"/>
      <c r="IN32" s="8"/>
      <c r="IP32" s="121"/>
      <c r="IT32" s="8"/>
      <c r="IV32" s="121"/>
      <c r="IZ32" s="8"/>
      <c r="JB32" s="121"/>
      <c r="JF32" s="8"/>
      <c r="JH32" s="121"/>
      <c r="JL32" s="8"/>
      <c r="JN32" s="121"/>
      <c r="JR32" s="8"/>
      <c r="JT32" s="121"/>
      <c r="JX32" s="8"/>
      <c r="JZ32" s="121"/>
      <c r="KD32" s="8"/>
      <c r="KF32" s="121"/>
      <c r="KJ32" s="8"/>
      <c r="KL32" s="121"/>
      <c r="KP32" s="8"/>
      <c r="KR32" s="121"/>
      <c r="KV32" s="8"/>
      <c r="KX32" s="121"/>
      <c r="LB32" s="8"/>
      <c r="LD32" s="121"/>
    </row>
    <row r="33" spans="1:316" x14ac:dyDescent="0.3">
      <c r="A33" s="1">
        <v>30</v>
      </c>
      <c r="B33" s="8"/>
      <c r="D33" s="121"/>
      <c r="E33" s="1">
        <v>1.5000000000000004</v>
      </c>
      <c r="F33" s="1">
        <v>4.4816890703380671E-2</v>
      </c>
      <c r="G33" s="1">
        <v>2.6987570999999999</v>
      </c>
      <c r="H33" s="8"/>
      <c r="J33" s="121"/>
      <c r="N33" s="8"/>
      <c r="P33" s="121"/>
      <c r="T33" s="8"/>
      <c r="V33" s="121"/>
      <c r="Z33" s="8"/>
      <c r="AB33" s="121"/>
      <c r="AF33" s="8"/>
      <c r="AH33" s="121"/>
      <c r="AL33" s="8"/>
      <c r="AN33" s="121"/>
      <c r="AR33" s="8"/>
      <c r="AT33" s="121"/>
      <c r="AX33" s="8"/>
      <c r="AZ33" s="121"/>
      <c r="BD33" s="8"/>
      <c r="BF33" s="121"/>
      <c r="BJ33" s="8"/>
      <c r="BL33" s="121"/>
      <c r="BP33" s="8"/>
      <c r="BR33" s="121"/>
      <c r="BV33" s="8"/>
      <c r="BX33" s="121"/>
      <c r="CB33" s="8"/>
      <c r="CD33" s="121"/>
      <c r="CH33" s="8"/>
      <c r="CJ33" s="121"/>
      <c r="CN33" s="8"/>
      <c r="CP33" s="121"/>
      <c r="CT33" s="8"/>
      <c r="CV33" s="121"/>
      <c r="CZ33" s="8"/>
      <c r="DB33" s="121"/>
      <c r="DF33" s="8"/>
      <c r="DH33" s="121"/>
      <c r="DL33" s="8"/>
      <c r="DN33" s="121"/>
      <c r="DR33" s="8"/>
      <c r="DT33" s="121"/>
      <c r="DX33" s="8"/>
      <c r="DZ33" s="121"/>
      <c r="ED33" s="8"/>
      <c r="EF33" s="121"/>
      <c r="EJ33" s="8"/>
      <c r="EL33" s="121"/>
      <c r="EP33" s="8"/>
      <c r="ER33" s="121"/>
      <c r="EV33" s="8"/>
      <c r="EX33" s="121"/>
      <c r="FB33" s="8"/>
      <c r="FD33" s="121"/>
      <c r="FH33" s="8"/>
      <c r="FJ33" s="121"/>
      <c r="FN33" s="8"/>
      <c r="FP33" s="121"/>
      <c r="FT33" s="8"/>
      <c r="FV33" s="121"/>
      <c r="FZ33" s="8"/>
      <c r="GB33" s="121"/>
      <c r="GF33" s="8"/>
      <c r="GH33" s="121"/>
      <c r="GL33" s="8"/>
      <c r="GN33" s="121"/>
      <c r="GR33" s="8"/>
      <c r="GT33" s="121"/>
      <c r="GX33" s="8"/>
      <c r="GZ33" s="121"/>
      <c r="HD33" s="8"/>
      <c r="HF33" s="121"/>
      <c r="HJ33" s="8"/>
      <c r="HL33" s="121"/>
      <c r="HP33" s="8"/>
      <c r="HR33" s="121"/>
      <c r="HV33" s="8"/>
      <c r="HX33" s="121"/>
      <c r="IB33" s="8"/>
      <c r="ID33" s="121"/>
      <c r="IH33" s="8"/>
      <c r="IJ33" s="121"/>
      <c r="IN33" s="8"/>
      <c r="IP33" s="121"/>
      <c r="IT33" s="8"/>
      <c r="IV33" s="121"/>
      <c r="IZ33" s="8"/>
      <c r="JB33" s="121"/>
      <c r="JF33" s="8"/>
      <c r="JH33" s="121"/>
      <c r="JL33" s="8"/>
      <c r="JN33" s="121"/>
      <c r="JR33" s="8"/>
      <c r="JT33" s="121"/>
      <c r="JX33" s="8"/>
      <c r="JZ33" s="121"/>
      <c r="KD33" s="8"/>
      <c r="KF33" s="121"/>
      <c r="KJ33" s="8"/>
      <c r="KL33" s="121"/>
      <c r="KP33" s="8"/>
      <c r="KR33" s="121"/>
      <c r="KV33" s="8"/>
      <c r="KX33" s="121"/>
      <c r="LB33" s="8"/>
      <c r="LD33" s="121"/>
    </row>
    <row r="34" spans="1:316" x14ac:dyDescent="0.3">
      <c r="A34" s="1">
        <v>31</v>
      </c>
      <c r="B34" s="8"/>
      <c r="D34" s="121"/>
      <c r="E34" s="1">
        <v>1.6000000000000005</v>
      </c>
      <c r="F34" s="1">
        <v>4.9530324243951179E-2</v>
      </c>
      <c r="G34" s="1">
        <v>2.2467320000000002</v>
      </c>
      <c r="H34" s="8"/>
      <c r="J34" s="121"/>
      <c r="N34" s="8"/>
      <c r="P34" s="121"/>
      <c r="T34" s="8"/>
      <c r="V34" s="121"/>
      <c r="Z34" s="8"/>
      <c r="AB34" s="121"/>
      <c r="AF34" s="8"/>
      <c r="AH34" s="121"/>
      <c r="AL34" s="8"/>
      <c r="AN34" s="121"/>
      <c r="AR34" s="8"/>
      <c r="AT34" s="121"/>
      <c r="AX34" s="8"/>
      <c r="AZ34" s="121"/>
      <c r="BD34" s="8"/>
      <c r="BF34" s="121"/>
      <c r="BJ34" s="8"/>
      <c r="BL34" s="121"/>
      <c r="BP34" s="8"/>
      <c r="BR34" s="121"/>
      <c r="BV34" s="8"/>
      <c r="BX34" s="121"/>
      <c r="CB34" s="8"/>
      <c r="CD34" s="121"/>
      <c r="CH34" s="8"/>
      <c r="CJ34" s="121"/>
      <c r="CN34" s="8"/>
      <c r="CP34" s="121"/>
      <c r="CT34" s="8"/>
      <c r="CV34" s="121"/>
      <c r="CZ34" s="8"/>
      <c r="DB34" s="121"/>
      <c r="DF34" s="8"/>
      <c r="DH34" s="121"/>
      <c r="DL34" s="8"/>
      <c r="DN34" s="121"/>
      <c r="DR34" s="8"/>
      <c r="DT34" s="121"/>
      <c r="DX34" s="8"/>
      <c r="DZ34" s="121"/>
      <c r="ED34" s="8"/>
      <c r="EF34" s="121"/>
      <c r="EJ34" s="8"/>
      <c r="EL34" s="121"/>
      <c r="EP34" s="8"/>
      <c r="ER34" s="121"/>
      <c r="EV34" s="8"/>
      <c r="EX34" s="121"/>
      <c r="FB34" s="8"/>
      <c r="FD34" s="121"/>
      <c r="FH34" s="8"/>
      <c r="FJ34" s="121"/>
      <c r="FN34" s="8"/>
      <c r="FP34" s="121"/>
      <c r="FT34" s="8"/>
      <c r="FV34" s="121"/>
      <c r="FZ34" s="8"/>
      <c r="GB34" s="121"/>
      <c r="GF34" s="8"/>
      <c r="GH34" s="121"/>
      <c r="GL34" s="8"/>
      <c r="GN34" s="121"/>
      <c r="GR34" s="8"/>
      <c r="GT34" s="121"/>
      <c r="GX34" s="8"/>
      <c r="GZ34" s="121"/>
      <c r="HD34" s="8"/>
      <c r="HF34" s="121"/>
      <c r="HJ34" s="8"/>
      <c r="HL34" s="121"/>
      <c r="HP34" s="8"/>
      <c r="HR34" s="121"/>
      <c r="HV34" s="8"/>
      <c r="HX34" s="121"/>
      <c r="IB34" s="8"/>
      <c r="ID34" s="121"/>
      <c r="IH34" s="8"/>
      <c r="IJ34" s="121"/>
      <c r="IN34" s="8"/>
      <c r="IP34" s="121"/>
      <c r="IT34" s="8"/>
      <c r="IV34" s="121"/>
      <c r="IZ34" s="8"/>
      <c r="JB34" s="121"/>
      <c r="JF34" s="8"/>
      <c r="JH34" s="121"/>
      <c r="JL34" s="8"/>
      <c r="JN34" s="121"/>
      <c r="JR34" s="8"/>
      <c r="JT34" s="121"/>
      <c r="JX34" s="8"/>
      <c r="JZ34" s="121"/>
      <c r="KD34" s="8"/>
      <c r="KF34" s="121"/>
      <c r="KJ34" s="8"/>
      <c r="KL34" s="121"/>
      <c r="KP34" s="8"/>
      <c r="KR34" s="121"/>
      <c r="KV34" s="8"/>
      <c r="KX34" s="121"/>
      <c r="LB34" s="8"/>
      <c r="LD34" s="121"/>
    </row>
    <row r="35" spans="1:316" x14ac:dyDescent="0.3">
      <c r="A35" s="1">
        <v>32</v>
      </c>
      <c r="B35" s="8"/>
      <c r="D35" s="121"/>
      <c r="E35" s="1">
        <v>1.7000000000000006</v>
      </c>
      <c r="F35" s="1">
        <v>5.4739473917272033E-2</v>
      </c>
      <c r="G35" s="1">
        <v>1.6985979</v>
      </c>
      <c r="H35" s="8"/>
      <c r="J35" s="121"/>
      <c r="N35" s="8"/>
      <c r="P35" s="121"/>
      <c r="T35" s="8"/>
      <c r="V35" s="121"/>
      <c r="Z35" s="8"/>
      <c r="AB35" s="121"/>
      <c r="AF35" s="8"/>
      <c r="AH35" s="121"/>
      <c r="AL35" s="8"/>
      <c r="AN35" s="121"/>
      <c r="AR35" s="8"/>
      <c r="AT35" s="121"/>
      <c r="AX35" s="8"/>
      <c r="AZ35" s="121"/>
      <c r="BD35" s="8"/>
      <c r="BF35" s="121"/>
      <c r="BJ35" s="8"/>
      <c r="BL35" s="121"/>
      <c r="BP35" s="8"/>
      <c r="BR35" s="121"/>
      <c r="BV35" s="8"/>
      <c r="BX35" s="121"/>
      <c r="CB35" s="8"/>
      <c r="CD35" s="121"/>
      <c r="CH35" s="8"/>
      <c r="CJ35" s="121"/>
      <c r="CN35" s="8"/>
      <c r="CP35" s="121"/>
      <c r="CT35" s="8"/>
      <c r="CV35" s="121"/>
      <c r="CZ35" s="8"/>
      <c r="DB35" s="121"/>
      <c r="DF35" s="8"/>
      <c r="DH35" s="121"/>
      <c r="DL35" s="8"/>
      <c r="DN35" s="121"/>
      <c r="DR35" s="8"/>
      <c r="DT35" s="121"/>
      <c r="DX35" s="8"/>
      <c r="DZ35" s="121"/>
      <c r="ED35" s="8"/>
      <c r="EF35" s="121"/>
      <c r="EJ35" s="8"/>
      <c r="EL35" s="121"/>
      <c r="EP35" s="8"/>
      <c r="ER35" s="121"/>
      <c r="EV35" s="8"/>
      <c r="EX35" s="121"/>
      <c r="FB35" s="8"/>
      <c r="FD35" s="121"/>
      <c r="FH35" s="8"/>
      <c r="FJ35" s="121"/>
      <c r="FN35" s="8"/>
      <c r="FP35" s="121"/>
      <c r="FT35" s="8"/>
      <c r="FV35" s="121"/>
      <c r="FZ35" s="8"/>
      <c r="GB35" s="121"/>
      <c r="GF35" s="8"/>
      <c r="GH35" s="121"/>
      <c r="GL35" s="8"/>
      <c r="GN35" s="121"/>
      <c r="GR35" s="8"/>
      <c r="GT35" s="121"/>
      <c r="GX35" s="8"/>
      <c r="GZ35" s="121"/>
      <c r="HD35" s="8"/>
      <c r="HF35" s="121"/>
      <c r="HJ35" s="8"/>
      <c r="HL35" s="121"/>
      <c r="HP35" s="8"/>
      <c r="HR35" s="121"/>
      <c r="HV35" s="8"/>
      <c r="HX35" s="121"/>
      <c r="IB35" s="8"/>
      <c r="ID35" s="121"/>
      <c r="IH35" s="8"/>
      <c r="IJ35" s="121"/>
      <c r="IN35" s="8"/>
      <c r="IP35" s="121"/>
      <c r="IT35" s="8"/>
      <c r="IV35" s="121"/>
      <c r="IZ35" s="8"/>
      <c r="JB35" s="121"/>
      <c r="JF35" s="8"/>
      <c r="JH35" s="121"/>
      <c r="JL35" s="8"/>
      <c r="JN35" s="121"/>
      <c r="JR35" s="8"/>
      <c r="JT35" s="121"/>
      <c r="JX35" s="8"/>
      <c r="JZ35" s="121"/>
      <c r="KD35" s="8"/>
      <c r="KF35" s="121"/>
      <c r="KJ35" s="8"/>
      <c r="KL35" s="121"/>
      <c r="KP35" s="8"/>
      <c r="KR35" s="121"/>
      <c r="KV35" s="8"/>
      <c r="KX35" s="121"/>
      <c r="LB35" s="8"/>
      <c r="LD35" s="121"/>
    </row>
    <row r="36" spans="1:316" x14ac:dyDescent="0.3">
      <c r="A36" s="1">
        <v>33</v>
      </c>
      <c r="B36" s="8"/>
      <c r="D36" s="121"/>
      <c r="E36" s="1">
        <v>1.8000000000000007</v>
      </c>
      <c r="F36" s="1">
        <v>6.0496474644129501E-2</v>
      </c>
      <c r="G36" s="1">
        <v>0.94199089999999996</v>
      </c>
      <c r="H36" s="8"/>
      <c r="J36" s="121"/>
      <c r="N36" s="8"/>
      <c r="P36" s="121"/>
      <c r="T36" s="8"/>
      <c r="V36" s="121"/>
      <c r="Z36" s="8"/>
      <c r="AB36" s="121"/>
      <c r="AF36" s="8"/>
      <c r="AH36" s="121"/>
      <c r="AL36" s="8"/>
      <c r="AN36" s="121"/>
      <c r="AR36" s="8"/>
      <c r="AT36" s="121"/>
      <c r="AX36" s="8"/>
      <c r="AZ36" s="121"/>
      <c r="BD36" s="8"/>
      <c r="BF36" s="121"/>
      <c r="BJ36" s="8"/>
      <c r="BL36" s="121"/>
      <c r="BP36" s="8"/>
      <c r="BR36" s="121"/>
      <c r="BV36" s="8"/>
      <c r="BX36" s="121"/>
      <c r="CB36" s="8"/>
      <c r="CD36" s="121"/>
      <c r="CH36" s="8"/>
      <c r="CJ36" s="121"/>
      <c r="CN36" s="8"/>
      <c r="CP36" s="121"/>
      <c r="CT36" s="8"/>
      <c r="CV36" s="121"/>
      <c r="CZ36" s="8"/>
      <c r="DB36" s="121"/>
      <c r="DF36" s="8"/>
      <c r="DH36" s="121"/>
      <c r="DL36" s="8"/>
      <c r="DN36" s="121"/>
      <c r="DR36" s="8"/>
      <c r="DT36" s="121"/>
      <c r="DX36" s="8"/>
      <c r="DZ36" s="121"/>
      <c r="ED36" s="8"/>
      <c r="EF36" s="121"/>
      <c r="EJ36" s="8"/>
      <c r="EL36" s="121"/>
      <c r="EP36" s="8"/>
      <c r="ER36" s="121"/>
      <c r="EV36" s="8"/>
      <c r="EX36" s="121"/>
      <c r="FB36" s="8"/>
      <c r="FD36" s="121"/>
      <c r="FH36" s="8"/>
      <c r="FJ36" s="121"/>
      <c r="FN36" s="8"/>
      <c r="FP36" s="121"/>
      <c r="FT36" s="8"/>
      <c r="FV36" s="121"/>
      <c r="FZ36" s="8"/>
      <c r="GB36" s="121"/>
      <c r="GF36" s="8"/>
      <c r="GH36" s="121"/>
      <c r="GL36" s="8"/>
      <c r="GN36" s="121"/>
      <c r="GR36" s="8"/>
      <c r="GT36" s="121"/>
      <c r="GX36" s="8"/>
      <c r="GZ36" s="121"/>
      <c r="HD36" s="8"/>
      <c r="HF36" s="121"/>
      <c r="HJ36" s="8"/>
      <c r="HL36" s="121"/>
      <c r="HP36" s="8"/>
      <c r="HR36" s="121"/>
      <c r="HV36" s="8"/>
      <c r="HX36" s="121"/>
      <c r="IB36" s="8"/>
      <c r="ID36" s="121"/>
      <c r="IH36" s="8"/>
      <c r="IJ36" s="121"/>
      <c r="IN36" s="8"/>
      <c r="IP36" s="121"/>
      <c r="IT36" s="8"/>
      <c r="IV36" s="121"/>
      <c r="IZ36" s="8"/>
      <c r="JB36" s="121"/>
      <c r="JF36" s="8"/>
      <c r="JH36" s="121"/>
      <c r="JL36" s="8"/>
      <c r="JN36" s="121"/>
      <c r="JR36" s="8"/>
      <c r="JT36" s="121"/>
      <c r="JX36" s="8"/>
      <c r="JZ36" s="121"/>
      <c r="KD36" s="8"/>
      <c r="KF36" s="121"/>
      <c r="KJ36" s="8"/>
      <c r="KL36" s="121"/>
      <c r="KP36" s="8"/>
      <c r="KR36" s="121"/>
      <c r="KV36" s="8"/>
      <c r="KX36" s="121"/>
      <c r="LB36" s="8"/>
      <c r="LD36" s="121"/>
    </row>
    <row r="37" spans="1:316" x14ac:dyDescent="0.3">
      <c r="A37" s="1">
        <v>34</v>
      </c>
      <c r="B37" s="8"/>
      <c r="D37" s="121"/>
      <c r="E37" s="1">
        <v>1.9000000000000008</v>
      </c>
      <c r="F37" s="1">
        <v>6.6858944422792749E-2</v>
      </c>
      <c r="G37" s="1">
        <v>-0.3043382</v>
      </c>
      <c r="H37" s="8"/>
      <c r="J37" s="121"/>
      <c r="N37" s="8"/>
      <c r="P37" s="121"/>
      <c r="T37" s="8"/>
      <c r="V37" s="121"/>
      <c r="Z37" s="8"/>
      <c r="AB37" s="121"/>
      <c r="AF37" s="8"/>
      <c r="AH37" s="121"/>
      <c r="AL37" s="8"/>
      <c r="AN37" s="121"/>
      <c r="AR37" s="8"/>
      <c r="AT37" s="121"/>
      <c r="AX37" s="8"/>
      <c r="AZ37" s="121"/>
      <c r="BD37" s="8"/>
      <c r="BF37" s="121"/>
      <c r="BJ37" s="8"/>
      <c r="BL37" s="121"/>
      <c r="BP37" s="8"/>
      <c r="BR37" s="121"/>
      <c r="BV37" s="8"/>
      <c r="BX37" s="121"/>
      <c r="CB37" s="8"/>
      <c r="CD37" s="121"/>
      <c r="CH37" s="8"/>
      <c r="CJ37" s="121"/>
      <c r="CN37" s="8"/>
      <c r="CP37" s="121"/>
      <c r="CT37" s="8"/>
      <c r="CV37" s="121"/>
      <c r="CZ37" s="8"/>
      <c r="DB37" s="121"/>
      <c r="DF37" s="8"/>
      <c r="DH37" s="121"/>
      <c r="DL37" s="8"/>
      <c r="DN37" s="121"/>
      <c r="DR37" s="8"/>
      <c r="DT37" s="121"/>
      <c r="DX37" s="8"/>
      <c r="DZ37" s="121"/>
      <c r="ED37" s="8"/>
      <c r="EF37" s="121"/>
      <c r="EJ37" s="8"/>
      <c r="EL37" s="121"/>
      <c r="EP37" s="8"/>
      <c r="ER37" s="121"/>
      <c r="EV37" s="8"/>
      <c r="EX37" s="121"/>
      <c r="FB37" s="8"/>
      <c r="FD37" s="121"/>
      <c r="FH37" s="8"/>
      <c r="FJ37" s="121"/>
      <c r="FN37" s="8"/>
      <c r="FP37" s="121"/>
      <c r="FT37" s="8"/>
      <c r="FV37" s="121"/>
      <c r="FZ37" s="8"/>
      <c r="GB37" s="121"/>
      <c r="GF37" s="8"/>
      <c r="GH37" s="121"/>
      <c r="GL37" s="8"/>
      <c r="GN37" s="121"/>
      <c r="GR37" s="8"/>
      <c r="GT37" s="121"/>
      <c r="GX37" s="8"/>
      <c r="GZ37" s="121"/>
      <c r="HD37" s="8"/>
      <c r="HF37" s="121"/>
      <c r="HJ37" s="8"/>
      <c r="HL37" s="121"/>
      <c r="HP37" s="8"/>
      <c r="HR37" s="121"/>
      <c r="HV37" s="8"/>
      <c r="HX37" s="121"/>
      <c r="IB37" s="8"/>
      <c r="ID37" s="121"/>
      <c r="IH37" s="8"/>
      <c r="IJ37" s="121"/>
      <c r="IN37" s="8"/>
      <c r="IP37" s="121"/>
      <c r="IT37" s="8"/>
      <c r="IV37" s="121"/>
      <c r="IZ37" s="8"/>
      <c r="JB37" s="121"/>
      <c r="JF37" s="8"/>
      <c r="JH37" s="121"/>
      <c r="JL37" s="8"/>
      <c r="JN37" s="121"/>
      <c r="JR37" s="8"/>
      <c r="JT37" s="121"/>
      <c r="JX37" s="8"/>
      <c r="JZ37" s="121"/>
      <c r="KD37" s="8"/>
      <c r="KF37" s="121"/>
      <c r="KJ37" s="8"/>
      <c r="KL37" s="121"/>
      <c r="KP37" s="8"/>
      <c r="KR37" s="121"/>
      <c r="KV37" s="8"/>
      <c r="KX37" s="121"/>
      <c r="LB37" s="8"/>
      <c r="LD37" s="121"/>
    </row>
    <row r="38" spans="1:316" x14ac:dyDescent="0.3">
      <c r="A38" s="1">
        <v>35</v>
      </c>
      <c r="B38" s="8"/>
      <c r="D38" s="121"/>
      <c r="E38" s="1">
        <v>1.8100000000000007</v>
      </c>
      <c r="F38" s="1">
        <v>6.1104474322306146E-2</v>
      </c>
      <c r="G38" s="1">
        <v>0.84978779999999998</v>
      </c>
      <c r="H38" s="8"/>
      <c r="J38" s="121"/>
      <c r="N38" s="8"/>
      <c r="P38" s="121"/>
      <c r="T38" s="8"/>
      <c r="V38" s="121"/>
      <c r="Z38" s="8"/>
      <c r="AB38" s="121"/>
      <c r="AF38" s="8"/>
      <c r="AH38" s="121"/>
      <c r="AL38" s="8"/>
      <c r="AN38" s="121"/>
      <c r="AR38" s="8"/>
      <c r="AT38" s="121"/>
      <c r="AX38" s="8"/>
      <c r="AZ38" s="121"/>
      <c r="BD38" s="8"/>
      <c r="BF38" s="121"/>
      <c r="BJ38" s="8"/>
      <c r="BL38" s="121"/>
      <c r="BP38" s="8"/>
      <c r="BR38" s="121"/>
      <c r="BV38" s="8"/>
      <c r="BX38" s="121"/>
      <c r="CB38" s="8"/>
      <c r="CD38" s="121"/>
      <c r="CH38" s="8"/>
      <c r="CJ38" s="121"/>
      <c r="CN38" s="8"/>
      <c r="CP38" s="121"/>
      <c r="CT38" s="8"/>
      <c r="CV38" s="121"/>
      <c r="CZ38" s="8"/>
      <c r="DB38" s="121"/>
      <c r="DF38" s="8"/>
      <c r="DH38" s="121"/>
      <c r="DL38" s="8"/>
      <c r="DN38" s="121"/>
      <c r="DR38" s="8"/>
      <c r="DT38" s="121"/>
      <c r="DX38" s="8"/>
      <c r="DZ38" s="121"/>
      <c r="ED38" s="8"/>
      <c r="EF38" s="121"/>
      <c r="EJ38" s="8"/>
      <c r="EL38" s="121"/>
      <c r="EP38" s="8"/>
      <c r="ER38" s="121"/>
      <c r="EV38" s="8"/>
      <c r="EX38" s="121"/>
      <c r="FB38" s="8"/>
      <c r="FD38" s="121"/>
      <c r="FH38" s="8"/>
      <c r="FJ38" s="121"/>
      <c r="FN38" s="8"/>
      <c r="FP38" s="121"/>
      <c r="FT38" s="8"/>
      <c r="FV38" s="121"/>
      <c r="FZ38" s="8"/>
      <c r="GB38" s="121"/>
      <c r="GF38" s="8"/>
      <c r="GH38" s="121"/>
      <c r="GL38" s="8"/>
      <c r="GN38" s="121"/>
      <c r="GR38" s="8"/>
      <c r="GT38" s="121"/>
      <c r="GX38" s="8"/>
      <c r="GZ38" s="121"/>
      <c r="HD38" s="8"/>
      <c r="HF38" s="121"/>
      <c r="HJ38" s="8"/>
      <c r="HL38" s="121"/>
      <c r="HP38" s="8"/>
      <c r="HR38" s="121"/>
      <c r="HV38" s="8"/>
      <c r="HX38" s="121"/>
      <c r="IB38" s="8"/>
      <c r="ID38" s="121"/>
      <c r="IH38" s="8"/>
      <c r="IJ38" s="121"/>
      <c r="IN38" s="8"/>
      <c r="IP38" s="121"/>
      <c r="IT38" s="8"/>
      <c r="IV38" s="121"/>
      <c r="IZ38" s="8"/>
      <c r="JB38" s="121"/>
      <c r="JF38" s="8"/>
      <c r="JH38" s="121"/>
      <c r="JL38" s="8"/>
      <c r="JN38" s="121"/>
      <c r="JR38" s="8"/>
      <c r="JT38" s="121"/>
      <c r="JX38" s="8"/>
      <c r="JZ38" s="121"/>
      <c r="KD38" s="8"/>
      <c r="KF38" s="121"/>
      <c r="KJ38" s="8"/>
      <c r="KL38" s="121"/>
      <c r="KP38" s="8"/>
      <c r="KR38" s="121"/>
      <c r="KV38" s="8"/>
      <c r="KX38" s="121"/>
      <c r="LB38" s="8"/>
      <c r="LD38" s="121"/>
    </row>
    <row r="39" spans="1:316" x14ac:dyDescent="0.3">
      <c r="A39" s="1">
        <v>36</v>
      </c>
      <c r="B39" s="8"/>
      <c r="D39" s="121"/>
      <c r="E39" s="1">
        <v>1.8200000000000007</v>
      </c>
      <c r="F39" s="1">
        <v>6.1718584498835577E-2</v>
      </c>
      <c r="G39" s="1">
        <v>0.74786319999999995</v>
      </c>
      <c r="H39" s="8"/>
      <c r="J39" s="121"/>
      <c r="N39" s="8"/>
      <c r="P39" s="121"/>
      <c r="T39" s="8"/>
      <c r="V39" s="121"/>
      <c r="Z39" s="8"/>
      <c r="AB39" s="121"/>
      <c r="AF39" s="8"/>
      <c r="AH39" s="121"/>
      <c r="AL39" s="8"/>
      <c r="AN39" s="121"/>
      <c r="AR39" s="8"/>
      <c r="AT39" s="121"/>
      <c r="AX39" s="8"/>
      <c r="AZ39" s="121"/>
      <c r="BD39" s="8"/>
      <c r="BF39" s="121"/>
      <c r="BJ39" s="8"/>
      <c r="BL39" s="121"/>
      <c r="BP39" s="8"/>
      <c r="BR39" s="121"/>
      <c r="BV39" s="8"/>
      <c r="BX39" s="121"/>
      <c r="CB39" s="8"/>
      <c r="CD39" s="121"/>
      <c r="CH39" s="8"/>
      <c r="CJ39" s="121"/>
      <c r="CN39" s="8"/>
      <c r="CP39" s="121"/>
      <c r="CT39" s="8"/>
      <c r="CV39" s="121"/>
      <c r="CZ39" s="8"/>
      <c r="DB39" s="121"/>
      <c r="DF39" s="8"/>
      <c r="DH39" s="121"/>
      <c r="DL39" s="8"/>
      <c r="DN39" s="121"/>
      <c r="DR39" s="8"/>
      <c r="DT39" s="121"/>
      <c r="DX39" s="8"/>
      <c r="DZ39" s="121"/>
      <c r="ED39" s="8"/>
      <c r="EF39" s="121"/>
      <c r="EJ39" s="8"/>
      <c r="EL39" s="121"/>
      <c r="EP39" s="8"/>
      <c r="ER39" s="121"/>
      <c r="EV39" s="8"/>
      <c r="EX39" s="121"/>
      <c r="FB39" s="8"/>
      <c r="FD39" s="121"/>
      <c r="FH39" s="8"/>
      <c r="FJ39" s="121"/>
      <c r="FN39" s="8"/>
      <c r="FP39" s="121"/>
      <c r="FT39" s="8"/>
      <c r="FV39" s="121"/>
      <c r="FZ39" s="8"/>
      <c r="GB39" s="121"/>
      <c r="GF39" s="8"/>
      <c r="GH39" s="121"/>
      <c r="GL39" s="8"/>
      <c r="GN39" s="121"/>
      <c r="GR39" s="8"/>
      <c r="GT39" s="121"/>
      <c r="GX39" s="8"/>
      <c r="GZ39" s="121"/>
      <c r="HD39" s="8"/>
      <c r="HF39" s="121"/>
      <c r="HJ39" s="8"/>
      <c r="HL39" s="121"/>
      <c r="HP39" s="8"/>
      <c r="HR39" s="121"/>
      <c r="HV39" s="8"/>
      <c r="HX39" s="121"/>
      <c r="IB39" s="8"/>
      <c r="ID39" s="121"/>
      <c r="IH39" s="8"/>
      <c r="IJ39" s="121"/>
      <c r="IN39" s="8"/>
      <c r="IP39" s="121"/>
      <c r="IT39" s="8"/>
      <c r="IV39" s="121"/>
      <c r="IZ39" s="8"/>
      <c r="JB39" s="121"/>
      <c r="JF39" s="8"/>
      <c r="JH39" s="121"/>
      <c r="JL39" s="8"/>
      <c r="JN39" s="121"/>
      <c r="JR39" s="8"/>
      <c r="JT39" s="121"/>
      <c r="JX39" s="8"/>
      <c r="JZ39" s="121"/>
      <c r="KD39" s="8"/>
      <c r="KF39" s="121"/>
      <c r="KJ39" s="8"/>
      <c r="KL39" s="121"/>
      <c r="KP39" s="8"/>
      <c r="KR39" s="121"/>
      <c r="KV39" s="8"/>
      <c r="KX39" s="121"/>
      <c r="LB39" s="8"/>
      <c r="LD39" s="121"/>
    </row>
    <row r="40" spans="1:316" x14ac:dyDescent="0.3">
      <c r="A40" s="1">
        <v>37</v>
      </c>
      <c r="B40" s="8"/>
      <c r="D40" s="121"/>
      <c r="E40" s="1">
        <v>1.8300000000000007</v>
      </c>
      <c r="F40" s="1">
        <v>6.2338866585247218E-2</v>
      </c>
      <c r="G40" s="1">
        <v>0.63131309999999996</v>
      </c>
      <c r="H40" s="8"/>
      <c r="J40" s="121"/>
      <c r="N40" s="8"/>
      <c r="P40" s="121"/>
      <c r="T40" s="8"/>
      <c r="V40" s="121"/>
      <c r="Z40" s="8"/>
      <c r="AB40" s="121"/>
      <c r="AF40" s="8"/>
      <c r="AH40" s="121"/>
      <c r="AL40" s="8"/>
      <c r="AN40" s="121"/>
      <c r="AR40" s="8"/>
      <c r="AT40" s="121"/>
      <c r="AX40" s="8"/>
      <c r="AZ40" s="121"/>
      <c r="BD40" s="8"/>
      <c r="BF40" s="121"/>
      <c r="BJ40" s="8"/>
      <c r="BL40" s="121"/>
      <c r="BP40" s="8"/>
      <c r="BR40" s="121"/>
      <c r="BV40" s="8"/>
      <c r="BX40" s="121"/>
      <c r="CB40" s="8"/>
      <c r="CD40" s="121"/>
      <c r="CH40" s="8"/>
      <c r="CJ40" s="121"/>
      <c r="CN40" s="8"/>
      <c r="CP40" s="121"/>
      <c r="CT40" s="8"/>
      <c r="CV40" s="121"/>
      <c r="CZ40" s="8"/>
      <c r="DB40" s="121"/>
      <c r="DF40" s="8"/>
      <c r="DH40" s="121"/>
      <c r="DL40" s="8"/>
      <c r="DN40" s="121"/>
      <c r="DR40" s="8"/>
      <c r="DT40" s="121"/>
      <c r="DX40" s="8"/>
      <c r="DZ40" s="121"/>
      <c r="ED40" s="8"/>
      <c r="EF40" s="121"/>
      <c r="EJ40" s="8"/>
      <c r="EL40" s="121"/>
      <c r="EP40" s="8"/>
      <c r="ER40" s="121"/>
      <c r="EV40" s="8"/>
      <c r="EX40" s="121"/>
      <c r="FB40" s="8"/>
      <c r="FD40" s="121"/>
      <c r="FH40" s="8"/>
      <c r="FJ40" s="121"/>
      <c r="FN40" s="8"/>
      <c r="FP40" s="121"/>
      <c r="FT40" s="8"/>
      <c r="FV40" s="121"/>
      <c r="FZ40" s="8"/>
      <c r="GB40" s="121"/>
      <c r="GF40" s="8"/>
      <c r="GH40" s="121"/>
      <c r="GL40" s="8"/>
      <c r="GN40" s="121"/>
      <c r="GR40" s="8"/>
      <c r="GT40" s="121"/>
      <c r="GX40" s="8"/>
      <c r="GZ40" s="121"/>
      <c r="HD40" s="8"/>
      <c r="HF40" s="121"/>
      <c r="HJ40" s="8"/>
      <c r="HL40" s="121"/>
      <c r="HP40" s="8"/>
      <c r="HR40" s="121"/>
      <c r="HV40" s="8"/>
      <c r="HX40" s="121"/>
      <c r="IB40" s="8"/>
      <c r="ID40" s="121"/>
      <c r="IH40" s="8"/>
      <c r="IJ40" s="121"/>
      <c r="IN40" s="8"/>
      <c r="IP40" s="121"/>
      <c r="IT40" s="8"/>
      <c r="IV40" s="121"/>
      <c r="IZ40" s="8"/>
      <c r="JB40" s="121"/>
      <c r="JF40" s="8"/>
      <c r="JH40" s="121"/>
      <c r="JL40" s="8"/>
      <c r="JN40" s="121"/>
      <c r="JR40" s="8"/>
      <c r="JT40" s="121"/>
      <c r="JX40" s="8"/>
      <c r="JZ40" s="121"/>
      <c r="KD40" s="8"/>
      <c r="KF40" s="121"/>
      <c r="KJ40" s="8"/>
      <c r="KL40" s="121"/>
      <c r="KP40" s="8"/>
      <c r="KR40" s="121"/>
      <c r="KV40" s="8"/>
      <c r="KX40" s="121"/>
      <c r="LB40" s="8"/>
      <c r="LD40" s="121"/>
    </row>
    <row r="41" spans="1:316" x14ac:dyDescent="0.3">
      <c r="A41" s="1">
        <v>38</v>
      </c>
      <c r="B41" s="8"/>
      <c r="D41" s="121"/>
      <c r="E41" s="1">
        <v>1.8400000000000007</v>
      </c>
      <c r="F41" s="1">
        <v>6.2965382610266615E-2</v>
      </c>
      <c r="G41" s="1">
        <v>0.52381549999999999</v>
      </c>
      <c r="H41" s="8"/>
      <c r="J41" s="121"/>
      <c r="N41" s="8"/>
      <c r="P41" s="121"/>
      <c r="T41" s="8"/>
      <c r="V41" s="121"/>
      <c r="Z41" s="8"/>
      <c r="AB41" s="121"/>
      <c r="AF41" s="8"/>
      <c r="AH41" s="121"/>
      <c r="AL41" s="8"/>
      <c r="AN41" s="121"/>
      <c r="AR41" s="8"/>
      <c r="AT41" s="121"/>
      <c r="AX41" s="8"/>
      <c r="AZ41" s="121"/>
      <c r="BD41" s="8"/>
      <c r="BF41" s="121"/>
      <c r="BJ41" s="8"/>
      <c r="BL41" s="121"/>
      <c r="BP41" s="8"/>
      <c r="BR41" s="121"/>
      <c r="BV41" s="8"/>
      <c r="BX41" s="121"/>
      <c r="CB41" s="8"/>
      <c r="CD41" s="121"/>
      <c r="CH41" s="8"/>
      <c r="CJ41" s="121"/>
      <c r="CN41" s="8"/>
      <c r="CP41" s="121"/>
      <c r="CT41" s="8"/>
      <c r="CV41" s="121"/>
      <c r="CZ41" s="8"/>
      <c r="DB41" s="121"/>
      <c r="DF41" s="8"/>
      <c r="DH41" s="121"/>
      <c r="DL41" s="8"/>
      <c r="DN41" s="121"/>
      <c r="DR41" s="8"/>
      <c r="DT41" s="121"/>
      <c r="DX41" s="8"/>
      <c r="DZ41" s="121"/>
      <c r="ED41" s="8"/>
      <c r="EF41" s="121"/>
      <c r="EJ41" s="8"/>
      <c r="EL41" s="121"/>
      <c r="EP41" s="8"/>
      <c r="ER41" s="121"/>
      <c r="EV41" s="8"/>
      <c r="EX41" s="121"/>
      <c r="FB41" s="8"/>
      <c r="FD41" s="121"/>
      <c r="FH41" s="8"/>
      <c r="FJ41" s="121"/>
      <c r="FN41" s="8"/>
      <c r="FP41" s="121"/>
      <c r="FT41" s="8"/>
      <c r="FV41" s="121"/>
      <c r="FZ41" s="8"/>
      <c r="GB41" s="121"/>
      <c r="GF41" s="8"/>
      <c r="GH41" s="121"/>
      <c r="GL41" s="8"/>
      <c r="GN41" s="121"/>
      <c r="GR41" s="8"/>
      <c r="GT41" s="121"/>
      <c r="GX41" s="8"/>
      <c r="GZ41" s="121"/>
      <c r="HD41" s="8"/>
      <c r="HF41" s="121"/>
      <c r="HJ41" s="8"/>
      <c r="HL41" s="121"/>
      <c r="HP41" s="8"/>
      <c r="HR41" s="121"/>
      <c r="HV41" s="8"/>
      <c r="HX41" s="121"/>
      <c r="IB41" s="8"/>
      <c r="ID41" s="121"/>
      <c r="IH41" s="8"/>
      <c r="IJ41" s="121"/>
      <c r="IN41" s="8"/>
      <c r="IP41" s="121"/>
      <c r="IT41" s="8"/>
      <c r="IV41" s="121"/>
      <c r="IZ41" s="8"/>
      <c r="JB41" s="121"/>
      <c r="JF41" s="8"/>
      <c r="JH41" s="121"/>
      <c r="JL41" s="8"/>
      <c r="JN41" s="121"/>
      <c r="JR41" s="8"/>
      <c r="JT41" s="121"/>
      <c r="JX41" s="8"/>
      <c r="JZ41" s="121"/>
      <c r="KD41" s="8"/>
      <c r="KF41" s="121"/>
      <c r="KJ41" s="8"/>
      <c r="KL41" s="121"/>
      <c r="KP41" s="8"/>
      <c r="KR41" s="121"/>
      <c r="KV41" s="8"/>
      <c r="KX41" s="121"/>
      <c r="LB41" s="8"/>
      <c r="LD41" s="121"/>
    </row>
    <row r="42" spans="1:316" x14ac:dyDescent="0.3">
      <c r="A42" s="1">
        <v>39</v>
      </c>
      <c r="B42" s="8"/>
      <c r="D42" s="121"/>
      <c r="E42" s="1">
        <v>1.8500000000000008</v>
      </c>
      <c r="F42" s="1">
        <v>6.3598195226018367E-2</v>
      </c>
      <c r="G42" s="1">
        <v>0.39769949999999998</v>
      </c>
      <c r="H42" s="8"/>
      <c r="J42" s="121"/>
      <c r="N42" s="8"/>
      <c r="P42" s="121"/>
      <c r="T42" s="8"/>
      <c r="V42" s="121"/>
      <c r="Z42" s="8"/>
      <c r="AB42" s="121"/>
      <c r="AF42" s="8"/>
      <c r="AH42" s="121"/>
      <c r="AL42" s="8"/>
      <c r="AN42" s="121"/>
      <c r="AR42" s="8"/>
      <c r="AT42" s="121"/>
      <c r="AX42" s="8"/>
      <c r="AZ42" s="121"/>
      <c r="BD42" s="8"/>
      <c r="BF42" s="121"/>
      <c r="BJ42" s="8"/>
      <c r="BL42" s="121"/>
      <c r="BP42" s="8"/>
      <c r="BR42" s="121"/>
      <c r="BV42" s="8"/>
      <c r="BX42" s="121"/>
      <c r="CB42" s="8"/>
      <c r="CD42" s="121"/>
      <c r="CH42" s="8"/>
      <c r="CJ42" s="121"/>
      <c r="CN42" s="8"/>
      <c r="CP42" s="121"/>
      <c r="CT42" s="8"/>
      <c r="CV42" s="121"/>
      <c r="CZ42" s="8"/>
      <c r="DB42" s="121"/>
      <c r="DF42" s="8"/>
      <c r="DH42" s="121"/>
      <c r="DL42" s="8"/>
      <c r="DN42" s="121"/>
      <c r="DR42" s="8"/>
      <c r="DT42" s="121"/>
      <c r="DX42" s="8"/>
      <c r="DZ42" s="121"/>
      <c r="ED42" s="8"/>
      <c r="EF42" s="121"/>
      <c r="EJ42" s="8"/>
      <c r="EL42" s="121"/>
      <c r="EP42" s="8"/>
      <c r="ER42" s="121"/>
      <c r="EV42" s="8"/>
      <c r="EX42" s="121"/>
      <c r="FB42" s="8"/>
      <c r="FD42" s="121"/>
      <c r="FH42" s="8"/>
      <c r="FJ42" s="121"/>
      <c r="FN42" s="8"/>
      <c r="FP42" s="121"/>
      <c r="FT42" s="8"/>
      <c r="FV42" s="121"/>
      <c r="FZ42" s="8"/>
      <c r="GB42" s="121"/>
      <c r="GF42" s="8"/>
      <c r="GH42" s="121"/>
      <c r="GL42" s="8"/>
      <c r="GN42" s="121"/>
      <c r="GR42" s="8"/>
      <c r="GT42" s="121"/>
      <c r="GX42" s="8"/>
      <c r="GZ42" s="121"/>
      <c r="HD42" s="8"/>
      <c r="HF42" s="121"/>
      <c r="HJ42" s="8"/>
      <c r="HL42" s="121"/>
      <c r="HP42" s="8"/>
      <c r="HR42" s="121"/>
      <c r="HV42" s="8"/>
      <c r="HX42" s="121"/>
      <c r="IB42" s="8"/>
      <c r="ID42" s="121"/>
      <c r="IH42" s="8"/>
      <c r="IJ42" s="121"/>
      <c r="IN42" s="8"/>
      <c r="IP42" s="121"/>
      <c r="IT42" s="8"/>
      <c r="IV42" s="121"/>
      <c r="IZ42" s="8"/>
      <c r="JB42" s="121"/>
      <c r="JF42" s="8"/>
      <c r="JH42" s="121"/>
      <c r="JL42" s="8"/>
      <c r="JN42" s="121"/>
      <c r="JR42" s="8"/>
      <c r="JT42" s="121"/>
      <c r="JX42" s="8"/>
      <c r="JZ42" s="121"/>
      <c r="KD42" s="8"/>
      <c r="KF42" s="121"/>
      <c r="KJ42" s="8"/>
      <c r="KL42" s="121"/>
      <c r="KP42" s="8"/>
      <c r="KR42" s="121"/>
      <c r="KV42" s="8"/>
      <c r="KX42" s="121"/>
      <c r="LB42" s="8"/>
      <c r="LD42" s="121"/>
    </row>
    <row r="43" spans="1:316" x14ac:dyDescent="0.3">
      <c r="A43" s="1">
        <v>40</v>
      </c>
      <c r="B43" s="8"/>
      <c r="D43" s="121"/>
      <c r="E43" s="1">
        <v>1.8600000000000008</v>
      </c>
      <c r="F43" s="1">
        <v>6.4237367714291393E-2</v>
      </c>
      <c r="G43" s="1">
        <v>0.27056279999999999</v>
      </c>
      <c r="H43" s="8"/>
      <c r="J43" s="121"/>
      <c r="N43" s="8"/>
      <c r="P43" s="121"/>
      <c r="T43" s="8"/>
      <c r="V43" s="121"/>
      <c r="Z43" s="8"/>
      <c r="AB43" s="121"/>
      <c r="AF43" s="8"/>
      <c r="AH43" s="121"/>
      <c r="AL43" s="8"/>
      <c r="AN43" s="121"/>
      <c r="AR43" s="8"/>
      <c r="AT43" s="121"/>
      <c r="AX43" s="8"/>
      <c r="AZ43" s="121"/>
      <c r="BD43" s="8"/>
      <c r="BF43" s="121"/>
      <c r="BJ43" s="8"/>
      <c r="BL43" s="121"/>
      <c r="BP43" s="8"/>
      <c r="BR43" s="121"/>
      <c r="BV43" s="8"/>
      <c r="BX43" s="121"/>
      <c r="CB43" s="8"/>
      <c r="CD43" s="121"/>
      <c r="CH43" s="8"/>
      <c r="CJ43" s="121"/>
      <c r="CN43" s="8"/>
      <c r="CP43" s="121"/>
      <c r="CT43" s="8"/>
      <c r="CV43" s="121"/>
      <c r="CZ43" s="8"/>
      <c r="DB43" s="121"/>
      <c r="DF43" s="8"/>
      <c r="DH43" s="121"/>
      <c r="DL43" s="8"/>
      <c r="DN43" s="121"/>
      <c r="DR43" s="8"/>
      <c r="DT43" s="121"/>
      <c r="DX43" s="8"/>
      <c r="DZ43" s="121"/>
      <c r="ED43" s="8"/>
      <c r="EF43" s="121"/>
      <c r="EJ43" s="8"/>
      <c r="EL43" s="121"/>
      <c r="EP43" s="8"/>
      <c r="ER43" s="121"/>
      <c r="EV43" s="8"/>
      <c r="EX43" s="121"/>
      <c r="FB43" s="8"/>
      <c r="FD43" s="121"/>
      <c r="FH43" s="8"/>
      <c r="FJ43" s="121"/>
      <c r="FN43" s="8"/>
      <c r="FP43" s="121"/>
      <c r="FT43" s="8"/>
      <c r="FV43" s="121"/>
      <c r="FZ43" s="8"/>
      <c r="GB43" s="121"/>
      <c r="GF43" s="8"/>
      <c r="GH43" s="121"/>
      <c r="GL43" s="8"/>
      <c r="GN43" s="121"/>
      <c r="GR43" s="8"/>
      <c r="GT43" s="121"/>
      <c r="GX43" s="8"/>
      <c r="GZ43" s="121"/>
      <c r="HD43" s="8"/>
      <c r="HF43" s="121"/>
      <c r="HJ43" s="8"/>
      <c r="HL43" s="121"/>
      <c r="HP43" s="8"/>
      <c r="HR43" s="121"/>
      <c r="HV43" s="8"/>
      <c r="HX43" s="121"/>
      <c r="IB43" s="8"/>
      <c r="ID43" s="121"/>
      <c r="IH43" s="8"/>
      <c r="IJ43" s="121"/>
      <c r="IN43" s="8"/>
      <c r="IP43" s="121"/>
      <c r="IT43" s="8"/>
      <c r="IV43" s="121"/>
      <c r="IZ43" s="8"/>
      <c r="JB43" s="121"/>
      <c r="JF43" s="8"/>
      <c r="JH43" s="121"/>
      <c r="JL43" s="8"/>
      <c r="JN43" s="121"/>
      <c r="JR43" s="8"/>
      <c r="JT43" s="121"/>
      <c r="JX43" s="8"/>
      <c r="JZ43" s="121"/>
      <c r="KD43" s="8"/>
      <c r="KF43" s="121"/>
      <c r="KJ43" s="8"/>
      <c r="KL43" s="121"/>
      <c r="KP43" s="8"/>
      <c r="KR43" s="121"/>
      <c r="KV43" s="8"/>
      <c r="KX43" s="121"/>
      <c r="LB43" s="8"/>
      <c r="LD43" s="121"/>
    </row>
    <row r="44" spans="1:316" x14ac:dyDescent="0.3">
      <c r="A44" s="1">
        <v>41</v>
      </c>
      <c r="B44" s="8"/>
      <c r="D44" s="121"/>
      <c r="E44" s="1">
        <v>1.8700000000000008</v>
      </c>
      <c r="F44" s="1">
        <v>6.4882963992867165E-2</v>
      </c>
      <c r="G44" s="1">
        <v>0.13269639999999999</v>
      </c>
      <c r="H44" s="8"/>
      <c r="J44" s="121"/>
      <c r="N44" s="8"/>
      <c r="P44" s="121"/>
      <c r="T44" s="8"/>
      <c r="V44" s="121"/>
      <c r="Z44" s="8"/>
      <c r="AB44" s="121"/>
      <c r="AF44" s="8"/>
      <c r="AH44" s="121"/>
      <c r="AL44" s="8"/>
      <c r="AN44" s="121"/>
      <c r="AR44" s="8"/>
      <c r="AT44" s="121"/>
      <c r="AX44" s="8"/>
      <c r="AZ44" s="121"/>
      <c r="BD44" s="8"/>
      <c r="BF44" s="121"/>
      <c r="BJ44" s="8"/>
      <c r="BL44" s="121"/>
      <c r="BP44" s="8"/>
      <c r="BR44" s="121"/>
      <c r="BV44" s="8"/>
      <c r="BX44" s="121"/>
      <c r="CB44" s="8"/>
      <c r="CD44" s="121"/>
      <c r="CH44" s="8"/>
      <c r="CJ44" s="121"/>
      <c r="CN44" s="8"/>
      <c r="CP44" s="121"/>
      <c r="CT44" s="8"/>
      <c r="CV44" s="121"/>
      <c r="CZ44" s="8"/>
      <c r="DB44" s="121"/>
      <c r="DF44" s="8"/>
      <c r="DH44" s="121"/>
      <c r="DL44" s="8"/>
      <c r="DN44" s="121"/>
      <c r="DR44" s="8"/>
      <c r="DT44" s="121"/>
      <c r="DX44" s="8"/>
      <c r="DZ44" s="121"/>
      <c r="ED44" s="8"/>
      <c r="EF44" s="121"/>
      <c r="EJ44" s="8"/>
      <c r="EL44" s="121"/>
      <c r="EP44" s="8"/>
      <c r="ER44" s="121"/>
      <c r="EV44" s="8"/>
      <c r="EX44" s="121"/>
      <c r="FB44" s="8"/>
      <c r="FD44" s="121"/>
      <c r="FH44" s="8"/>
      <c r="FJ44" s="121"/>
      <c r="FN44" s="8"/>
      <c r="FP44" s="121"/>
      <c r="FT44" s="8"/>
      <c r="FV44" s="121"/>
      <c r="FZ44" s="8"/>
      <c r="GB44" s="121"/>
      <c r="GF44" s="8"/>
      <c r="GH44" s="121"/>
      <c r="GL44" s="8"/>
      <c r="GN44" s="121"/>
      <c r="GR44" s="8"/>
      <c r="GT44" s="121"/>
      <c r="GX44" s="8"/>
      <c r="GZ44" s="121"/>
      <c r="HD44" s="8"/>
      <c r="HF44" s="121"/>
      <c r="HJ44" s="8"/>
      <c r="HL44" s="121"/>
      <c r="HP44" s="8"/>
      <c r="HR44" s="121"/>
      <c r="HV44" s="8"/>
      <c r="HX44" s="121"/>
      <c r="IB44" s="8"/>
      <c r="ID44" s="121"/>
      <c r="IH44" s="8"/>
      <c r="IJ44" s="121"/>
      <c r="IN44" s="8"/>
      <c r="IP44" s="121"/>
      <c r="IT44" s="8"/>
      <c r="IV44" s="121"/>
      <c r="IZ44" s="8"/>
      <c r="JB44" s="121"/>
      <c r="JF44" s="8"/>
      <c r="JH44" s="121"/>
      <c r="JL44" s="8"/>
      <c r="JN44" s="121"/>
      <c r="JR44" s="8"/>
      <c r="JT44" s="121"/>
      <c r="JX44" s="8"/>
      <c r="JZ44" s="121"/>
      <c r="KD44" s="8"/>
      <c r="KF44" s="121"/>
      <c r="KJ44" s="8"/>
      <c r="KL44" s="121"/>
      <c r="KP44" s="8"/>
      <c r="KR44" s="121"/>
      <c r="KV44" s="8"/>
      <c r="KX44" s="121"/>
      <c r="LB44" s="8"/>
      <c r="LD44" s="121"/>
    </row>
    <row r="45" spans="1:316" x14ac:dyDescent="0.3">
      <c r="A45" s="1">
        <v>42</v>
      </c>
      <c r="B45" s="8"/>
      <c r="D45" s="121"/>
      <c r="E45" s="1">
        <v>1.8800000000000008</v>
      </c>
      <c r="F45" s="1">
        <v>6.5535048621911535E-2</v>
      </c>
      <c r="G45" s="1">
        <v>-1.9236699999999999E-2</v>
      </c>
      <c r="H45" s="8"/>
      <c r="J45" s="121"/>
      <c r="N45" s="8"/>
      <c r="P45" s="121"/>
      <c r="T45" s="8"/>
      <c r="V45" s="121"/>
      <c r="Z45" s="8"/>
      <c r="AB45" s="121"/>
      <c r="AF45" s="8"/>
      <c r="AH45" s="121"/>
      <c r="AL45" s="8"/>
      <c r="AN45" s="121"/>
      <c r="AR45" s="8"/>
      <c r="AT45" s="121"/>
      <c r="AX45" s="8"/>
      <c r="AZ45" s="121"/>
      <c r="BD45" s="8"/>
      <c r="BF45" s="121"/>
      <c r="BJ45" s="8"/>
      <c r="BL45" s="121"/>
      <c r="BP45" s="8"/>
      <c r="BR45" s="121"/>
      <c r="BV45" s="8"/>
      <c r="BX45" s="121"/>
      <c r="CB45" s="8"/>
      <c r="CD45" s="121"/>
      <c r="CH45" s="8"/>
      <c r="CJ45" s="121"/>
      <c r="CN45" s="8"/>
      <c r="CP45" s="121"/>
      <c r="CT45" s="8"/>
      <c r="CV45" s="121"/>
      <c r="CZ45" s="8"/>
      <c r="DB45" s="121"/>
      <c r="DF45" s="8"/>
      <c r="DH45" s="121"/>
      <c r="DL45" s="8"/>
      <c r="DN45" s="121"/>
      <c r="DR45" s="8"/>
      <c r="DT45" s="121"/>
      <c r="DX45" s="8"/>
      <c r="DZ45" s="121"/>
      <c r="ED45" s="8"/>
      <c r="EF45" s="121"/>
      <c r="EJ45" s="8"/>
      <c r="EL45" s="121"/>
      <c r="EP45" s="8"/>
      <c r="ER45" s="121"/>
      <c r="EV45" s="8"/>
      <c r="EX45" s="121"/>
      <c r="FB45" s="8"/>
      <c r="FD45" s="121"/>
      <c r="FH45" s="8"/>
      <c r="FJ45" s="121"/>
      <c r="FN45" s="8"/>
      <c r="FP45" s="121"/>
      <c r="FT45" s="8"/>
      <c r="FV45" s="121"/>
      <c r="FZ45" s="8"/>
      <c r="GB45" s="121"/>
      <c r="GF45" s="8"/>
      <c r="GH45" s="121"/>
      <c r="GL45" s="8"/>
      <c r="GN45" s="121"/>
      <c r="GR45" s="8"/>
      <c r="GT45" s="121"/>
      <c r="GX45" s="8"/>
      <c r="GZ45" s="121"/>
      <c r="HD45" s="8"/>
      <c r="HF45" s="121"/>
      <c r="HJ45" s="8"/>
      <c r="HL45" s="121"/>
      <c r="HP45" s="8"/>
      <c r="HR45" s="121"/>
      <c r="HV45" s="8"/>
      <c r="HX45" s="121"/>
      <c r="IB45" s="8"/>
      <c r="ID45" s="121"/>
      <c r="IH45" s="8"/>
      <c r="IJ45" s="121"/>
      <c r="IN45" s="8"/>
      <c r="IP45" s="121"/>
      <c r="IT45" s="8"/>
      <c r="IV45" s="121"/>
      <c r="IZ45" s="8"/>
      <c r="JB45" s="121"/>
      <c r="JF45" s="8"/>
      <c r="JH45" s="121"/>
      <c r="JL45" s="8"/>
      <c r="JN45" s="121"/>
      <c r="JR45" s="8"/>
      <c r="JT45" s="121"/>
      <c r="JX45" s="8"/>
      <c r="JZ45" s="121"/>
      <c r="KD45" s="8"/>
      <c r="KF45" s="121"/>
      <c r="KJ45" s="8"/>
      <c r="KL45" s="121"/>
      <c r="KP45" s="8"/>
      <c r="KR45" s="121"/>
      <c r="KV45" s="8"/>
      <c r="KX45" s="121"/>
      <c r="LB45" s="8"/>
      <c r="LD45" s="121"/>
    </row>
    <row r="46" spans="1:316" x14ac:dyDescent="0.3">
      <c r="A46" s="1">
        <v>43</v>
      </c>
      <c r="B46" s="8"/>
      <c r="D46" s="121"/>
      <c r="E46" s="1">
        <v>1.8710000000000007</v>
      </c>
      <c r="F46" s="1">
        <v>6.4947879409158554E-2</v>
      </c>
      <c r="G46" s="1">
        <v>0.1177024</v>
      </c>
      <c r="H46" s="8"/>
      <c r="J46" s="121"/>
      <c r="N46" s="8"/>
      <c r="P46" s="121"/>
      <c r="T46" s="8"/>
      <c r="V46" s="121"/>
      <c r="Z46" s="8"/>
      <c r="AB46" s="121"/>
      <c r="AF46" s="8"/>
      <c r="AH46" s="121"/>
      <c r="AL46" s="8"/>
      <c r="AN46" s="121"/>
      <c r="AR46" s="8"/>
      <c r="AT46" s="121"/>
      <c r="AX46" s="8"/>
      <c r="AZ46" s="121"/>
      <c r="BD46" s="8"/>
      <c r="BF46" s="121"/>
      <c r="BJ46" s="8"/>
      <c r="BL46" s="121"/>
      <c r="BP46" s="8"/>
      <c r="BR46" s="121"/>
      <c r="BV46" s="8"/>
      <c r="BX46" s="121"/>
      <c r="CB46" s="8"/>
      <c r="CD46" s="121"/>
      <c r="CH46" s="8"/>
      <c r="CJ46" s="121"/>
      <c r="CN46" s="8"/>
      <c r="CP46" s="121"/>
      <c r="CT46" s="8"/>
      <c r="CV46" s="121"/>
      <c r="CZ46" s="8"/>
      <c r="DB46" s="121"/>
      <c r="DF46" s="8"/>
      <c r="DH46" s="121"/>
      <c r="DL46" s="8"/>
      <c r="DN46" s="121"/>
      <c r="DR46" s="8"/>
      <c r="DT46" s="121"/>
      <c r="DX46" s="8"/>
      <c r="DZ46" s="121"/>
      <c r="ED46" s="8"/>
      <c r="EF46" s="121"/>
      <c r="EJ46" s="8"/>
      <c r="EL46" s="121"/>
      <c r="EP46" s="8"/>
      <c r="ER46" s="121"/>
      <c r="EV46" s="8"/>
      <c r="EX46" s="121"/>
      <c r="FB46" s="8"/>
      <c r="FD46" s="121"/>
      <c r="FH46" s="8"/>
      <c r="FJ46" s="121"/>
      <c r="FN46" s="8"/>
      <c r="FP46" s="121"/>
      <c r="FT46" s="8"/>
      <c r="FV46" s="121"/>
      <c r="FZ46" s="8"/>
      <c r="GB46" s="121"/>
      <c r="GF46" s="8"/>
      <c r="GH46" s="121"/>
      <c r="GL46" s="8"/>
      <c r="GN46" s="121"/>
      <c r="GR46" s="8"/>
      <c r="GT46" s="121"/>
      <c r="GX46" s="8"/>
      <c r="GZ46" s="121"/>
      <c r="HD46" s="8"/>
      <c r="HF46" s="121"/>
      <c r="HJ46" s="8"/>
      <c r="HL46" s="121"/>
      <c r="HP46" s="8"/>
      <c r="HR46" s="121"/>
      <c r="HV46" s="8"/>
      <c r="HX46" s="121"/>
      <c r="IB46" s="8"/>
      <c r="ID46" s="121"/>
      <c r="IH46" s="8"/>
      <c r="IJ46" s="121"/>
      <c r="IN46" s="8"/>
      <c r="IP46" s="121"/>
      <c r="IT46" s="8"/>
      <c r="IV46" s="121"/>
      <c r="IZ46" s="8"/>
      <c r="JB46" s="121"/>
      <c r="JF46" s="8"/>
      <c r="JH46" s="121"/>
      <c r="JL46" s="8"/>
      <c r="JN46" s="121"/>
      <c r="JR46" s="8"/>
      <c r="JT46" s="121"/>
      <c r="JX46" s="8"/>
      <c r="JZ46" s="121"/>
      <c r="KD46" s="8"/>
      <c r="KF46" s="121"/>
      <c r="KJ46" s="8"/>
      <c r="KL46" s="121"/>
      <c r="KP46" s="8"/>
      <c r="KR46" s="121"/>
      <c r="KV46" s="8"/>
      <c r="KX46" s="121"/>
      <c r="LB46" s="8"/>
      <c r="LD46" s="121"/>
    </row>
    <row r="47" spans="1:316" x14ac:dyDescent="0.3">
      <c r="A47" s="1">
        <v>44</v>
      </c>
      <c r="B47" s="8"/>
      <c r="D47" s="121"/>
      <c r="E47" s="1">
        <v>1.8720000000000006</v>
      </c>
      <c r="F47" s="1">
        <v>6.5012859773334764E-2</v>
      </c>
      <c r="G47" s="1">
        <v>0.1027719</v>
      </c>
      <c r="H47" s="8"/>
      <c r="J47" s="121"/>
      <c r="N47" s="8"/>
      <c r="P47" s="121"/>
      <c r="T47" s="8"/>
      <c r="V47" s="121"/>
      <c r="Z47" s="8"/>
      <c r="AB47" s="121"/>
      <c r="AF47" s="8"/>
      <c r="AH47" s="121"/>
      <c r="AL47" s="8"/>
      <c r="AN47" s="121"/>
      <c r="AR47" s="8"/>
      <c r="AT47" s="121"/>
      <c r="AX47" s="8"/>
      <c r="AZ47" s="121"/>
      <c r="BD47" s="8"/>
      <c r="BF47" s="121"/>
      <c r="BJ47" s="8"/>
      <c r="BL47" s="121"/>
      <c r="BP47" s="8"/>
      <c r="BR47" s="121"/>
      <c r="BV47" s="8"/>
      <c r="BX47" s="121"/>
      <c r="CB47" s="8"/>
      <c r="CD47" s="121"/>
      <c r="CH47" s="8"/>
      <c r="CJ47" s="121"/>
      <c r="CN47" s="8"/>
      <c r="CP47" s="121"/>
      <c r="CT47" s="8"/>
      <c r="CV47" s="121"/>
      <c r="CZ47" s="8"/>
      <c r="DB47" s="121"/>
      <c r="DF47" s="8"/>
      <c r="DH47" s="121"/>
      <c r="DL47" s="8"/>
      <c r="DN47" s="121"/>
      <c r="DR47" s="8"/>
      <c r="DT47" s="121"/>
      <c r="DX47" s="8"/>
      <c r="DZ47" s="121"/>
      <c r="ED47" s="8"/>
      <c r="EF47" s="121"/>
      <c r="EJ47" s="8"/>
      <c r="EL47" s="121"/>
      <c r="EP47" s="8"/>
      <c r="ER47" s="121"/>
      <c r="EV47" s="8"/>
      <c r="EX47" s="121"/>
      <c r="FB47" s="8"/>
      <c r="FD47" s="121"/>
      <c r="FH47" s="8"/>
      <c r="FJ47" s="121"/>
      <c r="FN47" s="8"/>
      <c r="FP47" s="121"/>
      <c r="FT47" s="8"/>
      <c r="FV47" s="121"/>
      <c r="FZ47" s="8"/>
      <c r="GB47" s="121"/>
      <c r="GF47" s="8"/>
      <c r="GH47" s="121"/>
      <c r="GL47" s="8"/>
      <c r="GN47" s="121"/>
      <c r="GR47" s="8"/>
      <c r="GT47" s="121"/>
      <c r="GX47" s="8"/>
      <c r="GZ47" s="121"/>
      <c r="HD47" s="8"/>
      <c r="HF47" s="121"/>
      <c r="HJ47" s="8"/>
      <c r="HL47" s="121"/>
      <c r="HP47" s="8"/>
      <c r="HR47" s="121"/>
      <c r="HV47" s="8"/>
      <c r="HX47" s="121"/>
      <c r="IB47" s="8"/>
      <c r="ID47" s="121"/>
      <c r="IH47" s="8"/>
      <c r="IJ47" s="121"/>
      <c r="IN47" s="8"/>
      <c r="IP47" s="121"/>
      <c r="IT47" s="8"/>
      <c r="IV47" s="121"/>
      <c r="IZ47" s="8"/>
      <c r="JB47" s="121"/>
      <c r="JF47" s="8"/>
      <c r="JH47" s="121"/>
      <c r="JL47" s="8"/>
      <c r="JN47" s="121"/>
      <c r="JR47" s="8"/>
      <c r="JT47" s="121"/>
      <c r="JX47" s="8"/>
      <c r="JZ47" s="121"/>
      <c r="KD47" s="8"/>
      <c r="KF47" s="121"/>
      <c r="KJ47" s="8"/>
      <c r="KL47" s="121"/>
      <c r="KP47" s="8"/>
      <c r="KR47" s="121"/>
      <c r="KV47" s="8"/>
      <c r="KX47" s="121"/>
      <c r="LB47" s="8"/>
      <c r="LD47" s="121"/>
    </row>
    <row r="48" spans="1:316" x14ac:dyDescent="0.3">
      <c r="A48" s="1">
        <v>45</v>
      </c>
      <c r="B48" s="8"/>
      <c r="D48" s="121"/>
      <c r="E48" s="1">
        <v>1.8730000000000004</v>
      </c>
      <c r="F48" s="1">
        <v>6.5077905150376161E-2</v>
      </c>
      <c r="G48" s="1">
        <v>8.7904399999999994E-2</v>
      </c>
      <c r="H48" s="8"/>
      <c r="J48" s="121"/>
      <c r="N48" s="8"/>
      <c r="P48" s="121"/>
      <c r="T48" s="8"/>
      <c r="V48" s="121"/>
      <c r="Z48" s="8"/>
      <c r="AB48" s="121"/>
      <c r="AF48" s="8"/>
      <c r="AH48" s="121"/>
      <c r="AL48" s="8"/>
      <c r="AN48" s="121"/>
      <c r="AR48" s="8"/>
      <c r="AT48" s="121"/>
      <c r="AX48" s="8"/>
      <c r="AZ48" s="121"/>
      <c r="BD48" s="8"/>
      <c r="BF48" s="121"/>
      <c r="BJ48" s="8"/>
      <c r="BL48" s="121"/>
      <c r="BP48" s="8"/>
      <c r="BR48" s="121"/>
      <c r="BV48" s="8"/>
      <c r="BX48" s="121"/>
      <c r="CB48" s="8"/>
      <c r="CD48" s="121"/>
      <c r="CH48" s="8"/>
      <c r="CJ48" s="121"/>
      <c r="CN48" s="8"/>
      <c r="CP48" s="121"/>
      <c r="CT48" s="8"/>
      <c r="CV48" s="121"/>
      <c r="CZ48" s="8"/>
      <c r="DB48" s="121"/>
      <c r="DF48" s="8"/>
      <c r="DH48" s="121"/>
      <c r="DL48" s="8"/>
      <c r="DN48" s="121"/>
      <c r="DR48" s="8"/>
      <c r="DT48" s="121"/>
      <c r="DX48" s="8"/>
      <c r="DZ48" s="121"/>
      <c r="ED48" s="8"/>
      <c r="EF48" s="121"/>
      <c r="EJ48" s="8"/>
      <c r="EL48" s="121"/>
      <c r="EP48" s="8"/>
      <c r="ER48" s="121"/>
      <c r="EV48" s="8"/>
      <c r="EX48" s="121"/>
      <c r="FB48" s="8"/>
      <c r="FD48" s="121"/>
      <c r="FH48" s="8"/>
      <c r="FJ48" s="121"/>
      <c r="FN48" s="8"/>
      <c r="FP48" s="121"/>
      <c r="FT48" s="8"/>
      <c r="FV48" s="121"/>
      <c r="FZ48" s="8"/>
      <c r="GB48" s="121"/>
      <c r="GF48" s="8"/>
      <c r="GH48" s="121"/>
      <c r="GL48" s="8"/>
      <c r="GN48" s="121"/>
      <c r="GR48" s="8"/>
      <c r="GT48" s="121"/>
      <c r="GX48" s="8"/>
      <c r="GZ48" s="121"/>
      <c r="HD48" s="8"/>
      <c r="HF48" s="121"/>
      <c r="HJ48" s="8"/>
      <c r="HL48" s="121"/>
      <c r="HP48" s="8"/>
      <c r="HR48" s="121"/>
      <c r="HV48" s="8"/>
      <c r="HX48" s="121"/>
      <c r="IB48" s="8"/>
      <c r="ID48" s="121"/>
      <c r="IH48" s="8"/>
      <c r="IJ48" s="121"/>
      <c r="IN48" s="8"/>
      <c r="IP48" s="121"/>
      <c r="IT48" s="8"/>
      <c r="IV48" s="121"/>
      <c r="IZ48" s="8"/>
      <c r="JB48" s="121"/>
      <c r="JF48" s="8"/>
      <c r="JH48" s="121"/>
      <c r="JL48" s="8"/>
      <c r="JN48" s="121"/>
      <c r="JR48" s="8"/>
      <c r="JT48" s="121"/>
      <c r="JX48" s="8"/>
      <c r="JZ48" s="121"/>
      <c r="KD48" s="8"/>
      <c r="KF48" s="121"/>
      <c r="KJ48" s="8"/>
      <c r="KL48" s="121"/>
      <c r="KP48" s="8"/>
      <c r="KR48" s="121"/>
      <c r="KV48" s="8"/>
      <c r="KX48" s="121"/>
      <c r="LB48" s="8"/>
      <c r="LD48" s="121"/>
    </row>
    <row r="49" spans="1:316" x14ac:dyDescent="0.3">
      <c r="A49" s="1">
        <v>46</v>
      </c>
      <c r="B49" s="8"/>
      <c r="D49" s="121"/>
      <c r="E49" s="1">
        <v>1.8740000000000003</v>
      </c>
      <c r="F49" s="1">
        <v>6.5143015605328133E-2</v>
      </c>
      <c r="G49" s="1">
        <v>7.3099399999999995E-2</v>
      </c>
      <c r="H49" s="8"/>
      <c r="J49" s="121"/>
      <c r="N49" s="8"/>
      <c r="P49" s="121"/>
      <c r="T49" s="8"/>
      <c r="V49" s="121"/>
      <c r="Z49" s="8"/>
      <c r="AB49" s="121"/>
      <c r="AF49" s="8"/>
      <c r="AH49" s="121"/>
      <c r="AL49" s="8"/>
      <c r="AN49" s="121"/>
      <c r="AR49" s="8"/>
      <c r="AT49" s="121"/>
      <c r="AX49" s="8"/>
      <c r="AZ49" s="121"/>
      <c r="BD49" s="8"/>
      <c r="BF49" s="121"/>
      <c r="BJ49" s="8"/>
      <c r="BL49" s="121"/>
      <c r="BP49" s="8"/>
      <c r="BR49" s="121"/>
      <c r="BV49" s="8"/>
      <c r="BX49" s="121"/>
      <c r="CB49" s="8"/>
      <c r="CD49" s="121"/>
      <c r="CH49" s="8"/>
      <c r="CJ49" s="121"/>
      <c r="CN49" s="8"/>
      <c r="CP49" s="121"/>
      <c r="CT49" s="8"/>
      <c r="CV49" s="121"/>
      <c r="CZ49" s="8"/>
      <c r="DB49" s="121"/>
      <c r="DF49" s="8"/>
      <c r="DH49" s="121"/>
      <c r="DL49" s="8"/>
      <c r="DN49" s="121"/>
      <c r="DR49" s="8"/>
      <c r="DT49" s="121"/>
      <c r="DX49" s="8"/>
      <c r="DZ49" s="121"/>
      <c r="ED49" s="8"/>
      <c r="EF49" s="121"/>
      <c r="EJ49" s="8"/>
      <c r="EL49" s="121"/>
      <c r="EP49" s="8"/>
      <c r="ER49" s="121"/>
      <c r="EV49" s="8"/>
      <c r="EX49" s="121"/>
      <c r="FB49" s="8"/>
      <c r="FD49" s="121"/>
      <c r="FH49" s="8"/>
      <c r="FJ49" s="121"/>
      <c r="FN49" s="8"/>
      <c r="FP49" s="121"/>
      <c r="FT49" s="8"/>
      <c r="FV49" s="121"/>
      <c r="FZ49" s="8"/>
      <c r="GB49" s="121"/>
      <c r="GF49" s="8"/>
      <c r="GH49" s="121"/>
      <c r="GL49" s="8"/>
      <c r="GN49" s="121"/>
      <c r="GR49" s="8"/>
      <c r="GT49" s="121"/>
      <c r="GX49" s="8"/>
      <c r="GZ49" s="121"/>
      <c r="HD49" s="8"/>
      <c r="HF49" s="121"/>
      <c r="HJ49" s="8"/>
      <c r="HL49" s="121"/>
      <c r="HP49" s="8"/>
      <c r="HR49" s="121"/>
      <c r="HV49" s="8"/>
      <c r="HX49" s="121"/>
      <c r="IB49" s="8"/>
      <c r="ID49" s="121"/>
      <c r="IH49" s="8"/>
      <c r="IJ49" s="121"/>
      <c r="IN49" s="8"/>
      <c r="IP49" s="121"/>
      <c r="IT49" s="8"/>
      <c r="IV49" s="121"/>
      <c r="IZ49" s="8"/>
      <c r="JB49" s="121"/>
      <c r="JF49" s="8"/>
      <c r="JH49" s="121"/>
      <c r="JL49" s="8"/>
      <c r="JN49" s="121"/>
      <c r="JR49" s="8"/>
      <c r="JT49" s="121"/>
      <c r="JX49" s="8"/>
      <c r="JZ49" s="121"/>
      <c r="KD49" s="8"/>
      <c r="KF49" s="121"/>
      <c r="KJ49" s="8"/>
      <c r="KL49" s="121"/>
      <c r="KP49" s="8"/>
      <c r="KR49" s="121"/>
      <c r="KV49" s="8"/>
      <c r="KX49" s="121"/>
      <c r="LB49" s="8"/>
      <c r="LD49" s="121"/>
    </row>
    <row r="50" spans="1:316" x14ac:dyDescent="0.3">
      <c r="A50" s="1">
        <v>47</v>
      </c>
      <c r="B50" s="8"/>
      <c r="D50" s="121"/>
      <c r="E50" s="1">
        <v>1.8750000000000002</v>
      </c>
      <c r="F50" s="1">
        <v>6.5208191203301138E-2</v>
      </c>
      <c r="G50" s="1">
        <v>5.8356699999999997E-2</v>
      </c>
      <c r="H50" s="8"/>
      <c r="J50" s="121"/>
      <c r="N50" s="8"/>
      <c r="P50" s="121"/>
      <c r="T50" s="8"/>
      <c r="V50" s="121"/>
      <c r="Z50" s="8"/>
      <c r="AB50" s="121"/>
      <c r="AF50" s="8"/>
      <c r="AH50" s="121"/>
      <c r="AL50" s="8"/>
      <c r="AN50" s="121"/>
      <c r="AR50" s="8"/>
      <c r="AT50" s="121"/>
      <c r="AX50" s="8"/>
      <c r="AZ50" s="121"/>
      <c r="BD50" s="8"/>
      <c r="BF50" s="121"/>
      <c r="BJ50" s="8"/>
      <c r="BL50" s="121"/>
      <c r="BP50" s="8"/>
      <c r="BR50" s="121"/>
      <c r="BV50" s="8"/>
      <c r="BX50" s="121"/>
      <c r="CB50" s="8"/>
      <c r="CD50" s="121"/>
      <c r="CH50" s="8"/>
      <c r="CJ50" s="121"/>
      <c r="CN50" s="8"/>
      <c r="CP50" s="121"/>
      <c r="CT50" s="8"/>
      <c r="CV50" s="121"/>
      <c r="CZ50" s="8"/>
      <c r="DB50" s="121"/>
      <c r="DF50" s="8"/>
      <c r="DH50" s="121"/>
      <c r="DL50" s="8"/>
      <c r="DN50" s="121"/>
      <c r="DR50" s="8"/>
      <c r="DT50" s="121"/>
      <c r="DX50" s="8"/>
      <c r="DZ50" s="121"/>
      <c r="ED50" s="8"/>
      <c r="EF50" s="121"/>
      <c r="EJ50" s="8"/>
      <c r="EL50" s="121"/>
      <c r="EP50" s="8"/>
      <c r="ER50" s="121"/>
      <c r="EV50" s="8"/>
      <c r="EX50" s="121"/>
      <c r="FB50" s="8"/>
      <c r="FD50" s="121"/>
      <c r="FH50" s="8"/>
      <c r="FJ50" s="121"/>
      <c r="FN50" s="8"/>
      <c r="FP50" s="121"/>
      <c r="FT50" s="8"/>
      <c r="FV50" s="121"/>
      <c r="FZ50" s="8"/>
      <c r="GB50" s="121"/>
      <c r="GF50" s="8"/>
      <c r="GH50" s="121"/>
      <c r="GL50" s="8"/>
      <c r="GN50" s="121"/>
      <c r="GR50" s="8"/>
      <c r="GT50" s="121"/>
      <c r="GX50" s="8"/>
      <c r="GZ50" s="121"/>
      <c r="HD50" s="8"/>
      <c r="HF50" s="121"/>
      <c r="HJ50" s="8"/>
      <c r="HL50" s="121"/>
      <c r="HP50" s="8"/>
      <c r="HR50" s="121"/>
      <c r="HV50" s="8"/>
      <c r="HX50" s="121"/>
      <c r="IB50" s="8"/>
      <c r="ID50" s="121"/>
      <c r="IH50" s="8"/>
      <c r="IJ50" s="121"/>
      <c r="IN50" s="8"/>
      <c r="IP50" s="121"/>
      <c r="IT50" s="8"/>
      <c r="IV50" s="121"/>
      <c r="IZ50" s="8"/>
      <c r="JB50" s="121"/>
      <c r="JF50" s="8"/>
      <c r="JH50" s="121"/>
      <c r="JL50" s="8"/>
      <c r="JN50" s="121"/>
      <c r="JR50" s="8"/>
      <c r="JT50" s="121"/>
      <c r="JX50" s="8"/>
      <c r="JZ50" s="121"/>
      <c r="KD50" s="8"/>
      <c r="KF50" s="121"/>
      <c r="KJ50" s="8"/>
      <c r="KL50" s="121"/>
      <c r="KP50" s="8"/>
      <c r="KR50" s="121"/>
      <c r="KV50" s="8"/>
      <c r="KX50" s="121"/>
      <c r="LB50" s="8"/>
      <c r="LD50" s="121"/>
    </row>
    <row r="51" spans="1:316" x14ac:dyDescent="0.3">
      <c r="A51" s="1">
        <v>48</v>
      </c>
      <c r="B51" s="8"/>
      <c r="D51" s="121"/>
      <c r="E51" s="1">
        <v>1.8760000000000001</v>
      </c>
      <c r="F51" s="1">
        <v>6.5273432009470791E-2</v>
      </c>
      <c r="G51" s="1">
        <v>4.3675800000000001E-2</v>
      </c>
      <c r="H51" s="8"/>
      <c r="J51" s="121"/>
      <c r="N51" s="8"/>
      <c r="P51" s="121"/>
      <c r="T51" s="8"/>
      <c r="V51" s="121"/>
      <c r="Z51" s="8"/>
      <c r="AB51" s="121"/>
      <c r="AF51" s="8"/>
      <c r="AH51" s="121"/>
      <c r="AL51" s="8"/>
      <c r="AN51" s="121"/>
      <c r="AR51" s="8"/>
      <c r="AT51" s="121"/>
      <c r="AX51" s="8"/>
      <c r="AZ51" s="121"/>
      <c r="BD51" s="8"/>
      <c r="BF51" s="121"/>
      <c r="BJ51" s="8"/>
      <c r="BL51" s="121"/>
      <c r="BP51" s="8"/>
      <c r="BR51" s="121"/>
      <c r="BV51" s="8"/>
      <c r="BX51" s="121"/>
      <c r="CB51" s="8"/>
      <c r="CD51" s="121"/>
      <c r="CH51" s="8"/>
      <c r="CJ51" s="121"/>
      <c r="CN51" s="8"/>
      <c r="CP51" s="121"/>
      <c r="CT51" s="8"/>
      <c r="CV51" s="121"/>
      <c r="CZ51" s="8"/>
      <c r="DB51" s="121"/>
      <c r="DF51" s="8"/>
      <c r="DH51" s="121"/>
      <c r="DL51" s="8"/>
      <c r="DN51" s="121"/>
      <c r="DR51" s="8"/>
      <c r="DT51" s="121"/>
      <c r="DX51" s="8"/>
      <c r="DZ51" s="121"/>
      <c r="ED51" s="8"/>
      <c r="EF51" s="121"/>
      <c r="EJ51" s="8"/>
      <c r="EL51" s="121"/>
      <c r="EP51" s="8"/>
      <c r="ER51" s="121"/>
      <c r="EV51" s="8"/>
      <c r="EX51" s="121"/>
      <c r="FB51" s="8"/>
      <c r="FD51" s="121"/>
      <c r="FH51" s="8"/>
      <c r="FJ51" s="121"/>
      <c r="FN51" s="8"/>
      <c r="FP51" s="121"/>
      <c r="FT51" s="8"/>
      <c r="FV51" s="121"/>
      <c r="FZ51" s="8"/>
      <c r="GB51" s="121"/>
      <c r="GF51" s="8"/>
      <c r="GH51" s="121"/>
      <c r="GL51" s="8"/>
      <c r="GN51" s="121"/>
      <c r="GR51" s="8"/>
      <c r="GT51" s="121"/>
      <c r="GX51" s="8"/>
      <c r="GZ51" s="121"/>
      <c r="HD51" s="8"/>
      <c r="HF51" s="121"/>
      <c r="HJ51" s="8"/>
      <c r="HL51" s="121"/>
      <c r="HP51" s="8"/>
      <c r="HR51" s="121"/>
      <c r="HV51" s="8"/>
      <c r="HX51" s="121"/>
      <c r="IB51" s="8"/>
      <c r="ID51" s="121"/>
      <c r="IH51" s="8"/>
      <c r="IJ51" s="121"/>
      <c r="IN51" s="8"/>
      <c r="IP51" s="121"/>
      <c r="IT51" s="8"/>
      <c r="IV51" s="121"/>
      <c r="IZ51" s="8"/>
      <c r="JB51" s="121"/>
      <c r="JF51" s="8"/>
      <c r="JH51" s="121"/>
      <c r="JL51" s="8"/>
      <c r="JN51" s="121"/>
      <c r="JR51" s="8"/>
      <c r="JT51" s="121"/>
      <c r="JX51" s="8"/>
      <c r="JZ51" s="121"/>
      <c r="KD51" s="8"/>
      <c r="KF51" s="121"/>
      <c r="KJ51" s="8"/>
      <c r="KL51" s="121"/>
      <c r="KP51" s="8"/>
      <c r="KR51" s="121"/>
      <c r="KV51" s="8"/>
      <c r="KX51" s="121"/>
      <c r="LB51" s="8"/>
      <c r="LD51" s="121"/>
    </row>
    <row r="52" spans="1:316" x14ac:dyDescent="0.3">
      <c r="A52" s="1">
        <v>49</v>
      </c>
      <c r="B52" s="8"/>
      <c r="D52" s="121"/>
      <c r="E52" s="1">
        <v>1.877</v>
      </c>
      <c r="F52" s="1">
        <v>6.5338738089077877E-2</v>
      </c>
      <c r="G52" s="1">
        <v>2.4196700000000002E-2</v>
      </c>
      <c r="H52" s="8"/>
      <c r="J52" s="121"/>
      <c r="N52" s="8"/>
      <c r="P52" s="121"/>
      <c r="T52" s="8"/>
      <c r="V52" s="121"/>
      <c r="Z52" s="8"/>
      <c r="AB52" s="121"/>
      <c r="AF52" s="8"/>
      <c r="AH52" s="121"/>
      <c r="AL52" s="8"/>
      <c r="AN52" s="121"/>
      <c r="AR52" s="8"/>
      <c r="AT52" s="121"/>
      <c r="AX52" s="8"/>
      <c r="AZ52" s="121"/>
      <c r="BD52" s="8"/>
      <c r="BF52" s="121"/>
      <c r="BJ52" s="8"/>
      <c r="BL52" s="121"/>
      <c r="BP52" s="8"/>
      <c r="BR52" s="121"/>
      <c r="BV52" s="8"/>
      <c r="BX52" s="121"/>
      <c r="CB52" s="8"/>
      <c r="CD52" s="121"/>
      <c r="CH52" s="8"/>
      <c r="CJ52" s="121"/>
      <c r="CN52" s="8"/>
      <c r="CP52" s="121"/>
      <c r="CT52" s="8"/>
      <c r="CV52" s="121"/>
      <c r="CZ52" s="8"/>
      <c r="DB52" s="121"/>
      <c r="DF52" s="8"/>
      <c r="DH52" s="121"/>
      <c r="DL52" s="8"/>
      <c r="DN52" s="121"/>
      <c r="DR52" s="8"/>
      <c r="DT52" s="121"/>
      <c r="DX52" s="8"/>
      <c r="DZ52" s="121"/>
      <c r="ED52" s="8"/>
      <c r="EF52" s="121"/>
      <c r="EJ52" s="8"/>
      <c r="EL52" s="121"/>
      <c r="EP52" s="8"/>
      <c r="ER52" s="121"/>
      <c r="EV52" s="8"/>
      <c r="EX52" s="121"/>
      <c r="FB52" s="8"/>
      <c r="FD52" s="121"/>
      <c r="FH52" s="8"/>
      <c r="FJ52" s="121"/>
      <c r="FN52" s="8"/>
      <c r="FP52" s="121"/>
      <c r="FT52" s="8"/>
      <c r="FV52" s="121"/>
      <c r="FZ52" s="8"/>
      <c r="GB52" s="121"/>
      <c r="GF52" s="8"/>
      <c r="GH52" s="121"/>
      <c r="GL52" s="8"/>
      <c r="GN52" s="121"/>
      <c r="GR52" s="8"/>
      <c r="GT52" s="121"/>
      <c r="GX52" s="8"/>
      <c r="GZ52" s="121"/>
      <c r="HD52" s="8"/>
      <c r="HF52" s="121"/>
      <c r="HJ52" s="8"/>
      <c r="HL52" s="121"/>
      <c r="HP52" s="8"/>
      <c r="HR52" s="121"/>
      <c r="HV52" s="8"/>
      <c r="HX52" s="121"/>
      <c r="IB52" s="8"/>
      <c r="ID52" s="121"/>
      <c r="IH52" s="8"/>
      <c r="IJ52" s="121"/>
      <c r="IN52" s="8"/>
      <c r="IP52" s="121"/>
      <c r="IT52" s="8"/>
      <c r="IV52" s="121"/>
      <c r="IZ52" s="8"/>
      <c r="JB52" s="121"/>
      <c r="JF52" s="8"/>
      <c r="JH52" s="121"/>
      <c r="JL52" s="8"/>
      <c r="JN52" s="121"/>
      <c r="JR52" s="8"/>
      <c r="JT52" s="121"/>
      <c r="JX52" s="8"/>
      <c r="JZ52" s="121"/>
      <c r="KD52" s="8"/>
      <c r="KF52" s="121"/>
      <c r="KJ52" s="8"/>
      <c r="KL52" s="121"/>
      <c r="KP52" s="8"/>
      <c r="KR52" s="121"/>
      <c r="KV52" s="8"/>
      <c r="KX52" s="121"/>
      <c r="LB52" s="8"/>
      <c r="LD52" s="121"/>
    </row>
    <row r="53" spans="1:316" x14ac:dyDescent="0.3">
      <c r="A53" s="1">
        <v>50</v>
      </c>
      <c r="B53" s="8"/>
      <c r="D53" s="121"/>
      <c r="E53" s="1">
        <v>1.8779999999999999</v>
      </c>
      <c r="F53" s="1">
        <v>6.5404109507428504E-2</v>
      </c>
      <c r="G53" s="1">
        <v>9.6585000000000004E-3</v>
      </c>
      <c r="H53" s="8"/>
      <c r="J53" s="121"/>
      <c r="N53" s="8"/>
      <c r="P53" s="121"/>
      <c r="T53" s="8"/>
      <c r="V53" s="121"/>
      <c r="Z53" s="8"/>
      <c r="AB53" s="121"/>
      <c r="AF53" s="8"/>
      <c r="AH53" s="121"/>
      <c r="AL53" s="8"/>
      <c r="AN53" s="121"/>
      <c r="AR53" s="8"/>
      <c r="AT53" s="121"/>
      <c r="AX53" s="8"/>
      <c r="AZ53" s="121"/>
      <c r="BD53" s="8"/>
      <c r="BF53" s="121"/>
      <c r="BJ53" s="8"/>
      <c r="BL53" s="121"/>
      <c r="BP53" s="8"/>
      <c r="BR53" s="121"/>
      <c r="BV53" s="8"/>
      <c r="BX53" s="121"/>
      <c r="CB53" s="8"/>
      <c r="CD53" s="121"/>
      <c r="CH53" s="8"/>
      <c r="CJ53" s="121"/>
      <c r="CN53" s="8"/>
      <c r="CP53" s="121"/>
      <c r="CT53" s="8"/>
      <c r="CV53" s="121"/>
      <c r="CZ53" s="8"/>
      <c r="DB53" s="121"/>
      <c r="DF53" s="8"/>
      <c r="DH53" s="121"/>
      <c r="DL53" s="8"/>
      <c r="DN53" s="121"/>
      <c r="DR53" s="8"/>
      <c r="DT53" s="121"/>
      <c r="DX53" s="8"/>
      <c r="DZ53" s="121"/>
      <c r="ED53" s="8"/>
      <c r="EF53" s="121"/>
      <c r="EJ53" s="8"/>
      <c r="EL53" s="121"/>
      <c r="EP53" s="8"/>
      <c r="ER53" s="121"/>
      <c r="EV53" s="8"/>
      <c r="EX53" s="121"/>
      <c r="FB53" s="8"/>
      <c r="FD53" s="121"/>
      <c r="FH53" s="8"/>
      <c r="FJ53" s="121"/>
      <c r="FN53" s="8"/>
      <c r="FP53" s="121"/>
      <c r="FT53" s="8"/>
      <c r="FV53" s="121"/>
      <c r="FZ53" s="8"/>
      <c r="GB53" s="121"/>
      <c r="GF53" s="8"/>
      <c r="GH53" s="121"/>
      <c r="GL53" s="8"/>
      <c r="GN53" s="121"/>
      <c r="GR53" s="8"/>
      <c r="GT53" s="121"/>
      <c r="GX53" s="8"/>
      <c r="GZ53" s="121"/>
      <c r="HD53" s="8"/>
      <c r="HF53" s="121"/>
      <c r="HJ53" s="8"/>
      <c r="HL53" s="121"/>
      <c r="HP53" s="8"/>
      <c r="HR53" s="121"/>
      <c r="HV53" s="8"/>
      <c r="HX53" s="121"/>
      <c r="IB53" s="8"/>
      <c r="ID53" s="121"/>
      <c r="IH53" s="8"/>
      <c r="IJ53" s="121"/>
      <c r="IN53" s="8"/>
      <c r="IP53" s="121"/>
      <c r="IT53" s="8"/>
      <c r="IV53" s="121"/>
      <c r="IZ53" s="8"/>
      <c r="JB53" s="121"/>
      <c r="JF53" s="8"/>
      <c r="JH53" s="121"/>
      <c r="JL53" s="8"/>
      <c r="JN53" s="121"/>
      <c r="JR53" s="8"/>
      <c r="JT53" s="121"/>
      <c r="JX53" s="8"/>
      <c r="JZ53" s="121"/>
      <c r="KD53" s="8"/>
      <c r="KF53" s="121"/>
      <c r="KJ53" s="8"/>
      <c r="KL53" s="121"/>
      <c r="KP53" s="8"/>
      <c r="KR53" s="121"/>
      <c r="KV53" s="8"/>
      <c r="KX53" s="121"/>
      <c r="LB53" s="8"/>
      <c r="LD53" s="121"/>
    </row>
    <row r="54" spans="1:316" x14ac:dyDescent="0.3">
      <c r="A54" s="1">
        <v>51</v>
      </c>
      <c r="B54" s="8"/>
      <c r="D54" s="121"/>
      <c r="E54" s="1">
        <v>1.8789999999999998</v>
      </c>
      <c r="F54" s="1">
        <v>6.5469546329894088E-2</v>
      </c>
      <c r="G54" s="1">
        <v>-4.8192E-3</v>
      </c>
      <c r="H54" s="8"/>
      <c r="J54" s="121"/>
      <c r="N54" s="8"/>
      <c r="P54" s="121"/>
      <c r="T54" s="8"/>
      <c r="V54" s="121"/>
      <c r="Z54" s="8"/>
      <c r="AB54" s="121"/>
      <c r="AF54" s="8"/>
      <c r="AH54" s="121"/>
      <c r="AL54" s="8"/>
      <c r="AN54" s="121"/>
      <c r="AR54" s="8"/>
      <c r="AT54" s="121"/>
      <c r="AX54" s="8"/>
      <c r="AZ54" s="121"/>
      <c r="BD54" s="8"/>
      <c r="BF54" s="121"/>
      <c r="BJ54" s="8"/>
      <c r="BL54" s="121"/>
      <c r="BP54" s="8"/>
      <c r="BR54" s="121"/>
      <c r="BV54" s="8"/>
      <c r="BX54" s="121"/>
      <c r="CB54" s="8"/>
      <c r="CD54" s="121"/>
      <c r="CH54" s="8"/>
      <c r="CJ54" s="121"/>
      <c r="CN54" s="8"/>
      <c r="CP54" s="121"/>
      <c r="CT54" s="8"/>
      <c r="CV54" s="121"/>
      <c r="CZ54" s="8"/>
      <c r="DB54" s="121"/>
      <c r="DF54" s="8"/>
      <c r="DH54" s="121"/>
      <c r="DL54" s="8"/>
      <c r="DN54" s="121"/>
      <c r="DR54" s="8"/>
      <c r="DT54" s="121"/>
      <c r="DX54" s="8"/>
      <c r="DZ54" s="121"/>
      <c r="ED54" s="8"/>
      <c r="EF54" s="121"/>
      <c r="EJ54" s="8"/>
      <c r="EL54" s="121"/>
      <c r="EP54" s="8"/>
      <c r="ER54" s="121"/>
      <c r="EV54" s="8"/>
      <c r="EX54" s="121"/>
      <c r="FB54" s="8"/>
      <c r="FD54" s="121"/>
      <c r="FH54" s="8"/>
      <c r="FJ54" s="121"/>
      <c r="FN54" s="8"/>
      <c r="FP54" s="121"/>
      <c r="FT54" s="8"/>
      <c r="FV54" s="121"/>
      <c r="FZ54" s="8"/>
      <c r="GB54" s="121"/>
      <c r="GF54" s="8"/>
      <c r="GH54" s="121"/>
      <c r="GL54" s="8"/>
      <c r="GN54" s="121"/>
      <c r="GR54" s="8"/>
      <c r="GT54" s="121"/>
      <c r="GX54" s="8"/>
      <c r="GZ54" s="121"/>
      <c r="HD54" s="8"/>
      <c r="HF54" s="121"/>
      <c r="HJ54" s="8"/>
      <c r="HL54" s="121"/>
      <c r="HP54" s="8"/>
      <c r="HR54" s="121"/>
      <c r="HV54" s="8"/>
      <c r="HX54" s="121"/>
      <c r="IB54" s="8"/>
      <c r="ID54" s="121"/>
      <c r="IH54" s="8"/>
      <c r="IJ54" s="121"/>
      <c r="IN54" s="8"/>
      <c r="IP54" s="121"/>
      <c r="IT54" s="8"/>
      <c r="IV54" s="121"/>
      <c r="IZ54" s="8"/>
      <c r="JB54" s="121"/>
      <c r="JF54" s="8"/>
      <c r="JH54" s="121"/>
      <c r="JL54" s="8"/>
      <c r="JN54" s="121"/>
      <c r="JR54" s="8"/>
      <c r="JT54" s="121"/>
      <c r="JX54" s="8"/>
      <c r="JZ54" s="121"/>
      <c r="KD54" s="8"/>
      <c r="KF54" s="121"/>
      <c r="KJ54" s="8"/>
      <c r="KL54" s="121"/>
      <c r="KP54" s="8"/>
      <c r="KR54" s="121"/>
      <c r="KV54" s="8"/>
      <c r="KX54" s="121"/>
      <c r="LB54" s="8"/>
      <c r="LD54" s="121"/>
    </row>
    <row r="55" spans="1:316" x14ac:dyDescent="0.3">
      <c r="A55" s="1">
        <v>52</v>
      </c>
      <c r="B55" s="8"/>
      <c r="D55" s="121"/>
      <c r="H55" s="8"/>
      <c r="J55" s="121"/>
      <c r="N55" s="8"/>
      <c r="P55" s="121"/>
      <c r="T55" s="8"/>
      <c r="V55" s="121"/>
      <c r="Z55" s="8"/>
      <c r="AB55" s="121"/>
      <c r="AF55" s="8"/>
      <c r="AH55" s="121"/>
      <c r="AL55" s="8"/>
      <c r="AN55" s="121"/>
      <c r="AR55" s="8"/>
      <c r="AT55" s="121"/>
      <c r="AX55" s="8"/>
      <c r="AZ55" s="121"/>
      <c r="BD55" s="8"/>
      <c r="BF55" s="121"/>
      <c r="BJ55" s="8"/>
      <c r="BL55" s="121"/>
      <c r="BP55" s="8"/>
      <c r="BR55" s="121"/>
      <c r="BV55" s="8"/>
      <c r="BX55" s="121"/>
      <c r="CB55" s="8"/>
      <c r="CD55" s="121"/>
      <c r="CH55" s="8"/>
      <c r="CJ55" s="121"/>
      <c r="CN55" s="8"/>
      <c r="CP55" s="121"/>
      <c r="CT55" s="8"/>
      <c r="CV55" s="121"/>
      <c r="CZ55" s="8"/>
      <c r="DB55" s="121"/>
      <c r="DF55" s="8"/>
      <c r="DH55" s="121"/>
      <c r="DL55" s="8"/>
      <c r="DN55" s="121"/>
      <c r="DR55" s="8"/>
      <c r="DT55" s="121"/>
      <c r="DX55" s="8"/>
      <c r="DZ55" s="121"/>
      <c r="ED55" s="8"/>
      <c r="EF55" s="121"/>
      <c r="EJ55" s="8"/>
      <c r="EL55" s="121"/>
      <c r="EP55" s="8"/>
      <c r="ER55" s="121"/>
      <c r="EV55" s="8"/>
      <c r="EX55" s="121"/>
      <c r="FB55" s="8"/>
      <c r="FD55" s="121"/>
      <c r="FH55" s="8"/>
      <c r="FJ55" s="121"/>
      <c r="FN55" s="8"/>
      <c r="FP55" s="121"/>
      <c r="FT55" s="8"/>
      <c r="FV55" s="121"/>
      <c r="FZ55" s="8"/>
      <c r="GB55" s="121"/>
      <c r="GF55" s="8"/>
      <c r="GH55" s="121"/>
      <c r="GL55" s="8"/>
      <c r="GN55" s="121"/>
      <c r="GR55" s="8"/>
      <c r="GT55" s="121"/>
      <c r="GX55" s="8"/>
      <c r="GZ55" s="121"/>
      <c r="HD55" s="8"/>
      <c r="HF55" s="121"/>
      <c r="HJ55" s="8"/>
      <c r="HL55" s="121"/>
      <c r="HP55" s="8"/>
      <c r="HR55" s="121"/>
      <c r="HV55" s="8"/>
      <c r="HX55" s="121"/>
      <c r="IB55" s="8"/>
      <c r="ID55" s="121"/>
      <c r="IH55" s="8"/>
      <c r="IJ55" s="121"/>
      <c r="IN55" s="8"/>
      <c r="IP55" s="121"/>
      <c r="IT55" s="8"/>
      <c r="IV55" s="121"/>
      <c r="IZ55" s="8"/>
      <c r="JB55" s="121"/>
      <c r="JF55" s="8"/>
      <c r="JH55" s="121"/>
      <c r="JL55" s="8"/>
      <c r="JN55" s="121"/>
      <c r="JR55" s="8"/>
      <c r="JT55" s="121"/>
      <c r="JX55" s="8"/>
      <c r="JZ55" s="121"/>
      <c r="KD55" s="8"/>
      <c r="KF55" s="121"/>
      <c r="KJ55" s="8"/>
      <c r="KL55" s="121"/>
      <c r="KP55" s="8"/>
      <c r="KR55" s="121"/>
      <c r="KV55" s="8"/>
      <c r="KX55" s="121"/>
      <c r="LB55" s="8"/>
      <c r="LD55" s="121"/>
    </row>
    <row r="56" spans="1:316" x14ac:dyDescent="0.3">
      <c r="A56" s="1">
        <v>53</v>
      </c>
      <c r="B56" s="8"/>
      <c r="D56" s="121"/>
      <c r="H56" s="8"/>
      <c r="J56" s="121"/>
      <c r="N56" s="8"/>
      <c r="P56" s="121"/>
      <c r="T56" s="8"/>
      <c r="V56" s="121"/>
      <c r="Z56" s="8"/>
      <c r="AB56" s="121"/>
      <c r="AF56" s="8"/>
      <c r="AH56" s="121"/>
      <c r="AL56" s="8"/>
      <c r="AN56" s="121"/>
      <c r="AR56" s="8"/>
      <c r="AT56" s="121"/>
      <c r="AX56" s="8"/>
      <c r="AZ56" s="121"/>
      <c r="BD56" s="8"/>
      <c r="BF56" s="121"/>
      <c r="BJ56" s="8"/>
      <c r="BL56" s="121"/>
      <c r="BP56" s="8"/>
      <c r="BR56" s="121"/>
      <c r="BV56" s="8"/>
      <c r="BX56" s="121"/>
      <c r="CB56" s="8"/>
      <c r="CD56" s="121"/>
      <c r="CH56" s="8"/>
      <c r="CJ56" s="121"/>
      <c r="CN56" s="8"/>
      <c r="CP56" s="121"/>
      <c r="CT56" s="8"/>
      <c r="CV56" s="121"/>
      <c r="CZ56" s="8"/>
      <c r="DB56" s="121"/>
      <c r="DF56" s="8"/>
      <c r="DH56" s="121"/>
      <c r="DL56" s="8"/>
      <c r="DN56" s="121"/>
      <c r="DR56" s="8"/>
      <c r="DT56" s="121"/>
      <c r="DX56" s="8"/>
      <c r="DZ56" s="121"/>
      <c r="ED56" s="8"/>
      <c r="EF56" s="121"/>
      <c r="EJ56" s="8"/>
      <c r="EL56" s="121"/>
      <c r="EP56" s="8"/>
      <c r="ER56" s="121"/>
      <c r="EV56" s="8"/>
      <c r="EX56" s="121"/>
      <c r="FB56" s="8"/>
      <c r="FD56" s="121"/>
      <c r="FH56" s="8"/>
      <c r="FJ56" s="121"/>
      <c r="FN56" s="8"/>
      <c r="FP56" s="121"/>
      <c r="FT56" s="8"/>
      <c r="FV56" s="121"/>
      <c r="FZ56" s="8"/>
      <c r="GB56" s="121"/>
      <c r="GF56" s="8"/>
      <c r="GH56" s="121"/>
      <c r="GL56" s="8"/>
      <c r="GN56" s="121"/>
      <c r="GR56" s="8"/>
      <c r="GT56" s="121"/>
      <c r="GX56" s="8"/>
      <c r="GZ56" s="121"/>
      <c r="HD56" s="8"/>
      <c r="HF56" s="121"/>
      <c r="HJ56" s="8"/>
      <c r="HL56" s="121"/>
      <c r="HP56" s="8"/>
      <c r="HR56" s="121"/>
      <c r="HV56" s="8"/>
      <c r="HX56" s="121"/>
      <c r="IB56" s="8"/>
      <c r="ID56" s="121"/>
      <c r="IH56" s="8"/>
      <c r="IJ56" s="121"/>
      <c r="IN56" s="8"/>
      <c r="IP56" s="121"/>
      <c r="IT56" s="8"/>
      <c r="IV56" s="121"/>
      <c r="IZ56" s="8"/>
      <c r="JB56" s="121"/>
      <c r="JF56" s="8"/>
      <c r="JH56" s="121"/>
      <c r="JL56" s="8"/>
      <c r="JN56" s="121"/>
      <c r="JR56" s="8"/>
      <c r="JT56" s="121"/>
      <c r="JX56" s="8"/>
      <c r="JZ56" s="121"/>
      <c r="KD56" s="8"/>
      <c r="KF56" s="121"/>
      <c r="KJ56" s="8"/>
      <c r="KL56" s="121"/>
      <c r="KP56" s="8"/>
      <c r="KR56" s="121"/>
      <c r="KV56" s="8"/>
      <c r="KX56" s="121"/>
      <c r="LB56" s="8"/>
      <c r="LD56" s="121"/>
    </row>
    <row r="57" spans="1:316" x14ac:dyDescent="0.3">
      <c r="A57" s="1">
        <v>54</v>
      </c>
      <c r="B57" s="8"/>
      <c r="D57" s="121"/>
      <c r="H57" s="8"/>
      <c r="J57" s="121"/>
      <c r="N57" s="8"/>
      <c r="P57" s="121"/>
      <c r="T57" s="8"/>
      <c r="V57" s="121"/>
      <c r="Z57" s="8"/>
      <c r="AB57" s="121"/>
      <c r="AF57" s="8"/>
      <c r="AH57" s="121"/>
      <c r="AL57" s="8"/>
      <c r="AN57" s="121"/>
      <c r="AR57" s="8"/>
      <c r="AT57" s="121"/>
      <c r="AX57" s="8"/>
      <c r="AZ57" s="121"/>
      <c r="BD57" s="8"/>
      <c r="BF57" s="121"/>
      <c r="BJ57" s="8"/>
      <c r="BL57" s="121"/>
      <c r="BP57" s="8"/>
      <c r="BR57" s="121"/>
      <c r="BV57" s="8"/>
      <c r="BX57" s="121"/>
      <c r="CB57" s="8"/>
      <c r="CD57" s="121"/>
      <c r="CH57" s="8"/>
      <c r="CJ57" s="121"/>
      <c r="CN57" s="8"/>
      <c r="CP57" s="121"/>
      <c r="CT57" s="8"/>
      <c r="CV57" s="121"/>
      <c r="CZ57" s="8"/>
      <c r="DB57" s="121"/>
      <c r="DF57" s="8"/>
      <c r="DH57" s="121"/>
      <c r="DL57" s="8"/>
      <c r="DN57" s="121"/>
      <c r="DR57" s="8"/>
      <c r="DT57" s="121"/>
      <c r="DX57" s="8"/>
      <c r="DZ57" s="121"/>
      <c r="ED57" s="8"/>
      <c r="EF57" s="121"/>
      <c r="EJ57" s="8"/>
      <c r="EL57" s="121"/>
      <c r="EP57" s="8"/>
      <c r="ER57" s="121"/>
      <c r="EV57" s="8"/>
      <c r="EX57" s="121"/>
      <c r="FB57" s="8"/>
      <c r="FD57" s="121"/>
      <c r="FH57" s="8"/>
      <c r="FJ57" s="121"/>
      <c r="FN57" s="8"/>
      <c r="FP57" s="121"/>
      <c r="FT57" s="8"/>
      <c r="FV57" s="121"/>
      <c r="FZ57" s="8"/>
      <c r="GB57" s="121"/>
      <c r="GF57" s="8"/>
      <c r="GH57" s="121"/>
      <c r="GL57" s="8"/>
      <c r="GN57" s="121"/>
      <c r="GR57" s="8"/>
      <c r="GT57" s="121"/>
      <c r="GX57" s="8"/>
      <c r="GZ57" s="121"/>
      <c r="HD57" s="8"/>
      <c r="HF57" s="121"/>
      <c r="HJ57" s="8"/>
      <c r="HL57" s="121"/>
      <c r="HP57" s="8"/>
      <c r="HR57" s="121"/>
      <c r="HV57" s="8"/>
      <c r="HX57" s="121"/>
      <c r="IB57" s="8"/>
      <c r="ID57" s="121"/>
      <c r="IH57" s="8"/>
      <c r="IJ57" s="121"/>
      <c r="IN57" s="8"/>
      <c r="IP57" s="121"/>
      <c r="IT57" s="8"/>
      <c r="IV57" s="121"/>
      <c r="IZ57" s="8"/>
      <c r="JB57" s="121"/>
      <c r="JF57" s="8"/>
      <c r="JH57" s="121"/>
      <c r="JL57" s="8"/>
      <c r="JN57" s="121"/>
      <c r="JR57" s="8"/>
      <c r="JT57" s="121"/>
      <c r="JX57" s="8"/>
      <c r="JZ57" s="121"/>
      <c r="KD57" s="8"/>
      <c r="KF57" s="121"/>
      <c r="KJ57" s="8"/>
      <c r="KL57" s="121"/>
      <c r="KP57" s="8"/>
      <c r="KR57" s="121"/>
      <c r="KV57" s="8"/>
      <c r="KX57" s="121"/>
      <c r="LB57" s="8"/>
      <c r="LD57" s="121"/>
    </row>
    <row r="58" spans="1:316" x14ac:dyDescent="0.3">
      <c r="A58" s="1">
        <v>55</v>
      </c>
      <c r="B58" s="8"/>
      <c r="D58" s="121"/>
      <c r="H58" s="8"/>
      <c r="J58" s="121"/>
      <c r="N58" s="8"/>
      <c r="P58" s="121"/>
      <c r="T58" s="8"/>
      <c r="V58" s="121"/>
      <c r="Z58" s="8"/>
      <c r="AB58" s="121"/>
      <c r="AF58" s="8"/>
      <c r="AH58" s="121"/>
      <c r="AL58" s="8"/>
      <c r="AN58" s="121"/>
      <c r="AR58" s="8"/>
      <c r="AT58" s="121"/>
      <c r="AX58" s="8"/>
      <c r="AZ58" s="121"/>
      <c r="BD58" s="8"/>
      <c r="BF58" s="121"/>
      <c r="BJ58" s="8"/>
      <c r="BL58" s="121"/>
      <c r="BP58" s="8"/>
      <c r="BR58" s="121"/>
      <c r="BV58" s="8"/>
      <c r="BX58" s="121"/>
      <c r="CB58" s="8"/>
      <c r="CD58" s="121"/>
      <c r="CH58" s="8"/>
      <c r="CJ58" s="121"/>
      <c r="CN58" s="8"/>
      <c r="CP58" s="121"/>
      <c r="CT58" s="8"/>
      <c r="CV58" s="121"/>
      <c r="CZ58" s="8"/>
      <c r="DB58" s="121"/>
      <c r="DF58" s="8"/>
      <c r="DH58" s="121"/>
      <c r="DL58" s="8"/>
      <c r="DN58" s="121"/>
      <c r="DR58" s="8"/>
      <c r="DT58" s="121"/>
      <c r="DX58" s="8"/>
      <c r="DZ58" s="121"/>
      <c r="ED58" s="8"/>
      <c r="EF58" s="121"/>
      <c r="EJ58" s="8"/>
      <c r="EL58" s="121"/>
      <c r="EP58" s="8"/>
      <c r="ER58" s="121"/>
      <c r="EV58" s="8"/>
      <c r="EX58" s="121"/>
      <c r="FB58" s="8"/>
      <c r="FD58" s="121"/>
      <c r="FH58" s="8"/>
      <c r="FJ58" s="121"/>
      <c r="FN58" s="8"/>
      <c r="FP58" s="121"/>
      <c r="FT58" s="8"/>
      <c r="FV58" s="121"/>
      <c r="FZ58" s="8"/>
      <c r="GB58" s="121"/>
      <c r="GF58" s="8"/>
      <c r="GH58" s="121"/>
      <c r="GL58" s="8"/>
      <c r="GN58" s="121"/>
      <c r="GR58" s="8"/>
      <c r="GT58" s="121"/>
      <c r="GX58" s="8"/>
      <c r="GZ58" s="121"/>
      <c r="HD58" s="8"/>
      <c r="HF58" s="121"/>
      <c r="HJ58" s="8"/>
      <c r="HL58" s="121"/>
      <c r="HP58" s="8"/>
      <c r="HR58" s="121"/>
      <c r="HV58" s="8"/>
      <c r="HX58" s="121"/>
      <c r="IB58" s="8"/>
      <c r="ID58" s="121"/>
      <c r="IH58" s="8"/>
      <c r="IJ58" s="121"/>
      <c r="IN58" s="8"/>
      <c r="IP58" s="121"/>
      <c r="IT58" s="8"/>
      <c r="IV58" s="121"/>
      <c r="IZ58" s="8"/>
      <c r="JB58" s="121"/>
      <c r="JF58" s="8"/>
      <c r="JH58" s="121"/>
      <c r="JL58" s="8"/>
      <c r="JN58" s="121"/>
      <c r="JR58" s="8"/>
      <c r="JT58" s="121"/>
      <c r="JX58" s="8"/>
      <c r="JZ58" s="121"/>
      <c r="KD58" s="8"/>
      <c r="KF58" s="121"/>
      <c r="KJ58" s="8"/>
      <c r="KL58" s="121"/>
      <c r="KP58" s="8"/>
      <c r="KR58" s="121"/>
      <c r="KV58" s="8"/>
      <c r="KX58" s="121"/>
      <c r="LB58" s="8"/>
      <c r="LD58" s="121"/>
    </row>
    <row r="59" spans="1:316" x14ac:dyDescent="0.3">
      <c r="A59" s="1">
        <v>56</v>
      </c>
      <c r="B59" s="8"/>
      <c r="D59" s="121"/>
      <c r="H59" s="8"/>
      <c r="J59" s="121"/>
      <c r="N59" s="8"/>
      <c r="P59" s="121"/>
      <c r="T59" s="8"/>
      <c r="V59" s="121"/>
      <c r="Z59" s="8"/>
      <c r="AB59" s="121"/>
      <c r="AF59" s="8"/>
      <c r="AH59" s="121"/>
      <c r="AL59" s="8"/>
      <c r="AN59" s="121"/>
      <c r="AR59" s="8"/>
      <c r="AT59" s="121"/>
      <c r="AX59" s="8"/>
      <c r="AZ59" s="121"/>
      <c r="BD59" s="8"/>
      <c r="BF59" s="121"/>
      <c r="BJ59" s="8"/>
      <c r="BL59" s="121"/>
      <c r="BP59" s="8"/>
      <c r="BR59" s="121"/>
      <c r="BV59" s="8"/>
      <c r="BX59" s="121"/>
      <c r="CB59" s="8"/>
      <c r="CD59" s="121"/>
      <c r="CH59" s="8"/>
      <c r="CJ59" s="121"/>
      <c r="CN59" s="8"/>
      <c r="CP59" s="121"/>
      <c r="CT59" s="8"/>
      <c r="CV59" s="121"/>
      <c r="CZ59" s="8"/>
      <c r="DB59" s="121"/>
      <c r="DF59" s="8"/>
      <c r="DH59" s="121"/>
      <c r="DL59" s="8"/>
      <c r="DN59" s="121"/>
      <c r="DR59" s="8"/>
      <c r="DT59" s="121"/>
      <c r="DX59" s="8"/>
      <c r="DZ59" s="121"/>
      <c r="ED59" s="8"/>
      <c r="EF59" s="121"/>
      <c r="EJ59" s="8"/>
      <c r="EL59" s="121"/>
      <c r="EP59" s="8"/>
      <c r="ER59" s="121"/>
      <c r="EV59" s="8"/>
      <c r="EX59" s="121"/>
      <c r="FB59" s="8"/>
      <c r="FD59" s="121"/>
      <c r="FH59" s="8"/>
      <c r="FJ59" s="121"/>
      <c r="FN59" s="8"/>
      <c r="FP59" s="121"/>
      <c r="FT59" s="8"/>
      <c r="FV59" s="121"/>
      <c r="FZ59" s="8"/>
      <c r="GB59" s="121"/>
      <c r="GF59" s="8"/>
      <c r="GH59" s="121"/>
      <c r="GL59" s="8"/>
      <c r="GN59" s="121"/>
      <c r="GR59" s="8"/>
      <c r="GT59" s="121"/>
      <c r="GX59" s="8"/>
      <c r="GZ59" s="121"/>
      <c r="HD59" s="8"/>
      <c r="HF59" s="121"/>
      <c r="HJ59" s="8"/>
      <c r="HL59" s="121"/>
      <c r="HP59" s="8"/>
      <c r="HR59" s="121"/>
      <c r="HV59" s="8"/>
      <c r="HX59" s="121"/>
      <c r="IB59" s="8"/>
      <c r="ID59" s="121"/>
      <c r="IH59" s="8"/>
      <c r="IJ59" s="121"/>
      <c r="IN59" s="8"/>
      <c r="IP59" s="121"/>
      <c r="IT59" s="8"/>
      <c r="IV59" s="121"/>
      <c r="IZ59" s="8"/>
      <c r="JB59" s="121"/>
      <c r="JF59" s="8"/>
      <c r="JH59" s="121"/>
      <c r="JL59" s="8"/>
      <c r="JN59" s="121"/>
      <c r="JR59" s="8"/>
      <c r="JT59" s="121"/>
      <c r="JX59" s="8"/>
      <c r="JZ59" s="121"/>
      <c r="KD59" s="8"/>
      <c r="KF59" s="121"/>
      <c r="KJ59" s="8"/>
      <c r="KL59" s="121"/>
      <c r="KP59" s="8"/>
      <c r="KR59" s="121"/>
      <c r="KV59" s="8"/>
      <c r="KX59" s="121"/>
      <c r="LB59" s="8"/>
      <c r="LD59" s="121"/>
    </row>
    <row r="60" spans="1:316" x14ac:dyDescent="0.3">
      <c r="A60" s="1">
        <v>57</v>
      </c>
      <c r="B60" s="8"/>
      <c r="D60" s="121"/>
      <c r="H60" s="8"/>
      <c r="J60" s="121"/>
      <c r="N60" s="8"/>
      <c r="P60" s="121"/>
      <c r="T60" s="8"/>
      <c r="V60" s="121"/>
      <c r="Z60" s="8"/>
      <c r="AB60" s="121"/>
      <c r="AF60" s="8"/>
      <c r="AH60" s="121"/>
      <c r="AL60" s="8"/>
      <c r="AN60" s="121"/>
      <c r="AR60" s="8"/>
      <c r="AT60" s="121"/>
      <c r="AX60" s="8"/>
      <c r="AZ60" s="121"/>
      <c r="BD60" s="8"/>
      <c r="BF60" s="121"/>
      <c r="BJ60" s="8"/>
      <c r="BL60" s="121"/>
      <c r="BP60" s="8"/>
      <c r="BR60" s="121"/>
      <c r="BV60" s="8"/>
      <c r="BX60" s="121"/>
      <c r="CB60" s="8"/>
      <c r="CD60" s="121"/>
      <c r="CH60" s="8"/>
      <c r="CJ60" s="121"/>
      <c r="CN60" s="8"/>
      <c r="CP60" s="121"/>
      <c r="CT60" s="8"/>
      <c r="CV60" s="121"/>
      <c r="CZ60" s="8"/>
      <c r="DB60" s="121"/>
      <c r="DF60" s="8"/>
      <c r="DH60" s="121"/>
      <c r="DL60" s="8"/>
      <c r="DN60" s="121"/>
      <c r="DR60" s="8"/>
      <c r="DT60" s="121"/>
      <c r="DX60" s="8"/>
      <c r="DZ60" s="121"/>
      <c r="ED60" s="8"/>
      <c r="EF60" s="121"/>
      <c r="EJ60" s="8"/>
      <c r="EL60" s="121"/>
      <c r="EP60" s="8"/>
      <c r="ER60" s="121"/>
      <c r="EV60" s="8"/>
      <c r="EX60" s="121"/>
      <c r="FB60" s="8"/>
      <c r="FD60" s="121"/>
      <c r="FH60" s="8"/>
      <c r="FJ60" s="121"/>
      <c r="FN60" s="8"/>
      <c r="FP60" s="121"/>
      <c r="FT60" s="8"/>
      <c r="FV60" s="121"/>
      <c r="FZ60" s="8"/>
      <c r="GB60" s="121"/>
      <c r="GF60" s="8"/>
      <c r="GH60" s="121"/>
      <c r="GL60" s="8"/>
      <c r="GN60" s="121"/>
      <c r="GR60" s="8"/>
      <c r="GT60" s="121"/>
      <c r="GX60" s="8"/>
      <c r="GZ60" s="121"/>
      <c r="HD60" s="8"/>
      <c r="HF60" s="121"/>
      <c r="HJ60" s="8"/>
      <c r="HL60" s="121"/>
      <c r="HP60" s="8"/>
      <c r="HR60" s="121"/>
      <c r="HV60" s="8"/>
      <c r="HX60" s="121"/>
      <c r="IB60" s="8"/>
      <c r="ID60" s="121"/>
      <c r="IH60" s="8"/>
      <c r="IJ60" s="121"/>
      <c r="IN60" s="8"/>
      <c r="IP60" s="121"/>
      <c r="IT60" s="8"/>
      <c r="IV60" s="121"/>
      <c r="IZ60" s="8"/>
      <c r="JB60" s="121"/>
      <c r="JF60" s="8"/>
      <c r="JH60" s="121"/>
      <c r="JL60" s="8"/>
      <c r="JN60" s="121"/>
      <c r="JR60" s="8"/>
      <c r="JT60" s="121"/>
      <c r="JX60" s="8"/>
      <c r="JZ60" s="121"/>
      <c r="KD60" s="8"/>
      <c r="KF60" s="121"/>
      <c r="KJ60" s="8"/>
      <c r="KL60" s="121"/>
      <c r="KP60" s="8"/>
      <c r="KR60" s="121"/>
      <c r="KV60" s="8"/>
      <c r="KX60" s="121"/>
      <c r="LB60" s="8"/>
      <c r="LD60" s="121"/>
    </row>
    <row r="61" spans="1:316" x14ac:dyDescent="0.3">
      <c r="A61" s="1">
        <v>58</v>
      </c>
      <c r="B61" s="8"/>
      <c r="D61" s="121"/>
      <c r="H61" s="8"/>
      <c r="J61" s="121"/>
      <c r="N61" s="8"/>
      <c r="P61" s="121"/>
      <c r="T61" s="8"/>
      <c r="V61" s="121"/>
      <c r="Z61" s="8"/>
      <c r="AB61" s="121"/>
      <c r="AF61" s="8"/>
      <c r="AH61" s="121"/>
      <c r="AL61" s="8"/>
      <c r="AN61" s="121"/>
      <c r="AR61" s="8"/>
      <c r="AT61" s="121"/>
      <c r="AX61" s="8"/>
      <c r="AZ61" s="121"/>
      <c r="BD61" s="8"/>
      <c r="BF61" s="121"/>
      <c r="BJ61" s="8"/>
      <c r="BL61" s="121"/>
      <c r="BP61" s="8"/>
      <c r="BR61" s="121"/>
      <c r="BV61" s="8"/>
      <c r="BX61" s="121"/>
      <c r="CB61" s="8"/>
      <c r="CD61" s="121"/>
      <c r="CH61" s="8"/>
      <c r="CJ61" s="121"/>
      <c r="CN61" s="8"/>
      <c r="CP61" s="121"/>
      <c r="CT61" s="8"/>
      <c r="CV61" s="121"/>
      <c r="CZ61" s="8"/>
      <c r="DB61" s="121"/>
      <c r="DF61" s="8"/>
      <c r="DH61" s="121"/>
      <c r="DL61" s="8"/>
      <c r="DN61" s="121"/>
      <c r="DR61" s="8"/>
      <c r="DT61" s="121"/>
      <c r="DX61" s="8"/>
      <c r="DZ61" s="121"/>
      <c r="ED61" s="8"/>
      <c r="EF61" s="121"/>
      <c r="EJ61" s="8"/>
      <c r="EL61" s="121"/>
      <c r="EP61" s="8"/>
      <c r="ER61" s="121"/>
      <c r="EV61" s="8"/>
      <c r="EX61" s="121"/>
      <c r="FB61" s="8"/>
      <c r="FD61" s="121"/>
      <c r="FH61" s="8"/>
      <c r="FJ61" s="121"/>
      <c r="FN61" s="8"/>
      <c r="FP61" s="121"/>
      <c r="FT61" s="8"/>
      <c r="FV61" s="121"/>
      <c r="FZ61" s="8"/>
      <c r="GB61" s="121"/>
      <c r="GF61" s="8"/>
      <c r="GH61" s="121"/>
      <c r="GL61" s="8"/>
      <c r="GN61" s="121"/>
      <c r="GR61" s="8"/>
      <c r="GT61" s="121"/>
      <c r="GX61" s="8"/>
      <c r="GZ61" s="121"/>
      <c r="HD61" s="8"/>
      <c r="HF61" s="121"/>
      <c r="HJ61" s="8"/>
      <c r="HL61" s="121"/>
      <c r="HP61" s="8"/>
      <c r="HR61" s="121"/>
      <c r="HV61" s="8"/>
      <c r="HX61" s="121"/>
      <c r="IB61" s="8"/>
      <c r="ID61" s="121"/>
      <c r="IH61" s="8"/>
      <c r="IJ61" s="121"/>
      <c r="IN61" s="8"/>
      <c r="IP61" s="121"/>
      <c r="IT61" s="8"/>
      <c r="IV61" s="121"/>
      <c r="IZ61" s="8"/>
      <c r="JB61" s="121"/>
      <c r="JF61" s="8"/>
      <c r="JH61" s="121"/>
      <c r="JL61" s="8"/>
      <c r="JN61" s="121"/>
      <c r="JR61" s="8"/>
      <c r="JT61" s="121"/>
      <c r="JX61" s="8"/>
      <c r="JZ61" s="121"/>
      <c r="KD61" s="8"/>
      <c r="KF61" s="121"/>
      <c r="KJ61" s="8"/>
      <c r="KL61" s="121"/>
      <c r="KP61" s="8"/>
      <c r="KR61" s="121"/>
      <c r="KV61" s="8"/>
      <c r="KX61" s="121"/>
      <c r="LB61" s="8"/>
      <c r="LD61" s="121"/>
    </row>
    <row r="62" spans="1:316" x14ac:dyDescent="0.3">
      <c r="A62" s="1">
        <v>59</v>
      </c>
      <c r="B62" s="8"/>
      <c r="D62" s="121"/>
      <c r="H62" s="8"/>
      <c r="J62" s="121"/>
      <c r="N62" s="8"/>
      <c r="P62" s="121"/>
      <c r="T62" s="8"/>
      <c r="V62" s="121"/>
      <c r="Z62" s="8"/>
      <c r="AB62" s="121"/>
      <c r="AF62" s="8"/>
      <c r="AH62" s="121"/>
      <c r="AL62" s="8"/>
      <c r="AN62" s="121"/>
      <c r="AR62" s="8"/>
      <c r="AT62" s="121"/>
      <c r="AX62" s="8"/>
      <c r="AZ62" s="121"/>
      <c r="BD62" s="8"/>
      <c r="BF62" s="121"/>
      <c r="BJ62" s="8"/>
      <c r="BL62" s="121"/>
      <c r="BP62" s="8"/>
      <c r="BR62" s="121"/>
      <c r="BV62" s="8"/>
      <c r="BX62" s="121"/>
      <c r="CB62" s="8"/>
      <c r="CD62" s="121"/>
      <c r="CH62" s="8"/>
      <c r="CJ62" s="121"/>
      <c r="CN62" s="8"/>
      <c r="CP62" s="121"/>
      <c r="CT62" s="8"/>
      <c r="CV62" s="121"/>
      <c r="CZ62" s="8"/>
      <c r="DB62" s="121"/>
      <c r="DF62" s="8"/>
      <c r="DH62" s="121"/>
      <c r="DL62" s="8"/>
      <c r="DN62" s="121"/>
      <c r="DR62" s="8"/>
      <c r="DT62" s="121"/>
      <c r="DX62" s="8"/>
      <c r="DZ62" s="121"/>
      <c r="ED62" s="8"/>
      <c r="EF62" s="121"/>
      <c r="EJ62" s="8"/>
      <c r="EL62" s="121"/>
      <c r="EP62" s="8"/>
      <c r="ER62" s="121"/>
      <c r="EV62" s="8"/>
      <c r="EX62" s="121"/>
      <c r="FB62" s="8"/>
      <c r="FD62" s="121"/>
      <c r="FH62" s="8"/>
      <c r="FJ62" s="121"/>
      <c r="FN62" s="8"/>
      <c r="FP62" s="121"/>
      <c r="FT62" s="8"/>
      <c r="FV62" s="121"/>
      <c r="FZ62" s="8"/>
      <c r="GB62" s="121"/>
      <c r="GF62" s="8"/>
      <c r="GH62" s="121"/>
      <c r="GL62" s="8"/>
      <c r="GN62" s="121"/>
      <c r="GR62" s="8"/>
      <c r="GT62" s="121"/>
      <c r="GX62" s="8"/>
      <c r="GZ62" s="121"/>
      <c r="HD62" s="8"/>
      <c r="HF62" s="121"/>
      <c r="HJ62" s="8"/>
      <c r="HL62" s="121"/>
      <c r="HP62" s="8"/>
      <c r="HR62" s="121"/>
      <c r="HV62" s="8"/>
      <c r="HX62" s="121"/>
      <c r="IB62" s="8"/>
      <c r="ID62" s="121"/>
      <c r="IH62" s="8"/>
      <c r="IJ62" s="121"/>
      <c r="IN62" s="8"/>
      <c r="IP62" s="121"/>
      <c r="IT62" s="8"/>
      <c r="IV62" s="121"/>
      <c r="IZ62" s="8"/>
      <c r="JB62" s="121"/>
      <c r="JF62" s="8"/>
      <c r="JH62" s="121"/>
      <c r="JL62" s="8"/>
      <c r="JN62" s="121"/>
      <c r="JR62" s="8"/>
      <c r="JT62" s="121"/>
      <c r="JX62" s="8"/>
      <c r="JZ62" s="121"/>
      <c r="KD62" s="8"/>
      <c r="KF62" s="121"/>
      <c r="KJ62" s="8"/>
      <c r="KL62" s="121"/>
      <c r="KP62" s="8"/>
      <c r="KR62" s="121"/>
      <c r="KV62" s="8"/>
      <c r="KX62" s="121"/>
      <c r="LB62" s="8"/>
      <c r="LD62" s="121"/>
    </row>
    <row r="63" spans="1:316" x14ac:dyDescent="0.3">
      <c r="A63" s="1">
        <v>60</v>
      </c>
      <c r="B63" s="8"/>
      <c r="D63" s="121"/>
      <c r="H63" s="8"/>
      <c r="J63" s="121"/>
      <c r="N63" s="8"/>
      <c r="P63" s="121"/>
      <c r="T63" s="8"/>
      <c r="V63" s="121"/>
      <c r="Z63" s="8"/>
      <c r="AB63" s="121"/>
      <c r="AF63" s="8"/>
      <c r="AH63" s="121"/>
      <c r="AL63" s="8"/>
      <c r="AN63" s="121"/>
      <c r="AR63" s="8"/>
      <c r="AT63" s="121"/>
      <c r="AX63" s="8"/>
      <c r="AZ63" s="121"/>
      <c r="BD63" s="8"/>
      <c r="BF63" s="121"/>
      <c r="BJ63" s="8"/>
      <c r="BL63" s="121"/>
      <c r="BP63" s="8"/>
      <c r="BR63" s="121"/>
      <c r="BV63" s="8"/>
      <c r="BX63" s="121"/>
      <c r="CB63" s="8"/>
      <c r="CD63" s="121"/>
      <c r="CH63" s="8"/>
      <c r="CJ63" s="121"/>
      <c r="CN63" s="8"/>
      <c r="CP63" s="121"/>
      <c r="CT63" s="8"/>
      <c r="CV63" s="121"/>
      <c r="CZ63" s="8"/>
      <c r="DB63" s="121"/>
      <c r="DF63" s="8"/>
      <c r="DH63" s="121"/>
      <c r="DL63" s="8"/>
      <c r="DN63" s="121"/>
      <c r="DR63" s="8"/>
      <c r="DT63" s="121"/>
      <c r="DX63" s="8"/>
      <c r="DZ63" s="121"/>
      <c r="ED63" s="8"/>
      <c r="EF63" s="121"/>
      <c r="EJ63" s="8"/>
      <c r="EL63" s="121"/>
      <c r="EP63" s="8"/>
      <c r="ER63" s="121"/>
      <c r="EV63" s="8"/>
      <c r="EX63" s="121"/>
      <c r="FB63" s="8"/>
      <c r="FD63" s="121"/>
      <c r="FH63" s="8"/>
      <c r="FJ63" s="121"/>
      <c r="FN63" s="8"/>
      <c r="FP63" s="121"/>
      <c r="FT63" s="8"/>
      <c r="FV63" s="121"/>
      <c r="FZ63" s="8"/>
      <c r="GB63" s="121"/>
      <c r="GF63" s="8"/>
      <c r="GH63" s="121"/>
      <c r="GL63" s="8"/>
      <c r="GN63" s="121"/>
      <c r="GR63" s="8"/>
      <c r="GT63" s="121"/>
      <c r="GX63" s="8"/>
      <c r="GZ63" s="121"/>
      <c r="HD63" s="8"/>
      <c r="HF63" s="121"/>
      <c r="HJ63" s="8"/>
      <c r="HL63" s="121"/>
      <c r="HP63" s="8"/>
      <c r="HR63" s="121"/>
      <c r="HV63" s="8"/>
      <c r="HX63" s="121"/>
      <c r="IB63" s="8"/>
      <c r="ID63" s="121"/>
      <c r="IH63" s="8"/>
      <c r="IJ63" s="121"/>
      <c r="IN63" s="8"/>
      <c r="IP63" s="121"/>
      <c r="IT63" s="8"/>
      <c r="IV63" s="121"/>
      <c r="IZ63" s="8"/>
      <c r="JB63" s="121"/>
      <c r="JF63" s="8"/>
      <c r="JH63" s="121"/>
      <c r="JL63" s="8"/>
      <c r="JN63" s="121"/>
      <c r="JR63" s="8"/>
      <c r="JT63" s="121"/>
      <c r="JX63" s="8"/>
      <c r="JZ63" s="121"/>
      <c r="KD63" s="8"/>
      <c r="KF63" s="121"/>
      <c r="KJ63" s="8"/>
      <c r="KL63" s="121"/>
      <c r="KP63" s="8"/>
      <c r="KR63" s="121"/>
      <c r="KV63" s="8"/>
      <c r="KX63" s="121"/>
      <c r="LB63" s="8"/>
      <c r="LD63" s="121"/>
    </row>
    <row r="64" spans="1:316" x14ac:dyDescent="0.3">
      <c r="A64" s="1">
        <v>61</v>
      </c>
      <c r="B64" s="8"/>
      <c r="D64" s="121"/>
      <c r="H64" s="8"/>
      <c r="J64" s="121"/>
      <c r="N64" s="8"/>
      <c r="P64" s="121"/>
      <c r="T64" s="8"/>
      <c r="V64" s="121"/>
      <c r="Z64" s="8"/>
      <c r="AB64" s="121"/>
      <c r="AF64" s="8"/>
      <c r="AH64" s="121"/>
      <c r="AL64" s="8"/>
      <c r="AN64" s="121"/>
      <c r="AR64" s="8"/>
      <c r="AT64" s="121"/>
      <c r="AX64" s="8"/>
      <c r="AZ64" s="121"/>
      <c r="BD64" s="8"/>
      <c r="BF64" s="121"/>
      <c r="BJ64" s="8"/>
      <c r="BL64" s="121"/>
      <c r="BP64" s="8"/>
      <c r="BR64" s="121"/>
      <c r="BV64" s="8"/>
      <c r="BX64" s="121"/>
      <c r="CB64" s="8"/>
      <c r="CD64" s="121"/>
      <c r="CH64" s="8"/>
      <c r="CJ64" s="121"/>
      <c r="CN64" s="8"/>
      <c r="CP64" s="121"/>
      <c r="CT64" s="8"/>
      <c r="CV64" s="121"/>
      <c r="CZ64" s="8"/>
      <c r="DB64" s="121"/>
      <c r="DF64" s="8"/>
      <c r="DH64" s="121"/>
      <c r="DL64" s="8"/>
      <c r="DN64" s="121"/>
      <c r="DR64" s="8"/>
      <c r="DT64" s="121"/>
      <c r="DX64" s="8"/>
      <c r="DZ64" s="121"/>
      <c r="ED64" s="8"/>
      <c r="EF64" s="121"/>
      <c r="EJ64" s="8"/>
      <c r="EL64" s="121"/>
      <c r="EP64" s="8"/>
      <c r="ER64" s="121"/>
      <c r="EV64" s="8"/>
      <c r="EX64" s="121"/>
      <c r="FB64" s="8"/>
      <c r="FD64" s="121"/>
      <c r="FH64" s="8"/>
      <c r="FJ64" s="121"/>
      <c r="FN64" s="8"/>
      <c r="FP64" s="121"/>
      <c r="FT64" s="8"/>
      <c r="FV64" s="121"/>
      <c r="FZ64" s="8"/>
      <c r="GB64" s="121"/>
      <c r="GF64" s="8"/>
      <c r="GH64" s="121"/>
      <c r="GL64" s="8"/>
      <c r="GN64" s="121"/>
      <c r="GR64" s="8"/>
      <c r="GT64" s="121"/>
      <c r="GX64" s="8"/>
      <c r="GZ64" s="121"/>
      <c r="HD64" s="8"/>
      <c r="HF64" s="121"/>
      <c r="HJ64" s="8"/>
      <c r="HL64" s="121"/>
      <c r="HP64" s="8"/>
      <c r="HR64" s="121"/>
      <c r="HV64" s="8"/>
      <c r="HX64" s="121"/>
      <c r="IB64" s="8"/>
      <c r="ID64" s="121"/>
      <c r="IH64" s="8"/>
      <c r="IJ64" s="121"/>
      <c r="IN64" s="8"/>
      <c r="IP64" s="121"/>
      <c r="IT64" s="8"/>
      <c r="IV64" s="121"/>
      <c r="IZ64" s="8"/>
      <c r="JB64" s="121"/>
      <c r="JF64" s="8"/>
      <c r="JH64" s="121"/>
      <c r="JL64" s="8"/>
      <c r="JN64" s="121"/>
      <c r="JR64" s="8"/>
      <c r="JT64" s="121"/>
      <c r="JX64" s="8"/>
      <c r="JZ64" s="121"/>
      <c r="KD64" s="8"/>
      <c r="KF64" s="121"/>
      <c r="KJ64" s="8"/>
      <c r="KL64" s="121"/>
      <c r="KP64" s="8"/>
      <c r="KR64" s="121"/>
      <c r="KV64" s="8"/>
      <c r="KX64" s="121"/>
      <c r="LB64" s="8"/>
      <c r="LD64" s="121"/>
    </row>
    <row r="65" spans="1:316" x14ac:dyDescent="0.3">
      <c r="A65" s="1">
        <v>62</v>
      </c>
      <c r="B65" s="8"/>
      <c r="D65" s="121"/>
      <c r="H65" s="8"/>
      <c r="J65" s="121"/>
      <c r="N65" s="8"/>
      <c r="P65" s="121"/>
      <c r="T65" s="8"/>
      <c r="V65" s="121"/>
      <c r="Z65" s="8"/>
      <c r="AB65" s="121"/>
      <c r="AF65" s="8"/>
      <c r="AH65" s="121"/>
      <c r="AL65" s="8"/>
      <c r="AN65" s="121"/>
      <c r="AR65" s="8"/>
      <c r="AT65" s="121"/>
      <c r="AX65" s="8"/>
      <c r="AZ65" s="121"/>
      <c r="BD65" s="8"/>
      <c r="BF65" s="121"/>
      <c r="BJ65" s="8"/>
      <c r="BL65" s="121"/>
      <c r="BP65" s="8"/>
      <c r="BR65" s="121"/>
      <c r="BV65" s="8"/>
      <c r="BX65" s="121"/>
      <c r="CB65" s="8"/>
      <c r="CD65" s="121"/>
      <c r="CH65" s="8"/>
      <c r="CJ65" s="121"/>
      <c r="CN65" s="8"/>
      <c r="CP65" s="121"/>
      <c r="CT65" s="8"/>
      <c r="CV65" s="121"/>
      <c r="CZ65" s="8"/>
      <c r="DB65" s="121"/>
      <c r="DF65" s="8"/>
      <c r="DH65" s="121"/>
      <c r="DL65" s="8"/>
      <c r="DN65" s="121"/>
      <c r="DR65" s="8"/>
      <c r="DT65" s="121"/>
      <c r="DX65" s="8"/>
      <c r="DZ65" s="121"/>
      <c r="ED65" s="8"/>
      <c r="EF65" s="121"/>
      <c r="EJ65" s="8"/>
      <c r="EL65" s="121"/>
      <c r="EP65" s="8"/>
      <c r="ER65" s="121"/>
      <c r="EV65" s="8"/>
      <c r="EX65" s="121"/>
      <c r="FB65" s="8"/>
      <c r="FD65" s="121"/>
      <c r="FH65" s="8"/>
      <c r="FJ65" s="121"/>
      <c r="FN65" s="8"/>
      <c r="FP65" s="121"/>
      <c r="FT65" s="8"/>
      <c r="FV65" s="121"/>
      <c r="FZ65" s="8"/>
      <c r="GB65" s="121"/>
      <c r="GF65" s="8"/>
      <c r="GH65" s="121"/>
      <c r="GL65" s="8"/>
      <c r="GN65" s="121"/>
      <c r="GR65" s="8"/>
      <c r="GT65" s="121"/>
      <c r="GX65" s="8"/>
      <c r="GZ65" s="121"/>
      <c r="HD65" s="8"/>
      <c r="HF65" s="121"/>
      <c r="HJ65" s="8"/>
      <c r="HL65" s="121"/>
      <c r="HP65" s="8"/>
      <c r="HR65" s="121"/>
      <c r="HV65" s="8"/>
      <c r="HX65" s="121"/>
      <c r="IB65" s="8"/>
      <c r="ID65" s="121"/>
      <c r="IH65" s="8"/>
      <c r="IJ65" s="121"/>
      <c r="IN65" s="8"/>
      <c r="IP65" s="121"/>
      <c r="IT65" s="8"/>
      <c r="IV65" s="121"/>
      <c r="IZ65" s="8"/>
      <c r="JB65" s="121"/>
      <c r="JF65" s="8"/>
      <c r="JH65" s="121"/>
      <c r="JL65" s="8"/>
      <c r="JN65" s="121"/>
      <c r="JR65" s="8"/>
      <c r="JT65" s="121"/>
      <c r="JX65" s="8"/>
      <c r="JZ65" s="121"/>
      <c r="KD65" s="8"/>
      <c r="KF65" s="121"/>
      <c r="KJ65" s="8"/>
      <c r="KL65" s="121"/>
      <c r="KP65" s="8"/>
      <c r="KR65" s="121"/>
      <c r="KV65" s="8"/>
      <c r="KX65" s="121"/>
      <c r="LB65" s="8"/>
      <c r="LD65" s="121"/>
    </row>
    <row r="66" spans="1:316" x14ac:dyDescent="0.3">
      <c r="A66" s="1">
        <v>63</v>
      </c>
      <c r="B66" s="8"/>
      <c r="D66" s="121"/>
      <c r="H66" s="8"/>
      <c r="J66" s="121"/>
      <c r="N66" s="8"/>
      <c r="P66" s="121"/>
      <c r="T66" s="8"/>
      <c r="V66" s="121"/>
      <c r="Z66" s="8"/>
      <c r="AB66" s="121"/>
      <c r="AF66" s="8"/>
      <c r="AH66" s="121"/>
      <c r="AL66" s="8"/>
      <c r="AN66" s="121"/>
      <c r="AR66" s="8"/>
      <c r="AT66" s="121"/>
      <c r="AX66" s="8"/>
      <c r="AZ66" s="121"/>
      <c r="BD66" s="8"/>
      <c r="BF66" s="121"/>
      <c r="BJ66" s="8"/>
      <c r="BL66" s="121"/>
      <c r="BP66" s="8"/>
      <c r="BR66" s="121"/>
      <c r="BV66" s="8"/>
      <c r="BX66" s="121"/>
      <c r="CB66" s="8"/>
      <c r="CD66" s="121"/>
      <c r="CH66" s="8"/>
      <c r="CJ66" s="121"/>
      <c r="CN66" s="8"/>
      <c r="CP66" s="121"/>
      <c r="CT66" s="8"/>
      <c r="CV66" s="121"/>
      <c r="CZ66" s="8"/>
      <c r="DB66" s="121"/>
      <c r="DF66" s="8"/>
      <c r="DH66" s="121"/>
      <c r="DL66" s="8"/>
      <c r="DN66" s="121"/>
      <c r="DR66" s="8"/>
      <c r="DT66" s="121"/>
      <c r="DX66" s="8"/>
      <c r="DZ66" s="121"/>
      <c r="ED66" s="8"/>
      <c r="EF66" s="121"/>
      <c r="EJ66" s="8"/>
      <c r="EL66" s="121"/>
      <c r="EP66" s="8"/>
      <c r="ER66" s="121"/>
      <c r="EV66" s="8"/>
      <c r="EX66" s="121"/>
      <c r="FB66" s="8"/>
      <c r="FD66" s="121"/>
      <c r="FH66" s="8"/>
      <c r="FJ66" s="121"/>
      <c r="FN66" s="8"/>
      <c r="FP66" s="121"/>
      <c r="FT66" s="8"/>
      <c r="FV66" s="121"/>
      <c r="FZ66" s="8"/>
      <c r="GB66" s="121"/>
      <c r="GF66" s="8"/>
      <c r="GH66" s="121"/>
      <c r="GL66" s="8"/>
      <c r="GN66" s="121"/>
      <c r="GR66" s="8"/>
      <c r="GT66" s="121"/>
      <c r="GX66" s="8"/>
      <c r="GZ66" s="121"/>
      <c r="HD66" s="8"/>
      <c r="HF66" s="121"/>
      <c r="HJ66" s="8"/>
      <c r="HL66" s="121"/>
      <c r="HP66" s="8"/>
      <c r="HR66" s="121"/>
      <c r="HV66" s="8"/>
      <c r="HX66" s="121"/>
      <c r="IB66" s="8"/>
      <c r="ID66" s="121"/>
      <c r="IH66" s="8"/>
      <c r="IJ66" s="121"/>
      <c r="IN66" s="8"/>
      <c r="IP66" s="121"/>
      <c r="IT66" s="8"/>
      <c r="IV66" s="121"/>
      <c r="IZ66" s="8"/>
      <c r="JB66" s="121"/>
      <c r="JF66" s="8"/>
      <c r="JH66" s="121"/>
      <c r="JL66" s="8"/>
      <c r="JN66" s="121"/>
      <c r="JR66" s="8"/>
      <c r="JT66" s="121"/>
      <c r="JX66" s="8"/>
      <c r="JZ66" s="121"/>
      <c r="KD66" s="8"/>
      <c r="KF66" s="121"/>
      <c r="KJ66" s="8"/>
      <c r="KL66" s="121"/>
      <c r="KP66" s="8"/>
      <c r="KR66" s="121"/>
      <c r="KV66" s="8"/>
      <c r="KX66" s="121"/>
      <c r="LB66" s="8"/>
      <c r="LD66" s="121"/>
    </row>
    <row r="67" spans="1:316" x14ac:dyDescent="0.3">
      <c r="A67" s="1">
        <v>64</v>
      </c>
      <c r="B67" s="8"/>
      <c r="D67" s="121"/>
      <c r="H67" s="8"/>
      <c r="J67" s="121"/>
      <c r="N67" s="8"/>
      <c r="P67" s="121"/>
      <c r="T67" s="8"/>
      <c r="V67" s="121"/>
      <c r="Z67" s="8"/>
      <c r="AB67" s="121"/>
      <c r="AF67" s="8"/>
      <c r="AH67" s="121"/>
      <c r="AL67" s="8"/>
      <c r="AN67" s="121"/>
      <c r="AR67" s="8"/>
      <c r="AT67" s="121"/>
      <c r="AX67" s="8"/>
      <c r="AZ67" s="121"/>
      <c r="BD67" s="8"/>
      <c r="BF67" s="121"/>
      <c r="BJ67" s="8"/>
      <c r="BL67" s="121"/>
      <c r="BP67" s="8"/>
      <c r="BR67" s="121"/>
      <c r="BV67" s="8"/>
      <c r="BX67" s="121"/>
      <c r="CB67" s="8"/>
      <c r="CD67" s="121"/>
      <c r="CH67" s="8"/>
      <c r="CJ67" s="121"/>
      <c r="CN67" s="8"/>
      <c r="CP67" s="121"/>
      <c r="CT67" s="8"/>
      <c r="CV67" s="121"/>
      <c r="CZ67" s="8"/>
      <c r="DB67" s="121"/>
      <c r="DF67" s="8"/>
      <c r="DH67" s="121"/>
      <c r="DL67" s="8"/>
      <c r="DN67" s="121"/>
      <c r="DR67" s="8"/>
      <c r="DT67" s="121"/>
      <c r="DX67" s="8"/>
      <c r="DZ67" s="121"/>
      <c r="ED67" s="8"/>
      <c r="EF67" s="121"/>
      <c r="EJ67" s="8"/>
      <c r="EL67" s="121"/>
      <c r="EP67" s="8"/>
      <c r="ER67" s="121"/>
      <c r="EV67" s="8"/>
      <c r="EX67" s="121"/>
      <c r="FB67" s="8"/>
      <c r="FD67" s="121"/>
      <c r="FH67" s="8"/>
      <c r="FJ67" s="121"/>
      <c r="FN67" s="8"/>
      <c r="FP67" s="121"/>
      <c r="FT67" s="8"/>
      <c r="FV67" s="121"/>
      <c r="FZ67" s="8"/>
      <c r="GB67" s="121"/>
      <c r="GF67" s="8"/>
      <c r="GH67" s="121"/>
      <c r="GL67" s="8"/>
      <c r="GN67" s="121"/>
      <c r="GR67" s="8"/>
      <c r="GT67" s="121"/>
      <c r="GX67" s="8"/>
      <c r="GZ67" s="121"/>
      <c r="HD67" s="8"/>
      <c r="HF67" s="121"/>
      <c r="HJ67" s="8"/>
      <c r="HL67" s="121"/>
      <c r="HP67" s="8"/>
      <c r="HR67" s="121"/>
      <c r="HV67" s="8"/>
      <c r="HX67" s="121"/>
      <c r="IB67" s="8"/>
      <c r="ID67" s="121"/>
      <c r="IH67" s="8"/>
      <c r="IJ67" s="121"/>
      <c r="IN67" s="8"/>
      <c r="IP67" s="121"/>
      <c r="IT67" s="8"/>
      <c r="IV67" s="121"/>
      <c r="IZ67" s="8"/>
      <c r="JB67" s="121"/>
      <c r="JF67" s="8"/>
      <c r="JH67" s="121"/>
      <c r="JL67" s="8"/>
      <c r="JN67" s="121"/>
      <c r="JR67" s="8"/>
      <c r="JT67" s="121"/>
      <c r="JX67" s="8"/>
      <c r="JZ67" s="121"/>
      <c r="KD67" s="8"/>
      <c r="KF67" s="121"/>
      <c r="KJ67" s="8"/>
      <c r="KL67" s="121"/>
      <c r="KP67" s="8"/>
      <c r="KR67" s="121"/>
      <c r="KV67" s="8"/>
      <c r="KX67" s="121"/>
      <c r="LB67" s="8"/>
      <c r="LD67" s="121"/>
    </row>
    <row r="68" spans="1:316" x14ac:dyDescent="0.3">
      <c r="A68" s="1">
        <v>65</v>
      </c>
      <c r="B68" s="8"/>
      <c r="D68" s="121"/>
      <c r="H68" s="8"/>
      <c r="J68" s="121"/>
      <c r="N68" s="8"/>
      <c r="P68" s="121"/>
      <c r="T68" s="8"/>
      <c r="V68" s="121"/>
      <c r="Z68" s="8"/>
      <c r="AB68" s="121"/>
      <c r="AF68" s="8"/>
      <c r="AH68" s="121"/>
      <c r="AL68" s="8"/>
      <c r="AN68" s="121"/>
      <c r="AR68" s="8"/>
      <c r="AT68" s="121"/>
      <c r="AX68" s="8"/>
      <c r="AZ68" s="121"/>
      <c r="BD68" s="8"/>
      <c r="BF68" s="121"/>
      <c r="BJ68" s="8"/>
      <c r="BL68" s="121"/>
      <c r="BP68" s="8"/>
      <c r="BR68" s="121"/>
      <c r="BV68" s="8"/>
      <c r="BX68" s="121"/>
      <c r="CB68" s="8"/>
      <c r="CD68" s="121"/>
      <c r="CH68" s="8"/>
      <c r="CJ68" s="121"/>
      <c r="CN68" s="8"/>
      <c r="CP68" s="121"/>
      <c r="CT68" s="8"/>
      <c r="CV68" s="121"/>
      <c r="CZ68" s="8"/>
      <c r="DB68" s="121"/>
      <c r="DF68" s="8"/>
      <c r="DH68" s="121"/>
      <c r="DL68" s="8"/>
      <c r="DN68" s="121"/>
      <c r="DR68" s="8"/>
      <c r="DT68" s="121"/>
      <c r="DX68" s="8"/>
      <c r="DZ68" s="121"/>
      <c r="ED68" s="8"/>
      <c r="EF68" s="121"/>
      <c r="EJ68" s="8"/>
      <c r="EL68" s="121"/>
      <c r="EP68" s="8"/>
      <c r="ER68" s="121"/>
      <c r="EV68" s="8"/>
      <c r="EX68" s="121"/>
      <c r="FB68" s="8"/>
      <c r="FD68" s="121"/>
      <c r="FH68" s="8"/>
      <c r="FJ68" s="121"/>
      <c r="FN68" s="8"/>
      <c r="FP68" s="121"/>
      <c r="FT68" s="8"/>
      <c r="FV68" s="121"/>
      <c r="FZ68" s="8"/>
      <c r="GB68" s="121"/>
      <c r="GF68" s="8"/>
      <c r="GH68" s="121"/>
      <c r="GL68" s="8"/>
      <c r="GN68" s="121"/>
      <c r="GR68" s="8"/>
      <c r="GT68" s="121"/>
      <c r="GX68" s="8"/>
      <c r="GZ68" s="121"/>
      <c r="HD68" s="8"/>
      <c r="HF68" s="121"/>
      <c r="HJ68" s="8"/>
      <c r="HL68" s="121"/>
      <c r="HP68" s="8"/>
      <c r="HR68" s="121"/>
      <c r="HV68" s="8"/>
      <c r="HX68" s="121"/>
      <c r="IB68" s="8"/>
      <c r="ID68" s="121"/>
      <c r="IH68" s="8"/>
      <c r="IJ68" s="121"/>
      <c r="IN68" s="8"/>
      <c r="IP68" s="121"/>
      <c r="IT68" s="8"/>
      <c r="IV68" s="121"/>
      <c r="IZ68" s="8"/>
      <c r="JB68" s="121"/>
      <c r="JF68" s="8"/>
      <c r="JH68" s="121"/>
      <c r="JL68" s="8"/>
      <c r="JN68" s="121"/>
      <c r="JR68" s="8"/>
      <c r="JT68" s="121"/>
      <c r="JX68" s="8"/>
      <c r="JZ68" s="121"/>
      <c r="KD68" s="8"/>
      <c r="KF68" s="121"/>
      <c r="KJ68" s="8"/>
      <c r="KL68" s="121"/>
      <c r="KP68" s="8"/>
      <c r="KR68" s="121"/>
      <c r="KV68" s="8"/>
      <c r="KX68" s="121"/>
      <c r="LB68" s="8"/>
      <c r="LD68" s="121"/>
    </row>
    <row r="69" spans="1:316" x14ac:dyDescent="0.3">
      <c r="A69" s="1">
        <v>66</v>
      </c>
      <c r="B69" s="8"/>
      <c r="D69" s="121"/>
      <c r="H69" s="8"/>
      <c r="J69" s="121"/>
      <c r="N69" s="8"/>
      <c r="P69" s="121"/>
      <c r="T69" s="8"/>
      <c r="V69" s="121"/>
      <c r="Z69" s="8"/>
      <c r="AB69" s="121"/>
      <c r="AF69" s="8"/>
      <c r="AH69" s="121"/>
      <c r="AL69" s="8"/>
      <c r="AN69" s="121"/>
      <c r="AR69" s="8"/>
      <c r="AT69" s="121"/>
      <c r="AX69" s="8"/>
      <c r="AZ69" s="121"/>
      <c r="BD69" s="8"/>
      <c r="BF69" s="121"/>
      <c r="BJ69" s="8"/>
      <c r="BL69" s="121"/>
      <c r="BP69" s="8"/>
      <c r="BR69" s="121"/>
      <c r="BV69" s="8"/>
      <c r="BX69" s="121"/>
      <c r="CB69" s="8"/>
      <c r="CD69" s="121"/>
      <c r="CH69" s="8"/>
      <c r="CJ69" s="121"/>
      <c r="CN69" s="8"/>
      <c r="CP69" s="121"/>
      <c r="CT69" s="8"/>
      <c r="CV69" s="121"/>
      <c r="CZ69" s="8"/>
      <c r="DB69" s="121"/>
      <c r="DF69" s="8"/>
      <c r="DH69" s="121"/>
      <c r="DL69" s="8"/>
      <c r="DN69" s="121"/>
      <c r="DR69" s="8"/>
      <c r="DT69" s="121"/>
      <c r="DX69" s="8"/>
      <c r="DZ69" s="121"/>
      <c r="ED69" s="8"/>
      <c r="EF69" s="121"/>
      <c r="EJ69" s="8"/>
      <c r="EL69" s="121"/>
      <c r="EP69" s="8"/>
      <c r="ER69" s="121"/>
      <c r="EV69" s="8"/>
      <c r="EX69" s="121"/>
      <c r="FB69" s="8"/>
      <c r="FD69" s="121"/>
      <c r="FH69" s="8"/>
      <c r="FJ69" s="121"/>
      <c r="FN69" s="8"/>
      <c r="FP69" s="121"/>
      <c r="FT69" s="8"/>
      <c r="FV69" s="121"/>
      <c r="FZ69" s="8"/>
      <c r="GB69" s="121"/>
      <c r="GF69" s="8"/>
      <c r="GH69" s="121"/>
      <c r="GL69" s="8"/>
      <c r="GN69" s="121"/>
      <c r="GR69" s="8"/>
      <c r="GT69" s="121"/>
      <c r="GX69" s="8"/>
      <c r="GZ69" s="121"/>
      <c r="HD69" s="8"/>
      <c r="HF69" s="121"/>
      <c r="HJ69" s="8"/>
      <c r="HL69" s="121"/>
      <c r="HP69" s="8"/>
      <c r="HR69" s="121"/>
      <c r="HV69" s="8"/>
      <c r="HX69" s="121"/>
      <c r="IB69" s="8"/>
      <c r="ID69" s="121"/>
      <c r="IH69" s="8"/>
      <c r="IJ69" s="121"/>
      <c r="IN69" s="8"/>
      <c r="IP69" s="121"/>
      <c r="IT69" s="8"/>
      <c r="IV69" s="121"/>
      <c r="IZ69" s="8"/>
      <c r="JB69" s="121"/>
      <c r="JF69" s="8"/>
      <c r="JH69" s="121"/>
      <c r="JL69" s="8"/>
      <c r="JN69" s="121"/>
      <c r="JR69" s="8"/>
      <c r="JT69" s="121"/>
      <c r="JX69" s="8"/>
      <c r="JZ69" s="121"/>
      <c r="KD69" s="8"/>
      <c r="KF69" s="121"/>
      <c r="KJ69" s="8"/>
      <c r="KL69" s="121"/>
      <c r="KP69" s="8"/>
      <c r="KR69" s="121"/>
      <c r="KV69" s="8"/>
      <c r="KX69" s="121"/>
      <c r="LB69" s="8"/>
      <c r="LD69" s="121"/>
    </row>
    <row r="70" spans="1:316" x14ac:dyDescent="0.3">
      <c r="A70" s="1">
        <v>67</v>
      </c>
      <c r="B70" s="8"/>
      <c r="D70" s="121"/>
      <c r="H70" s="8"/>
      <c r="J70" s="121"/>
      <c r="N70" s="8"/>
      <c r="P70" s="121"/>
      <c r="T70" s="8"/>
      <c r="V70" s="121"/>
      <c r="Z70" s="8"/>
      <c r="AB70" s="121"/>
      <c r="AF70" s="8"/>
      <c r="AH70" s="121"/>
      <c r="AL70" s="8"/>
      <c r="AN70" s="121"/>
      <c r="AR70" s="8"/>
      <c r="AT70" s="121"/>
      <c r="AX70" s="8"/>
      <c r="AZ70" s="121"/>
      <c r="BD70" s="8"/>
      <c r="BF70" s="121"/>
      <c r="BJ70" s="8"/>
      <c r="BL70" s="121"/>
      <c r="BP70" s="8"/>
      <c r="BR70" s="121"/>
      <c r="BV70" s="8"/>
      <c r="BX70" s="121"/>
      <c r="CB70" s="8"/>
      <c r="CD70" s="121"/>
      <c r="CH70" s="8"/>
      <c r="CJ70" s="121"/>
      <c r="CN70" s="8"/>
      <c r="CP70" s="121"/>
      <c r="CT70" s="8"/>
      <c r="CV70" s="121"/>
      <c r="CZ70" s="8"/>
      <c r="DB70" s="121"/>
      <c r="DF70" s="8"/>
      <c r="DH70" s="121"/>
      <c r="DL70" s="8"/>
      <c r="DN70" s="121"/>
      <c r="DR70" s="8"/>
      <c r="DT70" s="121"/>
      <c r="DX70" s="8"/>
      <c r="DZ70" s="121"/>
      <c r="ED70" s="8"/>
      <c r="EF70" s="121"/>
      <c r="EJ70" s="8"/>
      <c r="EL70" s="121"/>
      <c r="EP70" s="8"/>
      <c r="ER70" s="121"/>
      <c r="EV70" s="8"/>
      <c r="EX70" s="121"/>
      <c r="FB70" s="8"/>
      <c r="FD70" s="121"/>
      <c r="FH70" s="8"/>
      <c r="FJ70" s="121"/>
      <c r="FN70" s="8"/>
      <c r="FP70" s="121"/>
      <c r="FT70" s="8"/>
      <c r="FV70" s="121"/>
      <c r="FZ70" s="8"/>
      <c r="GB70" s="121"/>
      <c r="GF70" s="8"/>
      <c r="GH70" s="121"/>
      <c r="GL70" s="8"/>
      <c r="GN70" s="121"/>
      <c r="GR70" s="8"/>
      <c r="GT70" s="121"/>
      <c r="GX70" s="8"/>
      <c r="GZ70" s="121"/>
      <c r="HD70" s="8"/>
      <c r="HF70" s="121"/>
      <c r="HJ70" s="8"/>
      <c r="HL70" s="121"/>
      <c r="HP70" s="8"/>
      <c r="HR70" s="121"/>
      <c r="HV70" s="8"/>
      <c r="HX70" s="121"/>
      <c r="IB70" s="8"/>
      <c r="ID70" s="121"/>
      <c r="IH70" s="8"/>
      <c r="IJ70" s="121"/>
      <c r="IN70" s="8"/>
      <c r="IP70" s="121"/>
      <c r="IT70" s="8"/>
      <c r="IV70" s="121"/>
      <c r="IZ70" s="8"/>
      <c r="JB70" s="121"/>
      <c r="JF70" s="8"/>
      <c r="JH70" s="121"/>
      <c r="JL70" s="8"/>
      <c r="JN70" s="121"/>
      <c r="JR70" s="8"/>
      <c r="JT70" s="121"/>
      <c r="JX70" s="8"/>
      <c r="JZ70" s="121"/>
      <c r="KD70" s="8"/>
      <c r="KF70" s="121"/>
      <c r="KJ70" s="8"/>
      <c r="KL70" s="121"/>
      <c r="KP70" s="8"/>
      <c r="KR70" s="121"/>
      <c r="KV70" s="8"/>
      <c r="KX70" s="121"/>
      <c r="LB70" s="8"/>
      <c r="LD70" s="121"/>
    </row>
    <row r="71" spans="1:316" x14ac:dyDescent="0.3">
      <c r="A71" s="1">
        <v>68</v>
      </c>
      <c r="B71" s="8"/>
      <c r="D71" s="121"/>
      <c r="H71" s="8"/>
      <c r="J71" s="121"/>
      <c r="N71" s="8"/>
      <c r="P71" s="121"/>
      <c r="T71" s="8"/>
      <c r="V71" s="121"/>
      <c r="Z71" s="8"/>
      <c r="AB71" s="121"/>
      <c r="AF71" s="8"/>
      <c r="AH71" s="121"/>
      <c r="AL71" s="8"/>
      <c r="AN71" s="121"/>
      <c r="AR71" s="8"/>
      <c r="AT71" s="121"/>
      <c r="AX71" s="8"/>
      <c r="AZ71" s="121"/>
      <c r="BD71" s="8"/>
      <c r="BF71" s="121"/>
      <c r="BJ71" s="8"/>
      <c r="BL71" s="121"/>
      <c r="BP71" s="8"/>
      <c r="BR71" s="121"/>
      <c r="BV71" s="8"/>
      <c r="BX71" s="121"/>
      <c r="CB71" s="8"/>
      <c r="CD71" s="121"/>
      <c r="CH71" s="8"/>
      <c r="CJ71" s="121"/>
      <c r="CN71" s="8"/>
      <c r="CP71" s="121"/>
      <c r="CT71" s="8"/>
      <c r="CV71" s="121"/>
      <c r="CZ71" s="8"/>
      <c r="DB71" s="121"/>
      <c r="DF71" s="8"/>
      <c r="DH71" s="121"/>
      <c r="DL71" s="8"/>
      <c r="DN71" s="121"/>
      <c r="DR71" s="8"/>
      <c r="DT71" s="121"/>
      <c r="DX71" s="8"/>
      <c r="DZ71" s="121"/>
      <c r="ED71" s="8"/>
      <c r="EF71" s="121"/>
      <c r="EJ71" s="8"/>
      <c r="EL71" s="121"/>
      <c r="EP71" s="8"/>
      <c r="ER71" s="121"/>
      <c r="EV71" s="8"/>
      <c r="EX71" s="121"/>
      <c r="FB71" s="8"/>
      <c r="FD71" s="121"/>
      <c r="FH71" s="8"/>
      <c r="FJ71" s="121"/>
      <c r="FN71" s="8"/>
      <c r="FP71" s="121"/>
      <c r="FT71" s="8"/>
      <c r="FV71" s="121"/>
      <c r="FZ71" s="8"/>
      <c r="GB71" s="121"/>
      <c r="GF71" s="8"/>
      <c r="GH71" s="121"/>
      <c r="GL71" s="8"/>
      <c r="GN71" s="121"/>
      <c r="GR71" s="8"/>
      <c r="GT71" s="121"/>
      <c r="GX71" s="8"/>
      <c r="GZ71" s="121"/>
      <c r="HD71" s="8"/>
      <c r="HF71" s="121"/>
      <c r="HJ71" s="8"/>
      <c r="HL71" s="121"/>
      <c r="HP71" s="8"/>
      <c r="HR71" s="121"/>
      <c r="HV71" s="8"/>
      <c r="HX71" s="121"/>
      <c r="IB71" s="8"/>
      <c r="ID71" s="121"/>
      <c r="IH71" s="8"/>
      <c r="IJ71" s="121"/>
      <c r="IN71" s="8"/>
      <c r="IP71" s="121"/>
      <c r="IT71" s="8"/>
      <c r="IV71" s="121"/>
      <c r="IZ71" s="8"/>
      <c r="JB71" s="121"/>
      <c r="JF71" s="8"/>
      <c r="JH71" s="121"/>
      <c r="JL71" s="8"/>
      <c r="JN71" s="121"/>
      <c r="JR71" s="8"/>
      <c r="JT71" s="121"/>
      <c r="JX71" s="8"/>
      <c r="JZ71" s="121"/>
      <c r="KD71" s="8"/>
      <c r="KF71" s="121"/>
      <c r="KJ71" s="8"/>
      <c r="KL71" s="121"/>
      <c r="KP71" s="8"/>
      <c r="KR71" s="121"/>
      <c r="KV71" s="8"/>
      <c r="KX71" s="121"/>
      <c r="LB71" s="8"/>
      <c r="LD71" s="121"/>
    </row>
    <row r="72" spans="1:316" x14ac:dyDescent="0.3">
      <c r="A72" s="1">
        <v>69</v>
      </c>
      <c r="B72" s="8"/>
      <c r="D72" s="121"/>
      <c r="H72" s="8"/>
      <c r="J72" s="121"/>
      <c r="N72" s="8"/>
      <c r="P72" s="121"/>
      <c r="T72" s="8"/>
      <c r="V72" s="121"/>
      <c r="Z72" s="8"/>
      <c r="AB72" s="121"/>
      <c r="AF72" s="8"/>
      <c r="AH72" s="121"/>
      <c r="AL72" s="8"/>
      <c r="AN72" s="121"/>
      <c r="AR72" s="8"/>
      <c r="AT72" s="121"/>
      <c r="AX72" s="8"/>
      <c r="AZ72" s="121"/>
      <c r="BD72" s="8"/>
      <c r="BF72" s="121"/>
      <c r="BJ72" s="8"/>
      <c r="BL72" s="121"/>
      <c r="BP72" s="8"/>
      <c r="BR72" s="121"/>
      <c r="BV72" s="8"/>
      <c r="BX72" s="121"/>
      <c r="CB72" s="8"/>
      <c r="CD72" s="121"/>
      <c r="CH72" s="8"/>
      <c r="CJ72" s="121"/>
      <c r="CN72" s="8"/>
      <c r="CP72" s="121"/>
      <c r="CT72" s="8"/>
      <c r="CV72" s="121"/>
      <c r="CZ72" s="8"/>
      <c r="DB72" s="121"/>
      <c r="DF72" s="8"/>
      <c r="DH72" s="121"/>
      <c r="DL72" s="8"/>
      <c r="DN72" s="121"/>
      <c r="DR72" s="8"/>
      <c r="DT72" s="121"/>
      <c r="DX72" s="8"/>
      <c r="DZ72" s="121"/>
      <c r="ED72" s="8"/>
      <c r="EF72" s="121"/>
      <c r="EJ72" s="8"/>
      <c r="EL72" s="121"/>
      <c r="EP72" s="8"/>
      <c r="ER72" s="121"/>
      <c r="EV72" s="8"/>
      <c r="EX72" s="121"/>
      <c r="FB72" s="8"/>
      <c r="FD72" s="121"/>
      <c r="FH72" s="8"/>
      <c r="FJ72" s="121"/>
      <c r="FN72" s="8"/>
      <c r="FP72" s="121"/>
      <c r="FT72" s="8"/>
      <c r="FV72" s="121"/>
      <c r="FZ72" s="8"/>
      <c r="GB72" s="121"/>
      <c r="GF72" s="8"/>
      <c r="GH72" s="121"/>
      <c r="GL72" s="8"/>
      <c r="GN72" s="121"/>
      <c r="GR72" s="8"/>
      <c r="GT72" s="121"/>
      <c r="GX72" s="8"/>
      <c r="GZ72" s="121"/>
      <c r="HD72" s="8"/>
      <c r="HF72" s="121"/>
      <c r="HJ72" s="8"/>
      <c r="HL72" s="121"/>
      <c r="HP72" s="8"/>
      <c r="HR72" s="121"/>
      <c r="HV72" s="8"/>
      <c r="HX72" s="121"/>
      <c r="IB72" s="8"/>
      <c r="ID72" s="121"/>
      <c r="IH72" s="8"/>
      <c r="IJ72" s="121"/>
      <c r="IN72" s="8"/>
      <c r="IP72" s="121"/>
      <c r="IT72" s="8"/>
      <c r="IV72" s="121"/>
      <c r="IZ72" s="8"/>
      <c r="JB72" s="121"/>
      <c r="JF72" s="8"/>
      <c r="JH72" s="121"/>
      <c r="JL72" s="8"/>
      <c r="JN72" s="121"/>
      <c r="JR72" s="8"/>
      <c r="JT72" s="121"/>
      <c r="JX72" s="8"/>
      <c r="JZ72" s="121"/>
      <c r="KD72" s="8"/>
      <c r="KF72" s="121"/>
      <c r="KJ72" s="8"/>
      <c r="KL72" s="121"/>
      <c r="KP72" s="8"/>
      <c r="KR72" s="121"/>
      <c r="KV72" s="8"/>
      <c r="KX72" s="121"/>
      <c r="LB72" s="8"/>
      <c r="LD72" s="121"/>
    </row>
    <row r="73" spans="1:316" x14ac:dyDescent="0.3">
      <c r="A73" s="1">
        <v>70</v>
      </c>
      <c r="B73" s="8"/>
      <c r="D73" s="121"/>
      <c r="H73" s="8"/>
      <c r="J73" s="121"/>
      <c r="N73" s="8"/>
      <c r="P73" s="121"/>
      <c r="T73" s="8"/>
      <c r="V73" s="121"/>
      <c r="Z73" s="8"/>
      <c r="AB73" s="121"/>
      <c r="AF73" s="8"/>
      <c r="AH73" s="121"/>
      <c r="AL73" s="8"/>
      <c r="AN73" s="121"/>
      <c r="AR73" s="8"/>
      <c r="AT73" s="121"/>
      <c r="AX73" s="8"/>
      <c r="AZ73" s="121"/>
      <c r="BD73" s="8"/>
      <c r="BF73" s="121"/>
      <c r="BJ73" s="8"/>
      <c r="BL73" s="121"/>
      <c r="BP73" s="8"/>
      <c r="BR73" s="121"/>
      <c r="BV73" s="8"/>
      <c r="BX73" s="121"/>
      <c r="CB73" s="8"/>
      <c r="CD73" s="121"/>
      <c r="CH73" s="8"/>
      <c r="CJ73" s="121"/>
      <c r="CN73" s="8"/>
      <c r="CP73" s="121"/>
      <c r="CT73" s="8"/>
      <c r="CV73" s="121"/>
      <c r="CZ73" s="8"/>
      <c r="DB73" s="121"/>
      <c r="DF73" s="8"/>
      <c r="DH73" s="121"/>
      <c r="DL73" s="8"/>
      <c r="DN73" s="121"/>
      <c r="DR73" s="8"/>
      <c r="DT73" s="121"/>
      <c r="DX73" s="8"/>
      <c r="DZ73" s="121"/>
      <c r="ED73" s="8"/>
      <c r="EF73" s="121"/>
      <c r="EJ73" s="8"/>
      <c r="EL73" s="121"/>
      <c r="EP73" s="8"/>
      <c r="ER73" s="121"/>
      <c r="EV73" s="8"/>
      <c r="EX73" s="121"/>
      <c r="FB73" s="8"/>
      <c r="FD73" s="121"/>
      <c r="FH73" s="8"/>
      <c r="FJ73" s="121"/>
      <c r="FN73" s="8"/>
      <c r="FP73" s="121"/>
      <c r="FT73" s="8"/>
      <c r="FV73" s="121"/>
      <c r="FZ73" s="8"/>
      <c r="GB73" s="121"/>
      <c r="GF73" s="8"/>
      <c r="GH73" s="121"/>
      <c r="GL73" s="8"/>
      <c r="GN73" s="121"/>
      <c r="GR73" s="8"/>
      <c r="GT73" s="121"/>
      <c r="GX73" s="8"/>
      <c r="GZ73" s="121"/>
      <c r="HD73" s="8"/>
      <c r="HF73" s="121"/>
      <c r="HJ73" s="8"/>
      <c r="HL73" s="121"/>
      <c r="HP73" s="8"/>
      <c r="HR73" s="121"/>
      <c r="HV73" s="8"/>
      <c r="HX73" s="121"/>
      <c r="IB73" s="8"/>
      <c r="ID73" s="121"/>
      <c r="IH73" s="8"/>
      <c r="IJ73" s="121"/>
      <c r="IN73" s="8"/>
      <c r="IP73" s="121"/>
      <c r="IT73" s="8"/>
      <c r="IV73" s="121"/>
      <c r="IZ73" s="8"/>
      <c r="JB73" s="121"/>
      <c r="JF73" s="8"/>
      <c r="JH73" s="121"/>
      <c r="JL73" s="8"/>
      <c r="JN73" s="121"/>
      <c r="JR73" s="8"/>
      <c r="JT73" s="121"/>
      <c r="JX73" s="8"/>
      <c r="JZ73" s="121"/>
      <c r="KD73" s="8"/>
      <c r="KF73" s="121"/>
      <c r="KJ73" s="8"/>
      <c r="KL73" s="121"/>
      <c r="KP73" s="8"/>
      <c r="KR73" s="121"/>
      <c r="KV73" s="8"/>
      <c r="KX73" s="121"/>
      <c r="LB73" s="8"/>
      <c r="LD73" s="121"/>
    </row>
    <row r="74" spans="1:316" x14ac:dyDescent="0.3">
      <c r="A74" s="1">
        <v>71</v>
      </c>
      <c r="B74" s="8"/>
      <c r="D74" s="121"/>
      <c r="H74" s="8"/>
      <c r="J74" s="121"/>
      <c r="N74" s="8"/>
      <c r="P74" s="121"/>
      <c r="T74" s="8"/>
      <c r="V74" s="121"/>
      <c r="Z74" s="8"/>
      <c r="AB74" s="121"/>
      <c r="AF74" s="8"/>
      <c r="AH74" s="121"/>
      <c r="AL74" s="8"/>
      <c r="AN74" s="121"/>
      <c r="AR74" s="8"/>
      <c r="AT74" s="121"/>
      <c r="AX74" s="8"/>
      <c r="AZ74" s="121"/>
      <c r="BD74" s="8"/>
      <c r="BF74" s="121"/>
      <c r="BJ74" s="8"/>
      <c r="BL74" s="121"/>
      <c r="BP74" s="8"/>
      <c r="BR74" s="121"/>
      <c r="BV74" s="8"/>
      <c r="BX74" s="121"/>
      <c r="CB74" s="8"/>
      <c r="CD74" s="121"/>
      <c r="CH74" s="8"/>
      <c r="CJ74" s="121"/>
      <c r="CN74" s="8"/>
      <c r="CP74" s="121"/>
      <c r="CT74" s="8"/>
      <c r="CV74" s="121"/>
      <c r="CZ74" s="8"/>
      <c r="DB74" s="121"/>
      <c r="DF74" s="8"/>
      <c r="DH74" s="121"/>
      <c r="DL74" s="8"/>
      <c r="DN74" s="121"/>
      <c r="DR74" s="8"/>
      <c r="DT74" s="121"/>
      <c r="DX74" s="8"/>
      <c r="DZ74" s="121"/>
      <c r="ED74" s="8"/>
      <c r="EF74" s="121"/>
      <c r="EJ74" s="8"/>
      <c r="EL74" s="121"/>
      <c r="EP74" s="8"/>
      <c r="ER74" s="121"/>
      <c r="EV74" s="8"/>
      <c r="EX74" s="121"/>
      <c r="FB74" s="8"/>
      <c r="FD74" s="121"/>
      <c r="FH74" s="8"/>
      <c r="FJ74" s="121"/>
      <c r="FN74" s="8"/>
      <c r="FP74" s="121"/>
      <c r="FT74" s="8"/>
      <c r="FV74" s="121"/>
      <c r="FZ74" s="8"/>
      <c r="GB74" s="121"/>
      <c r="GF74" s="8"/>
      <c r="GH74" s="121"/>
      <c r="GL74" s="8"/>
      <c r="GN74" s="121"/>
      <c r="GR74" s="8"/>
      <c r="GT74" s="121"/>
      <c r="GX74" s="8"/>
      <c r="GZ74" s="121"/>
      <c r="HD74" s="8"/>
      <c r="HF74" s="121"/>
      <c r="HJ74" s="8"/>
      <c r="HL74" s="121"/>
      <c r="HP74" s="8"/>
      <c r="HR74" s="121"/>
      <c r="HV74" s="8"/>
      <c r="HX74" s="121"/>
      <c r="IB74" s="8"/>
      <c r="ID74" s="121"/>
      <c r="IH74" s="8"/>
      <c r="IJ74" s="121"/>
      <c r="IN74" s="8"/>
      <c r="IP74" s="121"/>
      <c r="IT74" s="8"/>
      <c r="IV74" s="121"/>
      <c r="IZ74" s="8"/>
      <c r="JB74" s="121"/>
      <c r="JF74" s="8"/>
      <c r="JH74" s="121"/>
      <c r="JL74" s="8"/>
      <c r="JN74" s="121"/>
      <c r="JR74" s="8"/>
      <c r="JT74" s="121"/>
      <c r="JX74" s="8"/>
      <c r="JZ74" s="121"/>
      <c r="KD74" s="8"/>
      <c r="KF74" s="121"/>
      <c r="KJ74" s="8"/>
      <c r="KL74" s="121"/>
      <c r="KP74" s="8"/>
      <c r="KR74" s="121"/>
      <c r="KV74" s="8"/>
      <c r="KX74" s="121"/>
      <c r="LB74" s="8"/>
      <c r="LD74" s="121"/>
    </row>
    <row r="75" spans="1:316" x14ac:dyDescent="0.3">
      <c r="A75" s="1">
        <v>72</v>
      </c>
      <c r="B75" s="8"/>
      <c r="D75" s="121"/>
      <c r="H75" s="8"/>
      <c r="J75" s="121"/>
      <c r="N75" s="8"/>
      <c r="P75" s="121"/>
      <c r="T75" s="8"/>
      <c r="V75" s="121"/>
      <c r="Z75" s="8"/>
      <c r="AB75" s="121"/>
      <c r="AF75" s="8"/>
      <c r="AH75" s="121"/>
      <c r="AL75" s="8"/>
      <c r="AN75" s="121"/>
      <c r="AR75" s="8"/>
      <c r="AT75" s="121"/>
      <c r="AX75" s="8"/>
      <c r="AZ75" s="121"/>
      <c r="BD75" s="8"/>
      <c r="BF75" s="121"/>
      <c r="BJ75" s="8"/>
      <c r="BL75" s="121"/>
      <c r="BP75" s="8"/>
      <c r="BR75" s="121"/>
      <c r="BV75" s="8"/>
      <c r="BX75" s="121"/>
      <c r="CB75" s="8"/>
      <c r="CD75" s="121"/>
      <c r="CH75" s="8"/>
      <c r="CJ75" s="121"/>
      <c r="CN75" s="8"/>
      <c r="CP75" s="121"/>
      <c r="CT75" s="8"/>
      <c r="CV75" s="121"/>
      <c r="CZ75" s="8"/>
      <c r="DB75" s="121"/>
      <c r="DF75" s="8"/>
      <c r="DH75" s="121"/>
      <c r="DL75" s="8"/>
      <c r="DN75" s="121"/>
      <c r="DR75" s="8"/>
      <c r="DT75" s="121"/>
      <c r="DX75" s="8"/>
      <c r="DZ75" s="121"/>
      <c r="ED75" s="8"/>
      <c r="EF75" s="121"/>
      <c r="EJ75" s="8"/>
      <c r="EL75" s="121"/>
      <c r="EP75" s="8"/>
      <c r="ER75" s="121"/>
      <c r="EV75" s="8"/>
      <c r="EX75" s="121"/>
      <c r="FB75" s="8"/>
      <c r="FD75" s="121"/>
      <c r="FH75" s="8"/>
      <c r="FJ75" s="121"/>
      <c r="FN75" s="8"/>
      <c r="FP75" s="121"/>
      <c r="FT75" s="8"/>
      <c r="FV75" s="121"/>
      <c r="FZ75" s="8"/>
      <c r="GB75" s="121"/>
      <c r="GF75" s="8"/>
      <c r="GH75" s="121"/>
      <c r="GL75" s="8"/>
      <c r="GN75" s="121"/>
      <c r="GR75" s="8"/>
      <c r="GT75" s="121"/>
      <c r="GX75" s="8"/>
      <c r="GZ75" s="121"/>
      <c r="HD75" s="8"/>
      <c r="HF75" s="121"/>
      <c r="HJ75" s="8"/>
      <c r="HL75" s="121"/>
      <c r="HP75" s="8"/>
      <c r="HR75" s="121"/>
      <c r="HV75" s="8"/>
      <c r="HX75" s="121"/>
      <c r="IB75" s="8"/>
      <c r="ID75" s="121"/>
      <c r="IH75" s="8"/>
      <c r="IJ75" s="121"/>
      <c r="IN75" s="8"/>
      <c r="IP75" s="121"/>
      <c r="IT75" s="8"/>
      <c r="IV75" s="121"/>
      <c r="IZ75" s="8"/>
      <c r="JB75" s="121"/>
      <c r="JF75" s="8"/>
      <c r="JH75" s="121"/>
      <c r="JL75" s="8"/>
      <c r="JN75" s="121"/>
      <c r="JR75" s="8"/>
      <c r="JT75" s="121"/>
      <c r="JX75" s="8"/>
      <c r="JZ75" s="121"/>
      <c r="KD75" s="8"/>
      <c r="KF75" s="121"/>
      <c r="KJ75" s="8"/>
      <c r="KL75" s="121"/>
      <c r="KP75" s="8"/>
      <c r="KR75" s="121"/>
      <c r="KV75" s="8"/>
      <c r="KX75" s="121"/>
      <c r="LB75" s="8"/>
      <c r="LD75" s="121"/>
    </row>
    <row r="76" spans="1:316" x14ac:dyDescent="0.3">
      <c r="A76" s="1">
        <v>73</v>
      </c>
      <c r="B76" s="8"/>
      <c r="D76" s="121"/>
      <c r="H76" s="8"/>
      <c r="J76" s="121"/>
      <c r="N76" s="8"/>
      <c r="P76" s="121"/>
      <c r="T76" s="8"/>
      <c r="V76" s="121"/>
      <c r="Z76" s="8"/>
      <c r="AB76" s="121"/>
      <c r="AF76" s="8"/>
      <c r="AH76" s="121"/>
      <c r="AL76" s="8"/>
      <c r="AN76" s="121"/>
      <c r="AR76" s="8"/>
      <c r="AT76" s="121"/>
      <c r="AX76" s="8"/>
      <c r="AZ76" s="121"/>
      <c r="BD76" s="8"/>
      <c r="BF76" s="121"/>
      <c r="BJ76" s="8"/>
      <c r="BL76" s="121"/>
      <c r="BP76" s="8"/>
      <c r="BR76" s="121"/>
      <c r="BV76" s="8"/>
      <c r="BX76" s="121"/>
      <c r="CB76" s="8"/>
      <c r="CD76" s="121"/>
      <c r="CH76" s="8"/>
      <c r="CJ76" s="121"/>
      <c r="CN76" s="8"/>
      <c r="CP76" s="121"/>
      <c r="CT76" s="8"/>
      <c r="CV76" s="121"/>
      <c r="CZ76" s="8"/>
      <c r="DB76" s="121"/>
      <c r="DF76" s="8"/>
      <c r="DH76" s="121"/>
      <c r="DL76" s="8"/>
      <c r="DN76" s="121"/>
      <c r="DR76" s="8"/>
      <c r="DT76" s="121"/>
      <c r="DX76" s="8"/>
      <c r="DZ76" s="121"/>
      <c r="ED76" s="8"/>
      <c r="EF76" s="121"/>
      <c r="EJ76" s="8"/>
      <c r="EL76" s="121"/>
      <c r="EP76" s="8"/>
      <c r="ER76" s="121"/>
      <c r="EV76" s="8"/>
      <c r="EX76" s="121"/>
      <c r="FB76" s="8"/>
      <c r="FD76" s="121"/>
      <c r="FH76" s="8"/>
      <c r="FJ76" s="121"/>
      <c r="FN76" s="8"/>
      <c r="FP76" s="121"/>
      <c r="FT76" s="8"/>
      <c r="FV76" s="121"/>
      <c r="FZ76" s="8"/>
      <c r="GB76" s="121"/>
      <c r="GF76" s="8"/>
      <c r="GH76" s="121"/>
      <c r="GL76" s="8"/>
      <c r="GN76" s="121"/>
      <c r="GR76" s="8"/>
      <c r="GT76" s="121"/>
      <c r="GX76" s="8"/>
      <c r="GZ76" s="121"/>
      <c r="HD76" s="8"/>
      <c r="HF76" s="121"/>
      <c r="HJ76" s="8"/>
      <c r="HL76" s="121"/>
      <c r="HP76" s="8"/>
      <c r="HR76" s="121"/>
      <c r="HV76" s="8"/>
      <c r="HX76" s="121"/>
      <c r="IB76" s="8"/>
      <c r="ID76" s="121"/>
      <c r="IH76" s="8"/>
      <c r="IJ76" s="121"/>
      <c r="IN76" s="8"/>
      <c r="IP76" s="121"/>
      <c r="IT76" s="8"/>
      <c r="IV76" s="121"/>
      <c r="IZ76" s="8"/>
      <c r="JB76" s="121"/>
      <c r="JF76" s="8"/>
      <c r="JH76" s="121"/>
      <c r="JL76" s="8"/>
      <c r="JN76" s="121"/>
      <c r="JR76" s="8"/>
      <c r="JT76" s="121"/>
      <c r="JX76" s="8"/>
      <c r="JZ76" s="121"/>
      <c r="KD76" s="8"/>
      <c r="KF76" s="121"/>
      <c r="KJ76" s="8"/>
      <c r="KL76" s="121"/>
      <c r="KP76" s="8"/>
      <c r="KR76" s="121"/>
      <c r="KV76" s="8"/>
      <c r="KX76" s="121"/>
      <c r="LB76" s="8"/>
      <c r="LD76" s="121"/>
    </row>
    <row r="77" spans="1:316" x14ac:dyDescent="0.3">
      <c r="A77" s="1">
        <v>74</v>
      </c>
      <c r="B77" s="8"/>
      <c r="D77" s="121"/>
      <c r="H77" s="8"/>
      <c r="J77" s="121"/>
      <c r="N77" s="8"/>
      <c r="P77" s="121"/>
      <c r="T77" s="8"/>
      <c r="V77" s="121"/>
      <c r="Z77" s="8"/>
      <c r="AB77" s="121"/>
      <c r="AF77" s="8"/>
      <c r="AH77" s="121"/>
      <c r="AL77" s="8"/>
      <c r="AN77" s="121"/>
      <c r="AR77" s="8"/>
      <c r="AT77" s="121"/>
      <c r="AX77" s="8"/>
      <c r="AZ77" s="121"/>
      <c r="BD77" s="8"/>
      <c r="BF77" s="121"/>
      <c r="BJ77" s="8"/>
      <c r="BL77" s="121"/>
      <c r="BP77" s="8"/>
      <c r="BR77" s="121"/>
      <c r="BV77" s="8"/>
      <c r="BX77" s="121"/>
      <c r="CB77" s="8"/>
      <c r="CD77" s="121"/>
      <c r="CH77" s="8"/>
      <c r="CJ77" s="121"/>
      <c r="CN77" s="8"/>
      <c r="CP77" s="121"/>
      <c r="CT77" s="8"/>
      <c r="CV77" s="121"/>
      <c r="CZ77" s="8"/>
      <c r="DB77" s="121"/>
      <c r="DF77" s="8"/>
      <c r="DH77" s="121"/>
      <c r="DL77" s="8"/>
      <c r="DN77" s="121"/>
      <c r="DR77" s="8"/>
      <c r="DT77" s="121"/>
      <c r="DX77" s="8"/>
      <c r="DZ77" s="121"/>
      <c r="ED77" s="8"/>
      <c r="EF77" s="121"/>
      <c r="EJ77" s="8"/>
      <c r="EL77" s="121"/>
      <c r="EP77" s="8"/>
      <c r="ER77" s="121"/>
      <c r="EV77" s="8"/>
      <c r="EX77" s="121"/>
      <c r="FB77" s="8"/>
      <c r="FD77" s="121"/>
      <c r="FH77" s="8"/>
      <c r="FJ77" s="121"/>
      <c r="FN77" s="8"/>
      <c r="FP77" s="121"/>
      <c r="FT77" s="8"/>
      <c r="FV77" s="121"/>
      <c r="FZ77" s="8"/>
      <c r="GB77" s="121"/>
      <c r="GF77" s="8"/>
      <c r="GH77" s="121"/>
      <c r="GL77" s="8"/>
      <c r="GN77" s="121"/>
      <c r="GR77" s="8"/>
      <c r="GT77" s="121"/>
      <c r="GX77" s="8"/>
      <c r="GZ77" s="121"/>
      <c r="HD77" s="8"/>
      <c r="HF77" s="121"/>
      <c r="HJ77" s="8"/>
      <c r="HL77" s="121"/>
      <c r="HP77" s="8"/>
      <c r="HR77" s="121"/>
      <c r="HV77" s="8"/>
      <c r="HX77" s="121"/>
      <c r="IB77" s="8"/>
      <c r="ID77" s="121"/>
      <c r="IH77" s="8"/>
      <c r="IJ77" s="121"/>
      <c r="IN77" s="8"/>
      <c r="IP77" s="121"/>
      <c r="IT77" s="8"/>
      <c r="IV77" s="121"/>
      <c r="IZ77" s="8"/>
      <c r="JB77" s="121"/>
      <c r="JF77" s="8"/>
      <c r="JH77" s="121"/>
      <c r="JL77" s="8"/>
      <c r="JN77" s="121"/>
      <c r="JR77" s="8"/>
      <c r="JT77" s="121"/>
      <c r="JX77" s="8"/>
      <c r="JZ77" s="121"/>
      <c r="KD77" s="8"/>
      <c r="KF77" s="121"/>
      <c r="KJ77" s="8"/>
      <c r="KL77" s="121"/>
      <c r="KP77" s="8"/>
      <c r="KR77" s="121"/>
      <c r="KV77" s="8"/>
      <c r="KX77" s="121"/>
      <c r="LB77" s="8"/>
      <c r="LD77" s="121"/>
    </row>
    <row r="78" spans="1:316" x14ac:dyDescent="0.3">
      <c r="A78" s="1">
        <v>75</v>
      </c>
      <c r="B78" s="8"/>
      <c r="D78" s="121"/>
      <c r="H78" s="8"/>
      <c r="J78" s="121"/>
      <c r="N78" s="8"/>
      <c r="P78" s="121"/>
      <c r="T78" s="8"/>
      <c r="V78" s="121"/>
      <c r="Z78" s="8"/>
      <c r="AB78" s="121"/>
      <c r="AF78" s="8"/>
      <c r="AH78" s="121"/>
      <c r="AL78" s="8"/>
      <c r="AN78" s="121"/>
      <c r="AR78" s="8"/>
      <c r="AT78" s="121"/>
      <c r="AX78" s="8"/>
      <c r="AZ78" s="121"/>
      <c r="BD78" s="8"/>
      <c r="BF78" s="121"/>
      <c r="BJ78" s="8"/>
      <c r="BL78" s="121"/>
      <c r="BP78" s="8"/>
      <c r="BR78" s="121"/>
      <c r="BV78" s="8"/>
      <c r="BX78" s="121"/>
      <c r="CB78" s="8"/>
      <c r="CD78" s="121"/>
      <c r="CH78" s="8"/>
      <c r="CJ78" s="121"/>
      <c r="CN78" s="8"/>
      <c r="CP78" s="121"/>
      <c r="CT78" s="8"/>
      <c r="CV78" s="121"/>
      <c r="CZ78" s="8"/>
      <c r="DB78" s="121"/>
      <c r="DF78" s="8"/>
      <c r="DH78" s="121"/>
      <c r="DL78" s="8"/>
      <c r="DN78" s="121"/>
      <c r="DR78" s="8"/>
      <c r="DT78" s="121"/>
      <c r="DX78" s="8"/>
      <c r="DZ78" s="121"/>
      <c r="ED78" s="8"/>
      <c r="EF78" s="121"/>
      <c r="EJ78" s="8"/>
      <c r="EL78" s="121"/>
      <c r="EP78" s="8"/>
      <c r="ER78" s="121"/>
      <c r="EV78" s="8"/>
      <c r="EX78" s="121"/>
      <c r="FB78" s="8"/>
      <c r="FD78" s="121"/>
      <c r="FH78" s="8"/>
      <c r="FJ78" s="121"/>
      <c r="FN78" s="8"/>
      <c r="FP78" s="121"/>
      <c r="FT78" s="8"/>
      <c r="FV78" s="121"/>
      <c r="FZ78" s="8"/>
      <c r="GB78" s="121"/>
      <c r="GF78" s="8"/>
      <c r="GH78" s="121"/>
      <c r="GL78" s="8"/>
      <c r="GN78" s="121"/>
      <c r="GR78" s="8"/>
      <c r="GT78" s="121"/>
      <c r="GX78" s="8"/>
      <c r="GZ78" s="121"/>
      <c r="HD78" s="8"/>
      <c r="HF78" s="121"/>
      <c r="HJ78" s="8"/>
      <c r="HL78" s="121"/>
      <c r="HP78" s="8"/>
      <c r="HR78" s="121"/>
      <c r="HV78" s="8"/>
      <c r="HX78" s="121"/>
      <c r="IB78" s="8"/>
      <c r="ID78" s="121"/>
      <c r="IH78" s="8"/>
      <c r="IJ78" s="121"/>
      <c r="IN78" s="8"/>
      <c r="IP78" s="121"/>
      <c r="IT78" s="8"/>
      <c r="IV78" s="121"/>
      <c r="IZ78" s="8"/>
      <c r="JB78" s="121"/>
      <c r="JF78" s="8"/>
      <c r="JH78" s="121"/>
      <c r="JL78" s="8"/>
      <c r="JN78" s="121"/>
      <c r="JR78" s="8"/>
      <c r="JT78" s="121"/>
      <c r="JX78" s="8"/>
      <c r="JZ78" s="121"/>
      <c r="KD78" s="8"/>
      <c r="KF78" s="121"/>
      <c r="KJ78" s="8"/>
      <c r="KL78" s="121"/>
      <c r="KP78" s="8"/>
      <c r="KR78" s="121"/>
      <c r="KV78" s="8"/>
      <c r="KX78" s="121"/>
      <c r="LB78" s="8"/>
      <c r="LD78" s="121"/>
    </row>
    <row r="79" spans="1:316" x14ac:dyDescent="0.3">
      <c r="A79" s="1">
        <v>76</v>
      </c>
      <c r="B79" s="8"/>
      <c r="D79" s="121"/>
      <c r="H79" s="8"/>
      <c r="J79" s="121"/>
      <c r="N79" s="8"/>
      <c r="P79" s="121"/>
      <c r="T79" s="8"/>
      <c r="V79" s="121"/>
      <c r="Z79" s="8"/>
      <c r="AB79" s="121"/>
      <c r="AF79" s="8"/>
      <c r="AH79" s="121"/>
      <c r="AL79" s="8"/>
      <c r="AN79" s="121"/>
      <c r="AR79" s="8"/>
      <c r="AT79" s="121"/>
      <c r="AX79" s="8"/>
      <c r="AZ79" s="121"/>
      <c r="BD79" s="8"/>
      <c r="BF79" s="121"/>
      <c r="BJ79" s="8"/>
      <c r="BL79" s="121"/>
      <c r="BP79" s="8"/>
      <c r="BR79" s="121"/>
      <c r="BV79" s="8"/>
      <c r="BX79" s="121"/>
      <c r="CB79" s="8"/>
      <c r="CD79" s="121"/>
      <c r="CH79" s="8"/>
      <c r="CJ79" s="121"/>
      <c r="CN79" s="8"/>
      <c r="CP79" s="121"/>
      <c r="CT79" s="8"/>
      <c r="CV79" s="121"/>
      <c r="CZ79" s="8"/>
      <c r="DB79" s="121"/>
      <c r="DF79" s="8"/>
      <c r="DH79" s="121"/>
      <c r="DL79" s="8"/>
      <c r="DN79" s="121"/>
      <c r="DR79" s="8"/>
      <c r="DT79" s="121"/>
      <c r="DX79" s="8"/>
      <c r="DZ79" s="121"/>
      <c r="ED79" s="8"/>
      <c r="EF79" s="121"/>
      <c r="EJ79" s="8"/>
      <c r="EL79" s="121"/>
      <c r="EP79" s="8"/>
      <c r="ER79" s="121"/>
      <c r="EV79" s="8"/>
      <c r="EX79" s="121"/>
      <c r="FB79" s="8"/>
      <c r="FD79" s="121"/>
      <c r="FH79" s="8"/>
      <c r="FJ79" s="121"/>
      <c r="FN79" s="8"/>
      <c r="FP79" s="121"/>
      <c r="FT79" s="8"/>
      <c r="FV79" s="121"/>
      <c r="FZ79" s="8"/>
      <c r="GB79" s="121"/>
      <c r="GF79" s="8"/>
      <c r="GH79" s="121"/>
      <c r="GL79" s="8"/>
      <c r="GN79" s="121"/>
      <c r="GR79" s="8"/>
      <c r="GT79" s="121"/>
      <c r="GX79" s="8"/>
      <c r="GZ79" s="121"/>
      <c r="HD79" s="8"/>
      <c r="HF79" s="121"/>
      <c r="HJ79" s="8"/>
      <c r="HL79" s="121"/>
      <c r="HP79" s="8"/>
      <c r="HR79" s="121"/>
      <c r="HV79" s="8"/>
      <c r="HX79" s="121"/>
      <c r="IB79" s="8"/>
      <c r="ID79" s="121"/>
      <c r="IH79" s="8"/>
      <c r="IJ79" s="121"/>
      <c r="IN79" s="8"/>
      <c r="IP79" s="121"/>
      <c r="IT79" s="8"/>
      <c r="IV79" s="121"/>
      <c r="IZ79" s="8"/>
      <c r="JB79" s="121"/>
      <c r="JF79" s="8"/>
      <c r="JH79" s="121"/>
      <c r="JL79" s="8"/>
      <c r="JN79" s="121"/>
      <c r="JR79" s="8"/>
      <c r="JT79" s="121"/>
      <c r="JX79" s="8"/>
      <c r="JZ79" s="121"/>
      <c r="KD79" s="8"/>
      <c r="KF79" s="121"/>
      <c r="KJ79" s="8"/>
      <c r="KL79" s="121"/>
      <c r="KP79" s="8"/>
      <c r="KR79" s="121"/>
      <c r="KV79" s="8"/>
      <c r="KX79" s="121"/>
      <c r="LB79" s="8"/>
      <c r="LD79" s="121"/>
    </row>
    <row r="80" spans="1:316" x14ac:dyDescent="0.3">
      <c r="A80" s="1">
        <v>77</v>
      </c>
      <c r="B80" s="8"/>
      <c r="D80" s="121"/>
      <c r="H80" s="8"/>
      <c r="J80" s="121"/>
      <c r="N80" s="8"/>
      <c r="P80" s="121"/>
      <c r="T80" s="8"/>
      <c r="V80" s="121"/>
      <c r="Z80" s="8"/>
      <c r="AB80" s="121"/>
      <c r="AF80" s="8"/>
      <c r="AH80" s="121"/>
      <c r="AL80" s="8"/>
      <c r="AN80" s="121"/>
      <c r="AR80" s="8"/>
      <c r="AT80" s="121"/>
      <c r="AX80" s="8"/>
      <c r="AZ80" s="121"/>
      <c r="BD80" s="8"/>
      <c r="BF80" s="121"/>
      <c r="BJ80" s="8"/>
      <c r="BL80" s="121"/>
      <c r="BP80" s="8"/>
      <c r="BR80" s="121"/>
      <c r="BV80" s="8"/>
      <c r="BX80" s="121"/>
      <c r="CB80" s="8"/>
      <c r="CD80" s="121"/>
      <c r="CH80" s="8"/>
      <c r="CJ80" s="121"/>
      <c r="CN80" s="8"/>
      <c r="CP80" s="121"/>
      <c r="CT80" s="8"/>
      <c r="CV80" s="121"/>
      <c r="CZ80" s="8"/>
      <c r="DB80" s="121"/>
      <c r="DF80" s="8"/>
      <c r="DH80" s="121"/>
      <c r="DL80" s="8"/>
      <c r="DN80" s="121"/>
      <c r="DR80" s="8"/>
      <c r="DT80" s="121"/>
      <c r="DX80" s="8"/>
      <c r="DZ80" s="121"/>
      <c r="ED80" s="8"/>
      <c r="EF80" s="121"/>
      <c r="EJ80" s="8"/>
      <c r="EL80" s="121"/>
      <c r="EP80" s="8"/>
      <c r="ER80" s="121"/>
      <c r="EV80" s="8"/>
      <c r="EX80" s="121"/>
      <c r="FB80" s="8"/>
      <c r="FD80" s="121"/>
      <c r="FH80" s="8"/>
      <c r="FJ80" s="121"/>
      <c r="FN80" s="8"/>
      <c r="FP80" s="121"/>
      <c r="FT80" s="8"/>
      <c r="FV80" s="121"/>
      <c r="FZ80" s="8"/>
      <c r="GB80" s="121"/>
      <c r="GF80" s="8"/>
      <c r="GH80" s="121"/>
      <c r="GL80" s="8"/>
      <c r="GN80" s="121"/>
      <c r="GR80" s="8"/>
      <c r="GT80" s="121"/>
      <c r="GX80" s="8"/>
      <c r="GZ80" s="121"/>
      <c r="HD80" s="8"/>
      <c r="HF80" s="121"/>
      <c r="HJ80" s="8"/>
      <c r="HL80" s="121"/>
      <c r="HP80" s="8"/>
      <c r="HR80" s="121"/>
      <c r="HV80" s="8"/>
      <c r="HX80" s="121"/>
      <c r="IB80" s="8"/>
      <c r="ID80" s="121"/>
      <c r="IH80" s="8"/>
      <c r="IJ80" s="121"/>
      <c r="IN80" s="8"/>
      <c r="IP80" s="121"/>
      <c r="IT80" s="8"/>
      <c r="IV80" s="121"/>
      <c r="IZ80" s="8"/>
      <c r="JB80" s="121"/>
      <c r="JF80" s="8"/>
      <c r="JH80" s="121"/>
      <c r="JL80" s="8"/>
      <c r="JN80" s="121"/>
      <c r="JR80" s="8"/>
      <c r="JT80" s="121"/>
      <c r="JX80" s="8"/>
      <c r="JZ80" s="121"/>
      <c r="KD80" s="8"/>
      <c r="KF80" s="121"/>
      <c r="KJ80" s="8"/>
      <c r="KL80" s="121"/>
      <c r="KP80" s="8"/>
      <c r="KR80" s="121"/>
      <c r="KV80" s="8"/>
      <c r="KX80" s="121"/>
      <c r="LB80" s="8"/>
      <c r="LD80" s="121"/>
    </row>
    <row r="81" spans="1:316" x14ac:dyDescent="0.3">
      <c r="A81" s="1">
        <v>78</v>
      </c>
      <c r="B81" s="8"/>
      <c r="D81" s="121"/>
      <c r="H81" s="8"/>
      <c r="J81" s="121"/>
      <c r="N81" s="8"/>
      <c r="P81" s="121"/>
      <c r="T81" s="8"/>
      <c r="V81" s="121"/>
      <c r="Z81" s="8"/>
      <c r="AB81" s="121"/>
      <c r="AF81" s="8"/>
      <c r="AH81" s="121"/>
      <c r="AL81" s="8"/>
      <c r="AN81" s="121"/>
      <c r="AR81" s="8"/>
      <c r="AT81" s="121"/>
      <c r="AX81" s="8"/>
      <c r="AZ81" s="121"/>
      <c r="BD81" s="8"/>
      <c r="BF81" s="121"/>
      <c r="BJ81" s="8"/>
      <c r="BL81" s="121"/>
      <c r="BP81" s="8"/>
      <c r="BR81" s="121"/>
      <c r="BV81" s="8"/>
      <c r="BX81" s="121"/>
      <c r="CB81" s="8"/>
      <c r="CD81" s="121"/>
      <c r="CH81" s="8"/>
      <c r="CJ81" s="121"/>
      <c r="CN81" s="8"/>
      <c r="CP81" s="121"/>
      <c r="CT81" s="8"/>
      <c r="CV81" s="121"/>
      <c r="CZ81" s="8"/>
      <c r="DB81" s="121"/>
      <c r="DF81" s="8"/>
      <c r="DH81" s="121"/>
      <c r="DL81" s="8"/>
      <c r="DN81" s="121"/>
      <c r="DR81" s="8"/>
      <c r="DT81" s="121"/>
      <c r="DX81" s="8"/>
      <c r="DZ81" s="121"/>
      <c r="ED81" s="8"/>
      <c r="EF81" s="121"/>
      <c r="EJ81" s="8"/>
      <c r="EL81" s="121"/>
      <c r="EP81" s="8"/>
      <c r="ER81" s="121"/>
      <c r="EV81" s="8"/>
      <c r="EX81" s="121"/>
      <c r="FB81" s="8"/>
      <c r="FD81" s="121"/>
      <c r="FH81" s="8"/>
      <c r="FJ81" s="121"/>
      <c r="FN81" s="8"/>
      <c r="FP81" s="121"/>
      <c r="FT81" s="8"/>
      <c r="FV81" s="121"/>
      <c r="FZ81" s="8"/>
      <c r="GB81" s="121"/>
      <c r="GF81" s="8"/>
      <c r="GH81" s="121"/>
      <c r="GL81" s="8"/>
      <c r="GN81" s="121"/>
      <c r="GR81" s="8"/>
      <c r="GT81" s="121"/>
      <c r="GX81" s="8"/>
      <c r="GZ81" s="121"/>
      <c r="HD81" s="8"/>
      <c r="HF81" s="121"/>
      <c r="HJ81" s="8"/>
      <c r="HL81" s="121"/>
      <c r="HP81" s="8"/>
      <c r="HR81" s="121"/>
      <c r="HV81" s="8"/>
      <c r="HX81" s="121"/>
      <c r="IB81" s="8"/>
      <c r="ID81" s="121"/>
      <c r="IH81" s="8"/>
      <c r="IJ81" s="121"/>
      <c r="IN81" s="8"/>
      <c r="IP81" s="121"/>
      <c r="IT81" s="8"/>
      <c r="IV81" s="121"/>
      <c r="IZ81" s="8"/>
      <c r="JB81" s="121"/>
      <c r="JF81" s="8"/>
      <c r="JH81" s="121"/>
      <c r="JL81" s="8"/>
      <c r="JN81" s="121"/>
      <c r="JR81" s="8"/>
      <c r="JT81" s="121"/>
      <c r="JX81" s="8"/>
      <c r="JZ81" s="121"/>
      <c r="KD81" s="8"/>
      <c r="KF81" s="121"/>
      <c r="KJ81" s="8"/>
      <c r="KL81" s="121"/>
      <c r="KP81" s="8"/>
      <c r="KR81" s="121"/>
      <c r="KV81" s="8"/>
      <c r="KX81" s="121"/>
      <c r="LB81" s="8"/>
      <c r="LD81" s="121"/>
    </row>
    <row r="82" spans="1:316" x14ac:dyDescent="0.3">
      <c r="A82" s="1">
        <v>79</v>
      </c>
      <c r="B82" s="8"/>
      <c r="D82" s="121"/>
      <c r="H82" s="8"/>
      <c r="J82" s="121"/>
      <c r="N82" s="8"/>
      <c r="P82" s="121"/>
      <c r="T82" s="8"/>
      <c r="V82" s="121"/>
      <c r="Z82" s="8"/>
      <c r="AB82" s="121"/>
      <c r="AF82" s="8"/>
      <c r="AH82" s="121"/>
      <c r="AL82" s="8"/>
      <c r="AN82" s="121"/>
      <c r="AR82" s="8"/>
      <c r="AT82" s="121"/>
      <c r="AX82" s="8"/>
      <c r="AZ82" s="121"/>
      <c r="BD82" s="8"/>
      <c r="BF82" s="121"/>
      <c r="BJ82" s="8"/>
      <c r="BL82" s="121"/>
      <c r="BP82" s="8"/>
      <c r="BR82" s="121"/>
      <c r="BV82" s="8"/>
      <c r="BX82" s="121"/>
      <c r="CB82" s="8"/>
      <c r="CD82" s="121"/>
      <c r="CH82" s="8"/>
      <c r="CJ82" s="121"/>
      <c r="CN82" s="8"/>
      <c r="CP82" s="121"/>
      <c r="CT82" s="8"/>
      <c r="CV82" s="121"/>
      <c r="CZ82" s="8"/>
      <c r="DB82" s="121"/>
      <c r="DF82" s="8"/>
      <c r="DH82" s="121"/>
      <c r="DL82" s="8"/>
      <c r="DN82" s="121"/>
      <c r="DR82" s="8"/>
      <c r="DT82" s="121"/>
      <c r="DX82" s="8"/>
      <c r="DZ82" s="121"/>
      <c r="ED82" s="8"/>
      <c r="EF82" s="121"/>
      <c r="EJ82" s="8"/>
      <c r="EL82" s="121"/>
      <c r="EP82" s="8"/>
      <c r="ER82" s="121"/>
      <c r="EV82" s="8"/>
      <c r="EX82" s="121"/>
      <c r="FB82" s="8"/>
      <c r="FD82" s="121"/>
      <c r="FH82" s="8"/>
      <c r="FJ82" s="121"/>
      <c r="FN82" s="8"/>
      <c r="FP82" s="121"/>
      <c r="FT82" s="8"/>
      <c r="FV82" s="121"/>
      <c r="FZ82" s="8"/>
      <c r="GB82" s="121"/>
      <c r="GF82" s="8"/>
      <c r="GH82" s="121"/>
      <c r="GL82" s="8"/>
      <c r="GN82" s="121"/>
      <c r="GR82" s="8"/>
      <c r="GT82" s="121"/>
      <c r="GX82" s="8"/>
      <c r="GZ82" s="121"/>
      <c r="HD82" s="8"/>
      <c r="HF82" s="121"/>
      <c r="HJ82" s="8"/>
      <c r="HL82" s="121"/>
      <c r="HP82" s="8"/>
      <c r="HR82" s="121"/>
      <c r="HV82" s="8"/>
      <c r="HX82" s="121"/>
      <c r="IB82" s="8"/>
      <c r="ID82" s="121"/>
      <c r="IH82" s="8"/>
      <c r="IJ82" s="121"/>
      <c r="IN82" s="8"/>
      <c r="IP82" s="121"/>
      <c r="IT82" s="8"/>
      <c r="IV82" s="121"/>
      <c r="IZ82" s="8"/>
      <c r="JB82" s="121"/>
      <c r="JF82" s="8"/>
      <c r="JH82" s="121"/>
      <c r="JL82" s="8"/>
      <c r="JN82" s="121"/>
      <c r="JR82" s="8"/>
      <c r="JT82" s="121"/>
      <c r="JX82" s="8"/>
      <c r="JZ82" s="121"/>
      <c r="KD82" s="8"/>
      <c r="KF82" s="121"/>
      <c r="KJ82" s="8"/>
      <c r="KL82" s="121"/>
      <c r="KP82" s="8"/>
      <c r="KR82" s="121"/>
      <c r="KV82" s="8"/>
      <c r="KX82" s="121"/>
      <c r="LB82" s="8"/>
      <c r="LD82" s="121"/>
    </row>
    <row r="83" spans="1:316" x14ac:dyDescent="0.3">
      <c r="A83" s="1">
        <v>80</v>
      </c>
      <c r="B83" s="8"/>
      <c r="D83" s="121"/>
      <c r="H83" s="8"/>
      <c r="J83" s="121"/>
      <c r="N83" s="8"/>
      <c r="P83" s="121"/>
      <c r="T83" s="8"/>
      <c r="V83" s="121"/>
      <c r="Z83" s="8"/>
      <c r="AB83" s="121"/>
      <c r="AF83" s="8"/>
      <c r="AH83" s="121"/>
      <c r="AL83" s="8"/>
      <c r="AN83" s="121"/>
      <c r="AR83" s="8"/>
      <c r="AT83" s="121"/>
      <c r="AX83" s="8"/>
      <c r="AZ83" s="121"/>
      <c r="BD83" s="8"/>
      <c r="BF83" s="121"/>
      <c r="BJ83" s="8"/>
      <c r="BL83" s="121"/>
      <c r="BP83" s="8"/>
      <c r="BR83" s="121"/>
      <c r="BV83" s="8"/>
      <c r="BX83" s="121"/>
      <c r="CB83" s="8"/>
      <c r="CD83" s="121"/>
      <c r="CH83" s="8"/>
      <c r="CJ83" s="121"/>
      <c r="CN83" s="8"/>
      <c r="CP83" s="121"/>
      <c r="CT83" s="8"/>
      <c r="CV83" s="121"/>
      <c r="CZ83" s="8"/>
      <c r="DB83" s="121"/>
      <c r="DF83" s="8"/>
      <c r="DH83" s="121"/>
      <c r="DL83" s="8"/>
      <c r="DN83" s="121"/>
      <c r="DR83" s="8"/>
      <c r="DT83" s="121"/>
      <c r="DX83" s="8"/>
      <c r="DZ83" s="121"/>
      <c r="ED83" s="8"/>
      <c r="EF83" s="121"/>
      <c r="EJ83" s="8"/>
      <c r="EL83" s="121"/>
      <c r="EP83" s="8"/>
      <c r="ER83" s="121"/>
      <c r="EV83" s="8"/>
      <c r="EX83" s="121"/>
      <c r="FB83" s="8"/>
      <c r="FD83" s="121"/>
      <c r="FH83" s="8"/>
      <c r="FJ83" s="121"/>
      <c r="FN83" s="8"/>
      <c r="FP83" s="121"/>
      <c r="FT83" s="8"/>
      <c r="FV83" s="121"/>
      <c r="FZ83" s="8"/>
      <c r="GB83" s="121"/>
      <c r="GF83" s="8"/>
      <c r="GH83" s="121"/>
      <c r="GL83" s="8"/>
      <c r="GN83" s="121"/>
      <c r="GR83" s="8"/>
      <c r="GT83" s="121"/>
      <c r="GX83" s="8"/>
      <c r="GZ83" s="121"/>
      <c r="HD83" s="8"/>
      <c r="HF83" s="121"/>
      <c r="HJ83" s="8"/>
      <c r="HL83" s="121"/>
      <c r="HP83" s="8"/>
      <c r="HR83" s="121"/>
      <c r="HV83" s="8"/>
      <c r="HX83" s="121"/>
      <c r="IB83" s="8"/>
      <c r="ID83" s="121"/>
      <c r="IH83" s="8"/>
      <c r="IJ83" s="121"/>
      <c r="IN83" s="8"/>
      <c r="IP83" s="121"/>
      <c r="IT83" s="8"/>
      <c r="IV83" s="121"/>
      <c r="IZ83" s="8"/>
      <c r="JB83" s="121"/>
      <c r="JF83" s="8"/>
      <c r="JH83" s="121"/>
      <c r="JL83" s="8"/>
      <c r="JN83" s="121"/>
      <c r="JR83" s="8"/>
      <c r="JT83" s="121"/>
      <c r="JX83" s="8"/>
      <c r="JZ83" s="121"/>
      <c r="KD83" s="8"/>
      <c r="KF83" s="121"/>
      <c r="KJ83" s="8"/>
      <c r="KL83" s="121"/>
      <c r="KP83" s="8"/>
      <c r="KR83" s="121"/>
      <c r="KV83" s="8"/>
      <c r="KX83" s="121"/>
      <c r="LB83" s="8"/>
      <c r="LD83" s="121"/>
    </row>
    <row r="84" spans="1:316" x14ac:dyDescent="0.3">
      <c r="A84" s="1">
        <v>81</v>
      </c>
      <c r="B84" s="8"/>
      <c r="D84" s="121"/>
      <c r="H84" s="8"/>
      <c r="J84" s="121"/>
      <c r="N84" s="8"/>
      <c r="P84" s="121"/>
      <c r="T84" s="8"/>
      <c r="V84" s="121"/>
      <c r="Z84" s="8"/>
      <c r="AB84" s="121"/>
      <c r="AF84" s="8"/>
      <c r="AH84" s="121"/>
      <c r="AL84" s="8"/>
      <c r="AN84" s="121"/>
      <c r="AR84" s="8"/>
      <c r="AT84" s="121"/>
      <c r="AX84" s="8"/>
      <c r="AZ84" s="121"/>
      <c r="BD84" s="8"/>
      <c r="BF84" s="121"/>
      <c r="BJ84" s="8"/>
      <c r="BL84" s="121"/>
      <c r="BP84" s="8"/>
      <c r="BR84" s="121"/>
      <c r="BV84" s="8"/>
      <c r="BX84" s="121"/>
      <c r="CB84" s="8"/>
      <c r="CD84" s="121"/>
      <c r="CH84" s="8"/>
      <c r="CJ84" s="121"/>
      <c r="CN84" s="8"/>
      <c r="CP84" s="121"/>
      <c r="CT84" s="8"/>
      <c r="CV84" s="121"/>
      <c r="CZ84" s="8"/>
      <c r="DB84" s="121"/>
      <c r="DF84" s="8"/>
      <c r="DH84" s="121"/>
      <c r="DL84" s="8"/>
      <c r="DN84" s="121"/>
      <c r="DR84" s="8"/>
      <c r="DT84" s="121"/>
      <c r="DX84" s="8"/>
      <c r="DZ84" s="121"/>
      <c r="ED84" s="8"/>
      <c r="EF84" s="121"/>
      <c r="EJ84" s="8"/>
      <c r="EL84" s="121"/>
      <c r="EP84" s="8"/>
      <c r="ER84" s="121"/>
      <c r="EV84" s="8"/>
      <c r="EX84" s="121"/>
      <c r="FB84" s="8"/>
      <c r="FD84" s="121"/>
      <c r="FH84" s="8"/>
      <c r="FJ84" s="121"/>
      <c r="FN84" s="8"/>
      <c r="FP84" s="121"/>
      <c r="FT84" s="8"/>
      <c r="FV84" s="121"/>
      <c r="FZ84" s="8"/>
      <c r="GB84" s="121"/>
      <c r="GF84" s="8"/>
      <c r="GH84" s="121"/>
      <c r="GL84" s="8"/>
      <c r="GN84" s="121"/>
      <c r="GR84" s="8"/>
      <c r="GT84" s="121"/>
      <c r="GX84" s="8"/>
      <c r="GZ84" s="121"/>
      <c r="HD84" s="8"/>
      <c r="HF84" s="121"/>
      <c r="HJ84" s="8"/>
      <c r="HL84" s="121"/>
      <c r="HP84" s="8"/>
      <c r="HR84" s="121"/>
      <c r="HV84" s="8"/>
      <c r="HX84" s="121"/>
      <c r="IB84" s="8"/>
      <c r="ID84" s="121"/>
      <c r="IH84" s="8"/>
      <c r="IJ84" s="121"/>
      <c r="IN84" s="8"/>
      <c r="IP84" s="121"/>
      <c r="IT84" s="8"/>
      <c r="IV84" s="121"/>
      <c r="IZ84" s="8"/>
      <c r="JB84" s="121"/>
      <c r="JF84" s="8"/>
      <c r="JH84" s="121"/>
      <c r="JL84" s="8"/>
      <c r="JN84" s="121"/>
      <c r="JR84" s="8"/>
      <c r="JT84" s="121"/>
      <c r="JX84" s="8"/>
      <c r="JZ84" s="121"/>
      <c r="KD84" s="8"/>
      <c r="KF84" s="121"/>
      <c r="KJ84" s="8"/>
      <c r="KL84" s="121"/>
      <c r="KP84" s="8"/>
      <c r="KR84" s="121"/>
      <c r="KV84" s="8"/>
      <c r="KX84" s="121"/>
      <c r="LB84" s="8"/>
      <c r="LD84" s="121"/>
    </row>
    <row r="85" spans="1:316" x14ac:dyDescent="0.3">
      <c r="A85" s="1">
        <v>82</v>
      </c>
      <c r="B85" s="8"/>
      <c r="D85" s="121"/>
      <c r="H85" s="8"/>
      <c r="J85" s="121"/>
      <c r="N85" s="8"/>
      <c r="P85" s="121"/>
      <c r="T85" s="8"/>
      <c r="V85" s="121"/>
      <c r="Z85" s="8"/>
      <c r="AB85" s="121"/>
      <c r="AF85" s="8"/>
      <c r="AH85" s="121"/>
      <c r="AL85" s="8"/>
      <c r="AN85" s="121"/>
      <c r="AR85" s="8"/>
      <c r="AT85" s="121"/>
      <c r="AX85" s="8"/>
      <c r="AZ85" s="121"/>
      <c r="BD85" s="8"/>
      <c r="BF85" s="121"/>
      <c r="BJ85" s="8"/>
      <c r="BL85" s="121"/>
      <c r="BP85" s="8"/>
      <c r="BR85" s="121"/>
      <c r="BV85" s="8"/>
      <c r="BX85" s="121"/>
      <c r="CB85" s="8"/>
      <c r="CD85" s="121"/>
      <c r="CH85" s="8"/>
      <c r="CJ85" s="121"/>
      <c r="CN85" s="8"/>
      <c r="CP85" s="121"/>
      <c r="CT85" s="8"/>
      <c r="CV85" s="121"/>
      <c r="CZ85" s="8"/>
      <c r="DB85" s="121"/>
      <c r="DF85" s="8"/>
      <c r="DH85" s="121"/>
      <c r="DL85" s="8"/>
      <c r="DN85" s="121"/>
      <c r="DR85" s="8"/>
      <c r="DT85" s="121"/>
      <c r="DX85" s="8"/>
      <c r="DZ85" s="121"/>
      <c r="ED85" s="8"/>
      <c r="EF85" s="121"/>
      <c r="EJ85" s="8"/>
      <c r="EL85" s="121"/>
      <c r="EP85" s="8"/>
      <c r="ER85" s="121"/>
      <c r="EV85" s="8"/>
      <c r="EX85" s="121"/>
      <c r="FB85" s="8"/>
      <c r="FD85" s="121"/>
      <c r="FH85" s="8"/>
      <c r="FJ85" s="121"/>
      <c r="FN85" s="8"/>
      <c r="FP85" s="121"/>
      <c r="FT85" s="8"/>
      <c r="FV85" s="121"/>
      <c r="FZ85" s="8"/>
      <c r="GB85" s="121"/>
      <c r="GF85" s="8"/>
      <c r="GH85" s="121"/>
      <c r="GL85" s="8"/>
      <c r="GN85" s="121"/>
      <c r="GR85" s="8"/>
      <c r="GT85" s="121"/>
      <c r="GX85" s="8"/>
      <c r="GZ85" s="121"/>
      <c r="HD85" s="8"/>
      <c r="HF85" s="121"/>
      <c r="HJ85" s="8"/>
      <c r="HL85" s="121"/>
      <c r="HP85" s="8"/>
      <c r="HR85" s="121"/>
      <c r="HV85" s="8"/>
      <c r="HX85" s="121"/>
      <c r="IB85" s="8"/>
      <c r="ID85" s="121"/>
      <c r="IH85" s="8"/>
      <c r="IJ85" s="121"/>
      <c r="IN85" s="8"/>
      <c r="IP85" s="121"/>
      <c r="IT85" s="8"/>
      <c r="IV85" s="121"/>
      <c r="IZ85" s="8"/>
      <c r="JB85" s="121"/>
      <c r="JF85" s="8"/>
      <c r="JH85" s="121"/>
      <c r="JL85" s="8"/>
      <c r="JN85" s="121"/>
      <c r="JR85" s="8"/>
      <c r="JT85" s="121"/>
      <c r="JX85" s="8"/>
      <c r="JZ85" s="121"/>
      <c r="KD85" s="8"/>
      <c r="KF85" s="121"/>
      <c r="KJ85" s="8"/>
      <c r="KL85" s="121"/>
      <c r="KP85" s="8"/>
      <c r="KR85" s="121"/>
      <c r="KV85" s="8"/>
      <c r="KX85" s="121"/>
      <c r="LB85" s="8"/>
      <c r="LD85" s="121"/>
    </row>
    <row r="86" spans="1:316" x14ac:dyDescent="0.3">
      <c r="A86" s="1">
        <v>83</v>
      </c>
      <c r="B86" s="8"/>
      <c r="D86" s="121"/>
      <c r="H86" s="8"/>
      <c r="J86" s="121"/>
      <c r="N86" s="8"/>
      <c r="P86" s="121"/>
      <c r="T86" s="8"/>
      <c r="V86" s="121"/>
      <c r="Z86" s="8"/>
      <c r="AB86" s="121"/>
      <c r="AF86" s="8"/>
      <c r="AH86" s="121"/>
      <c r="AL86" s="8"/>
      <c r="AN86" s="121"/>
      <c r="AR86" s="8"/>
      <c r="AT86" s="121"/>
      <c r="AX86" s="8"/>
      <c r="AZ86" s="121"/>
      <c r="BD86" s="8"/>
      <c r="BF86" s="121"/>
      <c r="BJ86" s="8"/>
      <c r="BL86" s="121"/>
      <c r="BP86" s="8"/>
      <c r="BR86" s="121"/>
      <c r="BV86" s="8"/>
      <c r="BX86" s="121"/>
      <c r="CB86" s="8"/>
      <c r="CD86" s="121"/>
      <c r="CH86" s="8"/>
      <c r="CJ86" s="121"/>
      <c r="CN86" s="8"/>
      <c r="CP86" s="121"/>
      <c r="CT86" s="8"/>
      <c r="CV86" s="121"/>
      <c r="CZ86" s="8"/>
      <c r="DB86" s="121"/>
      <c r="DF86" s="8"/>
      <c r="DH86" s="121"/>
      <c r="DL86" s="8"/>
      <c r="DN86" s="121"/>
      <c r="DR86" s="8"/>
      <c r="DT86" s="121"/>
      <c r="DX86" s="8"/>
      <c r="DZ86" s="121"/>
      <c r="ED86" s="8"/>
      <c r="EF86" s="121"/>
      <c r="EJ86" s="8"/>
      <c r="EL86" s="121"/>
      <c r="EP86" s="8"/>
      <c r="ER86" s="121"/>
      <c r="EV86" s="8"/>
      <c r="EX86" s="121"/>
      <c r="FB86" s="8"/>
      <c r="FD86" s="121"/>
      <c r="FH86" s="8"/>
      <c r="FJ86" s="121"/>
      <c r="FN86" s="8"/>
      <c r="FP86" s="121"/>
      <c r="FT86" s="8"/>
      <c r="FV86" s="121"/>
      <c r="FZ86" s="8"/>
      <c r="GB86" s="121"/>
      <c r="GF86" s="8"/>
      <c r="GH86" s="121"/>
      <c r="GL86" s="8"/>
      <c r="GN86" s="121"/>
      <c r="GR86" s="8"/>
      <c r="GT86" s="121"/>
      <c r="GX86" s="8"/>
      <c r="GZ86" s="121"/>
      <c r="HD86" s="8"/>
      <c r="HF86" s="121"/>
      <c r="HJ86" s="8"/>
      <c r="HL86" s="121"/>
      <c r="HP86" s="8"/>
      <c r="HR86" s="121"/>
      <c r="HV86" s="8"/>
      <c r="HX86" s="121"/>
      <c r="IB86" s="8"/>
      <c r="ID86" s="121"/>
      <c r="IH86" s="8"/>
      <c r="IJ86" s="121"/>
      <c r="IN86" s="8"/>
      <c r="IP86" s="121"/>
      <c r="IT86" s="8"/>
      <c r="IV86" s="121"/>
      <c r="IZ86" s="8"/>
      <c r="JB86" s="121"/>
      <c r="JF86" s="8"/>
      <c r="JH86" s="121"/>
      <c r="JL86" s="8"/>
      <c r="JN86" s="121"/>
      <c r="JR86" s="8"/>
      <c r="JT86" s="121"/>
      <c r="JX86" s="8"/>
      <c r="JZ86" s="121"/>
      <c r="KD86" s="8"/>
      <c r="KF86" s="121"/>
      <c r="KJ86" s="8"/>
      <c r="KL86" s="121"/>
      <c r="KP86" s="8"/>
      <c r="KR86" s="121"/>
      <c r="KV86" s="8"/>
      <c r="KX86" s="121"/>
      <c r="LB86" s="8"/>
      <c r="LD86" s="121"/>
    </row>
    <row r="87" spans="1:316" x14ac:dyDescent="0.3">
      <c r="A87" s="1">
        <v>84</v>
      </c>
      <c r="B87" s="8"/>
      <c r="D87" s="121"/>
      <c r="H87" s="8"/>
      <c r="J87" s="121"/>
      <c r="N87" s="8"/>
      <c r="P87" s="121"/>
      <c r="T87" s="8"/>
      <c r="V87" s="121"/>
      <c r="Z87" s="8"/>
      <c r="AB87" s="121"/>
      <c r="AF87" s="8"/>
      <c r="AH87" s="121"/>
      <c r="AL87" s="8"/>
      <c r="AN87" s="121"/>
      <c r="AR87" s="8"/>
      <c r="AT87" s="121"/>
      <c r="AX87" s="8"/>
      <c r="AZ87" s="121"/>
      <c r="BD87" s="8"/>
      <c r="BF87" s="121"/>
      <c r="BJ87" s="8"/>
      <c r="BL87" s="121"/>
      <c r="BP87" s="8"/>
      <c r="BR87" s="121"/>
      <c r="BV87" s="8"/>
      <c r="BX87" s="121"/>
      <c r="CB87" s="8"/>
      <c r="CD87" s="121"/>
      <c r="CH87" s="8"/>
      <c r="CJ87" s="121"/>
      <c r="CN87" s="8"/>
      <c r="CP87" s="121"/>
      <c r="CT87" s="8"/>
      <c r="CV87" s="121"/>
      <c r="CZ87" s="8"/>
      <c r="DB87" s="121"/>
      <c r="DF87" s="8"/>
      <c r="DH87" s="121"/>
      <c r="DL87" s="8"/>
      <c r="DN87" s="121"/>
      <c r="DR87" s="8"/>
      <c r="DT87" s="121"/>
      <c r="DX87" s="8"/>
      <c r="DZ87" s="121"/>
      <c r="ED87" s="8"/>
      <c r="EF87" s="121"/>
      <c r="EJ87" s="8"/>
      <c r="EL87" s="121"/>
      <c r="EP87" s="8"/>
      <c r="ER87" s="121"/>
      <c r="EV87" s="8"/>
      <c r="EX87" s="121"/>
      <c r="FB87" s="8"/>
      <c r="FD87" s="121"/>
      <c r="FH87" s="8"/>
      <c r="FJ87" s="121"/>
      <c r="FN87" s="8"/>
      <c r="FP87" s="121"/>
      <c r="FT87" s="8"/>
      <c r="FV87" s="121"/>
      <c r="FZ87" s="8"/>
      <c r="GB87" s="121"/>
      <c r="GF87" s="8"/>
      <c r="GH87" s="121"/>
      <c r="GL87" s="8"/>
      <c r="GN87" s="121"/>
      <c r="GR87" s="8"/>
      <c r="GT87" s="121"/>
      <c r="GX87" s="8"/>
      <c r="GZ87" s="121"/>
      <c r="HD87" s="8"/>
      <c r="HF87" s="121"/>
      <c r="HJ87" s="8"/>
      <c r="HL87" s="121"/>
      <c r="HP87" s="8"/>
      <c r="HR87" s="121"/>
      <c r="HV87" s="8"/>
      <c r="HX87" s="121"/>
      <c r="IB87" s="8"/>
      <c r="ID87" s="121"/>
      <c r="IH87" s="8"/>
      <c r="IJ87" s="121"/>
      <c r="IN87" s="8"/>
      <c r="IP87" s="121"/>
      <c r="IT87" s="8"/>
      <c r="IV87" s="121"/>
      <c r="IZ87" s="8"/>
      <c r="JB87" s="121"/>
      <c r="JF87" s="8"/>
      <c r="JH87" s="121"/>
      <c r="JL87" s="8"/>
      <c r="JN87" s="121"/>
      <c r="JR87" s="8"/>
      <c r="JT87" s="121"/>
      <c r="JX87" s="8"/>
      <c r="JZ87" s="121"/>
      <c r="KD87" s="8"/>
      <c r="KF87" s="121"/>
      <c r="KJ87" s="8"/>
      <c r="KL87" s="121"/>
      <c r="KP87" s="8"/>
      <c r="KR87" s="121"/>
      <c r="KV87" s="8"/>
      <c r="KX87" s="121"/>
      <c r="LB87" s="8"/>
      <c r="LD87" s="121"/>
    </row>
    <row r="88" spans="1:316" x14ac:dyDescent="0.3">
      <c r="A88" s="1">
        <v>85</v>
      </c>
      <c r="B88" s="8"/>
      <c r="D88" s="121"/>
      <c r="H88" s="8"/>
      <c r="J88" s="121"/>
      <c r="N88" s="8"/>
      <c r="P88" s="121"/>
      <c r="T88" s="8"/>
      <c r="V88" s="121"/>
      <c r="Z88" s="8"/>
      <c r="AB88" s="121"/>
      <c r="AF88" s="8"/>
      <c r="AH88" s="121"/>
      <c r="AL88" s="8"/>
      <c r="AN88" s="121"/>
      <c r="AR88" s="8"/>
      <c r="AT88" s="121"/>
      <c r="AX88" s="8"/>
      <c r="AZ88" s="121"/>
      <c r="BD88" s="8"/>
      <c r="BF88" s="121"/>
      <c r="BJ88" s="8"/>
      <c r="BL88" s="121"/>
      <c r="BP88" s="8"/>
      <c r="BR88" s="121"/>
      <c r="BV88" s="8"/>
      <c r="BX88" s="121"/>
      <c r="CB88" s="8"/>
      <c r="CD88" s="121"/>
      <c r="CH88" s="8"/>
      <c r="CJ88" s="121"/>
      <c r="CN88" s="8"/>
      <c r="CP88" s="121"/>
      <c r="CT88" s="8"/>
      <c r="CV88" s="121"/>
      <c r="CZ88" s="8"/>
      <c r="DB88" s="121"/>
      <c r="DF88" s="8"/>
      <c r="DH88" s="121"/>
      <c r="DL88" s="8"/>
      <c r="DN88" s="121"/>
      <c r="DR88" s="8"/>
      <c r="DT88" s="121"/>
      <c r="DX88" s="8"/>
      <c r="DZ88" s="121"/>
      <c r="ED88" s="8"/>
      <c r="EF88" s="121"/>
      <c r="EJ88" s="8"/>
      <c r="EL88" s="121"/>
      <c r="EP88" s="8"/>
      <c r="ER88" s="121"/>
      <c r="EV88" s="8"/>
      <c r="EX88" s="121"/>
      <c r="FB88" s="8"/>
      <c r="FD88" s="121"/>
      <c r="FH88" s="8"/>
      <c r="FJ88" s="121"/>
      <c r="FN88" s="8"/>
      <c r="FP88" s="121"/>
      <c r="FT88" s="8"/>
      <c r="FV88" s="121"/>
      <c r="FZ88" s="8"/>
      <c r="GB88" s="121"/>
      <c r="GF88" s="8"/>
      <c r="GH88" s="121"/>
      <c r="GL88" s="8"/>
      <c r="GN88" s="121"/>
      <c r="GR88" s="8"/>
      <c r="GT88" s="121"/>
      <c r="GX88" s="8"/>
      <c r="GZ88" s="121"/>
      <c r="HD88" s="8"/>
      <c r="HF88" s="121"/>
      <c r="HJ88" s="8"/>
      <c r="HL88" s="121"/>
      <c r="HP88" s="8"/>
      <c r="HR88" s="121"/>
      <c r="HV88" s="8"/>
      <c r="HX88" s="121"/>
      <c r="IB88" s="8"/>
      <c r="ID88" s="121"/>
      <c r="IH88" s="8"/>
      <c r="IJ88" s="121"/>
      <c r="IN88" s="8"/>
      <c r="IP88" s="121"/>
      <c r="IT88" s="8"/>
      <c r="IV88" s="121"/>
      <c r="IZ88" s="8"/>
      <c r="JB88" s="121"/>
      <c r="JF88" s="8"/>
      <c r="JH88" s="121"/>
      <c r="JL88" s="8"/>
      <c r="JN88" s="121"/>
      <c r="JR88" s="8"/>
      <c r="JT88" s="121"/>
      <c r="JX88" s="8"/>
      <c r="JZ88" s="121"/>
      <c r="KD88" s="8"/>
      <c r="KF88" s="121"/>
      <c r="KJ88" s="8"/>
      <c r="KL88" s="121"/>
      <c r="KP88" s="8"/>
      <c r="KR88" s="121"/>
      <c r="KV88" s="8"/>
      <c r="KX88" s="121"/>
      <c r="LB88" s="8"/>
      <c r="LD88" s="121"/>
    </row>
    <row r="89" spans="1:316" x14ac:dyDescent="0.3">
      <c r="A89" s="1">
        <v>86</v>
      </c>
      <c r="B89" s="8"/>
      <c r="D89" s="121"/>
      <c r="H89" s="8"/>
      <c r="J89" s="121"/>
      <c r="N89" s="8"/>
      <c r="P89" s="121"/>
      <c r="T89" s="8"/>
      <c r="V89" s="121"/>
      <c r="Z89" s="8"/>
      <c r="AB89" s="121"/>
      <c r="AF89" s="8"/>
      <c r="AH89" s="121"/>
      <c r="AL89" s="8"/>
      <c r="AN89" s="121"/>
      <c r="AR89" s="8"/>
      <c r="AT89" s="121"/>
      <c r="AX89" s="8"/>
      <c r="AZ89" s="121"/>
      <c r="BD89" s="8"/>
      <c r="BF89" s="121"/>
      <c r="BJ89" s="8"/>
      <c r="BL89" s="121"/>
      <c r="BP89" s="8"/>
      <c r="BR89" s="121"/>
      <c r="BV89" s="8"/>
      <c r="BX89" s="121"/>
      <c r="CB89" s="8"/>
      <c r="CD89" s="121"/>
      <c r="CH89" s="8"/>
      <c r="CJ89" s="121"/>
      <c r="CN89" s="8"/>
      <c r="CP89" s="121"/>
      <c r="CT89" s="8"/>
      <c r="CV89" s="121"/>
      <c r="CZ89" s="8"/>
      <c r="DB89" s="121"/>
      <c r="DF89" s="8"/>
      <c r="DH89" s="121"/>
      <c r="DL89" s="8"/>
      <c r="DN89" s="121"/>
      <c r="DR89" s="8"/>
      <c r="DT89" s="121"/>
      <c r="DX89" s="8"/>
      <c r="DZ89" s="121"/>
      <c r="ED89" s="8"/>
      <c r="EF89" s="121"/>
      <c r="EJ89" s="8"/>
      <c r="EL89" s="121"/>
      <c r="EP89" s="8"/>
      <c r="ER89" s="121"/>
      <c r="EV89" s="8"/>
      <c r="EX89" s="121"/>
      <c r="FB89" s="8"/>
      <c r="FD89" s="121"/>
      <c r="FH89" s="8"/>
      <c r="FJ89" s="121"/>
      <c r="FN89" s="8"/>
      <c r="FP89" s="121"/>
      <c r="FT89" s="8"/>
      <c r="FV89" s="121"/>
      <c r="FZ89" s="8"/>
      <c r="GB89" s="121"/>
      <c r="GF89" s="8"/>
      <c r="GH89" s="121"/>
      <c r="GL89" s="8"/>
      <c r="GN89" s="121"/>
      <c r="GR89" s="8"/>
      <c r="GT89" s="121"/>
      <c r="GX89" s="8"/>
      <c r="GZ89" s="121"/>
      <c r="HD89" s="8"/>
      <c r="HF89" s="121"/>
      <c r="HJ89" s="8"/>
      <c r="HL89" s="121"/>
      <c r="HP89" s="8"/>
      <c r="HR89" s="121"/>
      <c r="HV89" s="8"/>
      <c r="HX89" s="121"/>
      <c r="IB89" s="8"/>
      <c r="ID89" s="121"/>
      <c r="IH89" s="8"/>
      <c r="IJ89" s="121"/>
      <c r="IN89" s="8"/>
      <c r="IP89" s="121"/>
      <c r="IT89" s="8"/>
      <c r="IV89" s="121"/>
      <c r="IZ89" s="8"/>
      <c r="JB89" s="121"/>
      <c r="JF89" s="8"/>
      <c r="JH89" s="121"/>
      <c r="JL89" s="8"/>
      <c r="JN89" s="121"/>
      <c r="JR89" s="8"/>
      <c r="JT89" s="121"/>
      <c r="JX89" s="8"/>
      <c r="JZ89" s="121"/>
      <c r="KD89" s="8"/>
      <c r="KF89" s="121"/>
      <c r="KJ89" s="8"/>
      <c r="KL89" s="121"/>
      <c r="KP89" s="8"/>
      <c r="KR89" s="121"/>
      <c r="KV89" s="8"/>
      <c r="KX89" s="121"/>
      <c r="LB89" s="8"/>
      <c r="LD89" s="121"/>
    </row>
    <row r="90" spans="1:316" x14ac:dyDescent="0.3">
      <c r="A90" s="1">
        <v>87</v>
      </c>
      <c r="B90" s="8"/>
      <c r="D90" s="121"/>
      <c r="H90" s="8"/>
      <c r="J90" s="121"/>
      <c r="N90" s="8"/>
      <c r="P90" s="121"/>
      <c r="T90" s="8"/>
      <c r="V90" s="121"/>
      <c r="Z90" s="8"/>
      <c r="AB90" s="121"/>
      <c r="AF90" s="8"/>
      <c r="AH90" s="121"/>
      <c r="AL90" s="8"/>
      <c r="AN90" s="121"/>
      <c r="AR90" s="8"/>
      <c r="AT90" s="121"/>
      <c r="AX90" s="8"/>
      <c r="AZ90" s="121"/>
      <c r="BD90" s="8"/>
      <c r="BF90" s="121"/>
      <c r="BJ90" s="8"/>
      <c r="BL90" s="121"/>
      <c r="BP90" s="8"/>
      <c r="BR90" s="121"/>
      <c r="BV90" s="8"/>
      <c r="BX90" s="121"/>
      <c r="CB90" s="8"/>
      <c r="CD90" s="121"/>
      <c r="CH90" s="8"/>
      <c r="CJ90" s="121"/>
      <c r="CN90" s="8"/>
      <c r="CP90" s="121"/>
      <c r="CT90" s="8"/>
      <c r="CV90" s="121"/>
      <c r="CZ90" s="8"/>
      <c r="DB90" s="121"/>
      <c r="DF90" s="8"/>
      <c r="DH90" s="121"/>
      <c r="DL90" s="8"/>
      <c r="DN90" s="121"/>
      <c r="DR90" s="8"/>
      <c r="DT90" s="121"/>
      <c r="DX90" s="8"/>
      <c r="DZ90" s="121"/>
      <c r="ED90" s="8"/>
      <c r="EF90" s="121"/>
      <c r="EJ90" s="8"/>
      <c r="EL90" s="121"/>
      <c r="EP90" s="8"/>
      <c r="ER90" s="121"/>
      <c r="EV90" s="8"/>
      <c r="EX90" s="121"/>
      <c r="FB90" s="8"/>
      <c r="FD90" s="121"/>
      <c r="FH90" s="8"/>
      <c r="FJ90" s="121"/>
      <c r="FN90" s="8"/>
      <c r="FP90" s="121"/>
      <c r="FT90" s="8"/>
      <c r="FV90" s="121"/>
      <c r="FZ90" s="8"/>
      <c r="GB90" s="121"/>
      <c r="GF90" s="8"/>
      <c r="GH90" s="121"/>
      <c r="GL90" s="8"/>
      <c r="GN90" s="121"/>
      <c r="GR90" s="8"/>
      <c r="GT90" s="121"/>
      <c r="GX90" s="8"/>
      <c r="GZ90" s="121"/>
      <c r="HD90" s="8"/>
      <c r="HF90" s="121"/>
      <c r="HJ90" s="8"/>
      <c r="HL90" s="121"/>
      <c r="HP90" s="8"/>
      <c r="HR90" s="121"/>
      <c r="HV90" s="8"/>
      <c r="HX90" s="121"/>
      <c r="IB90" s="8"/>
      <c r="ID90" s="121"/>
      <c r="IH90" s="8"/>
      <c r="IJ90" s="121"/>
      <c r="IN90" s="8"/>
      <c r="IP90" s="121"/>
      <c r="IT90" s="8"/>
      <c r="IV90" s="121"/>
      <c r="IZ90" s="8"/>
      <c r="JB90" s="121"/>
      <c r="JF90" s="8"/>
      <c r="JH90" s="121"/>
      <c r="JL90" s="8"/>
      <c r="JN90" s="121"/>
      <c r="JR90" s="8"/>
      <c r="JT90" s="121"/>
      <c r="JX90" s="8"/>
      <c r="JZ90" s="121"/>
      <c r="KD90" s="8"/>
      <c r="KF90" s="121"/>
      <c r="KJ90" s="8"/>
      <c r="KL90" s="121"/>
      <c r="KP90" s="8"/>
      <c r="KR90" s="121"/>
      <c r="KV90" s="8"/>
      <c r="KX90" s="121"/>
      <c r="LB90" s="8"/>
      <c r="LD90" s="121"/>
    </row>
    <row r="91" spans="1:316" x14ac:dyDescent="0.3">
      <c r="A91" s="1">
        <v>88</v>
      </c>
      <c r="B91" s="8"/>
      <c r="D91" s="121"/>
      <c r="H91" s="8"/>
      <c r="J91" s="121"/>
      <c r="N91" s="8"/>
      <c r="P91" s="121"/>
      <c r="T91" s="8"/>
      <c r="V91" s="121"/>
      <c r="Z91" s="8"/>
      <c r="AB91" s="121"/>
      <c r="AF91" s="8"/>
      <c r="AH91" s="121"/>
      <c r="AL91" s="8"/>
      <c r="AN91" s="121"/>
      <c r="AR91" s="8"/>
      <c r="AT91" s="121"/>
      <c r="AX91" s="8"/>
      <c r="AZ91" s="121"/>
      <c r="BD91" s="8"/>
      <c r="BF91" s="121"/>
      <c r="BJ91" s="8"/>
      <c r="BL91" s="121"/>
      <c r="BP91" s="8"/>
      <c r="BR91" s="121"/>
      <c r="BV91" s="8"/>
      <c r="BX91" s="121"/>
      <c r="CB91" s="8"/>
      <c r="CD91" s="121"/>
      <c r="CH91" s="8"/>
      <c r="CJ91" s="121"/>
      <c r="CN91" s="8"/>
      <c r="CP91" s="121"/>
      <c r="CT91" s="8"/>
      <c r="CV91" s="121"/>
      <c r="CZ91" s="8"/>
      <c r="DB91" s="121"/>
      <c r="DF91" s="8"/>
      <c r="DH91" s="121"/>
      <c r="DL91" s="8"/>
      <c r="DN91" s="121"/>
      <c r="DR91" s="8"/>
      <c r="DT91" s="121"/>
      <c r="DX91" s="8"/>
      <c r="DZ91" s="121"/>
      <c r="ED91" s="8"/>
      <c r="EF91" s="121"/>
      <c r="EJ91" s="8"/>
      <c r="EL91" s="121"/>
      <c r="EP91" s="8"/>
      <c r="ER91" s="121"/>
      <c r="EV91" s="8"/>
      <c r="EX91" s="121"/>
      <c r="FB91" s="8"/>
      <c r="FD91" s="121"/>
      <c r="FH91" s="8"/>
      <c r="FJ91" s="121"/>
      <c r="FN91" s="8"/>
      <c r="FP91" s="121"/>
      <c r="FT91" s="8"/>
      <c r="FV91" s="121"/>
      <c r="FZ91" s="8"/>
      <c r="GB91" s="121"/>
      <c r="GF91" s="8"/>
      <c r="GH91" s="121"/>
      <c r="GL91" s="8"/>
      <c r="GN91" s="121"/>
      <c r="GR91" s="8"/>
      <c r="GT91" s="121"/>
      <c r="GX91" s="8"/>
      <c r="GZ91" s="121"/>
      <c r="HD91" s="8"/>
      <c r="HF91" s="121"/>
      <c r="HJ91" s="8"/>
      <c r="HL91" s="121"/>
      <c r="HP91" s="8"/>
      <c r="HR91" s="121"/>
      <c r="HV91" s="8"/>
      <c r="HX91" s="121"/>
      <c r="IB91" s="8"/>
      <c r="ID91" s="121"/>
      <c r="IH91" s="8"/>
      <c r="IJ91" s="121"/>
      <c r="IN91" s="8"/>
      <c r="IP91" s="121"/>
      <c r="IT91" s="8"/>
      <c r="IV91" s="121"/>
      <c r="IZ91" s="8"/>
      <c r="JB91" s="121"/>
      <c r="JF91" s="8"/>
      <c r="JH91" s="121"/>
      <c r="JL91" s="8"/>
      <c r="JN91" s="121"/>
      <c r="JR91" s="8"/>
      <c r="JT91" s="121"/>
      <c r="JX91" s="8"/>
      <c r="JZ91" s="121"/>
      <c r="KD91" s="8"/>
      <c r="KF91" s="121"/>
      <c r="KJ91" s="8"/>
      <c r="KL91" s="121"/>
      <c r="KP91" s="8"/>
      <c r="KR91" s="121"/>
      <c r="KV91" s="8"/>
      <c r="KX91" s="121"/>
      <c r="LB91" s="8"/>
      <c r="LD91" s="121"/>
    </row>
    <row r="92" spans="1:316" x14ac:dyDescent="0.3">
      <c r="A92" s="1">
        <v>89</v>
      </c>
      <c r="B92" s="8"/>
      <c r="D92" s="121"/>
      <c r="H92" s="8"/>
      <c r="J92" s="121"/>
      <c r="N92" s="8"/>
      <c r="P92" s="121"/>
      <c r="T92" s="8"/>
      <c r="V92" s="121"/>
      <c r="Z92" s="8"/>
      <c r="AB92" s="121"/>
      <c r="AF92" s="8"/>
      <c r="AH92" s="121"/>
      <c r="AL92" s="8"/>
      <c r="AN92" s="121"/>
      <c r="AR92" s="8"/>
      <c r="AT92" s="121"/>
      <c r="AX92" s="8"/>
      <c r="AZ92" s="121"/>
      <c r="BD92" s="8"/>
      <c r="BF92" s="121"/>
      <c r="BJ92" s="8"/>
      <c r="BL92" s="121"/>
      <c r="BP92" s="8"/>
      <c r="BR92" s="121"/>
      <c r="BV92" s="8"/>
      <c r="BX92" s="121"/>
      <c r="CB92" s="8"/>
      <c r="CD92" s="121"/>
      <c r="CH92" s="8"/>
      <c r="CJ92" s="121"/>
      <c r="CN92" s="8"/>
      <c r="CP92" s="121"/>
      <c r="CT92" s="8"/>
      <c r="CV92" s="121"/>
      <c r="CZ92" s="8"/>
      <c r="DB92" s="121"/>
      <c r="DF92" s="8"/>
      <c r="DH92" s="121"/>
      <c r="DL92" s="8"/>
      <c r="DN92" s="121"/>
      <c r="DR92" s="8"/>
      <c r="DT92" s="121"/>
      <c r="DX92" s="8"/>
      <c r="DZ92" s="121"/>
      <c r="ED92" s="8"/>
      <c r="EF92" s="121"/>
      <c r="EJ92" s="8"/>
      <c r="EL92" s="121"/>
      <c r="EP92" s="8"/>
      <c r="ER92" s="121"/>
      <c r="EV92" s="8"/>
      <c r="EX92" s="121"/>
      <c r="FB92" s="8"/>
      <c r="FD92" s="121"/>
      <c r="FH92" s="8"/>
      <c r="FJ92" s="121"/>
      <c r="FN92" s="8"/>
      <c r="FP92" s="121"/>
      <c r="FT92" s="8"/>
      <c r="FV92" s="121"/>
      <c r="FZ92" s="8"/>
      <c r="GB92" s="121"/>
      <c r="GF92" s="8"/>
      <c r="GH92" s="121"/>
      <c r="GL92" s="8"/>
      <c r="GN92" s="121"/>
      <c r="GR92" s="8"/>
      <c r="GT92" s="121"/>
      <c r="GX92" s="8"/>
      <c r="GZ92" s="121"/>
      <c r="HD92" s="8"/>
      <c r="HF92" s="121"/>
      <c r="HJ92" s="8"/>
      <c r="HL92" s="121"/>
      <c r="HP92" s="8"/>
      <c r="HR92" s="121"/>
      <c r="HV92" s="8"/>
      <c r="HX92" s="121"/>
      <c r="IB92" s="8"/>
      <c r="ID92" s="121"/>
      <c r="IH92" s="8"/>
      <c r="IJ92" s="121"/>
      <c r="IN92" s="8"/>
      <c r="IP92" s="121"/>
      <c r="IT92" s="8"/>
      <c r="IV92" s="121"/>
      <c r="IZ92" s="8"/>
      <c r="JB92" s="121"/>
      <c r="JF92" s="8"/>
      <c r="JH92" s="121"/>
      <c r="JL92" s="8"/>
      <c r="JN92" s="121"/>
      <c r="JR92" s="8"/>
      <c r="JT92" s="121"/>
      <c r="JX92" s="8"/>
      <c r="JZ92" s="121"/>
      <c r="KD92" s="8"/>
      <c r="KF92" s="121"/>
      <c r="KJ92" s="8"/>
      <c r="KL92" s="121"/>
      <c r="KP92" s="8"/>
      <c r="KR92" s="121"/>
      <c r="KV92" s="8"/>
      <c r="KX92" s="121"/>
      <c r="LB92" s="8"/>
      <c r="LD92" s="121"/>
    </row>
    <row r="93" spans="1:316" x14ac:dyDescent="0.3">
      <c r="A93" s="1">
        <v>90</v>
      </c>
      <c r="B93" s="8"/>
      <c r="D93" s="121"/>
      <c r="H93" s="8"/>
      <c r="J93" s="121"/>
      <c r="N93" s="8"/>
      <c r="P93" s="121"/>
      <c r="T93" s="8"/>
      <c r="V93" s="121"/>
      <c r="Z93" s="8"/>
      <c r="AB93" s="121"/>
      <c r="AF93" s="8"/>
      <c r="AH93" s="121"/>
      <c r="AL93" s="8"/>
      <c r="AN93" s="121"/>
      <c r="AR93" s="8"/>
      <c r="AT93" s="121"/>
      <c r="AX93" s="8"/>
      <c r="AZ93" s="121"/>
      <c r="BD93" s="8"/>
      <c r="BF93" s="121"/>
      <c r="BJ93" s="8"/>
      <c r="BL93" s="121"/>
      <c r="BP93" s="8"/>
      <c r="BR93" s="121"/>
      <c r="BV93" s="8"/>
      <c r="BX93" s="121"/>
      <c r="CB93" s="8"/>
      <c r="CD93" s="121"/>
      <c r="CH93" s="8"/>
      <c r="CJ93" s="121"/>
      <c r="CN93" s="8"/>
      <c r="CP93" s="121"/>
      <c r="CT93" s="8"/>
      <c r="CV93" s="121"/>
      <c r="CZ93" s="8"/>
      <c r="DB93" s="121"/>
      <c r="DF93" s="8"/>
      <c r="DH93" s="121"/>
      <c r="DL93" s="8"/>
      <c r="DN93" s="121"/>
      <c r="DR93" s="8"/>
      <c r="DT93" s="121"/>
      <c r="DX93" s="8"/>
      <c r="DZ93" s="121"/>
      <c r="ED93" s="8"/>
      <c r="EF93" s="121"/>
      <c r="EJ93" s="8"/>
      <c r="EL93" s="121"/>
      <c r="EP93" s="8"/>
      <c r="ER93" s="121"/>
      <c r="EV93" s="8"/>
      <c r="EX93" s="121"/>
      <c r="FB93" s="8"/>
      <c r="FD93" s="121"/>
      <c r="FH93" s="8"/>
      <c r="FJ93" s="121"/>
      <c r="FN93" s="8"/>
      <c r="FP93" s="121"/>
      <c r="FT93" s="8"/>
      <c r="FV93" s="121"/>
      <c r="FZ93" s="8"/>
      <c r="GB93" s="121"/>
      <c r="GF93" s="8"/>
      <c r="GH93" s="121"/>
      <c r="GL93" s="8"/>
      <c r="GN93" s="121"/>
      <c r="GR93" s="8"/>
      <c r="GT93" s="121"/>
      <c r="GX93" s="8"/>
      <c r="GZ93" s="121"/>
      <c r="HD93" s="8"/>
      <c r="HF93" s="121"/>
      <c r="HJ93" s="8"/>
      <c r="HL93" s="121"/>
      <c r="HP93" s="8"/>
      <c r="HR93" s="121"/>
      <c r="HV93" s="8"/>
      <c r="HX93" s="121"/>
      <c r="IB93" s="8"/>
      <c r="ID93" s="121"/>
      <c r="IH93" s="8"/>
      <c r="IJ93" s="121"/>
      <c r="IN93" s="8"/>
      <c r="IP93" s="121"/>
      <c r="IT93" s="8"/>
      <c r="IV93" s="121"/>
      <c r="IZ93" s="8"/>
      <c r="JB93" s="121"/>
      <c r="JF93" s="8"/>
      <c r="JH93" s="121"/>
      <c r="JL93" s="8"/>
      <c r="JN93" s="121"/>
      <c r="JR93" s="8"/>
      <c r="JT93" s="121"/>
      <c r="JX93" s="8"/>
      <c r="JZ93" s="121"/>
      <c r="KD93" s="8"/>
      <c r="KF93" s="121"/>
      <c r="KJ93" s="8"/>
      <c r="KL93" s="121"/>
      <c r="KP93" s="8"/>
      <c r="KR93" s="121"/>
      <c r="KV93" s="8"/>
      <c r="KX93" s="121"/>
      <c r="LB93" s="8"/>
      <c r="LD93" s="121"/>
    </row>
    <row r="94" spans="1:316" x14ac:dyDescent="0.3">
      <c r="A94" s="1">
        <v>91</v>
      </c>
      <c r="B94" s="8"/>
      <c r="D94" s="121"/>
      <c r="H94" s="8"/>
      <c r="J94" s="121"/>
      <c r="N94" s="8"/>
      <c r="P94" s="121"/>
      <c r="T94" s="8"/>
      <c r="V94" s="121"/>
      <c r="Z94" s="8"/>
      <c r="AB94" s="121"/>
      <c r="AF94" s="8"/>
      <c r="AH94" s="121"/>
      <c r="AL94" s="8"/>
      <c r="AN94" s="121"/>
      <c r="AR94" s="8"/>
      <c r="AT94" s="121"/>
      <c r="AX94" s="8"/>
      <c r="AZ94" s="121"/>
      <c r="BD94" s="8"/>
      <c r="BF94" s="121"/>
      <c r="BJ94" s="8"/>
      <c r="BL94" s="121"/>
      <c r="BP94" s="8"/>
      <c r="BR94" s="121"/>
      <c r="BV94" s="8"/>
      <c r="BX94" s="121"/>
      <c r="CB94" s="8"/>
      <c r="CD94" s="121"/>
      <c r="CH94" s="8"/>
      <c r="CJ94" s="121"/>
      <c r="CN94" s="8"/>
      <c r="CP94" s="121"/>
      <c r="CT94" s="8"/>
      <c r="CV94" s="121"/>
      <c r="CZ94" s="8"/>
      <c r="DB94" s="121"/>
      <c r="DF94" s="8"/>
      <c r="DH94" s="121"/>
      <c r="DL94" s="8"/>
      <c r="DN94" s="121"/>
      <c r="DR94" s="8"/>
      <c r="DT94" s="121"/>
      <c r="DX94" s="8"/>
      <c r="DZ94" s="121"/>
      <c r="ED94" s="8"/>
      <c r="EF94" s="121"/>
      <c r="EJ94" s="8"/>
      <c r="EL94" s="121"/>
      <c r="EP94" s="8"/>
      <c r="ER94" s="121"/>
      <c r="EV94" s="8"/>
      <c r="EX94" s="121"/>
      <c r="FB94" s="8"/>
      <c r="FD94" s="121"/>
      <c r="FH94" s="8"/>
      <c r="FJ94" s="121"/>
      <c r="FN94" s="8"/>
      <c r="FP94" s="121"/>
      <c r="FT94" s="8"/>
      <c r="FV94" s="121"/>
      <c r="FZ94" s="8"/>
      <c r="GB94" s="121"/>
      <c r="GF94" s="8"/>
      <c r="GH94" s="121"/>
      <c r="GL94" s="8"/>
      <c r="GN94" s="121"/>
      <c r="GR94" s="8"/>
      <c r="GT94" s="121"/>
      <c r="GX94" s="8"/>
      <c r="GZ94" s="121"/>
      <c r="HD94" s="8"/>
      <c r="HF94" s="121"/>
      <c r="HJ94" s="8"/>
      <c r="HL94" s="121"/>
      <c r="HP94" s="8"/>
      <c r="HR94" s="121"/>
      <c r="HV94" s="8"/>
      <c r="HX94" s="121"/>
      <c r="IB94" s="8"/>
      <c r="ID94" s="121"/>
      <c r="IH94" s="8"/>
      <c r="IJ94" s="121"/>
      <c r="IN94" s="8"/>
      <c r="IP94" s="121"/>
      <c r="IT94" s="8"/>
      <c r="IV94" s="121"/>
      <c r="IZ94" s="8"/>
      <c r="JB94" s="121"/>
      <c r="JF94" s="8"/>
      <c r="JH94" s="121"/>
      <c r="JL94" s="8"/>
      <c r="JN94" s="121"/>
      <c r="JR94" s="8"/>
      <c r="JT94" s="121"/>
      <c r="JX94" s="8"/>
      <c r="JZ94" s="121"/>
      <c r="KD94" s="8"/>
      <c r="KF94" s="121"/>
      <c r="KJ94" s="8"/>
      <c r="KL94" s="121"/>
      <c r="KP94" s="8"/>
      <c r="KR94" s="121"/>
      <c r="KV94" s="8"/>
      <c r="KX94" s="121"/>
      <c r="LB94" s="8"/>
      <c r="LD94" s="121"/>
    </row>
    <row r="95" spans="1:316" x14ac:dyDescent="0.3">
      <c r="A95" s="1">
        <v>92</v>
      </c>
      <c r="B95" s="8"/>
      <c r="D95" s="121"/>
      <c r="H95" s="8"/>
      <c r="J95" s="121"/>
      <c r="N95" s="8"/>
      <c r="P95" s="121"/>
      <c r="T95" s="8"/>
      <c r="V95" s="121"/>
      <c r="Z95" s="8"/>
      <c r="AB95" s="121"/>
      <c r="AF95" s="8"/>
      <c r="AH95" s="121"/>
      <c r="AL95" s="8"/>
      <c r="AN95" s="121"/>
      <c r="AR95" s="8"/>
      <c r="AT95" s="121"/>
      <c r="AX95" s="8"/>
      <c r="AZ95" s="121"/>
      <c r="BD95" s="8"/>
      <c r="BF95" s="121"/>
      <c r="BJ95" s="8"/>
      <c r="BL95" s="121"/>
      <c r="BP95" s="8"/>
      <c r="BR95" s="121"/>
      <c r="BV95" s="8"/>
      <c r="BX95" s="121"/>
      <c r="CB95" s="8"/>
      <c r="CD95" s="121"/>
      <c r="CH95" s="8"/>
      <c r="CJ95" s="121"/>
      <c r="CN95" s="8"/>
      <c r="CP95" s="121"/>
      <c r="CT95" s="8"/>
      <c r="CV95" s="121"/>
      <c r="CZ95" s="8"/>
      <c r="DB95" s="121"/>
      <c r="DF95" s="8"/>
      <c r="DH95" s="121"/>
      <c r="DL95" s="8"/>
      <c r="DN95" s="121"/>
      <c r="DR95" s="8"/>
      <c r="DT95" s="121"/>
      <c r="DX95" s="8"/>
      <c r="DZ95" s="121"/>
      <c r="ED95" s="8"/>
      <c r="EF95" s="121"/>
      <c r="EJ95" s="8"/>
      <c r="EL95" s="121"/>
      <c r="EP95" s="8"/>
      <c r="ER95" s="121"/>
      <c r="EV95" s="8"/>
      <c r="EX95" s="121"/>
      <c r="FB95" s="8"/>
      <c r="FD95" s="121"/>
      <c r="FH95" s="8"/>
      <c r="FJ95" s="121"/>
      <c r="FN95" s="8"/>
      <c r="FP95" s="121"/>
      <c r="FT95" s="8"/>
      <c r="FV95" s="121"/>
      <c r="FZ95" s="8"/>
      <c r="GB95" s="121"/>
      <c r="GF95" s="8"/>
      <c r="GH95" s="121"/>
      <c r="GL95" s="8"/>
      <c r="GN95" s="121"/>
      <c r="GR95" s="8"/>
      <c r="GT95" s="121"/>
      <c r="GX95" s="8"/>
      <c r="GZ95" s="121"/>
      <c r="HD95" s="8"/>
      <c r="HF95" s="121"/>
      <c r="HJ95" s="8"/>
      <c r="HL95" s="121"/>
      <c r="HP95" s="8"/>
      <c r="HR95" s="121"/>
      <c r="HV95" s="8"/>
      <c r="HX95" s="121"/>
      <c r="IB95" s="8"/>
      <c r="ID95" s="121"/>
      <c r="IH95" s="8"/>
      <c r="IJ95" s="121"/>
      <c r="IN95" s="8"/>
      <c r="IP95" s="121"/>
      <c r="IT95" s="8"/>
      <c r="IV95" s="121"/>
      <c r="IZ95" s="8"/>
      <c r="JB95" s="121"/>
      <c r="JF95" s="8"/>
      <c r="JH95" s="121"/>
      <c r="JL95" s="8"/>
      <c r="JN95" s="121"/>
      <c r="JR95" s="8"/>
      <c r="JT95" s="121"/>
      <c r="JX95" s="8"/>
      <c r="JZ95" s="121"/>
      <c r="KD95" s="8"/>
      <c r="KF95" s="121"/>
      <c r="KJ95" s="8"/>
      <c r="KL95" s="121"/>
      <c r="KP95" s="8"/>
      <c r="KR95" s="121"/>
      <c r="KV95" s="8"/>
      <c r="KX95" s="121"/>
      <c r="LB95" s="8"/>
      <c r="LD95" s="121"/>
    </row>
    <row r="96" spans="1:316" x14ac:dyDescent="0.3">
      <c r="A96" s="1">
        <v>93</v>
      </c>
      <c r="B96" s="8"/>
      <c r="D96" s="121"/>
      <c r="H96" s="8"/>
      <c r="J96" s="121"/>
      <c r="N96" s="8"/>
      <c r="P96" s="121"/>
      <c r="T96" s="8"/>
      <c r="V96" s="121"/>
      <c r="Z96" s="8"/>
      <c r="AB96" s="121"/>
      <c r="AF96" s="8"/>
      <c r="AH96" s="121"/>
      <c r="AL96" s="8"/>
      <c r="AN96" s="121"/>
      <c r="AR96" s="8"/>
      <c r="AT96" s="121"/>
      <c r="AX96" s="8"/>
      <c r="AZ96" s="121"/>
      <c r="BD96" s="8"/>
      <c r="BF96" s="121"/>
      <c r="BJ96" s="8"/>
      <c r="BL96" s="121"/>
      <c r="BP96" s="8"/>
      <c r="BR96" s="121"/>
      <c r="BV96" s="8"/>
      <c r="BX96" s="121"/>
      <c r="CB96" s="8"/>
      <c r="CD96" s="121"/>
      <c r="CH96" s="8"/>
      <c r="CJ96" s="121"/>
      <c r="CN96" s="8"/>
      <c r="CP96" s="121"/>
      <c r="CT96" s="8"/>
      <c r="CV96" s="121"/>
      <c r="CZ96" s="8"/>
      <c r="DB96" s="121"/>
      <c r="DF96" s="8"/>
      <c r="DH96" s="121"/>
      <c r="DL96" s="8"/>
      <c r="DN96" s="121"/>
      <c r="DR96" s="8"/>
      <c r="DT96" s="121"/>
      <c r="DX96" s="8"/>
      <c r="DZ96" s="121"/>
      <c r="ED96" s="8"/>
      <c r="EF96" s="121"/>
      <c r="EJ96" s="8"/>
      <c r="EL96" s="121"/>
      <c r="EP96" s="8"/>
      <c r="ER96" s="121"/>
      <c r="EV96" s="8"/>
      <c r="EX96" s="121"/>
      <c r="FB96" s="8"/>
      <c r="FD96" s="121"/>
      <c r="FH96" s="8"/>
      <c r="FJ96" s="121"/>
      <c r="FN96" s="8"/>
      <c r="FP96" s="121"/>
      <c r="FT96" s="8"/>
      <c r="FV96" s="121"/>
      <c r="FZ96" s="8"/>
      <c r="GB96" s="121"/>
      <c r="GF96" s="8"/>
      <c r="GH96" s="121"/>
      <c r="GL96" s="8"/>
      <c r="GN96" s="121"/>
      <c r="GR96" s="8"/>
      <c r="GT96" s="121"/>
      <c r="GX96" s="8"/>
      <c r="GZ96" s="121"/>
      <c r="HD96" s="8"/>
      <c r="HF96" s="121"/>
      <c r="HJ96" s="8"/>
      <c r="HL96" s="121"/>
      <c r="HP96" s="8"/>
      <c r="HR96" s="121"/>
      <c r="HV96" s="8"/>
      <c r="HX96" s="121"/>
      <c r="IB96" s="8"/>
      <c r="ID96" s="121"/>
      <c r="IH96" s="8"/>
      <c r="IJ96" s="121"/>
      <c r="IN96" s="8"/>
      <c r="IP96" s="121"/>
      <c r="IT96" s="8"/>
      <c r="IV96" s="121"/>
      <c r="IZ96" s="8"/>
      <c r="JB96" s="121"/>
      <c r="JF96" s="8"/>
      <c r="JH96" s="121"/>
      <c r="JL96" s="8"/>
      <c r="JN96" s="121"/>
      <c r="JR96" s="8"/>
      <c r="JT96" s="121"/>
      <c r="JX96" s="8"/>
      <c r="JZ96" s="121"/>
      <c r="KD96" s="8"/>
      <c r="KF96" s="121"/>
      <c r="KJ96" s="8"/>
      <c r="KL96" s="121"/>
      <c r="KP96" s="8"/>
      <c r="KR96" s="121"/>
      <c r="KV96" s="8"/>
      <c r="KX96" s="121"/>
      <c r="LB96" s="8"/>
      <c r="LD96" s="121"/>
    </row>
    <row r="97" spans="1:316" x14ac:dyDescent="0.3">
      <c r="A97" s="1">
        <v>94</v>
      </c>
      <c r="B97" s="8"/>
      <c r="D97" s="121"/>
      <c r="H97" s="8"/>
      <c r="J97" s="121"/>
      <c r="N97" s="8"/>
      <c r="P97" s="121"/>
      <c r="T97" s="8"/>
      <c r="V97" s="121"/>
      <c r="Z97" s="8"/>
      <c r="AB97" s="121"/>
      <c r="AF97" s="8"/>
      <c r="AH97" s="121"/>
      <c r="AL97" s="8"/>
      <c r="AN97" s="121"/>
      <c r="AR97" s="8"/>
      <c r="AT97" s="121"/>
      <c r="AX97" s="8"/>
      <c r="AZ97" s="121"/>
      <c r="BD97" s="8"/>
      <c r="BF97" s="121"/>
      <c r="BJ97" s="8"/>
      <c r="BL97" s="121"/>
      <c r="BP97" s="8"/>
      <c r="BR97" s="121"/>
      <c r="BV97" s="8"/>
      <c r="BX97" s="121"/>
      <c r="CB97" s="8"/>
      <c r="CD97" s="121"/>
      <c r="CH97" s="8"/>
      <c r="CJ97" s="121"/>
      <c r="CN97" s="8"/>
      <c r="CP97" s="121"/>
      <c r="CT97" s="8"/>
      <c r="CV97" s="121"/>
      <c r="CZ97" s="8"/>
      <c r="DB97" s="121"/>
      <c r="DF97" s="8"/>
      <c r="DH97" s="121"/>
      <c r="DL97" s="8"/>
      <c r="DN97" s="121"/>
      <c r="DR97" s="8"/>
      <c r="DT97" s="121"/>
      <c r="DX97" s="8"/>
      <c r="DZ97" s="121"/>
      <c r="ED97" s="8"/>
      <c r="EF97" s="121"/>
      <c r="EJ97" s="8"/>
      <c r="EL97" s="121"/>
      <c r="EP97" s="8"/>
      <c r="ER97" s="121"/>
      <c r="EV97" s="8"/>
      <c r="EX97" s="121"/>
      <c r="FB97" s="8"/>
      <c r="FD97" s="121"/>
      <c r="FH97" s="8"/>
      <c r="FJ97" s="121"/>
      <c r="FN97" s="8"/>
      <c r="FP97" s="121"/>
      <c r="FT97" s="8"/>
      <c r="FV97" s="121"/>
      <c r="FZ97" s="8"/>
      <c r="GB97" s="121"/>
      <c r="GF97" s="8"/>
      <c r="GH97" s="121"/>
      <c r="GL97" s="8"/>
      <c r="GN97" s="121"/>
      <c r="GR97" s="8"/>
      <c r="GT97" s="121"/>
      <c r="GX97" s="8"/>
      <c r="GZ97" s="121"/>
      <c r="HD97" s="8"/>
      <c r="HF97" s="121"/>
      <c r="HJ97" s="8"/>
      <c r="HL97" s="121"/>
      <c r="HP97" s="8"/>
      <c r="HR97" s="121"/>
      <c r="HV97" s="8"/>
      <c r="HX97" s="121"/>
      <c r="IB97" s="8"/>
      <c r="ID97" s="121"/>
      <c r="IH97" s="8"/>
      <c r="IJ97" s="121"/>
      <c r="IN97" s="8"/>
      <c r="IP97" s="121"/>
      <c r="IT97" s="8"/>
      <c r="IV97" s="121"/>
      <c r="IZ97" s="8"/>
      <c r="JB97" s="121"/>
      <c r="JF97" s="8"/>
      <c r="JH97" s="121"/>
      <c r="JL97" s="8"/>
      <c r="JN97" s="121"/>
      <c r="JR97" s="8"/>
      <c r="JT97" s="121"/>
      <c r="JX97" s="8"/>
      <c r="JZ97" s="121"/>
      <c r="KD97" s="8"/>
      <c r="KF97" s="121"/>
      <c r="KJ97" s="8"/>
      <c r="KL97" s="121"/>
      <c r="KP97" s="8"/>
      <c r="KR97" s="121"/>
      <c r="KV97" s="8"/>
      <c r="KX97" s="121"/>
      <c r="LB97" s="8"/>
      <c r="LD97" s="121"/>
    </row>
    <row r="98" spans="1:316" x14ac:dyDescent="0.3">
      <c r="A98" s="1">
        <v>95</v>
      </c>
      <c r="B98" s="8"/>
      <c r="D98" s="121"/>
      <c r="H98" s="8"/>
      <c r="J98" s="121"/>
      <c r="N98" s="8"/>
      <c r="P98" s="121"/>
      <c r="T98" s="8"/>
      <c r="V98" s="121"/>
      <c r="Z98" s="8"/>
      <c r="AB98" s="121"/>
      <c r="AF98" s="8"/>
      <c r="AH98" s="121"/>
      <c r="AL98" s="8"/>
      <c r="AN98" s="121"/>
      <c r="AR98" s="8"/>
      <c r="AT98" s="121"/>
      <c r="AX98" s="8"/>
      <c r="AZ98" s="121"/>
      <c r="BD98" s="8"/>
      <c r="BF98" s="121"/>
      <c r="BJ98" s="8"/>
      <c r="BL98" s="121"/>
      <c r="BP98" s="8"/>
      <c r="BR98" s="121"/>
      <c r="BV98" s="8"/>
      <c r="BX98" s="121"/>
      <c r="CB98" s="8"/>
      <c r="CD98" s="121"/>
      <c r="CH98" s="8"/>
      <c r="CJ98" s="121"/>
      <c r="CN98" s="8"/>
      <c r="CP98" s="121"/>
      <c r="CT98" s="8"/>
      <c r="CV98" s="121"/>
      <c r="CZ98" s="8"/>
      <c r="DB98" s="121"/>
      <c r="DF98" s="8"/>
      <c r="DH98" s="121"/>
      <c r="DL98" s="8"/>
      <c r="DN98" s="121"/>
      <c r="DR98" s="8"/>
      <c r="DT98" s="121"/>
      <c r="DX98" s="8"/>
      <c r="DZ98" s="121"/>
      <c r="ED98" s="8"/>
      <c r="EF98" s="121"/>
      <c r="EJ98" s="8"/>
      <c r="EL98" s="121"/>
      <c r="EP98" s="8"/>
      <c r="ER98" s="121"/>
      <c r="EV98" s="8"/>
      <c r="EX98" s="121"/>
      <c r="FB98" s="8"/>
      <c r="FD98" s="121"/>
      <c r="FH98" s="8"/>
      <c r="FJ98" s="121"/>
      <c r="FN98" s="8"/>
      <c r="FP98" s="121"/>
      <c r="FT98" s="8"/>
      <c r="FV98" s="121"/>
      <c r="FZ98" s="8"/>
      <c r="GB98" s="121"/>
      <c r="GF98" s="8"/>
      <c r="GH98" s="121"/>
      <c r="GL98" s="8"/>
      <c r="GN98" s="121"/>
      <c r="GR98" s="8"/>
      <c r="GT98" s="121"/>
      <c r="GX98" s="8"/>
      <c r="GZ98" s="121"/>
      <c r="HD98" s="8"/>
      <c r="HF98" s="121"/>
      <c r="HJ98" s="8"/>
      <c r="HL98" s="121"/>
      <c r="HP98" s="8"/>
      <c r="HR98" s="121"/>
      <c r="HV98" s="8"/>
      <c r="HX98" s="121"/>
      <c r="IB98" s="8"/>
      <c r="ID98" s="121"/>
      <c r="IH98" s="8"/>
      <c r="IJ98" s="121"/>
      <c r="IN98" s="8"/>
      <c r="IP98" s="121"/>
      <c r="IT98" s="8"/>
      <c r="IV98" s="121"/>
      <c r="IZ98" s="8"/>
      <c r="JB98" s="121"/>
      <c r="JF98" s="8"/>
      <c r="JH98" s="121"/>
      <c r="JL98" s="8"/>
      <c r="JN98" s="121"/>
      <c r="JR98" s="8"/>
      <c r="JT98" s="121"/>
      <c r="JX98" s="8"/>
      <c r="JZ98" s="121"/>
      <c r="KD98" s="8"/>
      <c r="KF98" s="121"/>
      <c r="KJ98" s="8"/>
      <c r="KL98" s="121"/>
      <c r="KP98" s="8"/>
      <c r="KR98" s="121"/>
      <c r="KV98" s="8"/>
      <c r="KX98" s="121"/>
      <c r="LB98" s="8"/>
      <c r="LD98" s="121"/>
    </row>
    <row r="99" spans="1:316" x14ac:dyDescent="0.3">
      <c r="A99" s="1">
        <v>96</v>
      </c>
      <c r="B99" s="8"/>
      <c r="D99" s="121"/>
      <c r="H99" s="8"/>
      <c r="J99" s="121"/>
      <c r="N99" s="8"/>
      <c r="P99" s="121"/>
      <c r="T99" s="8"/>
      <c r="V99" s="121"/>
      <c r="Z99" s="8"/>
      <c r="AB99" s="121"/>
      <c r="AF99" s="8"/>
      <c r="AH99" s="121"/>
      <c r="AL99" s="8"/>
      <c r="AN99" s="121"/>
      <c r="AR99" s="8"/>
      <c r="AT99" s="121"/>
      <c r="AX99" s="8"/>
      <c r="AZ99" s="121"/>
      <c r="BD99" s="8"/>
      <c r="BF99" s="121"/>
      <c r="BJ99" s="8"/>
      <c r="BL99" s="121"/>
      <c r="BP99" s="8"/>
      <c r="BR99" s="121"/>
      <c r="BV99" s="8"/>
      <c r="BX99" s="121"/>
      <c r="CB99" s="8"/>
      <c r="CD99" s="121"/>
      <c r="CH99" s="8"/>
      <c r="CJ99" s="121"/>
      <c r="CN99" s="8"/>
      <c r="CP99" s="121"/>
      <c r="CT99" s="8"/>
      <c r="CV99" s="121"/>
      <c r="CZ99" s="8"/>
      <c r="DB99" s="121"/>
      <c r="DF99" s="8"/>
      <c r="DH99" s="121"/>
      <c r="DL99" s="8"/>
      <c r="DN99" s="121"/>
      <c r="DR99" s="8"/>
      <c r="DT99" s="121"/>
      <c r="DX99" s="8"/>
      <c r="DZ99" s="121"/>
      <c r="ED99" s="8"/>
      <c r="EF99" s="121"/>
      <c r="EJ99" s="8"/>
      <c r="EL99" s="121"/>
      <c r="EP99" s="8"/>
      <c r="ER99" s="121"/>
      <c r="EV99" s="8"/>
      <c r="EX99" s="121"/>
      <c r="FB99" s="8"/>
      <c r="FD99" s="121"/>
      <c r="FH99" s="8"/>
      <c r="FJ99" s="121"/>
      <c r="FN99" s="8"/>
      <c r="FP99" s="121"/>
      <c r="FT99" s="8"/>
      <c r="FV99" s="121"/>
      <c r="FZ99" s="8"/>
      <c r="GB99" s="121"/>
      <c r="GF99" s="8"/>
      <c r="GH99" s="121"/>
      <c r="GL99" s="8"/>
      <c r="GN99" s="121"/>
      <c r="GR99" s="8"/>
      <c r="GT99" s="121"/>
      <c r="GX99" s="8"/>
      <c r="GZ99" s="121"/>
      <c r="HD99" s="8"/>
      <c r="HF99" s="121"/>
      <c r="HJ99" s="8"/>
      <c r="HL99" s="121"/>
      <c r="HP99" s="8"/>
      <c r="HR99" s="121"/>
      <c r="HV99" s="8"/>
      <c r="HX99" s="121"/>
      <c r="IB99" s="8"/>
      <c r="ID99" s="121"/>
      <c r="IH99" s="8"/>
      <c r="IJ99" s="121"/>
      <c r="IN99" s="8"/>
      <c r="IP99" s="121"/>
      <c r="IT99" s="8"/>
      <c r="IV99" s="121"/>
      <c r="IZ99" s="8"/>
      <c r="JB99" s="121"/>
      <c r="JF99" s="8"/>
      <c r="JH99" s="121"/>
      <c r="JL99" s="8"/>
      <c r="JN99" s="121"/>
      <c r="JR99" s="8"/>
      <c r="JT99" s="121"/>
      <c r="JX99" s="8"/>
      <c r="JZ99" s="121"/>
      <c r="KD99" s="8"/>
      <c r="KF99" s="121"/>
      <c r="KJ99" s="8"/>
      <c r="KL99" s="121"/>
      <c r="KP99" s="8"/>
      <c r="KR99" s="121"/>
      <c r="KV99" s="8"/>
      <c r="KX99" s="121"/>
      <c r="LB99" s="8"/>
      <c r="LD99" s="121"/>
    </row>
    <row r="100" spans="1:316" x14ac:dyDescent="0.3">
      <c r="A100" s="1">
        <v>97</v>
      </c>
      <c r="B100" s="8"/>
      <c r="D100" s="121"/>
      <c r="H100" s="8"/>
      <c r="J100" s="121"/>
      <c r="N100" s="8"/>
      <c r="P100" s="121"/>
      <c r="T100" s="8"/>
      <c r="V100" s="121"/>
      <c r="Z100" s="8"/>
      <c r="AB100" s="121"/>
      <c r="AF100" s="8"/>
      <c r="AH100" s="121"/>
      <c r="AL100" s="8"/>
      <c r="AN100" s="121"/>
      <c r="AR100" s="8"/>
      <c r="AT100" s="121"/>
      <c r="AX100" s="8"/>
      <c r="AZ100" s="121"/>
      <c r="BD100" s="8"/>
      <c r="BF100" s="121"/>
      <c r="BJ100" s="8"/>
      <c r="BL100" s="121"/>
      <c r="BP100" s="8"/>
      <c r="BR100" s="121"/>
      <c r="BV100" s="8"/>
      <c r="BX100" s="121"/>
      <c r="CB100" s="8"/>
      <c r="CD100" s="121"/>
      <c r="CH100" s="8"/>
      <c r="CJ100" s="121"/>
      <c r="CN100" s="8"/>
      <c r="CP100" s="121"/>
      <c r="CT100" s="8"/>
      <c r="CV100" s="121"/>
      <c r="CZ100" s="8"/>
      <c r="DB100" s="121"/>
      <c r="DF100" s="8"/>
      <c r="DH100" s="121"/>
      <c r="DL100" s="8"/>
      <c r="DN100" s="121"/>
      <c r="DR100" s="8"/>
      <c r="DT100" s="121"/>
      <c r="DX100" s="8"/>
      <c r="DZ100" s="121"/>
      <c r="ED100" s="8"/>
      <c r="EF100" s="121"/>
      <c r="EJ100" s="8"/>
      <c r="EL100" s="121"/>
      <c r="EP100" s="8"/>
      <c r="ER100" s="121"/>
      <c r="EV100" s="8"/>
      <c r="EX100" s="121"/>
      <c r="FB100" s="8"/>
      <c r="FD100" s="121"/>
      <c r="FH100" s="8"/>
      <c r="FJ100" s="121"/>
      <c r="FN100" s="8"/>
      <c r="FP100" s="121"/>
      <c r="FT100" s="8"/>
      <c r="FV100" s="121"/>
      <c r="FZ100" s="8"/>
      <c r="GB100" s="121"/>
      <c r="GF100" s="8"/>
      <c r="GH100" s="121"/>
      <c r="GL100" s="8"/>
      <c r="GN100" s="121"/>
      <c r="GR100" s="8"/>
      <c r="GT100" s="121"/>
      <c r="GX100" s="8"/>
      <c r="GZ100" s="121"/>
      <c r="HD100" s="8"/>
      <c r="HF100" s="121"/>
      <c r="HJ100" s="8"/>
      <c r="HL100" s="121"/>
      <c r="HP100" s="8"/>
      <c r="HR100" s="121"/>
      <c r="HV100" s="8"/>
      <c r="HX100" s="121"/>
      <c r="IB100" s="8"/>
      <c r="ID100" s="121"/>
      <c r="IH100" s="8"/>
      <c r="IJ100" s="121"/>
      <c r="IN100" s="8"/>
      <c r="IP100" s="121"/>
      <c r="IT100" s="8"/>
      <c r="IV100" s="121"/>
      <c r="IZ100" s="8"/>
      <c r="JB100" s="121"/>
      <c r="JF100" s="8"/>
      <c r="JH100" s="121"/>
      <c r="JL100" s="8"/>
      <c r="JN100" s="121"/>
      <c r="JR100" s="8"/>
      <c r="JT100" s="121"/>
      <c r="JX100" s="8"/>
      <c r="JZ100" s="121"/>
      <c r="KD100" s="8"/>
      <c r="KF100" s="121"/>
      <c r="KJ100" s="8"/>
      <c r="KL100" s="121"/>
      <c r="KP100" s="8"/>
      <c r="KR100" s="121"/>
      <c r="KV100" s="8"/>
      <c r="KX100" s="121"/>
      <c r="LB100" s="8"/>
      <c r="LD100" s="121"/>
    </row>
    <row r="101" spans="1:316" x14ac:dyDescent="0.3">
      <c r="A101" s="1">
        <v>98</v>
      </c>
      <c r="B101" s="8"/>
      <c r="D101" s="121"/>
      <c r="H101" s="8"/>
      <c r="J101" s="121"/>
      <c r="N101" s="8"/>
      <c r="P101" s="121"/>
      <c r="T101" s="8"/>
      <c r="V101" s="121"/>
      <c r="Z101" s="8"/>
      <c r="AB101" s="121"/>
      <c r="AF101" s="8"/>
      <c r="AH101" s="121"/>
      <c r="AL101" s="8"/>
      <c r="AN101" s="121"/>
      <c r="AR101" s="8"/>
      <c r="AT101" s="121"/>
      <c r="AX101" s="8"/>
      <c r="AZ101" s="121"/>
      <c r="BD101" s="8"/>
      <c r="BF101" s="121"/>
      <c r="BJ101" s="8"/>
      <c r="BL101" s="121"/>
      <c r="BP101" s="8"/>
      <c r="BR101" s="121"/>
      <c r="BV101" s="8"/>
      <c r="BX101" s="121"/>
      <c r="CB101" s="8"/>
      <c r="CD101" s="121"/>
      <c r="CH101" s="8"/>
      <c r="CJ101" s="121"/>
      <c r="CN101" s="8"/>
      <c r="CP101" s="121"/>
      <c r="CT101" s="8"/>
      <c r="CV101" s="121"/>
      <c r="CZ101" s="8"/>
      <c r="DB101" s="121"/>
      <c r="DF101" s="8"/>
      <c r="DH101" s="121"/>
      <c r="DL101" s="8"/>
      <c r="DN101" s="121"/>
      <c r="DR101" s="8"/>
      <c r="DT101" s="121"/>
      <c r="DX101" s="8"/>
      <c r="DZ101" s="121"/>
      <c r="ED101" s="8"/>
      <c r="EF101" s="121"/>
      <c r="EJ101" s="8"/>
      <c r="EL101" s="121"/>
      <c r="EP101" s="8"/>
      <c r="ER101" s="121"/>
      <c r="EV101" s="8"/>
      <c r="EX101" s="121"/>
      <c r="FB101" s="8"/>
      <c r="FD101" s="121"/>
      <c r="FH101" s="8"/>
      <c r="FJ101" s="121"/>
      <c r="FN101" s="8"/>
      <c r="FP101" s="121"/>
      <c r="FT101" s="8"/>
      <c r="FV101" s="121"/>
      <c r="FZ101" s="8"/>
      <c r="GB101" s="121"/>
      <c r="GF101" s="8"/>
      <c r="GH101" s="121"/>
      <c r="GL101" s="8"/>
      <c r="GN101" s="121"/>
      <c r="GR101" s="8"/>
      <c r="GT101" s="121"/>
      <c r="GX101" s="8"/>
      <c r="GZ101" s="121"/>
      <c r="HD101" s="8"/>
      <c r="HF101" s="121"/>
      <c r="HJ101" s="8"/>
      <c r="HL101" s="121"/>
      <c r="HP101" s="8"/>
      <c r="HR101" s="121"/>
      <c r="HV101" s="8"/>
      <c r="HX101" s="121"/>
      <c r="IB101" s="8"/>
      <c r="ID101" s="121"/>
      <c r="IH101" s="8"/>
      <c r="IJ101" s="121"/>
      <c r="IN101" s="8"/>
      <c r="IP101" s="121"/>
      <c r="IT101" s="8"/>
      <c r="IV101" s="121"/>
      <c r="IZ101" s="8"/>
      <c r="JB101" s="121"/>
      <c r="JF101" s="8"/>
      <c r="JH101" s="121"/>
      <c r="JL101" s="8"/>
      <c r="JN101" s="121"/>
      <c r="JR101" s="8"/>
      <c r="JT101" s="121"/>
      <c r="JX101" s="8"/>
      <c r="JZ101" s="121"/>
      <c r="KD101" s="8"/>
      <c r="KF101" s="121"/>
      <c r="KJ101" s="8"/>
      <c r="KL101" s="121"/>
      <c r="KP101" s="8"/>
      <c r="KR101" s="121"/>
      <c r="KV101" s="8"/>
      <c r="KX101" s="121"/>
      <c r="LB101" s="8"/>
      <c r="LD101" s="121"/>
    </row>
    <row r="102" spans="1:316" x14ac:dyDescent="0.3">
      <c r="A102" s="1">
        <v>99</v>
      </c>
      <c r="B102" s="8"/>
      <c r="D102" s="121"/>
      <c r="H102" s="8"/>
      <c r="J102" s="121"/>
      <c r="N102" s="8"/>
      <c r="P102" s="121"/>
      <c r="T102" s="8"/>
      <c r="V102" s="121"/>
      <c r="Z102" s="8"/>
      <c r="AB102" s="121"/>
      <c r="AF102" s="8"/>
      <c r="AH102" s="121"/>
      <c r="AL102" s="8"/>
      <c r="AN102" s="121"/>
      <c r="AR102" s="8"/>
      <c r="AT102" s="121"/>
      <c r="AX102" s="8"/>
      <c r="AZ102" s="121"/>
      <c r="BD102" s="8"/>
      <c r="BF102" s="121"/>
      <c r="BJ102" s="8"/>
      <c r="BL102" s="121"/>
      <c r="BP102" s="8"/>
      <c r="BR102" s="121"/>
      <c r="BV102" s="8"/>
      <c r="BX102" s="121"/>
      <c r="CB102" s="8"/>
      <c r="CD102" s="121"/>
      <c r="CH102" s="8"/>
      <c r="CJ102" s="121"/>
      <c r="CN102" s="8"/>
      <c r="CP102" s="121"/>
      <c r="CT102" s="8"/>
      <c r="CV102" s="121"/>
      <c r="CZ102" s="8"/>
      <c r="DB102" s="121"/>
      <c r="DF102" s="8"/>
      <c r="DH102" s="121"/>
      <c r="DL102" s="8"/>
      <c r="DN102" s="121"/>
      <c r="DR102" s="8"/>
      <c r="DT102" s="121"/>
      <c r="DX102" s="8"/>
      <c r="DZ102" s="121"/>
      <c r="ED102" s="8"/>
      <c r="EF102" s="121"/>
      <c r="EJ102" s="8"/>
      <c r="EL102" s="121"/>
      <c r="EP102" s="8"/>
      <c r="ER102" s="121"/>
      <c r="EV102" s="8"/>
      <c r="EX102" s="121"/>
      <c r="FB102" s="8"/>
      <c r="FD102" s="121"/>
      <c r="FH102" s="8"/>
      <c r="FJ102" s="121"/>
      <c r="FN102" s="8"/>
      <c r="FP102" s="121"/>
      <c r="FT102" s="8"/>
      <c r="FV102" s="121"/>
      <c r="FZ102" s="8"/>
      <c r="GB102" s="121"/>
      <c r="GF102" s="8"/>
      <c r="GH102" s="121"/>
      <c r="GL102" s="8"/>
      <c r="GN102" s="121"/>
      <c r="GR102" s="8"/>
      <c r="GT102" s="121"/>
      <c r="GX102" s="8"/>
      <c r="GZ102" s="121"/>
      <c r="HD102" s="8"/>
      <c r="HF102" s="121"/>
      <c r="HJ102" s="8"/>
      <c r="HL102" s="121"/>
      <c r="HP102" s="8"/>
      <c r="HR102" s="121"/>
      <c r="HV102" s="8"/>
      <c r="HX102" s="121"/>
      <c r="IB102" s="8"/>
      <c r="ID102" s="121"/>
      <c r="IH102" s="8"/>
      <c r="IJ102" s="121"/>
      <c r="IN102" s="8"/>
      <c r="IP102" s="121"/>
      <c r="IT102" s="8"/>
      <c r="IV102" s="121"/>
      <c r="IZ102" s="8"/>
      <c r="JB102" s="121"/>
      <c r="JF102" s="8"/>
      <c r="JH102" s="121"/>
      <c r="JL102" s="8"/>
      <c r="JN102" s="121"/>
      <c r="JR102" s="8"/>
      <c r="JT102" s="121"/>
      <c r="JX102" s="8"/>
      <c r="JZ102" s="121"/>
      <c r="KD102" s="8"/>
      <c r="KF102" s="121"/>
      <c r="KJ102" s="8"/>
      <c r="KL102" s="121"/>
      <c r="KP102" s="8"/>
      <c r="KR102" s="121"/>
      <c r="KV102" s="8"/>
      <c r="KX102" s="121"/>
      <c r="LB102" s="8"/>
      <c r="LD102" s="121"/>
    </row>
    <row r="103" spans="1:316" x14ac:dyDescent="0.3">
      <c r="A103" s="1">
        <v>100</v>
      </c>
      <c r="B103" s="8"/>
      <c r="D103" s="121"/>
      <c r="H103" s="8"/>
      <c r="J103" s="121"/>
      <c r="N103" s="8"/>
      <c r="P103" s="121"/>
      <c r="T103" s="8"/>
      <c r="V103" s="121"/>
      <c r="Z103" s="8"/>
      <c r="AB103" s="121"/>
      <c r="AF103" s="8"/>
      <c r="AH103" s="121"/>
      <c r="AL103" s="8"/>
      <c r="AN103" s="121"/>
      <c r="AR103" s="8"/>
      <c r="AT103" s="121"/>
      <c r="AX103" s="8"/>
      <c r="AZ103" s="121"/>
      <c r="BD103" s="8"/>
      <c r="BF103" s="121"/>
      <c r="BJ103" s="8"/>
      <c r="BL103" s="121"/>
      <c r="BP103" s="8"/>
      <c r="BR103" s="121"/>
      <c r="BV103" s="8"/>
      <c r="BX103" s="121"/>
      <c r="CB103" s="8"/>
      <c r="CD103" s="121"/>
      <c r="CH103" s="8"/>
      <c r="CJ103" s="121"/>
      <c r="CN103" s="8"/>
      <c r="CP103" s="121"/>
      <c r="CT103" s="8"/>
      <c r="CV103" s="121"/>
      <c r="CZ103" s="8"/>
      <c r="DB103" s="121"/>
      <c r="DF103" s="8"/>
      <c r="DH103" s="121"/>
      <c r="DL103" s="8"/>
      <c r="DN103" s="121"/>
      <c r="DR103" s="8"/>
      <c r="DT103" s="121"/>
      <c r="DX103" s="8"/>
      <c r="DZ103" s="121"/>
      <c r="ED103" s="8"/>
      <c r="EF103" s="121"/>
      <c r="EJ103" s="8"/>
      <c r="EL103" s="121"/>
      <c r="EP103" s="8"/>
      <c r="ER103" s="121"/>
      <c r="EV103" s="8"/>
      <c r="EX103" s="121"/>
      <c r="FB103" s="8"/>
      <c r="FD103" s="121"/>
      <c r="FH103" s="8"/>
      <c r="FJ103" s="121"/>
      <c r="FN103" s="8"/>
      <c r="FP103" s="121"/>
      <c r="FT103" s="8"/>
      <c r="FV103" s="121"/>
      <c r="FZ103" s="8"/>
      <c r="GB103" s="121"/>
      <c r="GF103" s="8"/>
      <c r="GH103" s="121"/>
      <c r="GL103" s="8"/>
      <c r="GN103" s="121"/>
      <c r="GR103" s="8"/>
      <c r="GT103" s="121"/>
      <c r="GX103" s="8"/>
      <c r="GZ103" s="121"/>
      <c r="HD103" s="8"/>
      <c r="HF103" s="121"/>
      <c r="HJ103" s="8"/>
      <c r="HL103" s="121"/>
      <c r="HP103" s="8"/>
      <c r="HR103" s="121"/>
      <c r="HV103" s="8"/>
      <c r="HX103" s="121"/>
      <c r="IB103" s="8"/>
      <c r="ID103" s="121"/>
      <c r="IH103" s="8"/>
      <c r="IJ103" s="121"/>
      <c r="IN103" s="8"/>
      <c r="IP103" s="121"/>
      <c r="IT103" s="8"/>
      <c r="IV103" s="121"/>
      <c r="IZ103" s="8"/>
      <c r="JB103" s="121"/>
      <c r="JF103" s="8"/>
      <c r="JH103" s="121"/>
      <c r="JL103" s="8"/>
      <c r="JN103" s="121"/>
      <c r="JR103" s="8"/>
      <c r="JT103" s="121"/>
      <c r="JX103" s="8"/>
      <c r="JZ103" s="121"/>
      <c r="KD103" s="8"/>
      <c r="KF103" s="121"/>
      <c r="KJ103" s="8"/>
      <c r="KL103" s="121"/>
      <c r="KP103" s="8"/>
      <c r="KR103" s="121"/>
      <c r="KV103" s="8"/>
      <c r="KX103" s="121"/>
      <c r="LB103" s="8"/>
      <c r="LD103" s="121"/>
    </row>
    <row r="104" spans="1:316" x14ac:dyDescent="0.3">
      <c r="A104" s="1">
        <v>101</v>
      </c>
      <c r="B104" s="8"/>
      <c r="D104" s="121"/>
      <c r="H104" s="8"/>
      <c r="J104" s="121"/>
      <c r="N104" s="8"/>
      <c r="P104" s="121"/>
      <c r="T104" s="8"/>
      <c r="V104" s="121"/>
      <c r="Z104" s="8"/>
      <c r="AB104" s="121"/>
      <c r="AF104" s="8"/>
      <c r="AH104" s="121"/>
      <c r="AL104" s="8"/>
      <c r="AN104" s="121"/>
      <c r="AR104" s="8"/>
      <c r="AT104" s="121"/>
      <c r="AX104" s="8"/>
      <c r="AZ104" s="121"/>
      <c r="BD104" s="8"/>
      <c r="BF104" s="121"/>
      <c r="BJ104" s="8"/>
      <c r="BL104" s="121"/>
      <c r="BP104" s="8"/>
      <c r="BR104" s="121"/>
      <c r="BV104" s="8"/>
      <c r="BX104" s="121"/>
      <c r="CB104" s="8"/>
      <c r="CD104" s="121"/>
      <c r="CH104" s="8"/>
      <c r="CJ104" s="121"/>
      <c r="CN104" s="8"/>
      <c r="CP104" s="121"/>
      <c r="CT104" s="8"/>
      <c r="CV104" s="121"/>
      <c r="CZ104" s="8"/>
      <c r="DB104" s="121"/>
      <c r="DF104" s="8"/>
      <c r="DH104" s="121"/>
      <c r="DL104" s="8"/>
      <c r="DN104" s="121"/>
      <c r="DR104" s="8"/>
      <c r="DT104" s="121"/>
      <c r="DX104" s="8"/>
      <c r="DZ104" s="121"/>
      <c r="ED104" s="8"/>
      <c r="EF104" s="121"/>
      <c r="EJ104" s="8"/>
      <c r="EL104" s="121"/>
      <c r="EP104" s="8"/>
      <c r="ER104" s="121"/>
      <c r="EV104" s="8"/>
      <c r="EX104" s="121"/>
      <c r="FB104" s="8"/>
      <c r="FD104" s="121"/>
      <c r="FH104" s="8"/>
      <c r="FJ104" s="121"/>
      <c r="FN104" s="8"/>
      <c r="FP104" s="121"/>
      <c r="FT104" s="8"/>
      <c r="FV104" s="121"/>
      <c r="FZ104" s="8"/>
      <c r="GB104" s="121"/>
      <c r="GF104" s="8"/>
      <c r="GH104" s="121"/>
      <c r="GL104" s="8"/>
      <c r="GN104" s="121"/>
      <c r="GR104" s="8"/>
      <c r="GT104" s="121"/>
      <c r="GX104" s="8"/>
      <c r="GZ104" s="121"/>
      <c r="HD104" s="8"/>
      <c r="HF104" s="121"/>
      <c r="HJ104" s="8"/>
      <c r="HL104" s="121"/>
      <c r="HP104" s="8"/>
      <c r="HR104" s="121"/>
      <c r="HV104" s="8"/>
      <c r="HX104" s="121"/>
      <c r="IB104" s="8"/>
      <c r="ID104" s="121"/>
      <c r="IH104" s="8"/>
      <c r="IJ104" s="121"/>
      <c r="IN104" s="8"/>
      <c r="IP104" s="121"/>
      <c r="IT104" s="8"/>
      <c r="IV104" s="121"/>
      <c r="IZ104" s="8"/>
      <c r="JB104" s="121"/>
      <c r="JF104" s="8"/>
      <c r="JH104" s="121"/>
      <c r="JL104" s="8"/>
      <c r="JN104" s="121"/>
      <c r="JR104" s="8"/>
      <c r="JT104" s="121"/>
      <c r="JX104" s="8"/>
      <c r="JZ104" s="121"/>
      <c r="KD104" s="8"/>
      <c r="KF104" s="121"/>
      <c r="KJ104" s="8"/>
      <c r="KL104" s="121"/>
      <c r="KP104" s="8"/>
      <c r="KR104" s="121"/>
      <c r="KV104" s="8"/>
      <c r="KX104" s="121"/>
      <c r="LB104" s="8"/>
      <c r="LD104" s="121"/>
    </row>
    <row r="105" spans="1:316" x14ac:dyDescent="0.3">
      <c r="A105" s="1">
        <v>102</v>
      </c>
      <c r="B105" s="8"/>
      <c r="D105" s="121"/>
      <c r="H105" s="8"/>
      <c r="J105" s="121"/>
      <c r="N105" s="8"/>
      <c r="P105" s="121"/>
      <c r="T105" s="8"/>
      <c r="V105" s="121"/>
      <c r="Z105" s="8"/>
      <c r="AB105" s="121"/>
      <c r="AF105" s="8"/>
      <c r="AH105" s="121"/>
      <c r="AL105" s="8"/>
      <c r="AN105" s="121"/>
      <c r="AR105" s="8"/>
      <c r="AT105" s="121"/>
      <c r="AX105" s="8"/>
      <c r="AZ105" s="121"/>
      <c r="BD105" s="8"/>
      <c r="BF105" s="121"/>
      <c r="BJ105" s="8"/>
      <c r="BL105" s="121"/>
      <c r="BP105" s="8"/>
      <c r="BR105" s="121"/>
      <c r="BV105" s="8"/>
      <c r="BX105" s="121"/>
      <c r="CB105" s="8"/>
      <c r="CD105" s="121"/>
      <c r="CH105" s="8"/>
      <c r="CJ105" s="121"/>
      <c r="CN105" s="8"/>
      <c r="CP105" s="121"/>
      <c r="CT105" s="8"/>
      <c r="CV105" s="121"/>
      <c r="CZ105" s="8"/>
      <c r="DB105" s="121"/>
      <c r="DF105" s="8"/>
      <c r="DH105" s="121"/>
      <c r="DL105" s="8"/>
      <c r="DN105" s="121"/>
      <c r="DR105" s="8"/>
      <c r="DT105" s="121"/>
      <c r="DX105" s="8"/>
      <c r="DZ105" s="121"/>
      <c r="ED105" s="8"/>
      <c r="EF105" s="121"/>
      <c r="EJ105" s="8"/>
      <c r="EL105" s="121"/>
      <c r="EP105" s="8"/>
      <c r="ER105" s="121"/>
      <c r="EV105" s="8"/>
      <c r="EX105" s="121"/>
      <c r="FB105" s="8"/>
      <c r="FD105" s="121"/>
      <c r="FH105" s="8"/>
      <c r="FJ105" s="121"/>
      <c r="FN105" s="8"/>
      <c r="FP105" s="121"/>
      <c r="FT105" s="8"/>
      <c r="FV105" s="121"/>
      <c r="FZ105" s="8"/>
      <c r="GB105" s="121"/>
      <c r="GF105" s="8"/>
      <c r="GH105" s="121"/>
      <c r="GL105" s="8"/>
      <c r="GN105" s="121"/>
      <c r="GR105" s="8"/>
      <c r="GT105" s="121"/>
      <c r="GX105" s="8"/>
      <c r="GZ105" s="121"/>
      <c r="HD105" s="8"/>
      <c r="HF105" s="121"/>
      <c r="HJ105" s="8"/>
      <c r="HL105" s="121"/>
      <c r="HP105" s="8"/>
      <c r="HR105" s="121"/>
      <c r="HV105" s="8"/>
      <c r="HX105" s="121"/>
      <c r="IB105" s="8"/>
      <c r="ID105" s="121"/>
      <c r="IH105" s="8"/>
      <c r="IJ105" s="121"/>
      <c r="IN105" s="8"/>
      <c r="IP105" s="121"/>
      <c r="IT105" s="8"/>
      <c r="IV105" s="121"/>
      <c r="IZ105" s="8"/>
      <c r="JB105" s="121"/>
      <c r="JF105" s="8"/>
      <c r="JH105" s="121"/>
      <c r="JL105" s="8"/>
      <c r="JN105" s="121"/>
      <c r="JR105" s="8"/>
      <c r="JT105" s="121"/>
      <c r="JX105" s="8"/>
      <c r="JZ105" s="121"/>
      <c r="KD105" s="8"/>
      <c r="KF105" s="121"/>
      <c r="KJ105" s="8"/>
      <c r="KL105" s="121"/>
      <c r="KP105" s="8"/>
      <c r="KR105" s="121"/>
      <c r="KV105" s="8"/>
      <c r="KX105" s="121"/>
      <c r="LB105" s="8"/>
      <c r="LD105" s="121"/>
    </row>
    <row r="106" spans="1:316" x14ac:dyDescent="0.3">
      <c r="A106" s="1">
        <v>103</v>
      </c>
      <c r="B106" s="8"/>
      <c r="D106" s="121"/>
      <c r="H106" s="8"/>
      <c r="J106" s="121"/>
      <c r="N106" s="8"/>
      <c r="P106" s="121"/>
      <c r="T106" s="8"/>
      <c r="V106" s="121"/>
      <c r="Z106" s="8"/>
      <c r="AB106" s="121"/>
      <c r="AF106" s="8"/>
      <c r="AH106" s="121"/>
      <c r="AL106" s="8"/>
      <c r="AN106" s="121"/>
      <c r="AR106" s="8"/>
      <c r="AT106" s="121"/>
      <c r="AX106" s="8"/>
      <c r="AZ106" s="121"/>
      <c r="BD106" s="8"/>
      <c r="BF106" s="121"/>
      <c r="BJ106" s="8"/>
      <c r="BL106" s="121"/>
      <c r="BP106" s="8"/>
      <c r="BR106" s="121"/>
      <c r="BV106" s="8"/>
      <c r="BX106" s="121"/>
      <c r="CB106" s="8"/>
      <c r="CD106" s="121"/>
      <c r="CH106" s="8"/>
      <c r="CJ106" s="121"/>
      <c r="CN106" s="8"/>
      <c r="CP106" s="121"/>
      <c r="CT106" s="8"/>
      <c r="CV106" s="121"/>
      <c r="CZ106" s="8"/>
      <c r="DB106" s="121"/>
      <c r="DF106" s="8"/>
      <c r="DH106" s="121"/>
      <c r="DL106" s="8"/>
      <c r="DN106" s="121"/>
      <c r="DR106" s="8"/>
      <c r="DT106" s="121"/>
      <c r="DX106" s="8"/>
      <c r="DZ106" s="121"/>
      <c r="ED106" s="8"/>
      <c r="EF106" s="121"/>
      <c r="EJ106" s="8"/>
      <c r="EL106" s="121"/>
      <c r="EP106" s="8"/>
      <c r="ER106" s="121"/>
      <c r="EV106" s="8"/>
      <c r="EX106" s="121"/>
      <c r="FB106" s="8"/>
      <c r="FD106" s="121"/>
      <c r="FH106" s="8"/>
      <c r="FJ106" s="121"/>
      <c r="FN106" s="8"/>
      <c r="FP106" s="121"/>
      <c r="FT106" s="8"/>
      <c r="FV106" s="121"/>
      <c r="FZ106" s="8"/>
      <c r="GB106" s="121"/>
      <c r="GF106" s="8"/>
      <c r="GH106" s="121"/>
      <c r="GL106" s="8"/>
      <c r="GN106" s="121"/>
      <c r="GR106" s="8"/>
      <c r="GT106" s="121"/>
      <c r="GX106" s="8"/>
      <c r="GZ106" s="121"/>
      <c r="HD106" s="8"/>
      <c r="HF106" s="121"/>
      <c r="HJ106" s="8"/>
      <c r="HL106" s="121"/>
      <c r="HP106" s="8"/>
      <c r="HR106" s="121"/>
      <c r="HV106" s="8"/>
      <c r="HX106" s="121"/>
      <c r="IB106" s="8"/>
      <c r="ID106" s="121"/>
      <c r="IH106" s="8"/>
      <c r="IJ106" s="121"/>
      <c r="IN106" s="8"/>
      <c r="IP106" s="121"/>
      <c r="IT106" s="8"/>
      <c r="IV106" s="121"/>
      <c r="IZ106" s="8"/>
      <c r="JB106" s="121"/>
      <c r="JF106" s="8"/>
      <c r="JH106" s="121"/>
      <c r="JL106" s="8"/>
      <c r="JN106" s="121"/>
      <c r="JR106" s="8"/>
      <c r="JT106" s="121"/>
      <c r="JX106" s="8"/>
      <c r="JZ106" s="121"/>
      <c r="KD106" s="8"/>
      <c r="KF106" s="121"/>
      <c r="KJ106" s="8"/>
      <c r="KL106" s="121"/>
      <c r="KP106" s="8"/>
      <c r="KR106" s="121"/>
      <c r="KV106" s="8"/>
      <c r="KX106" s="121"/>
      <c r="LB106" s="8"/>
      <c r="LD106" s="121"/>
    </row>
    <row r="107" spans="1:316" x14ac:dyDescent="0.3">
      <c r="A107" s="1">
        <v>104</v>
      </c>
      <c r="B107" s="8"/>
      <c r="D107" s="121"/>
      <c r="H107" s="8"/>
      <c r="J107" s="121"/>
      <c r="N107" s="8"/>
      <c r="P107" s="121"/>
      <c r="T107" s="8"/>
      <c r="V107" s="121"/>
      <c r="Z107" s="8"/>
      <c r="AB107" s="121"/>
      <c r="AF107" s="8"/>
      <c r="AH107" s="121"/>
      <c r="AL107" s="8"/>
      <c r="AN107" s="121"/>
      <c r="AR107" s="8"/>
      <c r="AT107" s="121"/>
      <c r="AX107" s="8"/>
      <c r="AZ107" s="121"/>
      <c r="BD107" s="8"/>
      <c r="BF107" s="121"/>
      <c r="BJ107" s="8"/>
      <c r="BL107" s="121"/>
      <c r="BP107" s="8"/>
      <c r="BR107" s="121"/>
      <c r="BV107" s="8"/>
      <c r="BX107" s="121"/>
      <c r="CB107" s="8"/>
      <c r="CD107" s="121"/>
      <c r="CH107" s="8"/>
      <c r="CJ107" s="121"/>
      <c r="CN107" s="8"/>
      <c r="CP107" s="121"/>
      <c r="CT107" s="8"/>
      <c r="CV107" s="121"/>
      <c r="CZ107" s="8"/>
      <c r="DB107" s="121"/>
      <c r="DF107" s="8"/>
      <c r="DH107" s="121"/>
      <c r="DL107" s="8"/>
      <c r="DN107" s="121"/>
      <c r="DR107" s="8"/>
      <c r="DT107" s="121"/>
      <c r="DX107" s="8"/>
      <c r="DZ107" s="121"/>
      <c r="ED107" s="8"/>
      <c r="EF107" s="121"/>
      <c r="EJ107" s="8"/>
      <c r="EL107" s="121"/>
      <c r="EP107" s="8"/>
      <c r="ER107" s="121"/>
      <c r="EV107" s="8"/>
      <c r="EX107" s="121"/>
      <c r="FB107" s="8"/>
      <c r="FD107" s="121"/>
      <c r="FH107" s="8"/>
      <c r="FJ107" s="121"/>
      <c r="FN107" s="8"/>
      <c r="FP107" s="121"/>
      <c r="FT107" s="8"/>
      <c r="FV107" s="121"/>
      <c r="FZ107" s="8"/>
      <c r="GB107" s="121"/>
      <c r="GF107" s="8"/>
      <c r="GH107" s="121"/>
      <c r="GL107" s="8"/>
      <c r="GN107" s="121"/>
      <c r="GR107" s="8"/>
      <c r="GT107" s="121"/>
      <c r="GX107" s="8"/>
      <c r="GZ107" s="121"/>
      <c r="HD107" s="8"/>
      <c r="HF107" s="121"/>
      <c r="HJ107" s="8"/>
      <c r="HL107" s="121"/>
      <c r="HP107" s="8"/>
      <c r="HR107" s="121"/>
      <c r="HV107" s="8"/>
      <c r="HX107" s="121"/>
      <c r="IB107" s="8"/>
      <c r="ID107" s="121"/>
      <c r="IH107" s="8"/>
      <c r="IJ107" s="121"/>
      <c r="IN107" s="8"/>
      <c r="IP107" s="121"/>
      <c r="IT107" s="8"/>
      <c r="IV107" s="121"/>
      <c r="IZ107" s="8"/>
      <c r="JB107" s="121"/>
      <c r="JF107" s="8"/>
      <c r="JH107" s="121"/>
      <c r="JL107" s="8"/>
      <c r="JN107" s="121"/>
      <c r="JR107" s="8"/>
      <c r="JT107" s="121"/>
      <c r="JX107" s="8"/>
      <c r="JZ107" s="121"/>
      <c r="KD107" s="8"/>
      <c r="KF107" s="121"/>
      <c r="KJ107" s="8"/>
      <c r="KL107" s="121"/>
      <c r="KP107" s="8"/>
      <c r="KR107" s="121"/>
      <c r="KV107" s="8"/>
      <c r="KX107" s="121"/>
      <c r="LB107" s="8"/>
      <c r="LD107" s="121"/>
    </row>
    <row r="108" spans="1:316" x14ac:dyDescent="0.3">
      <c r="A108" s="1">
        <v>105</v>
      </c>
      <c r="B108" s="8"/>
      <c r="D108" s="121"/>
      <c r="H108" s="8"/>
      <c r="J108" s="121"/>
      <c r="N108" s="8"/>
      <c r="P108" s="121"/>
      <c r="T108" s="8"/>
      <c r="V108" s="121"/>
      <c r="Z108" s="8"/>
      <c r="AB108" s="121"/>
      <c r="AF108" s="8"/>
      <c r="AH108" s="121"/>
      <c r="AL108" s="8"/>
      <c r="AN108" s="121"/>
      <c r="AR108" s="8"/>
      <c r="AT108" s="121"/>
      <c r="AX108" s="8"/>
      <c r="AZ108" s="121"/>
      <c r="BD108" s="8"/>
      <c r="BF108" s="121"/>
      <c r="BJ108" s="8"/>
      <c r="BL108" s="121"/>
      <c r="BP108" s="8"/>
      <c r="BR108" s="121"/>
      <c r="BV108" s="8"/>
      <c r="BX108" s="121"/>
      <c r="CB108" s="8"/>
      <c r="CD108" s="121"/>
      <c r="CH108" s="8"/>
      <c r="CJ108" s="121"/>
      <c r="CN108" s="8"/>
      <c r="CP108" s="121"/>
      <c r="CT108" s="8"/>
      <c r="CV108" s="121"/>
      <c r="CZ108" s="8"/>
      <c r="DB108" s="121"/>
      <c r="DF108" s="8"/>
      <c r="DH108" s="121"/>
      <c r="DL108" s="8"/>
      <c r="DN108" s="121"/>
      <c r="DR108" s="8"/>
      <c r="DT108" s="121"/>
      <c r="DX108" s="8"/>
      <c r="DZ108" s="121"/>
      <c r="ED108" s="8"/>
      <c r="EF108" s="121"/>
      <c r="EJ108" s="8"/>
      <c r="EL108" s="121"/>
      <c r="EP108" s="8"/>
      <c r="ER108" s="121"/>
      <c r="EV108" s="8"/>
      <c r="EX108" s="121"/>
      <c r="FB108" s="8"/>
      <c r="FD108" s="121"/>
      <c r="FH108" s="8"/>
      <c r="FJ108" s="121"/>
      <c r="FN108" s="8"/>
      <c r="FP108" s="121"/>
      <c r="FT108" s="8"/>
      <c r="FV108" s="121"/>
      <c r="FZ108" s="8"/>
      <c r="GB108" s="121"/>
      <c r="GF108" s="8"/>
      <c r="GH108" s="121"/>
      <c r="GL108" s="8"/>
      <c r="GN108" s="121"/>
      <c r="GR108" s="8"/>
      <c r="GT108" s="121"/>
      <c r="GX108" s="8"/>
      <c r="GZ108" s="121"/>
      <c r="HD108" s="8"/>
      <c r="HF108" s="121"/>
      <c r="HJ108" s="8"/>
      <c r="HL108" s="121"/>
      <c r="HP108" s="8"/>
      <c r="HR108" s="121"/>
      <c r="HV108" s="8"/>
      <c r="HX108" s="121"/>
      <c r="IB108" s="8"/>
      <c r="ID108" s="121"/>
      <c r="IH108" s="8"/>
      <c r="IJ108" s="121"/>
      <c r="IN108" s="8"/>
      <c r="IP108" s="121"/>
      <c r="IT108" s="8"/>
      <c r="IV108" s="121"/>
      <c r="IZ108" s="8"/>
      <c r="JB108" s="121"/>
      <c r="JF108" s="8"/>
      <c r="JH108" s="121"/>
      <c r="JL108" s="8"/>
      <c r="JN108" s="121"/>
      <c r="JR108" s="8"/>
      <c r="JT108" s="121"/>
      <c r="JX108" s="8"/>
      <c r="JZ108" s="121"/>
      <c r="KD108" s="8"/>
      <c r="KF108" s="121"/>
      <c r="KJ108" s="8"/>
      <c r="KL108" s="121"/>
      <c r="KP108" s="8"/>
      <c r="KR108" s="121"/>
      <c r="KV108" s="8"/>
      <c r="KX108" s="121"/>
      <c r="LB108" s="8"/>
      <c r="LD108" s="121"/>
    </row>
    <row r="109" spans="1:316" x14ac:dyDescent="0.3">
      <c r="A109" s="1">
        <v>106</v>
      </c>
      <c r="B109" s="8"/>
      <c r="D109" s="121"/>
      <c r="H109" s="8"/>
      <c r="J109" s="121"/>
      <c r="N109" s="8"/>
      <c r="P109" s="121"/>
      <c r="T109" s="8"/>
      <c r="V109" s="121"/>
      <c r="Z109" s="8"/>
      <c r="AB109" s="121"/>
      <c r="AF109" s="8"/>
      <c r="AH109" s="121"/>
      <c r="AL109" s="8"/>
      <c r="AN109" s="121"/>
      <c r="AR109" s="8"/>
      <c r="AT109" s="121"/>
      <c r="AX109" s="8"/>
      <c r="AZ109" s="121"/>
      <c r="BD109" s="8"/>
      <c r="BF109" s="121"/>
      <c r="BJ109" s="8"/>
      <c r="BL109" s="121"/>
      <c r="BP109" s="8"/>
      <c r="BR109" s="121"/>
      <c r="BV109" s="8"/>
      <c r="BX109" s="121"/>
      <c r="CB109" s="8"/>
      <c r="CD109" s="121"/>
      <c r="CH109" s="8"/>
      <c r="CJ109" s="121"/>
      <c r="CN109" s="8"/>
      <c r="CP109" s="121"/>
      <c r="CT109" s="8"/>
      <c r="CV109" s="121"/>
      <c r="CZ109" s="8"/>
      <c r="DB109" s="121"/>
      <c r="DF109" s="8"/>
      <c r="DH109" s="121"/>
      <c r="DL109" s="8"/>
      <c r="DN109" s="121"/>
      <c r="DR109" s="8"/>
      <c r="DT109" s="121"/>
      <c r="DX109" s="8"/>
      <c r="DZ109" s="121"/>
      <c r="ED109" s="8"/>
      <c r="EF109" s="121"/>
      <c r="EJ109" s="8"/>
      <c r="EL109" s="121"/>
      <c r="EP109" s="8"/>
      <c r="ER109" s="121"/>
      <c r="EV109" s="8"/>
      <c r="EX109" s="121"/>
      <c r="FB109" s="8"/>
      <c r="FD109" s="121"/>
      <c r="FH109" s="8"/>
      <c r="FJ109" s="121"/>
      <c r="FN109" s="8"/>
      <c r="FP109" s="121"/>
      <c r="FT109" s="8"/>
      <c r="FV109" s="121"/>
      <c r="FZ109" s="8"/>
      <c r="GB109" s="121"/>
      <c r="GF109" s="8"/>
      <c r="GH109" s="121"/>
      <c r="GL109" s="8"/>
      <c r="GN109" s="121"/>
      <c r="GR109" s="8"/>
      <c r="GT109" s="121"/>
      <c r="GX109" s="8"/>
      <c r="GZ109" s="121"/>
      <c r="HD109" s="8"/>
      <c r="HF109" s="121"/>
      <c r="HJ109" s="8"/>
      <c r="HL109" s="121"/>
      <c r="HP109" s="8"/>
      <c r="HR109" s="121"/>
      <c r="HV109" s="8"/>
      <c r="HX109" s="121"/>
      <c r="IB109" s="8"/>
      <c r="ID109" s="121"/>
      <c r="IH109" s="8"/>
      <c r="IJ109" s="121"/>
      <c r="IN109" s="8"/>
      <c r="IP109" s="121"/>
      <c r="IT109" s="8"/>
      <c r="IV109" s="121"/>
      <c r="IZ109" s="8"/>
      <c r="JB109" s="121"/>
      <c r="JF109" s="8"/>
      <c r="JH109" s="121"/>
      <c r="JL109" s="8"/>
      <c r="JN109" s="121"/>
      <c r="JR109" s="8"/>
      <c r="JT109" s="121"/>
      <c r="JX109" s="8"/>
      <c r="JZ109" s="121"/>
      <c r="KD109" s="8"/>
      <c r="KF109" s="121"/>
      <c r="KJ109" s="8"/>
      <c r="KL109" s="121"/>
      <c r="KP109" s="8"/>
      <c r="KR109" s="121"/>
      <c r="KV109" s="8"/>
      <c r="KX109" s="121"/>
      <c r="LB109" s="8"/>
      <c r="LD109" s="121"/>
    </row>
    <row r="110" spans="1:316" x14ac:dyDescent="0.3">
      <c r="A110" s="1">
        <v>107</v>
      </c>
      <c r="B110" s="8"/>
      <c r="D110" s="121"/>
      <c r="H110" s="8"/>
      <c r="J110" s="121"/>
      <c r="N110" s="8"/>
      <c r="P110" s="121"/>
      <c r="T110" s="8"/>
      <c r="V110" s="121"/>
      <c r="Z110" s="8"/>
      <c r="AB110" s="121"/>
      <c r="AF110" s="8"/>
      <c r="AH110" s="121"/>
      <c r="AL110" s="8"/>
      <c r="AN110" s="121"/>
      <c r="AR110" s="8"/>
      <c r="AT110" s="121"/>
      <c r="AX110" s="8"/>
      <c r="AZ110" s="121"/>
      <c r="BD110" s="8"/>
      <c r="BF110" s="121"/>
      <c r="BJ110" s="8"/>
      <c r="BL110" s="121"/>
      <c r="BP110" s="8"/>
      <c r="BR110" s="121"/>
      <c r="BV110" s="8"/>
      <c r="BX110" s="121"/>
      <c r="CB110" s="8"/>
      <c r="CD110" s="121"/>
      <c r="CH110" s="8"/>
      <c r="CJ110" s="121"/>
      <c r="CN110" s="8"/>
      <c r="CP110" s="121"/>
      <c r="CT110" s="8"/>
      <c r="CV110" s="121"/>
      <c r="CZ110" s="8"/>
      <c r="DB110" s="121"/>
      <c r="DF110" s="8"/>
      <c r="DH110" s="121"/>
      <c r="DL110" s="8"/>
      <c r="DN110" s="121"/>
      <c r="DR110" s="8"/>
      <c r="DT110" s="121"/>
      <c r="DX110" s="8"/>
      <c r="DZ110" s="121"/>
      <c r="ED110" s="8"/>
      <c r="EF110" s="121"/>
      <c r="EJ110" s="8"/>
      <c r="EL110" s="121"/>
      <c r="EP110" s="8"/>
      <c r="ER110" s="121"/>
      <c r="EV110" s="8"/>
      <c r="EX110" s="121"/>
      <c r="FB110" s="8"/>
      <c r="FD110" s="121"/>
      <c r="FH110" s="8"/>
      <c r="FJ110" s="121"/>
      <c r="FN110" s="8"/>
      <c r="FP110" s="121"/>
      <c r="FT110" s="8"/>
      <c r="FV110" s="121"/>
      <c r="FZ110" s="8"/>
      <c r="GB110" s="121"/>
      <c r="GF110" s="8"/>
      <c r="GH110" s="121"/>
      <c r="GL110" s="8"/>
      <c r="GN110" s="121"/>
      <c r="GR110" s="8"/>
      <c r="GT110" s="121"/>
      <c r="GX110" s="8"/>
      <c r="GZ110" s="121"/>
      <c r="HD110" s="8"/>
      <c r="HF110" s="121"/>
      <c r="HJ110" s="8"/>
      <c r="HL110" s="121"/>
      <c r="HP110" s="8"/>
      <c r="HR110" s="121"/>
      <c r="HV110" s="8"/>
      <c r="HX110" s="121"/>
      <c r="IB110" s="8"/>
      <c r="ID110" s="121"/>
      <c r="IH110" s="8"/>
      <c r="IJ110" s="121"/>
      <c r="IN110" s="8"/>
      <c r="IP110" s="121"/>
      <c r="IT110" s="8"/>
      <c r="IV110" s="121"/>
      <c r="IZ110" s="8"/>
      <c r="JB110" s="121"/>
      <c r="JF110" s="8"/>
      <c r="JH110" s="121"/>
      <c r="JL110" s="8"/>
      <c r="JN110" s="121"/>
      <c r="JR110" s="8"/>
      <c r="JT110" s="121"/>
      <c r="JX110" s="8"/>
      <c r="JZ110" s="121"/>
      <c r="KD110" s="8"/>
      <c r="KF110" s="121"/>
      <c r="KJ110" s="8"/>
      <c r="KL110" s="121"/>
      <c r="KP110" s="8"/>
      <c r="KR110" s="121"/>
      <c r="KV110" s="8"/>
      <c r="KX110" s="121"/>
      <c r="LB110" s="8"/>
      <c r="LD110" s="121"/>
    </row>
    <row r="111" spans="1:316" x14ac:dyDescent="0.3">
      <c r="A111" s="1">
        <v>108</v>
      </c>
      <c r="B111" s="8"/>
      <c r="D111" s="121"/>
      <c r="H111" s="8"/>
      <c r="J111" s="121"/>
      <c r="N111" s="8"/>
      <c r="P111" s="121"/>
      <c r="T111" s="8"/>
      <c r="V111" s="121"/>
      <c r="Z111" s="8"/>
      <c r="AB111" s="121"/>
      <c r="AF111" s="8"/>
      <c r="AH111" s="121"/>
      <c r="AL111" s="8"/>
      <c r="AN111" s="121"/>
      <c r="AR111" s="8"/>
      <c r="AT111" s="121"/>
      <c r="AX111" s="8"/>
      <c r="AZ111" s="121"/>
      <c r="BD111" s="8"/>
      <c r="BF111" s="121"/>
      <c r="BJ111" s="8"/>
      <c r="BL111" s="121"/>
      <c r="BP111" s="8"/>
      <c r="BR111" s="121"/>
      <c r="BV111" s="8"/>
      <c r="BX111" s="121"/>
      <c r="CB111" s="8"/>
      <c r="CD111" s="121"/>
      <c r="CH111" s="8"/>
      <c r="CJ111" s="121"/>
      <c r="CN111" s="8"/>
      <c r="CP111" s="121"/>
      <c r="CT111" s="8"/>
      <c r="CV111" s="121"/>
      <c r="CZ111" s="8"/>
      <c r="DB111" s="121"/>
      <c r="DF111" s="8"/>
      <c r="DH111" s="121"/>
      <c r="DL111" s="8"/>
      <c r="DN111" s="121"/>
      <c r="DR111" s="8"/>
      <c r="DT111" s="121"/>
      <c r="DX111" s="8"/>
      <c r="DZ111" s="121"/>
      <c r="ED111" s="8"/>
      <c r="EF111" s="121"/>
      <c r="EJ111" s="8"/>
      <c r="EL111" s="121"/>
      <c r="EP111" s="8"/>
      <c r="ER111" s="121"/>
      <c r="EV111" s="8"/>
      <c r="EX111" s="121"/>
      <c r="FB111" s="8"/>
      <c r="FD111" s="121"/>
      <c r="FH111" s="8"/>
      <c r="FJ111" s="121"/>
      <c r="FN111" s="8"/>
      <c r="FP111" s="121"/>
      <c r="FT111" s="8"/>
      <c r="FV111" s="121"/>
      <c r="FZ111" s="8"/>
      <c r="GB111" s="121"/>
      <c r="GF111" s="8"/>
      <c r="GH111" s="121"/>
      <c r="GL111" s="8"/>
      <c r="GN111" s="121"/>
      <c r="GR111" s="8"/>
      <c r="GT111" s="121"/>
      <c r="GX111" s="8"/>
      <c r="GZ111" s="121"/>
      <c r="HD111" s="8"/>
      <c r="HF111" s="121"/>
      <c r="HJ111" s="8"/>
      <c r="HL111" s="121"/>
      <c r="HP111" s="8"/>
      <c r="HR111" s="121"/>
      <c r="HV111" s="8"/>
      <c r="HX111" s="121"/>
      <c r="IB111" s="8"/>
      <c r="ID111" s="121"/>
      <c r="IH111" s="8"/>
      <c r="IJ111" s="121"/>
      <c r="IN111" s="8"/>
      <c r="IP111" s="121"/>
      <c r="IT111" s="8"/>
      <c r="IV111" s="121"/>
      <c r="IZ111" s="8"/>
      <c r="JB111" s="121"/>
      <c r="JF111" s="8"/>
      <c r="JH111" s="121"/>
      <c r="JL111" s="8"/>
      <c r="JN111" s="121"/>
      <c r="JR111" s="8"/>
      <c r="JT111" s="121"/>
      <c r="JX111" s="8"/>
      <c r="JZ111" s="121"/>
      <c r="KD111" s="8"/>
      <c r="KF111" s="121"/>
      <c r="KJ111" s="8"/>
      <c r="KL111" s="121"/>
      <c r="KP111" s="8"/>
      <c r="KR111" s="121"/>
      <c r="KV111" s="8"/>
      <c r="KX111" s="121"/>
      <c r="LB111" s="8"/>
      <c r="LD111" s="121"/>
    </row>
    <row r="112" spans="1:316" x14ac:dyDescent="0.3">
      <c r="A112" s="1">
        <v>109</v>
      </c>
      <c r="B112" s="8"/>
      <c r="D112" s="121"/>
      <c r="H112" s="8"/>
      <c r="J112" s="121"/>
      <c r="N112" s="8"/>
      <c r="P112" s="121"/>
      <c r="T112" s="8"/>
      <c r="V112" s="121"/>
      <c r="Z112" s="8"/>
      <c r="AB112" s="121"/>
      <c r="AF112" s="8"/>
      <c r="AH112" s="121"/>
      <c r="AL112" s="8"/>
      <c r="AN112" s="121"/>
      <c r="AR112" s="8"/>
      <c r="AT112" s="121"/>
      <c r="AX112" s="8"/>
      <c r="AZ112" s="121"/>
      <c r="BD112" s="8"/>
      <c r="BF112" s="121"/>
      <c r="BJ112" s="8"/>
      <c r="BL112" s="121"/>
      <c r="BP112" s="8"/>
      <c r="BR112" s="121"/>
      <c r="BV112" s="8"/>
      <c r="BX112" s="121"/>
      <c r="CB112" s="8"/>
      <c r="CD112" s="121"/>
      <c r="CH112" s="8"/>
      <c r="CJ112" s="121"/>
      <c r="CN112" s="8"/>
      <c r="CP112" s="121"/>
      <c r="CT112" s="8"/>
      <c r="CV112" s="121"/>
      <c r="CZ112" s="8"/>
      <c r="DB112" s="121"/>
      <c r="DF112" s="8"/>
      <c r="DH112" s="121"/>
      <c r="DL112" s="8"/>
      <c r="DN112" s="121"/>
      <c r="DR112" s="8"/>
      <c r="DT112" s="121"/>
      <c r="DX112" s="8"/>
      <c r="DZ112" s="121"/>
      <c r="ED112" s="8"/>
      <c r="EF112" s="121"/>
      <c r="EJ112" s="8"/>
      <c r="EL112" s="121"/>
      <c r="EP112" s="8"/>
      <c r="ER112" s="121"/>
      <c r="EV112" s="8"/>
      <c r="EX112" s="121"/>
      <c r="FB112" s="8"/>
      <c r="FD112" s="121"/>
      <c r="FH112" s="8"/>
      <c r="FJ112" s="121"/>
      <c r="FN112" s="8"/>
      <c r="FP112" s="121"/>
      <c r="FT112" s="8"/>
      <c r="FV112" s="121"/>
      <c r="FZ112" s="8"/>
      <c r="GB112" s="121"/>
      <c r="GF112" s="8"/>
      <c r="GH112" s="121"/>
      <c r="GL112" s="8"/>
      <c r="GN112" s="121"/>
      <c r="GR112" s="8"/>
      <c r="GT112" s="121"/>
      <c r="GX112" s="8"/>
      <c r="GZ112" s="121"/>
      <c r="HD112" s="8"/>
      <c r="HF112" s="121"/>
      <c r="HJ112" s="8"/>
      <c r="HL112" s="121"/>
      <c r="HP112" s="8"/>
      <c r="HR112" s="121"/>
      <c r="HV112" s="8"/>
      <c r="HX112" s="121"/>
      <c r="IB112" s="8"/>
      <c r="ID112" s="121"/>
      <c r="IH112" s="8"/>
      <c r="IJ112" s="121"/>
      <c r="IN112" s="8"/>
      <c r="IP112" s="121"/>
      <c r="IT112" s="8"/>
      <c r="IV112" s="121"/>
      <c r="IZ112" s="8"/>
      <c r="JB112" s="121"/>
      <c r="JF112" s="8"/>
      <c r="JH112" s="121"/>
      <c r="JL112" s="8"/>
      <c r="JN112" s="121"/>
      <c r="JR112" s="8"/>
      <c r="JT112" s="121"/>
      <c r="JX112" s="8"/>
      <c r="JZ112" s="121"/>
      <c r="KD112" s="8"/>
      <c r="KF112" s="121"/>
      <c r="KJ112" s="8"/>
      <c r="KL112" s="121"/>
      <c r="KP112" s="8"/>
      <c r="KR112" s="121"/>
      <c r="KV112" s="8"/>
      <c r="KX112" s="121"/>
      <c r="LB112" s="8"/>
      <c r="LD112" s="121"/>
    </row>
    <row r="113" spans="1:316" x14ac:dyDescent="0.3">
      <c r="A113" s="1">
        <v>110</v>
      </c>
      <c r="B113" s="8"/>
      <c r="D113" s="121"/>
      <c r="H113" s="8"/>
      <c r="J113" s="121"/>
      <c r="N113" s="8"/>
      <c r="P113" s="121"/>
      <c r="T113" s="8"/>
      <c r="V113" s="121"/>
      <c r="Z113" s="8"/>
      <c r="AB113" s="121"/>
      <c r="AF113" s="8"/>
      <c r="AH113" s="121"/>
      <c r="AL113" s="8"/>
      <c r="AN113" s="121"/>
      <c r="AR113" s="8"/>
      <c r="AT113" s="121"/>
      <c r="AX113" s="8"/>
      <c r="AZ113" s="121"/>
      <c r="BD113" s="8"/>
      <c r="BF113" s="121"/>
      <c r="BJ113" s="8"/>
      <c r="BL113" s="121"/>
      <c r="BP113" s="8"/>
      <c r="BR113" s="121"/>
      <c r="BV113" s="8"/>
      <c r="BX113" s="121"/>
      <c r="CB113" s="8"/>
      <c r="CD113" s="121"/>
      <c r="CH113" s="8"/>
      <c r="CJ113" s="121"/>
      <c r="CN113" s="8"/>
      <c r="CP113" s="121"/>
      <c r="CT113" s="8"/>
      <c r="CV113" s="121"/>
      <c r="CZ113" s="8"/>
      <c r="DB113" s="121"/>
      <c r="DF113" s="8"/>
      <c r="DH113" s="121"/>
      <c r="DL113" s="8"/>
      <c r="DN113" s="121"/>
      <c r="DR113" s="8"/>
      <c r="DT113" s="121"/>
      <c r="DX113" s="8"/>
      <c r="DZ113" s="121"/>
      <c r="ED113" s="8"/>
      <c r="EF113" s="121"/>
      <c r="EJ113" s="8"/>
      <c r="EL113" s="121"/>
      <c r="EP113" s="8"/>
      <c r="ER113" s="121"/>
      <c r="EV113" s="8"/>
      <c r="EX113" s="121"/>
      <c r="FB113" s="8"/>
      <c r="FD113" s="121"/>
      <c r="FH113" s="8"/>
      <c r="FJ113" s="121"/>
      <c r="FN113" s="8"/>
      <c r="FP113" s="121"/>
      <c r="FT113" s="8"/>
      <c r="FV113" s="121"/>
      <c r="FZ113" s="8"/>
      <c r="GB113" s="121"/>
      <c r="GF113" s="8"/>
      <c r="GH113" s="121"/>
      <c r="GL113" s="8"/>
      <c r="GN113" s="121"/>
      <c r="GR113" s="8"/>
      <c r="GT113" s="121"/>
      <c r="GX113" s="8"/>
      <c r="GZ113" s="121"/>
      <c r="HD113" s="8"/>
      <c r="HF113" s="121"/>
      <c r="HJ113" s="8"/>
      <c r="HL113" s="121"/>
      <c r="HP113" s="8"/>
      <c r="HR113" s="121"/>
      <c r="HV113" s="8"/>
      <c r="HX113" s="121"/>
      <c r="IB113" s="8"/>
      <c r="ID113" s="121"/>
      <c r="IH113" s="8"/>
      <c r="IJ113" s="121"/>
      <c r="IN113" s="8"/>
      <c r="IP113" s="121"/>
      <c r="IT113" s="8"/>
      <c r="IV113" s="121"/>
      <c r="IZ113" s="8"/>
      <c r="JB113" s="121"/>
      <c r="JF113" s="8"/>
      <c r="JH113" s="121"/>
      <c r="JL113" s="8"/>
      <c r="JN113" s="121"/>
      <c r="JR113" s="8"/>
      <c r="JT113" s="121"/>
      <c r="JX113" s="8"/>
      <c r="JZ113" s="121"/>
      <c r="KD113" s="8"/>
      <c r="KF113" s="121"/>
      <c r="KJ113" s="8"/>
      <c r="KL113" s="121"/>
      <c r="KP113" s="8"/>
      <c r="KR113" s="121"/>
      <c r="KV113" s="8"/>
      <c r="KX113" s="121"/>
      <c r="LB113" s="8"/>
      <c r="LD113" s="121"/>
    </row>
    <row r="114" spans="1:316" x14ac:dyDescent="0.3">
      <c r="A114" s="1">
        <v>111</v>
      </c>
      <c r="B114" s="8"/>
      <c r="D114" s="121"/>
      <c r="H114" s="8"/>
      <c r="J114" s="121"/>
      <c r="N114" s="8"/>
      <c r="P114" s="121"/>
      <c r="T114" s="8"/>
      <c r="V114" s="121"/>
      <c r="Z114" s="8"/>
      <c r="AB114" s="121"/>
      <c r="AF114" s="8"/>
      <c r="AH114" s="121"/>
      <c r="AL114" s="8"/>
      <c r="AN114" s="121"/>
      <c r="AR114" s="8"/>
      <c r="AT114" s="121"/>
      <c r="AX114" s="8"/>
      <c r="AZ114" s="121"/>
      <c r="BD114" s="8"/>
      <c r="BF114" s="121"/>
      <c r="BJ114" s="8"/>
      <c r="BL114" s="121"/>
      <c r="BP114" s="8"/>
      <c r="BR114" s="121"/>
      <c r="BV114" s="8"/>
      <c r="BX114" s="121"/>
      <c r="CB114" s="8"/>
      <c r="CD114" s="121"/>
      <c r="CH114" s="8"/>
      <c r="CJ114" s="121"/>
      <c r="CN114" s="8"/>
      <c r="CP114" s="121"/>
      <c r="CT114" s="8"/>
      <c r="CV114" s="121"/>
      <c r="CZ114" s="8"/>
      <c r="DB114" s="121"/>
      <c r="DF114" s="8"/>
      <c r="DH114" s="121"/>
      <c r="DL114" s="8"/>
      <c r="DN114" s="121"/>
      <c r="DR114" s="8"/>
      <c r="DT114" s="121"/>
      <c r="DX114" s="8"/>
      <c r="DZ114" s="121"/>
      <c r="ED114" s="8"/>
      <c r="EF114" s="121"/>
      <c r="EJ114" s="8"/>
      <c r="EL114" s="121"/>
      <c r="EP114" s="8"/>
      <c r="ER114" s="121"/>
      <c r="EV114" s="8"/>
      <c r="EX114" s="121"/>
      <c r="FB114" s="8"/>
      <c r="FD114" s="121"/>
      <c r="FH114" s="8"/>
      <c r="FJ114" s="121"/>
      <c r="FN114" s="8"/>
      <c r="FP114" s="121"/>
      <c r="FT114" s="8"/>
      <c r="FV114" s="121"/>
      <c r="FZ114" s="8"/>
      <c r="GB114" s="121"/>
      <c r="GF114" s="8"/>
      <c r="GH114" s="121"/>
      <c r="GL114" s="8"/>
      <c r="GN114" s="121"/>
      <c r="GR114" s="8"/>
      <c r="GT114" s="121"/>
      <c r="GX114" s="8"/>
      <c r="GZ114" s="121"/>
      <c r="HD114" s="8"/>
      <c r="HF114" s="121"/>
      <c r="HJ114" s="8"/>
      <c r="HL114" s="121"/>
      <c r="HP114" s="8"/>
      <c r="HR114" s="121"/>
      <c r="HV114" s="8"/>
      <c r="HX114" s="121"/>
      <c r="IB114" s="8"/>
      <c r="ID114" s="121"/>
      <c r="IH114" s="8"/>
      <c r="IJ114" s="121"/>
      <c r="IN114" s="8"/>
      <c r="IP114" s="121"/>
      <c r="IT114" s="8"/>
      <c r="IV114" s="121"/>
      <c r="IZ114" s="8"/>
      <c r="JB114" s="121"/>
      <c r="JF114" s="8"/>
      <c r="JH114" s="121"/>
      <c r="JL114" s="8"/>
      <c r="JN114" s="121"/>
      <c r="JR114" s="8"/>
      <c r="JT114" s="121"/>
      <c r="JX114" s="8"/>
      <c r="JZ114" s="121"/>
      <c r="KD114" s="8"/>
      <c r="KF114" s="121"/>
      <c r="KJ114" s="8"/>
      <c r="KL114" s="121"/>
      <c r="KP114" s="8"/>
      <c r="KR114" s="121"/>
      <c r="KV114" s="8"/>
      <c r="KX114" s="121"/>
      <c r="LB114" s="8"/>
      <c r="LD114" s="121"/>
    </row>
    <row r="115" spans="1:316" x14ac:dyDescent="0.3">
      <c r="A115" s="1">
        <v>112</v>
      </c>
      <c r="B115" s="8"/>
      <c r="D115" s="121"/>
      <c r="H115" s="8"/>
      <c r="J115" s="121"/>
      <c r="N115" s="8"/>
      <c r="P115" s="121"/>
      <c r="T115" s="8"/>
      <c r="V115" s="121"/>
      <c r="Z115" s="8"/>
      <c r="AB115" s="121"/>
      <c r="AF115" s="8"/>
      <c r="AH115" s="121"/>
      <c r="AL115" s="8"/>
      <c r="AN115" s="121"/>
      <c r="AR115" s="8"/>
      <c r="AT115" s="121"/>
      <c r="AX115" s="8"/>
      <c r="AZ115" s="121"/>
      <c r="BD115" s="8"/>
      <c r="BF115" s="121"/>
      <c r="BJ115" s="8"/>
      <c r="BL115" s="121"/>
      <c r="BP115" s="8"/>
      <c r="BR115" s="121"/>
      <c r="BV115" s="8"/>
      <c r="BX115" s="121"/>
      <c r="CB115" s="8"/>
      <c r="CD115" s="121"/>
      <c r="CH115" s="8"/>
      <c r="CJ115" s="121"/>
      <c r="CN115" s="8"/>
      <c r="CP115" s="121"/>
      <c r="CT115" s="8"/>
      <c r="CV115" s="121"/>
      <c r="CZ115" s="8"/>
      <c r="DB115" s="121"/>
      <c r="DF115" s="8"/>
      <c r="DH115" s="121"/>
      <c r="DL115" s="8"/>
      <c r="DN115" s="121"/>
      <c r="DR115" s="8"/>
      <c r="DT115" s="121"/>
      <c r="DX115" s="8"/>
      <c r="DZ115" s="121"/>
      <c r="ED115" s="8"/>
      <c r="EF115" s="121"/>
      <c r="EJ115" s="8"/>
      <c r="EL115" s="121"/>
      <c r="EP115" s="8"/>
      <c r="ER115" s="121"/>
      <c r="EV115" s="8"/>
      <c r="EX115" s="121"/>
      <c r="FB115" s="8"/>
      <c r="FD115" s="121"/>
      <c r="FH115" s="8"/>
      <c r="FJ115" s="121"/>
      <c r="FN115" s="8"/>
      <c r="FP115" s="121"/>
      <c r="FT115" s="8"/>
      <c r="FV115" s="121"/>
      <c r="FZ115" s="8"/>
      <c r="GB115" s="121"/>
      <c r="GF115" s="8"/>
      <c r="GH115" s="121"/>
      <c r="GL115" s="8"/>
      <c r="GN115" s="121"/>
      <c r="GR115" s="8"/>
      <c r="GT115" s="121"/>
      <c r="GX115" s="8"/>
      <c r="GZ115" s="121"/>
      <c r="HD115" s="8"/>
      <c r="HF115" s="121"/>
      <c r="HJ115" s="8"/>
      <c r="HL115" s="121"/>
      <c r="HP115" s="8"/>
      <c r="HR115" s="121"/>
      <c r="HV115" s="8"/>
      <c r="HX115" s="121"/>
      <c r="IB115" s="8"/>
      <c r="ID115" s="121"/>
      <c r="IH115" s="8"/>
      <c r="IJ115" s="121"/>
      <c r="IN115" s="8"/>
      <c r="IP115" s="121"/>
      <c r="IT115" s="8"/>
      <c r="IV115" s="121"/>
      <c r="IZ115" s="8"/>
      <c r="JB115" s="121"/>
      <c r="JF115" s="8"/>
      <c r="JH115" s="121"/>
      <c r="JL115" s="8"/>
      <c r="JN115" s="121"/>
      <c r="JR115" s="8"/>
      <c r="JT115" s="121"/>
      <c r="JX115" s="8"/>
      <c r="JZ115" s="121"/>
      <c r="KD115" s="8"/>
      <c r="KF115" s="121"/>
      <c r="KJ115" s="8"/>
      <c r="KL115" s="121"/>
      <c r="KP115" s="8"/>
      <c r="KR115" s="121"/>
      <c r="KV115" s="8"/>
      <c r="KX115" s="121"/>
      <c r="LB115" s="8"/>
      <c r="LD115" s="121"/>
    </row>
    <row r="116" spans="1:316" x14ac:dyDescent="0.3">
      <c r="A116" s="1">
        <v>113</v>
      </c>
      <c r="B116" s="8"/>
      <c r="D116" s="121"/>
      <c r="H116" s="8"/>
      <c r="J116" s="121"/>
      <c r="N116" s="8"/>
      <c r="P116" s="121"/>
      <c r="T116" s="8"/>
      <c r="V116" s="121"/>
      <c r="Z116" s="8"/>
      <c r="AB116" s="121"/>
      <c r="AF116" s="8"/>
      <c r="AH116" s="121"/>
      <c r="AL116" s="8"/>
      <c r="AN116" s="121"/>
      <c r="AR116" s="8"/>
      <c r="AT116" s="121"/>
      <c r="AX116" s="8"/>
      <c r="AZ116" s="121"/>
      <c r="BD116" s="8"/>
      <c r="BF116" s="121"/>
      <c r="BJ116" s="8"/>
      <c r="BL116" s="121"/>
      <c r="BP116" s="8"/>
      <c r="BR116" s="121"/>
      <c r="BV116" s="8"/>
      <c r="BX116" s="121"/>
      <c r="CB116" s="8"/>
      <c r="CD116" s="121"/>
      <c r="CH116" s="8"/>
      <c r="CJ116" s="121"/>
      <c r="CN116" s="8"/>
      <c r="CP116" s="121"/>
      <c r="CT116" s="8"/>
      <c r="CV116" s="121"/>
      <c r="CZ116" s="8"/>
      <c r="DB116" s="121"/>
      <c r="DF116" s="8"/>
      <c r="DH116" s="121"/>
      <c r="DL116" s="8"/>
      <c r="DN116" s="121"/>
      <c r="DR116" s="8"/>
      <c r="DT116" s="121"/>
      <c r="DX116" s="8"/>
      <c r="DZ116" s="121"/>
      <c r="ED116" s="8"/>
      <c r="EF116" s="121"/>
      <c r="EJ116" s="8"/>
      <c r="EL116" s="121"/>
      <c r="EP116" s="8"/>
      <c r="ER116" s="121"/>
      <c r="EV116" s="8"/>
      <c r="EX116" s="121"/>
      <c r="FB116" s="8"/>
      <c r="FD116" s="121"/>
      <c r="FH116" s="8"/>
      <c r="FJ116" s="121"/>
      <c r="FN116" s="8"/>
      <c r="FP116" s="121"/>
      <c r="FT116" s="8"/>
      <c r="FV116" s="121"/>
      <c r="FZ116" s="8"/>
      <c r="GB116" s="121"/>
      <c r="GF116" s="8"/>
      <c r="GH116" s="121"/>
      <c r="GL116" s="8"/>
      <c r="GN116" s="121"/>
      <c r="GR116" s="8"/>
      <c r="GT116" s="121"/>
      <c r="GX116" s="8"/>
      <c r="GZ116" s="121"/>
      <c r="HD116" s="8"/>
      <c r="HF116" s="121"/>
      <c r="HJ116" s="8"/>
      <c r="HL116" s="121"/>
      <c r="HP116" s="8"/>
      <c r="HR116" s="121"/>
      <c r="HV116" s="8"/>
      <c r="HX116" s="121"/>
      <c r="IB116" s="8"/>
      <c r="ID116" s="121"/>
      <c r="IH116" s="8"/>
      <c r="IJ116" s="121"/>
      <c r="IN116" s="8"/>
      <c r="IP116" s="121"/>
      <c r="IT116" s="8"/>
      <c r="IV116" s="121"/>
      <c r="IZ116" s="8"/>
      <c r="JB116" s="121"/>
      <c r="JF116" s="8"/>
      <c r="JH116" s="121"/>
      <c r="JL116" s="8"/>
      <c r="JN116" s="121"/>
      <c r="JR116" s="8"/>
      <c r="JT116" s="121"/>
      <c r="JX116" s="8"/>
      <c r="JZ116" s="121"/>
      <c r="KD116" s="8"/>
      <c r="KF116" s="121"/>
      <c r="KJ116" s="8"/>
      <c r="KL116" s="121"/>
      <c r="KP116" s="8"/>
      <c r="KR116" s="121"/>
      <c r="KV116" s="8"/>
      <c r="KX116" s="121"/>
      <c r="LB116" s="8"/>
      <c r="LD116" s="121"/>
    </row>
    <row r="117" spans="1:316" x14ac:dyDescent="0.3">
      <c r="A117" s="1">
        <v>114</v>
      </c>
      <c r="B117" s="8"/>
      <c r="D117" s="121"/>
      <c r="H117" s="8"/>
      <c r="J117" s="121"/>
      <c r="N117" s="8"/>
      <c r="P117" s="121"/>
      <c r="T117" s="8"/>
      <c r="V117" s="121"/>
      <c r="Z117" s="8"/>
      <c r="AB117" s="121"/>
      <c r="AF117" s="8"/>
      <c r="AH117" s="121"/>
      <c r="AL117" s="8"/>
      <c r="AN117" s="121"/>
      <c r="AR117" s="8"/>
      <c r="AT117" s="121"/>
      <c r="AX117" s="8"/>
      <c r="AZ117" s="121"/>
      <c r="BD117" s="8"/>
      <c r="BF117" s="121"/>
      <c r="BJ117" s="8"/>
      <c r="BL117" s="121"/>
      <c r="BP117" s="8"/>
      <c r="BR117" s="121"/>
      <c r="BV117" s="8"/>
      <c r="BX117" s="121"/>
      <c r="CB117" s="8"/>
      <c r="CD117" s="121"/>
      <c r="CH117" s="8"/>
      <c r="CJ117" s="121"/>
      <c r="CN117" s="8"/>
      <c r="CP117" s="121"/>
      <c r="CT117" s="8"/>
      <c r="CV117" s="121"/>
      <c r="CZ117" s="8"/>
      <c r="DB117" s="121"/>
      <c r="DF117" s="8"/>
      <c r="DH117" s="121"/>
      <c r="DL117" s="8"/>
      <c r="DN117" s="121"/>
      <c r="DR117" s="8"/>
      <c r="DT117" s="121"/>
      <c r="DX117" s="8"/>
      <c r="DZ117" s="121"/>
      <c r="ED117" s="8"/>
      <c r="EF117" s="121"/>
      <c r="EJ117" s="8"/>
      <c r="EL117" s="121"/>
      <c r="EP117" s="8"/>
      <c r="ER117" s="121"/>
      <c r="EV117" s="8"/>
      <c r="EX117" s="121"/>
      <c r="FB117" s="8"/>
      <c r="FD117" s="121"/>
      <c r="FH117" s="8"/>
      <c r="FJ117" s="121"/>
      <c r="FN117" s="8"/>
      <c r="FP117" s="121"/>
      <c r="FT117" s="8"/>
      <c r="FV117" s="121"/>
      <c r="FZ117" s="8"/>
      <c r="GB117" s="121"/>
      <c r="GF117" s="8"/>
      <c r="GH117" s="121"/>
      <c r="GL117" s="8"/>
      <c r="GN117" s="121"/>
      <c r="GR117" s="8"/>
      <c r="GT117" s="121"/>
      <c r="GX117" s="8"/>
      <c r="GZ117" s="121"/>
      <c r="HD117" s="8"/>
      <c r="HF117" s="121"/>
      <c r="HJ117" s="8"/>
      <c r="HL117" s="121"/>
      <c r="HP117" s="8"/>
      <c r="HR117" s="121"/>
      <c r="HV117" s="8"/>
      <c r="HX117" s="121"/>
      <c r="IB117" s="8"/>
      <c r="ID117" s="121"/>
      <c r="IH117" s="8"/>
      <c r="IJ117" s="121"/>
      <c r="IN117" s="8"/>
      <c r="IP117" s="121"/>
      <c r="IT117" s="8"/>
      <c r="IV117" s="121"/>
      <c r="IZ117" s="8"/>
      <c r="JB117" s="121"/>
      <c r="JF117" s="8"/>
      <c r="JH117" s="121"/>
      <c r="JL117" s="8"/>
      <c r="JN117" s="121"/>
      <c r="JR117" s="8"/>
      <c r="JT117" s="121"/>
      <c r="JX117" s="8"/>
      <c r="JZ117" s="121"/>
      <c r="KD117" s="8"/>
      <c r="KF117" s="121"/>
      <c r="KJ117" s="8"/>
      <c r="KL117" s="121"/>
      <c r="KP117" s="8"/>
      <c r="KR117" s="121"/>
      <c r="KV117" s="8"/>
      <c r="KX117" s="121"/>
      <c r="LB117" s="8"/>
      <c r="LD117" s="121"/>
    </row>
    <row r="118" spans="1:316" x14ac:dyDescent="0.3">
      <c r="A118" s="1">
        <v>115</v>
      </c>
      <c r="B118" s="8"/>
      <c r="D118" s="121"/>
      <c r="H118" s="8"/>
      <c r="J118" s="121"/>
      <c r="N118" s="8"/>
      <c r="P118" s="121"/>
      <c r="T118" s="8"/>
      <c r="V118" s="121"/>
      <c r="Z118" s="8"/>
      <c r="AB118" s="121"/>
      <c r="AF118" s="8"/>
      <c r="AH118" s="121"/>
      <c r="AL118" s="8"/>
      <c r="AN118" s="121"/>
      <c r="AR118" s="8"/>
      <c r="AT118" s="121"/>
      <c r="AX118" s="8"/>
      <c r="AZ118" s="121"/>
      <c r="BD118" s="8"/>
      <c r="BF118" s="121"/>
      <c r="BJ118" s="8"/>
      <c r="BL118" s="121"/>
      <c r="BP118" s="8"/>
      <c r="BR118" s="121"/>
      <c r="BV118" s="8"/>
      <c r="BX118" s="121"/>
      <c r="CB118" s="8"/>
      <c r="CD118" s="121"/>
      <c r="CH118" s="8"/>
      <c r="CJ118" s="121"/>
      <c r="CN118" s="8"/>
      <c r="CP118" s="121"/>
      <c r="CT118" s="8"/>
      <c r="CV118" s="121"/>
      <c r="CZ118" s="8"/>
      <c r="DB118" s="121"/>
      <c r="DF118" s="8"/>
      <c r="DH118" s="121"/>
      <c r="DL118" s="8"/>
      <c r="DN118" s="121"/>
      <c r="DR118" s="8"/>
      <c r="DT118" s="121"/>
      <c r="DX118" s="8"/>
      <c r="DZ118" s="121"/>
      <c r="ED118" s="8"/>
      <c r="EF118" s="121"/>
      <c r="EJ118" s="8"/>
      <c r="EL118" s="121"/>
      <c r="EP118" s="8"/>
      <c r="ER118" s="121"/>
      <c r="EV118" s="8"/>
      <c r="EX118" s="121"/>
      <c r="FB118" s="8"/>
      <c r="FD118" s="121"/>
      <c r="FH118" s="8"/>
      <c r="FJ118" s="121"/>
      <c r="FN118" s="8"/>
      <c r="FP118" s="121"/>
      <c r="FT118" s="8"/>
      <c r="FV118" s="121"/>
      <c r="FZ118" s="8"/>
      <c r="GB118" s="121"/>
      <c r="GF118" s="8"/>
      <c r="GH118" s="121"/>
      <c r="GL118" s="8"/>
      <c r="GN118" s="121"/>
      <c r="GR118" s="8"/>
      <c r="GT118" s="121"/>
      <c r="GX118" s="8"/>
      <c r="GZ118" s="121"/>
      <c r="HD118" s="8"/>
      <c r="HF118" s="121"/>
      <c r="HJ118" s="8"/>
      <c r="HL118" s="121"/>
      <c r="HP118" s="8"/>
      <c r="HR118" s="121"/>
      <c r="HV118" s="8"/>
      <c r="HX118" s="121"/>
      <c r="IB118" s="8"/>
      <c r="ID118" s="121"/>
      <c r="IH118" s="8"/>
      <c r="IJ118" s="121"/>
      <c r="IN118" s="8"/>
      <c r="IP118" s="121"/>
      <c r="IT118" s="8"/>
      <c r="IV118" s="121"/>
      <c r="IZ118" s="8"/>
      <c r="JB118" s="121"/>
      <c r="JF118" s="8"/>
      <c r="JH118" s="121"/>
      <c r="JL118" s="8"/>
      <c r="JN118" s="121"/>
      <c r="JR118" s="8"/>
      <c r="JT118" s="121"/>
      <c r="JX118" s="8"/>
      <c r="JZ118" s="121"/>
      <c r="KD118" s="8"/>
      <c r="KF118" s="121"/>
      <c r="KJ118" s="8"/>
      <c r="KL118" s="121"/>
      <c r="KP118" s="8"/>
      <c r="KR118" s="121"/>
      <c r="KV118" s="8"/>
      <c r="KX118" s="121"/>
      <c r="LB118" s="8"/>
      <c r="LD118" s="121"/>
    </row>
    <row r="119" spans="1:316" x14ac:dyDescent="0.3">
      <c r="A119" s="1">
        <v>116</v>
      </c>
      <c r="B119" s="8"/>
      <c r="D119" s="121"/>
      <c r="H119" s="8"/>
      <c r="J119" s="121"/>
      <c r="N119" s="8"/>
      <c r="P119" s="121"/>
      <c r="T119" s="8"/>
      <c r="V119" s="121"/>
      <c r="Z119" s="8"/>
      <c r="AB119" s="121"/>
      <c r="AF119" s="8"/>
      <c r="AH119" s="121"/>
      <c r="AL119" s="8"/>
      <c r="AN119" s="121"/>
      <c r="AR119" s="8"/>
      <c r="AT119" s="121"/>
      <c r="AX119" s="8"/>
      <c r="AZ119" s="121"/>
      <c r="BD119" s="8"/>
      <c r="BF119" s="121"/>
      <c r="BJ119" s="8"/>
      <c r="BL119" s="121"/>
      <c r="BP119" s="8"/>
      <c r="BR119" s="121"/>
      <c r="BV119" s="8"/>
      <c r="BX119" s="121"/>
      <c r="CB119" s="8"/>
      <c r="CD119" s="121"/>
      <c r="CH119" s="8"/>
      <c r="CJ119" s="121"/>
      <c r="CN119" s="8"/>
      <c r="CP119" s="121"/>
      <c r="CT119" s="8"/>
      <c r="CV119" s="121"/>
      <c r="CZ119" s="8"/>
      <c r="DB119" s="121"/>
      <c r="DF119" s="8"/>
      <c r="DH119" s="121"/>
      <c r="DL119" s="8"/>
      <c r="DN119" s="121"/>
      <c r="DR119" s="8"/>
      <c r="DT119" s="121"/>
      <c r="DX119" s="8"/>
      <c r="DZ119" s="121"/>
      <c r="ED119" s="8"/>
      <c r="EF119" s="121"/>
      <c r="EJ119" s="8"/>
      <c r="EL119" s="121"/>
      <c r="EP119" s="8"/>
      <c r="ER119" s="121"/>
      <c r="EV119" s="8"/>
      <c r="EX119" s="121"/>
      <c r="FB119" s="8"/>
      <c r="FD119" s="121"/>
      <c r="FH119" s="8"/>
      <c r="FJ119" s="121"/>
      <c r="FN119" s="8"/>
      <c r="FP119" s="121"/>
      <c r="FT119" s="8"/>
      <c r="FV119" s="121"/>
      <c r="FZ119" s="8"/>
      <c r="GB119" s="121"/>
      <c r="GF119" s="8"/>
      <c r="GH119" s="121"/>
      <c r="GL119" s="8"/>
      <c r="GN119" s="121"/>
      <c r="GR119" s="8"/>
      <c r="GT119" s="121"/>
      <c r="GX119" s="8"/>
      <c r="GZ119" s="121"/>
      <c r="HD119" s="8"/>
      <c r="HF119" s="121"/>
      <c r="HJ119" s="8"/>
      <c r="HL119" s="121"/>
      <c r="HP119" s="8"/>
      <c r="HR119" s="121"/>
      <c r="HV119" s="8"/>
      <c r="HX119" s="121"/>
      <c r="IB119" s="8"/>
      <c r="ID119" s="121"/>
      <c r="IH119" s="8"/>
      <c r="IJ119" s="121"/>
      <c r="IN119" s="8"/>
      <c r="IP119" s="121"/>
      <c r="IT119" s="8"/>
      <c r="IV119" s="121"/>
      <c r="IZ119" s="8"/>
      <c r="JB119" s="121"/>
      <c r="JF119" s="8"/>
      <c r="JH119" s="121"/>
      <c r="JL119" s="8"/>
      <c r="JN119" s="121"/>
      <c r="JR119" s="8"/>
      <c r="JT119" s="121"/>
      <c r="JX119" s="8"/>
      <c r="JZ119" s="121"/>
      <c r="KD119" s="8"/>
      <c r="KF119" s="121"/>
      <c r="KJ119" s="8"/>
      <c r="KL119" s="121"/>
      <c r="KP119" s="8"/>
      <c r="KR119" s="121"/>
      <c r="KV119" s="8"/>
      <c r="KX119" s="121"/>
      <c r="LB119" s="8"/>
      <c r="LD119" s="121"/>
    </row>
    <row r="120" spans="1:316" x14ac:dyDescent="0.3">
      <c r="A120" s="1">
        <v>117</v>
      </c>
      <c r="B120" s="8"/>
      <c r="D120" s="121"/>
      <c r="H120" s="8"/>
      <c r="J120" s="121"/>
      <c r="N120" s="8"/>
      <c r="P120" s="121"/>
      <c r="T120" s="8"/>
      <c r="V120" s="121"/>
      <c r="Z120" s="8"/>
      <c r="AB120" s="121"/>
      <c r="AF120" s="8"/>
      <c r="AH120" s="121"/>
      <c r="AL120" s="8"/>
      <c r="AN120" s="121"/>
      <c r="AR120" s="8"/>
      <c r="AT120" s="121"/>
      <c r="AX120" s="8"/>
      <c r="AZ120" s="121"/>
      <c r="BD120" s="8"/>
      <c r="BF120" s="121"/>
      <c r="BJ120" s="8"/>
      <c r="BL120" s="121"/>
      <c r="BP120" s="8"/>
      <c r="BR120" s="121"/>
      <c r="BV120" s="8"/>
      <c r="BX120" s="121"/>
      <c r="CB120" s="8"/>
      <c r="CD120" s="121"/>
      <c r="CH120" s="8"/>
      <c r="CJ120" s="121"/>
      <c r="CN120" s="8"/>
      <c r="CP120" s="121"/>
      <c r="CT120" s="8"/>
      <c r="CV120" s="121"/>
      <c r="CZ120" s="8"/>
      <c r="DB120" s="121"/>
      <c r="DF120" s="8"/>
      <c r="DH120" s="121"/>
      <c r="DL120" s="8"/>
      <c r="DN120" s="121"/>
      <c r="DR120" s="8"/>
      <c r="DT120" s="121"/>
      <c r="DX120" s="8"/>
      <c r="DZ120" s="121"/>
      <c r="ED120" s="8"/>
      <c r="EF120" s="121"/>
      <c r="EJ120" s="8"/>
      <c r="EL120" s="121"/>
      <c r="EP120" s="8"/>
      <c r="ER120" s="121"/>
      <c r="EV120" s="8"/>
      <c r="EX120" s="121"/>
      <c r="FB120" s="8"/>
      <c r="FD120" s="121"/>
      <c r="FH120" s="8"/>
      <c r="FJ120" s="121"/>
      <c r="FN120" s="8"/>
      <c r="FP120" s="121"/>
      <c r="FT120" s="8"/>
      <c r="FV120" s="121"/>
      <c r="FZ120" s="8"/>
      <c r="GB120" s="121"/>
      <c r="GF120" s="8"/>
      <c r="GH120" s="121"/>
      <c r="GL120" s="8"/>
      <c r="GN120" s="121"/>
      <c r="GR120" s="8"/>
      <c r="GT120" s="121"/>
      <c r="GX120" s="8"/>
      <c r="GZ120" s="121"/>
      <c r="HD120" s="8"/>
      <c r="HF120" s="121"/>
      <c r="HJ120" s="8"/>
      <c r="HL120" s="121"/>
      <c r="HP120" s="8"/>
      <c r="HR120" s="121"/>
      <c r="HV120" s="8"/>
      <c r="HX120" s="121"/>
      <c r="IB120" s="8"/>
      <c r="ID120" s="121"/>
      <c r="IH120" s="8"/>
      <c r="IJ120" s="121"/>
      <c r="IN120" s="8"/>
      <c r="IP120" s="121"/>
      <c r="IT120" s="8"/>
      <c r="IV120" s="121"/>
      <c r="IZ120" s="8"/>
      <c r="JB120" s="121"/>
      <c r="JF120" s="8"/>
      <c r="JH120" s="121"/>
      <c r="JL120" s="8"/>
      <c r="JN120" s="121"/>
      <c r="JR120" s="8"/>
      <c r="JT120" s="121"/>
      <c r="JX120" s="8"/>
      <c r="JZ120" s="121"/>
      <c r="KD120" s="8"/>
      <c r="KF120" s="121"/>
      <c r="KJ120" s="8"/>
      <c r="KL120" s="121"/>
      <c r="KP120" s="8"/>
      <c r="KR120" s="121"/>
      <c r="KV120" s="8"/>
      <c r="KX120" s="121"/>
      <c r="LB120" s="8"/>
      <c r="LD120" s="121"/>
    </row>
    <row r="121" spans="1:316" x14ac:dyDescent="0.3">
      <c r="A121" s="1">
        <v>118</v>
      </c>
      <c r="B121" s="8"/>
      <c r="D121" s="121"/>
      <c r="H121" s="8"/>
      <c r="J121" s="121"/>
      <c r="N121" s="8"/>
      <c r="P121" s="121"/>
      <c r="T121" s="8"/>
      <c r="V121" s="121"/>
      <c r="Z121" s="8"/>
      <c r="AB121" s="121"/>
      <c r="AF121" s="8"/>
      <c r="AH121" s="121"/>
      <c r="AL121" s="8"/>
      <c r="AN121" s="121"/>
      <c r="AR121" s="8"/>
      <c r="AT121" s="121"/>
      <c r="AX121" s="8"/>
      <c r="AZ121" s="121"/>
      <c r="BD121" s="8"/>
      <c r="BF121" s="121"/>
      <c r="BJ121" s="8"/>
      <c r="BL121" s="121"/>
      <c r="BP121" s="8"/>
      <c r="BR121" s="121"/>
      <c r="BV121" s="8"/>
      <c r="BX121" s="121"/>
      <c r="CB121" s="8"/>
      <c r="CD121" s="121"/>
      <c r="CH121" s="8"/>
      <c r="CJ121" s="121"/>
      <c r="CN121" s="8"/>
      <c r="CP121" s="121"/>
      <c r="CT121" s="8"/>
      <c r="CV121" s="121"/>
      <c r="CZ121" s="8"/>
      <c r="DB121" s="121"/>
      <c r="DF121" s="8"/>
      <c r="DH121" s="121"/>
      <c r="DL121" s="8"/>
      <c r="DN121" s="121"/>
      <c r="DR121" s="8"/>
      <c r="DT121" s="121"/>
      <c r="DX121" s="8"/>
      <c r="DZ121" s="121"/>
      <c r="ED121" s="8"/>
      <c r="EF121" s="121"/>
      <c r="EJ121" s="8"/>
      <c r="EL121" s="121"/>
      <c r="EP121" s="8"/>
      <c r="ER121" s="121"/>
      <c r="EV121" s="8"/>
      <c r="EX121" s="121"/>
      <c r="FB121" s="8"/>
      <c r="FD121" s="121"/>
      <c r="FH121" s="8"/>
      <c r="FJ121" s="121"/>
      <c r="FN121" s="8"/>
      <c r="FP121" s="121"/>
      <c r="FT121" s="8"/>
      <c r="FV121" s="121"/>
      <c r="FZ121" s="8"/>
      <c r="GB121" s="121"/>
      <c r="GF121" s="8"/>
      <c r="GH121" s="121"/>
      <c r="GL121" s="8"/>
      <c r="GN121" s="121"/>
      <c r="GR121" s="8"/>
      <c r="GT121" s="121"/>
      <c r="GX121" s="8"/>
      <c r="GZ121" s="121"/>
      <c r="HD121" s="8"/>
      <c r="HF121" s="121"/>
      <c r="HJ121" s="8"/>
      <c r="HL121" s="121"/>
      <c r="HP121" s="8"/>
      <c r="HR121" s="121"/>
      <c r="HV121" s="8"/>
      <c r="HX121" s="121"/>
      <c r="IB121" s="8"/>
      <c r="ID121" s="121"/>
      <c r="IH121" s="8"/>
      <c r="IJ121" s="121"/>
      <c r="IN121" s="8"/>
      <c r="IP121" s="121"/>
      <c r="IT121" s="8"/>
      <c r="IV121" s="121"/>
      <c r="IZ121" s="8"/>
      <c r="JB121" s="121"/>
      <c r="JF121" s="8"/>
      <c r="JH121" s="121"/>
      <c r="JL121" s="8"/>
      <c r="JN121" s="121"/>
      <c r="JR121" s="8"/>
      <c r="JT121" s="121"/>
      <c r="JX121" s="8"/>
      <c r="JZ121" s="121"/>
      <c r="KD121" s="8"/>
      <c r="KF121" s="121"/>
      <c r="KJ121" s="8"/>
      <c r="KL121" s="121"/>
      <c r="KP121" s="8"/>
      <c r="KR121" s="121"/>
      <c r="KV121" s="8"/>
      <c r="KX121" s="121"/>
      <c r="LB121" s="8"/>
      <c r="LD121" s="121"/>
    </row>
    <row r="122" spans="1:316" x14ac:dyDescent="0.3">
      <c r="A122" s="1">
        <v>119</v>
      </c>
      <c r="B122" s="8"/>
      <c r="D122" s="121"/>
      <c r="H122" s="8"/>
      <c r="J122" s="121"/>
      <c r="N122" s="8"/>
      <c r="P122" s="121"/>
      <c r="T122" s="8"/>
      <c r="V122" s="121"/>
      <c r="Z122" s="8"/>
      <c r="AB122" s="121"/>
      <c r="AF122" s="8"/>
      <c r="AH122" s="121"/>
      <c r="AL122" s="8"/>
      <c r="AN122" s="121"/>
      <c r="AR122" s="8"/>
      <c r="AT122" s="121"/>
      <c r="AX122" s="8"/>
      <c r="AZ122" s="121"/>
      <c r="BD122" s="8"/>
      <c r="BF122" s="121"/>
      <c r="BJ122" s="8"/>
      <c r="BL122" s="121"/>
      <c r="BP122" s="8"/>
      <c r="BR122" s="121"/>
      <c r="BV122" s="8"/>
      <c r="BX122" s="121"/>
      <c r="CB122" s="8"/>
      <c r="CD122" s="121"/>
      <c r="CH122" s="8"/>
      <c r="CJ122" s="121"/>
      <c r="CN122" s="8"/>
      <c r="CP122" s="121"/>
      <c r="CT122" s="8"/>
      <c r="CV122" s="121"/>
      <c r="CZ122" s="8"/>
      <c r="DB122" s="121"/>
      <c r="DF122" s="8"/>
      <c r="DH122" s="121"/>
      <c r="DL122" s="8"/>
      <c r="DN122" s="121"/>
      <c r="DR122" s="8"/>
      <c r="DT122" s="121"/>
      <c r="DX122" s="8"/>
      <c r="DZ122" s="121"/>
      <c r="ED122" s="8"/>
      <c r="EF122" s="121"/>
      <c r="EJ122" s="8"/>
      <c r="EL122" s="121"/>
      <c r="EP122" s="8"/>
      <c r="ER122" s="121"/>
      <c r="EV122" s="8"/>
      <c r="EX122" s="121"/>
      <c r="FB122" s="8"/>
      <c r="FD122" s="121"/>
      <c r="FH122" s="8"/>
      <c r="FJ122" s="121"/>
      <c r="FN122" s="8"/>
      <c r="FP122" s="121"/>
      <c r="FT122" s="8"/>
      <c r="FV122" s="121"/>
      <c r="FZ122" s="8"/>
      <c r="GB122" s="121"/>
      <c r="GF122" s="8"/>
      <c r="GH122" s="121"/>
      <c r="GL122" s="8"/>
      <c r="GN122" s="121"/>
      <c r="GR122" s="8"/>
      <c r="GT122" s="121"/>
      <c r="GX122" s="8"/>
      <c r="GZ122" s="121"/>
      <c r="HD122" s="8"/>
      <c r="HF122" s="121"/>
      <c r="HJ122" s="8"/>
      <c r="HL122" s="121"/>
      <c r="HP122" s="8"/>
      <c r="HR122" s="121"/>
      <c r="HV122" s="8"/>
      <c r="HX122" s="121"/>
      <c r="IB122" s="8"/>
      <c r="ID122" s="121"/>
      <c r="IH122" s="8"/>
      <c r="IJ122" s="121"/>
      <c r="IN122" s="8"/>
      <c r="IP122" s="121"/>
      <c r="IT122" s="8"/>
      <c r="IV122" s="121"/>
      <c r="IZ122" s="8"/>
      <c r="JB122" s="121"/>
      <c r="JF122" s="8"/>
      <c r="JH122" s="121"/>
      <c r="JL122" s="8"/>
      <c r="JN122" s="121"/>
      <c r="JR122" s="8"/>
      <c r="JT122" s="121"/>
      <c r="JX122" s="8"/>
      <c r="JZ122" s="121"/>
      <c r="KD122" s="8"/>
      <c r="KF122" s="121"/>
      <c r="KJ122" s="8"/>
      <c r="KL122" s="121"/>
      <c r="KP122" s="8"/>
      <c r="KR122" s="121"/>
      <c r="KV122" s="8"/>
      <c r="KX122" s="121"/>
      <c r="LB122" s="8"/>
      <c r="LD122" s="121"/>
    </row>
    <row r="123" spans="1:316" x14ac:dyDescent="0.3">
      <c r="A123" s="1">
        <v>120</v>
      </c>
      <c r="B123" s="8"/>
      <c r="D123" s="121"/>
      <c r="H123" s="8"/>
      <c r="J123" s="121"/>
      <c r="N123" s="8"/>
      <c r="P123" s="121"/>
      <c r="T123" s="8"/>
      <c r="V123" s="121"/>
      <c r="Z123" s="8"/>
      <c r="AB123" s="121"/>
      <c r="AF123" s="8"/>
      <c r="AH123" s="121"/>
      <c r="AL123" s="8"/>
      <c r="AN123" s="121"/>
      <c r="AR123" s="8"/>
      <c r="AT123" s="121"/>
      <c r="AX123" s="8"/>
      <c r="AZ123" s="121"/>
      <c r="BD123" s="8"/>
      <c r="BF123" s="121"/>
      <c r="BJ123" s="8"/>
      <c r="BL123" s="121"/>
      <c r="BP123" s="8"/>
      <c r="BR123" s="121"/>
      <c r="BV123" s="8"/>
      <c r="BX123" s="121"/>
      <c r="CB123" s="8"/>
      <c r="CD123" s="121"/>
      <c r="CH123" s="8"/>
      <c r="CJ123" s="121"/>
      <c r="CN123" s="8"/>
      <c r="CP123" s="121"/>
      <c r="CT123" s="8"/>
      <c r="CV123" s="121"/>
      <c r="CZ123" s="8"/>
      <c r="DB123" s="121"/>
      <c r="DF123" s="8"/>
      <c r="DH123" s="121"/>
      <c r="DL123" s="8"/>
      <c r="DN123" s="121"/>
      <c r="DR123" s="8"/>
      <c r="DT123" s="121"/>
      <c r="DX123" s="8"/>
      <c r="DZ123" s="121"/>
      <c r="ED123" s="8"/>
      <c r="EF123" s="121"/>
      <c r="EJ123" s="8"/>
      <c r="EL123" s="121"/>
      <c r="EP123" s="8"/>
      <c r="ER123" s="121"/>
      <c r="EV123" s="8"/>
      <c r="EX123" s="121"/>
      <c r="FB123" s="8"/>
      <c r="FD123" s="121"/>
      <c r="FH123" s="8"/>
      <c r="FJ123" s="121"/>
      <c r="FN123" s="8"/>
      <c r="FP123" s="121"/>
      <c r="FT123" s="8"/>
      <c r="FV123" s="121"/>
      <c r="FZ123" s="8"/>
      <c r="GB123" s="121"/>
      <c r="GF123" s="8"/>
      <c r="GH123" s="121"/>
      <c r="GL123" s="8"/>
      <c r="GN123" s="121"/>
      <c r="GR123" s="8"/>
      <c r="GT123" s="121"/>
      <c r="GX123" s="8"/>
      <c r="GZ123" s="121"/>
      <c r="HD123" s="8"/>
      <c r="HF123" s="121"/>
      <c r="HJ123" s="8"/>
      <c r="HL123" s="121"/>
      <c r="HP123" s="8"/>
      <c r="HR123" s="121"/>
      <c r="HV123" s="8"/>
      <c r="HX123" s="121"/>
      <c r="IB123" s="8"/>
      <c r="ID123" s="121"/>
      <c r="IH123" s="8"/>
      <c r="IJ123" s="121"/>
      <c r="IN123" s="8"/>
      <c r="IP123" s="121"/>
      <c r="IT123" s="8"/>
      <c r="IV123" s="121"/>
      <c r="IZ123" s="8"/>
      <c r="JB123" s="121"/>
      <c r="JF123" s="8"/>
      <c r="JH123" s="121"/>
      <c r="JL123" s="8"/>
      <c r="JN123" s="121"/>
      <c r="JR123" s="8"/>
      <c r="JT123" s="121"/>
      <c r="JX123" s="8"/>
      <c r="JZ123" s="121"/>
      <c r="KD123" s="8"/>
      <c r="KF123" s="121"/>
      <c r="KJ123" s="8"/>
      <c r="KL123" s="121"/>
      <c r="KP123" s="8"/>
      <c r="KR123" s="121"/>
      <c r="KV123" s="8"/>
      <c r="KX123" s="121"/>
      <c r="LB123" s="8"/>
      <c r="LD123" s="121"/>
    </row>
    <row r="124" spans="1:316" x14ac:dyDescent="0.3">
      <c r="A124" s="1">
        <v>121</v>
      </c>
      <c r="B124" s="8"/>
      <c r="D124" s="121"/>
      <c r="H124" s="8"/>
      <c r="J124" s="121"/>
      <c r="N124" s="8"/>
      <c r="P124" s="121"/>
      <c r="T124" s="8"/>
      <c r="V124" s="121"/>
      <c r="Z124" s="8"/>
      <c r="AB124" s="121"/>
      <c r="AF124" s="8"/>
      <c r="AH124" s="121"/>
      <c r="AL124" s="8"/>
      <c r="AN124" s="121"/>
      <c r="AR124" s="8"/>
      <c r="AT124" s="121"/>
      <c r="AX124" s="8"/>
      <c r="AZ124" s="121"/>
      <c r="BD124" s="8"/>
      <c r="BF124" s="121"/>
      <c r="BJ124" s="8"/>
      <c r="BL124" s="121"/>
      <c r="BP124" s="8"/>
      <c r="BR124" s="121"/>
      <c r="BV124" s="8"/>
      <c r="BX124" s="121"/>
      <c r="CB124" s="8"/>
      <c r="CD124" s="121"/>
      <c r="CH124" s="8"/>
      <c r="CJ124" s="121"/>
      <c r="CN124" s="8"/>
      <c r="CP124" s="121"/>
      <c r="CT124" s="8"/>
      <c r="CV124" s="121"/>
      <c r="CZ124" s="8"/>
      <c r="DB124" s="121"/>
      <c r="DF124" s="8"/>
      <c r="DH124" s="121"/>
      <c r="DL124" s="8"/>
      <c r="DN124" s="121"/>
      <c r="DR124" s="8"/>
      <c r="DT124" s="121"/>
      <c r="DX124" s="8"/>
      <c r="DZ124" s="121"/>
      <c r="ED124" s="8"/>
      <c r="EF124" s="121"/>
      <c r="EJ124" s="8"/>
      <c r="EL124" s="121"/>
      <c r="EP124" s="8"/>
      <c r="ER124" s="121"/>
      <c r="EV124" s="8"/>
      <c r="EX124" s="121"/>
      <c r="FB124" s="8"/>
      <c r="FD124" s="121"/>
      <c r="FH124" s="8"/>
      <c r="FJ124" s="121"/>
      <c r="FN124" s="8"/>
      <c r="FP124" s="121"/>
      <c r="FT124" s="8"/>
      <c r="FV124" s="121"/>
      <c r="FZ124" s="8"/>
      <c r="GB124" s="121"/>
      <c r="GF124" s="8"/>
      <c r="GH124" s="121"/>
      <c r="GL124" s="8"/>
      <c r="GN124" s="121"/>
      <c r="GR124" s="8"/>
      <c r="GT124" s="121"/>
      <c r="GX124" s="8"/>
      <c r="GZ124" s="121"/>
      <c r="HD124" s="8"/>
      <c r="HF124" s="121"/>
      <c r="HJ124" s="8"/>
      <c r="HL124" s="121"/>
      <c r="HP124" s="8"/>
      <c r="HR124" s="121"/>
      <c r="HV124" s="8"/>
      <c r="HX124" s="121"/>
      <c r="IB124" s="8"/>
      <c r="ID124" s="121"/>
      <c r="IH124" s="8"/>
      <c r="IJ124" s="121"/>
      <c r="IN124" s="8"/>
      <c r="IP124" s="121"/>
      <c r="IT124" s="8"/>
      <c r="IV124" s="121"/>
      <c r="IZ124" s="8"/>
      <c r="JB124" s="121"/>
      <c r="JF124" s="8"/>
      <c r="JH124" s="121"/>
      <c r="JL124" s="8"/>
      <c r="JN124" s="121"/>
      <c r="JR124" s="8"/>
      <c r="JT124" s="121"/>
      <c r="JX124" s="8"/>
      <c r="JZ124" s="121"/>
      <c r="KD124" s="8"/>
      <c r="KF124" s="121"/>
      <c r="KJ124" s="8"/>
      <c r="KL124" s="121"/>
      <c r="KP124" s="8"/>
      <c r="KR124" s="121"/>
      <c r="KV124" s="8"/>
      <c r="KX124" s="121"/>
      <c r="LB124" s="8"/>
      <c r="LD124" s="121"/>
    </row>
    <row r="125" spans="1:316" x14ac:dyDescent="0.3">
      <c r="A125" s="1">
        <v>122</v>
      </c>
      <c r="B125" s="8"/>
      <c r="D125" s="121"/>
      <c r="H125" s="8"/>
      <c r="J125" s="121"/>
      <c r="N125" s="8"/>
      <c r="P125" s="121"/>
      <c r="T125" s="8"/>
      <c r="V125" s="121"/>
      <c r="Z125" s="8"/>
      <c r="AB125" s="121"/>
      <c r="AF125" s="8"/>
      <c r="AH125" s="121"/>
      <c r="AL125" s="8"/>
      <c r="AN125" s="121"/>
      <c r="AR125" s="8"/>
      <c r="AT125" s="121"/>
      <c r="AX125" s="8"/>
      <c r="AZ125" s="121"/>
      <c r="BD125" s="8"/>
      <c r="BF125" s="121"/>
      <c r="BJ125" s="8"/>
      <c r="BL125" s="121"/>
      <c r="BP125" s="8"/>
      <c r="BR125" s="121"/>
      <c r="BV125" s="8"/>
      <c r="BX125" s="121"/>
      <c r="CB125" s="8"/>
      <c r="CD125" s="121"/>
      <c r="CH125" s="8"/>
      <c r="CJ125" s="121"/>
      <c r="CN125" s="8"/>
      <c r="CP125" s="121"/>
      <c r="CT125" s="8"/>
      <c r="CV125" s="121"/>
      <c r="CZ125" s="8"/>
      <c r="DB125" s="121"/>
      <c r="DF125" s="8"/>
      <c r="DH125" s="121"/>
      <c r="DL125" s="8"/>
      <c r="DN125" s="121"/>
      <c r="DR125" s="8"/>
      <c r="DT125" s="121"/>
      <c r="DX125" s="8"/>
      <c r="DZ125" s="121"/>
      <c r="ED125" s="8"/>
      <c r="EF125" s="121"/>
      <c r="EJ125" s="8"/>
      <c r="EL125" s="121"/>
      <c r="EP125" s="8"/>
      <c r="ER125" s="121"/>
      <c r="EV125" s="8"/>
      <c r="EX125" s="121"/>
      <c r="FB125" s="8"/>
      <c r="FD125" s="121"/>
      <c r="FH125" s="8"/>
      <c r="FJ125" s="121"/>
      <c r="FN125" s="8"/>
      <c r="FP125" s="121"/>
      <c r="FT125" s="8"/>
      <c r="FV125" s="121"/>
      <c r="FZ125" s="8"/>
      <c r="GB125" s="121"/>
      <c r="GF125" s="8"/>
      <c r="GH125" s="121"/>
      <c r="GL125" s="8"/>
      <c r="GN125" s="121"/>
      <c r="GR125" s="8"/>
      <c r="GT125" s="121"/>
      <c r="GX125" s="8"/>
      <c r="GZ125" s="121"/>
      <c r="HD125" s="8"/>
      <c r="HF125" s="121"/>
      <c r="HJ125" s="8"/>
      <c r="HL125" s="121"/>
      <c r="HP125" s="8"/>
      <c r="HR125" s="121"/>
      <c r="HV125" s="8"/>
      <c r="HX125" s="121"/>
      <c r="IB125" s="8"/>
      <c r="ID125" s="121"/>
      <c r="IH125" s="8"/>
      <c r="IJ125" s="121"/>
      <c r="IN125" s="8"/>
      <c r="IP125" s="121"/>
      <c r="IT125" s="8"/>
      <c r="IV125" s="121"/>
      <c r="IZ125" s="8"/>
      <c r="JB125" s="121"/>
      <c r="JF125" s="8"/>
      <c r="JH125" s="121"/>
      <c r="JL125" s="8"/>
      <c r="JN125" s="121"/>
      <c r="JR125" s="8"/>
      <c r="JT125" s="121"/>
      <c r="JX125" s="8"/>
      <c r="JZ125" s="121"/>
      <c r="KD125" s="8"/>
      <c r="KF125" s="121"/>
      <c r="KJ125" s="8"/>
      <c r="KL125" s="121"/>
      <c r="KP125" s="8"/>
      <c r="KR125" s="121"/>
      <c r="KV125" s="8"/>
      <c r="KX125" s="121"/>
      <c r="LB125" s="8"/>
      <c r="LD125" s="121"/>
    </row>
    <row r="126" spans="1:316" x14ac:dyDescent="0.3">
      <c r="A126" s="1">
        <v>123</v>
      </c>
      <c r="B126" s="8"/>
      <c r="D126" s="121"/>
      <c r="H126" s="8"/>
      <c r="J126" s="121"/>
      <c r="N126" s="8"/>
      <c r="P126" s="121"/>
      <c r="T126" s="8"/>
      <c r="V126" s="121"/>
      <c r="Z126" s="8"/>
      <c r="AB126" s="121"/>
      <c r="AF126" s="8"/>
      <c r="AH126" s="121"/>
      <c r="AL126" s="8"/>
      <c r="AN126" s="121"/>
      <c r="AR126" s="8"/>
      <c r="AT126" s="121"/>
      <c r="AX126" s="8"/>
      <c r="AZ126" s="121"/>
      <c r="BD126" s="8"/>
      <c r="BF126" s="121"/>
      <c r="BJ126" s="8"/>
      <c r="BL126" s="121"/>
      <c r="BP126" s="8"/>
      <c r="BR126" s="121"/>
      <c r="BV126" s="8"/>
      <c r="BX126" s="121"/>
      <c r="CB126" s="8"/>
      <c r="CD126" s="121"/>
      <c r="CH126" s="8"/>
      <c r="CJ126" s="121"/>
      <c r="CN126" s="8"/>
      <c r="CP126" s="121"/>
      <c r="CT126" s="8"/>
      <c r="CV126" s="121"/>
      <c r="CZ126" s="8"/>
      <c r="DB126" s="121"/>
      <c r="DF126" s="8"/>
      <c r="DH126" s="121"/>
      <c r="DL126" s="8"/>
      <c r="DN126" s="121"/>
      <c r="DR126" s="8"/>
      <c r="DT126" s="121"/>
      <c r="DX126" s="8"/>
      <c r="DZ126" s="121"/>
      <c r="ED126" s="8"/>
      <c r="EF126" s="121"/>
      <c r="EJ126" s="8"/>
      <c r="EL126" s="121"/>
      <c r="EP126" s="8"/>
      <c r="ER126" s="121"/>
      <c r="EV126" s="8"/>
      <c r="EX126" s="121"/>
      <c r="FB126" s="8"/>
      <c r="FD126" s="121"/>
      <c r="FH126" s="8"/>
      <c r="FJ126" s="121"/>
      <c r="FN126" s="8"/>
      <c r="FP126" s="121"/>
      <c r="FT126" s="8"/>
      <c r="FV126" s="121"/>
      <c r="FZ126" s="8"/>
      <c r="GB126" s="121"/>
      <c r="GF126" s="8"/>
      <c r="GH126" s="121"/>
      <c r="GL126" s="8"/>
      <c r="GN126" s="121"/>
      <c r="GR126" s="8"/>
      <c r="GT126" s="121"/>
      <c r="GX126" s="8"/>
      <c r="GZ126" s="121"/>
      <c r="HD126" s="8"/>
      <c r="HF126" s="121"/>
      <c r="HJ126" s="8"/>
      <c r="HL126" s="121"/>
      <c r="HP126" s="8"/>
      <c r="HR126" s="121"/>
      <c r="HV126" s="8"/>
      <c r="HX126" s="121"/>
      <c r="IB126" s="8"/>
      <c r="ID126" s="121"/>
      <c r="IH126" s="8"/>
      <c r="IJ126" s="121"/>
      <c r="IN126" s="8"/>
      <c r="IP126" s="121"/>
      <c r="IT126" s="8"/>
      <c r="IV126" s="121"/>
      <c r="IZ126" s="8"/>
      <c r="JB126" s="121"/>
      <c r="JF126" s="8"/>
      <c r="JH126" s="121"/>
      <c r="JL126" s="8"/>
      <c r="JN126" s="121"/>
      <c r="JR126" s="8"/>
      <c r="JT126" s="121"/>
      <c r="JX126" s="8"/>
      <c r="JZ126" s="121"/>
      <c r="KD126" s="8"/>
      <c r="KF126" s="121"/>
      <c r="KJ126" s="8"/>
      <c r="KL126" s="121"/>
      <c r="KP126" s="8"/>
      <c r="KR126" s="121"/>
      <c r="KV126" s="8"/>
      <c r="KX126" s="121"/>
      <c r="LB126" s="8"/>
      <c r="LD126" s="121"/>
    </row>
    <row r="127" spans="1:316" x14ac:dyDescent="0.3">
      <c r="A127" s="1">
        <v>124</v>
      </c>
      <c r="B127" s="8"/>
      <c r="D127" s="121"/>
      <c r="H127" s="8"/>
      <c r="J127" s="121"/>
      <c r="N127" s="8"/>
      <c r="P127" s="121"/>
      <c r="T127" s="8"/>
      <c r="V127" s="121"/>
      <c r="Z127" s="8"/>
      <c r="AB127" s="121"/>
      <c r="AF127" s="8"/>
      <c r="AH127" s="121"/>
      <c r="AL127" s="8"/>
      <c r="AN127" s="121"/>
      <c r="AR127" s="8"/>
      <c r="AT127" s="121"/>
      <c r="AX127" s="8"/>
      <c r="AZ127" s="121"/>
      <c r="BD127" s="8"/>
      <c r="BF127" s="121"/>
      <c r="BJ127" s="8"/>
      <c r="BL127" s="121"/>
      <c r="BP127" s="8"/>
      <c r="BR127" s="121"/>
      <c r="BV127" s="8"/>
      <c r="BX127" s="121"/>
      <c r="CB127" s="8"/>
      <c r="CD127" s="121"/>
      <c r="CH127" s="8"/>
      <c r="CJ127" s="121"/>
      <c r="CN127" s="8"/>
      <c r="CP127" s="121"/>
      <c r="CT127" s="8"/>
      <c r="CV127" s="121"/>
      <c r="CZ127" s="8"/>
      <c r="DB127" s="121"/>
      <c r="DF127" s="8"/>
      <c r="DH127" s="121"/>
      <c r="DL127" s="8"/>
      <c r="DN127" s="121"/>
      <c r="DR127" s="8"/>
      <c r="DT127" s="121"/>
      <c r="DX127" s="8"/>
      <c r="DZ127" s="121"/>
      <c r="ED127" s="8"/>
      <c r="EF127" s="121"/>
      <c r="EJ127" s="8"/>
      <c r="EL127" s="121"/>
      <c r="EP127" s="8"/>
      <c r="ER127" s="121"/>
      <c r="EV127" s="8"/>
      <c r="EX127" s="121"/>
      <c r="FB127" s="8"/>
      <c r="FD127" s="121"/>
      <c r="FH127" s="8"/>
      <c r="FJ127" s="121"/>
      <c r="FN127" s="8"/>
      <c r="FP127" s="121"/>
      <c r="FT127" s="8"/>
      <c r="FV127" s="121"/>
      <c r="FZ127" s="8"/>
      <c r="GB127" s="121"/>
      <c r="GF127" s="8"/>
      <c r="GH127" s="121"/>
      <c r="GL127" s="8"/>
      <c r="GN127" s="121"/>
      <c r="GR127" s="8"/>
      <c r="GT127" s="121"/>
      <c r="GX127" s="8"/>
      <c r="GZ127" s="121"/>
      <c r="HD127" s="8"/>
      <c r="HF127" s="121"/>
      <c r="HJ127" s="8"/>
      <c r="HL127" s="121"/>
      <c r="HP127" s="8"/>
      <c r="HR127" s="121"/>
      <c r="HV127" s="8"/>
      <c r="HX127" s="121"/>
      <c r="IB127" s="8"/>
      <c r="ID127" s="121"/>
      <c r="IH127" s="8"/>
      <c r="IJ127" s="121"/>
      <c r="IN127" s="8"/>
      <c r="IP127" s="121"/>
      <c r="IT127" s="8"/>
      <c r="IV127" s="121"/>
      <c r="IZ127" s="8"/>
      <c r="JB127" s="121"/>
      <c r="JF127" s="8"/>
      <c r="JH127" s="121"/>
      <c r="JL127" s="8"/>
      <c r="JN127" s="121"/>
      <c r="JR127" s="8"/>
      <c r="JT127" s="121"/>
      <c r="JX127" s="8"/>
      <c r="JZ127" s="121"/>
      <c r="KD127" s="8"/>
      <c r="KF127" s="121"/>
      <c r="KJ127" s="8"/>
      <c r="KL127" s="121"/>
      <c r="KP127" s="8"/>
      <c r="KR127" s="121"/>
      <c r="KV127" s="8"/>
      <c r="KX127" s="121"/>
      <c r="LB127" s="8"/>
      <c r="LD127" s="121"/>
    </row>
    <row r="128" spans="1:316" x14ac:dyDescent="0.3">
      <c r="A128" s="1">
        <v>125</v>
      </c>
      <c r="B128" s="8"/>
      <c r="D128" s="121"/>
      <c r="H128" s="8"/>
      <c r="J128" s="121"/>
      <c r="N128" s="8"/>
      <c r="P128" s="121"/>
      <c r="T128" s="8"/>
      <c r="V128" s="121"/>
      <c r="Z128" s="8"/>
      <c r="AB128" s="121"/>
      <c r="AF128" s="8"/>
      <c r="AH128" s="121"/>
      <c r="AL128" s="8"/>
      <c r="AN128" s="121"/>
      <c r="AR128" s="8"/>
      <c r="AT128" s="121"/>
      <c r="AX128" s="8"/>
      <c r="AZ128" s="121"/>
      <c r="BD128" s="8"/>
      <c r="BF128" s="121"/>
      <c r="BJ128" s="8"/>
      <c r="BL128" s="121"/>
      <c r="BP128" s="8"/>
      <c r="BR128" s="121"/>
      <c r="BV128" s="8"/>
      <c r="BX128" s="121"/>
      <c r="CB128" s="8"/>
      <c r="CD128" s="121"/>
      <c r="CH128" s="8"/>
      <c r="CJ128" s="121"/>
      <c r="CN128" s="8"/>
      <c r="CP128" s="121"/>
      <c r="CT128" s="8"/>
      <c r="CV128" s="121"/>
      <c r="CZ128" s="8"/>
      <c r="DB128" s="121"/>
      <c r="DF128" s="8"/>
      <c r="DH128" s="121"/>
      <c r="DL128" s="8"/>
      <c r="DN128" s="121"/>
      <c r="DR128" s="8"/>
      <c r="DT128" s="121"/>
      <c r="DX128" s="8"/>
      <c r="DZ128" s="121"/>
      <c r="ED128" s="8"/>
      <c r="EF128" s="121"/>
      <c r="EJ128" s="8"/>
      <c r="EL128" s="121"/>
      <c r="EP128" s="8"/>
      <c r="ER128" s="121"/>
      <c r="EV128" s="8"/>
      <c r="EX128" s="121"/>
      <c r="FB128" s="8"/>
      <c r="FD128" s="121"/>
      <c r="FH128" s="8"/>
      <c r="FJ128" s="121"/>
      <c r="FN128" s="8"/>
      <c r="FP128" s="121"/>
      <c r="FT128" s="8"/>
      <c r="FV128" s="121"/>
      <c r="FZ128" s="8"/>
      <c r="GB128" s="121"/>
      <c r="GF128" s="8"/>
      <c r="GH128" s="121"/>
      <c r="GL128" s="8"/>
      <c r="GN128" s="121"/>
      <c r="GR128" s="8"/>
      <c r="GT128" s="121"/>
      <c r="GX128" s="8"/>
      <c r="GZ128" s="121"/>
      <c r="HD128" s="8"/>
      <c r="HF128" s="121"/>
      <c r="HJ128" s="8"/>
      <c r="HL128" s="121"/>
      <c r="HP128" s="8"/>
      <c r="HR128" s="121"/>
      <c r="HV128" s="8"/>
      <c r="HX128" s="121"/>
      <c r="IB128" s="8"/>
      <c r="ID128" s="121"/>
      <c r="IH128" s="8"/>
      <c r="IJ128" s="121"/>
      <c r="IN128" s="8"/>
      <c r="IP128" s="121"/>
      <c r="IT128" s="8"/>
      <c r="IV128" s="121"/>
      <c r="IZ128" s="8"/>
      <c r="JB128" s="121"/>
      <c r="JF128" s="8"/>
      <c r="JH128" s="121"/>
      <c r="JL128" s="8"/>
      <c r="JN128" s="121"/>
      <c r="JR128" s="8"/>
      <c r="JT128" s="121"/>
      <c r="JX128" s="8"/>
      <c r="JZ128" s="121"/>
      <c r="KD128" s="8"/>
      <c r="KF128" s="121"/>
      <c r="KJ128" s="8"/>
      <c r="KL128" s="121"/>
      <c r="KP128" s="8"/>
      <c r="KR128" s="121"/>
      <c r="KV128" s="8"/>
      <c r="KX128" s="121"/>
      <c r="LB128" s="8"/>
      <c r="LD128" s="121"/>
    </row>
    <row r="129" spans="1:316" x14ac:dyDescent="0.3">
      <c r="A129" s="1">
        <v>126</v>
      </c>
      <c r="B129" s="8"/>
      <c r="D129" s="121"/>
      <c r="H129" s="8"/>
      <c r="J129" s="121"/>
      <c r="N129" s="8"/>
      <c r="P129" s="121"/>
      <c r="T129" s="8"/>
      <c r="V129" s="121"/>
      <c r="Z129" s="8"/>
      <c r="AB129" s="121"/>
      <c r="AF129" s="8"/>
      <c r="AH129" s="121"/>
      <c r="AL129" s="8"/>
      <c r="AN129" s="121"/>
      <c r="AR129" s="8"/>
      <c r="AT129" s="121"/>
      <c r="AX129" s="8"/>
      <c r="AZ129" s="121"/>
      <c r="BD129" s="8"/>
      <c r="BF129" s="121"/>
      <c r="BJ129" s="8"/>
      <c r="BL129" s="121"/>
      <c r="BP129" s="8"/>
      <c r="BR129" s="121"/>
      <c r="BV129" s="8"/>
      <c r="BX129" s="121"/>
      <c r="CB129" s="8"/>
      <c r="CD129" s="121"/>
      <c r="CH129" s="8"/>
      <c r="CJ129" s="121"/>
      <c r="CN129" s="8"/>
      <c r="CP129" s="121"/>
      <c r="CT129" s="8"/>
      <c r="CV129" s="121"/>
      <c r="CZ129" s="8"/>
      <c r="DB129" s="121"/>
      <c r="DF129" s="8"/>
      <c r="DH129" s="121"/>
      <c r="DL129" s="8"/>
      <c r="DN129" s="121"/>
      <c r="DR129" s="8"/>
      <c r="DT129" s="121"/>
      <c r="DX129" s="8"/>
      <c r="DZ129" s="121"/>
      <c r="ED129" s="8"/>
      <c r="EF129" s="121"/>
      <c r="EJ129" s="8"/>
      <c r="EL129" s="121"/>
      <c r="EP129" s="8"/>
      <c r="ER129" s="121"/>
      <c r="EV129" s="8"/>
      <c r="EX129" s="121"/>
      <c r="FB129" s="8"/>
      <c r="FD129" s="121"/>
      <c r="FH129" s="8"/>
      <c r="FJ129" s="121"/>
      <c r="FN129" s="8"/>
      <c r="FP129" s="121"/>
      <c r="FT129" s="8"/>
      <c r="FV129" s="121"/>
      <c r="FZ129" s="8"/>
      <c r="GB129" s="121"/>
      <c r="GF129" s="8"/>
      <c r="GH129" s="121"/>
      <c r="GL129" s="8"/>
      <c r="GN129" s="121"/>
      <c r="GR129" s="8"/>
      <c r="GT129" s="121"/>
      <c r="GX129" s="8"/>
      <c r="GZ129" s="121"/>
      <c r="HD129" s="8"/>
      <c r="HF129" s="121"/>
      <c r="HJ129" s="8"/>
      <c r="HL129" s="121"/>
      <c r="HP129" s="8"/>
      <c r="HR129" s="121"/>
      <c r="HV129" s="8"/>
      <c r="HX129" s="121"/>
      <c r="IB129" s="8"/>
      <c r="ID129" s="121"/>
      <c r="IH129" s="8"/>
      <c r="IJ129" s="121"/>
      <c r="IN129" s="8"/>
      <c r="IP129" s="121"/>
      <c r="IT129" s="8"/>
      <c r="IV129" s="121"/>
      <c r="IZ129" s="8"/>
      <c r="JB129" s="121"/>
      <c r="JF129" s="8"/>
      <c r="JH129" s="121"/>
      <c r="JL129" s="8"/>
      <c r="JN129" s="121"/>
      <c r="JR129" s="8"/>
      <c r="JT129" s="121"/>
      <c r="JX129" s="8"/>
      <c r="JZ129" s="121"/>
      <c r="KD129" s="8"/>
      <c r="KF129" s="121"/>
      <c r="KJ129" s="8"/>
      <c r="KL129" s="121"/>
      <c r="KP129" s="8"/>
      <c r="KR129" s="121"/>
      <c r="KV129" s="8"/>
      <c r="KX129" s="121"/>
      <c r="LB129" s="8"/>
      <c r="LD129" s="121"/>
    </row>
    <row r="130" spans="1:316" x14ac:dyDescent="0.3">
      <c r="A130" s="1">
        <v>127</v>
      </c>
      <c r="B130" s="8"/>
      <c r="D130" s="121"/>
      <c r="H130" s="8"/>
      <c r="J130" s="121"/>
      <c r="N130" s="8"/>
      <c r="P130" s="121"/>
      <c r="T130" s="8"/>
      <c r="V130" s="121"/>
      <c r="Z130" s="8"/>
      <c r="AB130" s="121"/>
      <c r="AF130" s="8"/>
      <c r="AH130" s="121"/>
      <c r="AL130" s="8"/>
      <c r="AN130" s="121"/>
      <c r="AR130" s="8"/>
      <c r="AT130" s="121"/>
      <c r="AX130" s="8"/>
      <c r="AZ130" s="121"/>
      <c r="BD130" s="8"/>
      <c r="BF130" s="121"/>
      <c r="BJ130" s="8"/>
      <c r="BL130" s="121"/>
      <c r="BP130" s="8"/>
      <c r="BR130" s="121"/>
      <c r="BV130" s="8"/>
      <c r="BX130" s="121"/>
      <c r="CB130" s="8"/>
      <c r="CD130" s="121"/>
      <c r="CH130" s="8"/>
      <c r="CJ130" s="121"/>
      <c r="CN130" s="8"/>
      <c r="CP130" s="121"/>
      <c r="CT130" s="8"/>
      <c r="CV130" s="121"/>
      <c r="CZ130" s="8"/>
      <c r="DB130" s="121"/>
      <c r="DF130" s="8"/>
      <c r="DH130" s="121"/>
      <c r="DL130" s="8"/>
      <c r="DN130" s="121"/>
      <c r="DR130" s="8"/>
      <c r="DT130" s="121"/>
      <c r="DX130" s="8"/>
      <c r="DZ130" s="121"/>
      <c r="ED130" s="8"/>
      <c r="EF130" s="121"/>
      <c r="EJ130" s="8"/>
      <c r="EL130" s="121"/>
      <c r="EP130" s="8"/>
      <c r="ER130" s="121"/>
      <c r="EV130" s="8"/>
      <c r="EX130" s="121"/>
      <c r="FB130" s="8"/>
      <c r="FD130" s="121"/>
      <c r="FH130" s="8"/>
      <c r="FJ130" s="121"/>
      <c r="FN130" s="8"/>
      <c r="FP130" s="121"/>
      <c r="FT130" s="8"/>
      <c r="FV130" s="121"/>
      <c r="FZ130" s="8"/>
      <c r="GB130" s="121"/>
      <c r="GF130" s="8"/>
      <c r="GH130" s="121"/>
      <c r="GL130" s="8"/>
      <c r="GN130" s="121"/>
      <c r="GR130" s="8"/>
      <c r="GT130" s="121"/>
      <c r="GX130" s="8"/>
      <c r="GZ130" s="121"/>
      <c r="HD130" s="8"/>
      <c r="HF130" s="121"/>
      <c r="HJ130" s="8"/>
      <c r="HL130" s="121"/>
      <c r="HP130" s="8"/>
      <c r="HR130" s="121"/>
      <c r="HV130" s="8"/>
      <c r="HX130" s="121"/>
      <c r="IB130" s="8"/>
      <c r="ID130" s="121"/>
      <c r="IH130" s="8"/>
      <c r="IJ130" s="121"/>
      <c r="IN130" s="8"/>
      <c r="IP130" s="121"/>
      <c r="IT130" s="8"/>
      <c r="IV130" s="121"/>
      <c r="IZ130" s="8"/>
      <c r="JB130" s="121"/>
      <c r="JF130" s="8"/>
      <c r="JH130" s="121"/>
      <c r="JL130" s="8"/>
      <c r="JN130" s="121"/>
      <c r="JR130" s="8"/>
      <c r="JT130" s="121"/>
      <c r="JX130" s="8"/>
      <c r="JZ130" s="121"/>
      <c r="KD130" s="8"/>
      <c r="KF130" s="121"/>
      <c r="KJ130" s="8"/>
      <c r="KL130" s="121"/>
      <c r="KP130" s="8"/>
      <c r="KR130" s="121"/>
      <c r="KV130" s="8"/>
      <c r="KX130" s="121"/>
      <c r="LB130" s="8"/>
      <c r="LD130" s="121"/>
    </row>
    <row r="131" spans="1:316" x14ac:dyDescent="0.3">
      <c r="A131" s="1">
        <v>128</v>
      </c>
      <c r="B131" s="8"/>
      <c r="D131" s="121"/>
      <c r="H131" s="8"/>
      <c r="J131" s="121"/>
      <c r="N131" s="8"/>
      <c r="P131" s="121"/>
      <c r="T131" s="8"/>
      <c r="V131" s="121"/>
      <c r="Z131" s="8"/>
      <c r="AB131" s="121"/>
      <c r="AF131" s="8"/>
      <c r="AH131" s="121"/>
      <c r="AL131" s="8"/>
      <c r="AN131" s="121"/>
      <c r="AR131" s="8"/>
      <c r="AT131" s="121"/>
      <c r="AX131" s="8"/>
      <c r="AZ131" s="121"/>
      <c r="BD131" s="8"/>
      <c r="BF131" s="121"/>
      <c r="BJ131" s="8"/>
      <c r="BL131" s="121"/>
      <c r="BP131" s="8"/>
      <c r="BR131" s="121"/>
      <c r="BV131" s="8"/>
      <c r="BX131" s="121"/>
      <c r="CB131" s="8"/>
      <c r="CD131" s="121"/>
      <c r="CH131" s="8"/>
      <c r="CJ131" s="121"/>
      <c r="CN131" s="8"/>
      <c r="CP131" s="121"/>
      <c r="CT131" s="8"/>
      <c r="CV131" s="121"/>
      <c r="CZ131" s="8"/>
      <c r="DB131" s="121"/>
      <c r="DF131" s="8"/>
      <c r="DH131" s="121"/>
      <c r="DL131" s="8"/>
      <c r="DN131" s="121"/>
      <c r="DR131" s="8"/>
      <c r="DT131" s="121"/>
      <c r="DX131" s="8"/>
      <c r="DZ131" s="121"/>
      <c r="ED131" s="8"/>
      <c r="EF131" s="121"/>
      <c r="EJ131" s="8"/>
      <c r="EL131" s="121"/>
      <c r="EP131" s="8"/>
      <c r="ER131" s="121"/>
      <c r="EV131" s="8"/>
      <c r="EX131" s="121"/>
      <c r="FB131" s="8"/>
      <c r="FD131" s="121"/>
      <c r="FH131" s="8"/>
      <c r="FJ131" s="121"/>
      <c r="FN131" s="8"/>
      <c r="FP131" s="121"/>
      <c r="FT131" s="8"/>
      <c r="FV131" s="121"/>
      <c r="FZ131" s="8"/>
      <c r="GB131" s="121"/>
      <c r="GF131" s="8"/>
      <c r="GH131" s="121"/>
      <c r="GL131" s="8"/>
      <c r="GN131" s="121"/>
      <c r="GR131" s="8"/>
      <c r="GT131" s="121"/>
      <c r="GX131" s="8"/>
      <c r="GZ131" s="121"/>
      <c r="HD131" s="8"/>
      <c r="HF131" s="121"/>
      <c r="HJ131" s="8"/>
      <c r="HL131" s="121"/>
      <c r="HP131" s="8"/>
      <c r="HR131" s="121"/>
      <c r="HV131" s="8"/>
      <c r="HX131" s="121"/>
      <c r="IB131" s="8"/>
      <c r="ID131" s="121"/>
      <c r="IH131" s="8"/>
      <c r="IJ131" s="121"/>
      <c r="IN131" s="8"/>
      <c r="IP131" s="121"/>
      <c r="IT131" s="8"/>
      <c r="IV131" s="121"/>
      <c r="IZ131" s="8"/>
      <c r="JB131" s="121"/>
      <c r="JF131" s="8"/>
      <c r="JH131" s="121"/>
      <c r="JL131" s="8"/>
      <c r="JN131" s="121"/>
      <c r="JR131" s="8"/>
      <c r="JT131" s="121"/>
      <c r="JX131" s="8"/>
      <c r="JZ131" s="121"/>
      <c r="KD131" s="8"/>
      <c r="KF131" s="121"/>
      <c r="KJ131" s="8"/>
      <c r="KL131" s="121"/>
      <c r="KP131" s="8"/>
      <c r="KR131" s="121"/>
      <c r="KV131" s="8"/>
      <c r="KX131" s="121"/>
      <c r="LB131" s="8"/>
      <c r="LD131" s="121"/>
    </row>
    <row r="132" spans="1:316" x14ac:dyDescent="0.3">
      <c r="A132" s="1">
        <v>129</v>
      </c>
      <c r="B132" s="8"/>
      <c r="D132" s="121"/>
      <c r="H132" s="8"/>
      <c r="J132" s="121"/>
      <c r="N132" s="8"/>
      <c r="P132" s="121"/>
      <c r="T132" s="8"/>
      <c r="V132" s="121"/>
      <c r="Z132" s="8"/>
      <c r="AB132" s="121"/>
      <c r="AF132" s="8"/>
      <c r="AH132" s="121"/>
      <c r="AL132" s="8"/>
      <c r="AN132" s="121"/>
      <c r="AR132" s="8"/>
      <c r="AT132" s="121"/>
      <c r="AX132" s="8"/>
      <c r="AZ132" s="121"/>
      <c r="BD132" s="8"/>
      <c r="BF132" s="121"/>
      <c r="BJ132" s="8"/>
      <c r="BL132" s="121"/>
      <c r="BP132" s="8"/>
      <c r="BR132" s="121"/>
      <c r="BV132" s="8"/>
      <c r="BX132" s="121"/>
      <c r="CB132" s="8"/>
      <c r="CD132" s="121"/>
      <c r="CH132" s="8"/>
      <c r="CJ132" s="121"/>
      <c r="CN132" s="8"/>
      <c r="CP132" s="121"/>
      <c r="CT132" s="8"/>
      <c r="CV132" s="121"/>
      <c r="CZ132" s="8"/>
      <c r="DB132" s="121"/>
      <c r="DF132" s="8"/>
      <c r="DH132" s="121"/>
      <c r="DL132" s="8"/>
      <c r="DN132" s="121"/>
      <c r="DR132" s="8"/>
      <c r="DT132" s="121"/>
      <c r="DX132" s="8"/>
      <c r="DZ132" s="121"/>
      <c r="ED132" s="8"/>
      <c r="EF132" s="121"/>
      <c r="EJ132" s="8"/>
      <c r="EL132" s="121"/>
      <c r="EP132" s="8"/>
      <c r="ER132" s="121"/>
      <c r="EV132" s="8"/>
      <c r="EX132" s="121"/>
      <c r="FB132" s="8"/>
      <c r="FD132" s="121"/>
      <c r="FH132" s="8"/>
      <c r="FJ132" s="121"/>
      <c r="FN132" s="8"/>
      <c r="FP132" s="121"/>
      <c r="FT132" s="8"/>
      <c r="FV132" s="121"/>
      <c r="FZ132" s="8"/>
      <c r="GB132" s="121"/>
      <c r="GF132" s="8"/>
      <c r="GH132" s="121"/>
      <c r="GL132" s="8"/>
      <c r="GN132" s="121"/>
      <c r="GR132" s="8"/>
      <c r="GT132" s="121"/>
      <c r="GX132" s="8"/>
      <c r="GZ132" s="121"/>
      <c r="HD132" s="8"/>
      <c r="HF132" s="121"/>
      <c r="HJ132" s="8"/>
      <c r="HL132" s="121"/>
      <c r="HP132" s="8"/>
      <c r="HR132" s="121"/>
      <c r="HV132" s="8"/>
      <c r="HX132" s="121"/>
      <c r="IB132" s="8"/>
      <c r="ID132" s="121"/>
      <c r="IH132" s="8"/>
      <c r="IJ132" s="121"/>
      <c r="IN132" s="8"/>
      <c r="IP132" s="121"/>
      <c r="IT132" s="8"/>
      <c r="IV132" s="121"/>
      <c r="IZ132" s="8"/>
      <c r="JB132" s="121"/>
      <c r="JF132" s="8"/>
      <c r="JH132" s="121"/>
      <c r="JL132" s="8"/>
      <c r="JN132" s="121"/>
      <c r="JR132" s="8"/>
      <c r="JT132" s="121"/>
      <c r="JX132" s="8"/>
      <c r="JZ132" s="121"/>
      <c r="KD132" s="8"/>
      <c r="KF132" s="121"/>
      <c r="KJ132" s="8"/>
      <c r="KL132" s="121"/>
      <c r="KP132" s="8"/>
      <c r="KR132" s="121"/>
      <c r="KV132" s="8"/>
      <c r="KX132" s="121"/>
      <c r="LB132" s="8"/>
      <c r="LD132" s="121"/>
    </row>
    <row r="133" spans="1:316" x14ac:dyDescent="0.3">
      <c r="A133" s="1">
        <v>130</v>
      </c>
      <c r="B133" s="8"/>
      <c r="D133" s="121"/>
      <c r="H133" s="8"/>
      <c r="J133" s="121"/>
      <c r="N133" s="8"/>
      <c r="P133" s="121"/>
      <c r="T133" s="8"/>
      <c r="V133" s="121"/>
      <c r="Z133" s="8"/>
      <c r="AB133" s="121"/>
      <c r="AF133" s="8"/>
      <c r="AH133" s="121"/>
      <c r="AL133" s="8"/>
      <c r="AN133" s="121"/>
      <c r="AR133" s="8"/>
      <c r="AT133" s="121"/>
      <c r="AX133" s="8"/>
      <c r="AZ133" s="121"/>
      <c r="BD133" s="8"/>
      <c r="BF133" s="121"/>
      <c r="BJ133" s="8"/>
      <c r="BL133" s="121"/>
      <c r="BP133" s="8"/>
      <c r="BR133" s="121"/>
      <c r="BV133" s="8"/>
      <c r="BX133" s="121"/>
      <c r="CB133" s="8"/>
      <c r="CD133" s="121"/>
      <c r="CH133" s="8"/>
      <c r="CJ133" s="121"/>
      <c r="CN133" s="8"/>
      <c r="CP133" s="121"/>
      <c r="CT133" s="8"/>
      <c r="CV133" s="121"/>
      <c r="CZ133" s="8"/>
      <c r="DB133" s="121"/>
      <c r="DF133" s="8"/>
      <c r="DH133" s="121"/>
      <c r="DL133" s="8"/>
      <c r="DN133" s="121"/>
      <c r="DR133" s="8"/>
      <c r="DT133" s="121"/>
      <c r="DX133" s="8"/>
      <c r="DZ133" s="121"/>
      <c r="ED133" s="8"/>
      <c r="EF133" s="121"/>
      <c r="EJ133" s="8"/>
      <c r="EL133" s="121"/>
      <c r="EP133" s="8"/>
      <c r="ER133" s="121"/>
      <c r="EV133" s="8"/>
      <c r="EX133" s="121"/>
      <c r="FB133" s="8"/>
      <c r="FD133" s="121"/>
      <c r="FH133" s="8"/>
      <c r="FJ133" s="121"/>
      <c r="FN133" s="8"/>
      <c r="FP133" s="121"/>
      <c r="FT133" s="8"/>
      <c r="FV133" s="121"/>
      <c r="FZ133" s="8"/>
      <c r="GB133" s="121"/>
      <c r="GF133" s="8"/>
      <c r="GH133" s="121"/>
      <c r="GL133" s="8"/>
      <c r="GN133" s="121"/>
      <c r="GR133" s="8"/>
      <c r="GT133" s="121"/>
      <c r="GX133" s="8"/>
      <c r="GZ133" s="121"/>
      <c r="HD133" s="8"/>
      <c r="HF133" s="121"/>
      <c r="HJ133" s="8"/>
      <c r="HL133" s="121"/>
      <c r="HP133" s="8"/>
      <c r="HR133" s="121"/>
      <c r="HV133" s="8"/>
      <c r="HX133" s="121"/>
      <c r="IB133" s="8"/>
      <c r="ID133" s="121"/>
      <c r="IH133" s="8"/>
      <c r="IJ133" s="121"/>
      <c r="IN133" s="8"/>
      <c r="IP133" s="121"/>
      <c r="IT133" s="8"/>
      <c r="IV133" s="121"/>
      <c r="IZ133" s="8"/>
      <c r="JB133" s="121"/>
      <c r="JF133" s="8"/>
      <c r="JH133" s="121"/>
      <c r="JL133" s="8"/>
      <c r="JN133" s="121"/>
      <c r="JR133" s="8"/>
      <c r="JT133" s="121"/>
      <c r="JX133" s="8"/>
      <c r="JZ133" s="121"/>
      <c r="KD133" s="8"/>
      <c r="KF133" s="121"/>
      <c r="KJ133" s="8"/>
      <c r="KL133" s="121"/>
      <c r="KP133" s="8"/>
      <c r="KR133" s="121"/>
      <c r="KV133" s="8"/>
      <c r="KX133" s="121"/>
      <c r="LB133" s="8"/>
      <c r="LD133" s="121"/>
    </row>
    <row r="134" spans="1:316" x14ac:dyDescent="0.3">
      <c r="A134" s="1">
        <v>131</v>
      </c>
      <c r="B134" s="8"/>
      <c r="D134" s="121"/>
      <c r="H134" s="8"/>
      <c r="J134" s="121"/>
      <c r="N134" s="8"/>
      <c r="P134" s="121"/>
      <c r="T134" s="8"/>
      <c r="V134" s="121"/>
      <c r="Z134" s="8"/>
      <c r="AB134" s="121"/>
      <c r="AF134" s="8"/>
      <c r="AH134" s="121"/>
      <c r="AL134" s="8"/>
      <c r="AN134" s="121"/>
      <c r="AR134" s="8"/>
      <c r="AT134" s="121"/>
      <c r="AX134" s="8"/>
      <c r="AZ134" s="121"/>
      <c r="BD134" s="8"/>
      <c r="BF134" s="121"/>
      <c r="BJ134" s="8"/>
      <c r="BL134" s="121"/>
      <c r="BP134" s="8"/>
      <c r="BR134" s="121"/>
      <c r="BV134" s="8"/>
      <c r="BX134" s="121"/>
      <c r="CB134" s="8"/>
      <c r="CD134" s="121"/>
      <c r="CH134" s="8"/>
      <c r="CJ134" s="121"/>
      <c r="CN134" s="8"/>
      <c r="CP134" s="121"/>
      <c r="CT134" s="8"/>
      <c r="CV134" s="121"/>
      <c r="CZ134" s="8"/>
      <c r="DB134" s="121"/>
      <c r="DF134" s="8"/>
      <c r="DH134" s="121"/>
      <c r="DL134" s="8"/>
      <c r="DN134" s="121"/>
      <c r="DR134" s="8"/>
      <c r="DT134" s="121"/>
      <c r="DX134" s="8"/>
      <c r="DZ134" s="121"/>
      <c r="ED134" s="8"/>
      <c r="EF134" s="121"/>
      <c r="EJ134" s="8"/>
      <c r="EL134" s="121"/>
      <c r="EP134" s="8"/>
      <c r="ER134" s="121"/>
      <c r="EV134" s="8"/>
      <c r="EX134" s="121"/>
      <c r="FB134" s="8"/>
      <c r="FD134" s="121"/>
      <c r="FH134" s="8"/>
      <c r="FJ134" s="121"/>
      <c r="FN134" s="8"/>
      <c r="FP134" s="121"/>
      <c r="FT134" s="8"/>
      <c r="FV134" s="121"/>
      <c r="FZ134" s="8"/>
      <c r="GB134" s="121"/>
      <c r="GF134" s="8"/>
      <c r="GH134" s="121"/>
      <c r="GL134" s="8"/>
      <c r="GN134" s="121"/>
      <c r="GR134" s="8"/>
      <c r="GT134" s="121"/>
      <c r="GX134" s="8"/>
      <c r="GZ134" s="121"/>
      <c r="HD134" s="8"/>
      <c r="HF134" s="121"/>
      <c r="HJ134" s="8"/>
      <c r="HL134" s="121"/>
      <c r="HP134" s="8"/>
      <c r="HR134" s="121"/>
      <c r="HV134" s="8"/>
      <c r="HX134" s="121"/>
      <c r="IB134" s="8"/>
      <c r="ID134" s="121"/>
      <c r="IH134" s="8"/>
      <c r="IJ134" s="121"/>
      <c r="IN134" s="8"/>
      <c r="IP134" s="121"/>
      <c r="IT134" s="8"/>
      <c r="IV134" s="121"/>
      <c r="IZ134" s="8"/>
      <c r="JB134" s="121"/>
      <c r="JF134" s="8"/>
      <c r="JH134" s="121"/>
      <c r="JL134" s="8"/>
      <c r="JN134" s="121"/>
      <c r="JR134" s="8"/>
      <c r="JT134" s="121"/>
      <c r="JX134" s="8"/>
      <c r="JZ134" s="121"/>
      <c r="KD134" s="8"/>
      <c r="KF134" s="121"/>
      <c r="KJ134" s="8"/>
      <c r="KL134" s="121"/>
      <c r="KP134" s="8"/>
      <c r="KR134" s="121"/>
      <c r="KV134" s="8"/>
      <c r="KX134" s="121"/>
      <c r="LB134" s="8"/>
      <c r="LD134" s="121"/>
    </row>
    <row r="135" spans="1:316" x14ac:dyDescent="0.3">
      <c r="A135" s="1">
        <v>132</v>
      </c>
      <c r="B135" s="8"/>
      <c r="D135" s="121"/>
      <c r="H135" s="8"/>
      <c r="J135" s="121"/>
      <c r="N135" s="8"/>
      <c r="P135" s="121"/>
      <c r="T135" s="8"/>
      <c r="V135" s="121"/>
      <c r="Z135" s="8"/>
      <c r="AB135" s="121"/>
      <c r="AF135" s="8"/>
      <c r="AH135" s="121"/>
      <c r="AL135" s="8"/>
      <c r="AN135" s="121"/>
      <c r="AR135" s="8"/>
      <c r="AT135" s="121"/>
      <c r="AX135" s="8"/>
      <c r="AZ135" s="121"/>
      <c r="BD135" s="8"/>
      <c r="BF135" s="121"/>
      <c r="BJ135" s="8"/>
      <c r="BL135" s="121"/>
      <c r="BP135" s="8"/>
      <c r="BR135" s="121"/>
      <c r="BV135" s="8"/>
      <c r="BX135" s="121"/>
      <c r="CB135" s="8"/>
      <c r="CD135" s="121"/>
      <c r="CH135" s="8"/>
      <c r="CJ135" s="121"/>
      <c r="CN135" s="8"/>
      <c r="CP135" s="121"/>
      <c r="CT135" s="8"/>
      <c r="CV135" s="121"/>
      <c r="CZ135" s="8"/>
      <c r="DB135" s="121"/>
      <c r="DF135" s="8"/>
      <c r="DH135" s="121"/>
      <c r="DL135" s="8"/>
      <c r="DN135" s="121"/>
      <c r="DR135" s="8"/>
      <c r="DT135" s="121"/>
      <c r="DX135" s="8"/>
      <c r="DZ135" s="121"/>
      <c r="ED135" s="8"/>
      <c r="EF135" s="121"/>
      <c r="EJ135" s="8"/>
      <c r="EL135" s="121"/>
      <c r="EP135" s="8"/>
      <c r="ER135" s="121"/>
      <c r="EV135" s="8"/>
      <c r="EX135" s="121"/>
      <c r="FB135" s="8"/>
      <c r="FD135" s="121"/>
      <c r="FH135" s="8"/>
      <c r="FJ135" s="121"/>
      <c r="FN135" s="8"/>
      <c r="FP135" s="121"/>
      <c r="FT135" s="8"/>
      <c r="FV135" s="121"/>
      <c r="FZ135" s="8"/>
      <c r="GB135" s="121"/>
      <c r="GF135" s="8"/>
      <c r="GH135" s="121"/>
      <c r="GL135" s="8"/>
      <c r="GN135" s="121"/>
      <c r="GR135" s="8"/>
      <c r="GT135" s="121"/>
      <c r="GX135" s="8"/>
      <c r="GZ135" s="121"/>
      <c r="HD135" s="8"/>
      <c r="HF135" s="121"/>
      <c r="HJ135" s="8"/>
      <c r="HL135" s="121"/>
      <c r="HP135" s="8"/>
      <c r="HR135" s="121"/>
      <c r="HV135" s="8"/>
      <c r="HX135" s="121"/>
      <c r="IB135" s="8"/>
      <c r="ID135" s="121"/>
      <c r="IH135" s="8"/>
      <c r="IJ135" s="121"/>
      <c r="IN135" s="8"/>
      <c r="IP135" s="121"/>
      <c r="IT135" s="8"/>
      <c r="IV135" s="121"/>
      <c r="IZ135" s="8"/>
      <c r="JB135" s="121"/>
      <c r="JF135" s="8"/>
      <c r="JH135" s="121"/>
      <c r="JL135" s="8"/>
      <c r="JN135" s="121"/>
      <c r="JR135" s="8"/>
      <c r="JT135" s="121"/>
      <c r="JX135" s="8"/>
      <c r="JZ135" s="121"/>
      <c r="KD135" s="8"/>
      <c r="KF135" s="121"/>
      <c r="KJ135" s="8"/>
      <c r="KL135" s="121"/>
      <c r="KP135" s="8"/>
      <c r="KR135" s="121"/>
      <c r="KV135" s="8"/>
      <c r="KX135" s="121"/>
      <c r="LB135" s="8"/>
      <c r="LD135" s="121"/>
    </row>
    <row r="136" spans="1:316" x14ac:dyDescent="0.3">
      <c r="A136" s="1">
        <v>133</v>
      </c>
      <c r="B136" s="8"/>
      <c r="D136" s="121"/>
      <c r="H136" s="8"/>
      <c r="J136" s="121"/>
      <c r="N136" s="8"/>
      <c r="P136" s="121"/>
      <c r="T136" s="8"/>
      <c r="V136" s="121"/>
      <c r="Z136" s="8"/>
      <c r="AB136" s="121"/>
      <c r="AF136" s="8"/>
      <c r="AH136" s="121"/>
      <c r="AL136" s="8"/>
      <c r="AN136" s="121"/>
      <c r="AR136" s="8"/>
      <c r="AT136" s="121"/>
      <c r="AX136" s="8"/>
      <c r="AZ136" s="121"/>
      <c r="BD136" s="8"/>
      <c r="BF136" s="121"/>
      <c r="BJ136" s="8"/>
      <c r="BL136" s="121"/>
      <c r="BP136" s="8"/>
      <c r="BR136" s="121"/>
      <c r="BV136" s="8"/>
      <c r="BX136" s="121"/>
      <c r="CB136" s="8"/>
      <c r="CD136" s="121"/>
      <c r="CH136" s="8"/>
      <c r="CJ136" s="121"/>
      <c r="CN136" s="8"/>
      <c r="CP136" s="121"/>
      <c r="CT136" s="8"/>
      <c r="CV136" s="121"/>
      <c r="CZ136" s="8"/>
      <c r="DB136" s="121"/>
      <c r="DF136" s="8"/>
      <c r="DH136" s="121"/>
      <c r="DL136" s="8"/>
      <c r="DN136" s="121"/>
      <c r="DR136" s="8"/>
      <c r="DT136" s="121"/>
      <c r="DX136" s="8"/>
      <c r="DZ136" s="121"/>
      <c r="ED136" s="8"/>
      <c r="EF136" s="121"/>
      <c r="EJ136" s="8"/>
      <c r="EL136" s="121"/>
      <c r="EP136" s="8"/>
      <c r="ER136" s="121"/>
      <c r="EV136" s="8"/>
      <c r="EX136" s="121"/>
      <c r="FB136" s="8"/>
      <c r="FD136" s="121"/>
      <c r="FH136" s="8"/>
      <c r="FJ136" s="121"/>
      <c r="FN136" s="8"/>
      <c r="FP136" s="121"/>
      <c r="FT136" s="8"/>
      <c r="FV136" s="121"/>
      <c r="FZ136" s="8"/>
      <c r="GB136" s="121"/>
      <c r="GF136" s="8"/>
      <c r="GH136" s="121"/>
      <c r="GL136" s="8"/>
      <c r="GN136" s="121"/>
      <c r="GR136" s="8"/>
      <c r="GT136" s="121"/>
      <c r="GX136" s="8"/>
      <c r="GZ136" s="121"/>
      <c r="HD136" s="8"/>
      <c r="HF136" s="121"/>
      <c r="HJ136" s="8"/>
      <c r="HL136" s="121"/>
      <c r="HP136" s="8"/>
      <c r="HR136" s="121"/>
      <c r="HV136" s="8"/>
      <c r="HX136" s="121"/>
      <c r="IB136" s="8"/>
      <c r="ID136" s="121"/>
      <c r="IH136" s="8"/>
      <c r="IJ136" s="121"/>
      <c r="IN136" s="8"/>
      <c r="IP136" s="121"/>
      <c r="IT136" s="8"/>
      <c r="IV136" s="121"/>
      <c r="IZ136" s="8"/>
      <c r="JB136" s="121"/>
      <c r="JF136" s="8"/>
      <c r="JH136" s="121"/>
      <c r="JL136" s="8"/>
      <c r="JN136" s="121"/>
      <c r="JR136" s="8"/>
      <c r="JT136" s="121"/>
      <c r="JX136" s="8"/>
      <c r="JZ136" s="121"/>
      <c r="KD136" s="8"/>
      <c r="KF136" s="121"/>
      <c r="KJ136" s="8"/>
      <c r="KL136" s="121"/>
      <c r="KP136" s="8"/>
      <c r="KR136" s="121"/>
      <c r="KV136" s="8"/>
      <c r="KX136" s="121"/>
      <c r="LB136" s="8"/>
      <c r="LD136" s="121"/>
    </row>
    <row r="137" spans="1:316" x14ac:dyDescent="0.3">
      <c r="A137" s="1">
        <v>134</v>
      </c>
      <c r="B137" s="8"/>
      <c r="D137" s="121"/>
      <c r="H137" s="8"/>
      <c r="J137" s="121"/>
      <c r="N137" s="8"/>
      <c r="P137" s="121"/>
      <c r="T137" s="8"/>
      <c r="V137" s="121"/>
      <c r="Z137" s="8"/>
      <c r="AB137" s="121"/>
      <c r="AF137" s="8"/>
      <c r="AH137" s="121"/>
      <c r="AL137" s="8"/>
      <c r="AN137" s="121"/>
      <c r="AR137" s="8"/>
      <c r="AT137" s="121"/>
      <c r="AX137" s="8"/>
      <c r="AZ137" s="121"/>
      <c r="BD137" s="8"/>
      <c r="BF137" s="121"/>
      <c r="BJ137" s="8"/>
      <c r="BL137" s="121"/>
      <c r="BP137" s="8"/>
      <c r="BR137" s="121"/>
      <c r="BV137" s="8"/>
      <c r="BX137" s="121"/>
      <c r="CB137" s="8"/>
      <c r="CD137" s="121"/>
      <c r="CH137" s="8"/>
      <c r="CJ137" s="121"/>
      <c r="CN137" s="8"/>
      <c r="CP137" s="121"/>
      <c r="CT137" s="8"/>
      <c r="CV137" s="121"/>
      <c r="CZ137" s="8"/>
      <c r="DB137" s="121"/>
      <c r="DF137" s="8"/>
      <c r="DH137" s="121"/>
      <c r="DL137" s="8"/>
      <c r="DN137" s="121"/>
      <c r="DR137" s="8"/>
      <c r="DT137" s="121"/>
      <c r="DX137" s="8"/>
      <c r="DZ137" s="121"/>
      <c r="ED137" s="8"/>
      <c r="EF137" s="121"/>
      <c r="EJ137" s="8"/>
      <c r="EL137" s="121"/>
      <c r="EP137" s="8"/>
      <c r="ER137" s="121"/>
      <c r="EV137" s="8"/>
      <c r="EX137" s="121"/>
      <c r="FB137" s="8"/>
      <c r="FD137" s="121"/>
      <c r="FH137" s="8"/>
      <c r="FJ137" s="121"/>
      <c r="FN137" s="8"/>
      <c r="FP137" s="121"/>
      <c r="FT137" s="8"/>
      <c r="FV137" s="121"/>
      <c r="FZ137" s="8"/>
      <c r="GB137" s="121"/>
      <c r="GF137" s="8"/>
      <c r="GH137" s="121"/>
      <c r="GL137" s="8"/>
      <c r="GN137" s="121"/>
      <c r="GR137" s="8"/>
      <c r="GT137" s="121"/>
      <c r="GX137" s="8"/>
      <c r="GZ137" s="121"/>
      <c r="HD137" s="8"/>
      <c r="HF137" s="121"/>
      <c r="HJ137" s="8"/>
      <c r="HL137" s="121"/>
      <c r="HP137" s="8"/>
      <c r="HR137" s="121"/>
      <c r="HV137" s="8"/>
      <c r="HX137" s="121"/>
      <c r="IB137" s="8"/>
      <c r="ID137" s="121"/>
      <c r="IH137" s="8"/>
      <c r="IJ137" s="121"/>
      <c r="IN137" s="8"/>
      <c r="IP137" s="121"/>
      <c r="IT137" s="8"/>
      <c r="IV137" s="121"/>
      <c r="IZ137" s="8"/>
      <c r="JB137" s="121"/>
      <c r="JF137" s="8"/>
      <c r="JH137" s="121"/>
      <c r="JL137" s="8"/>
      <c r="JN137" s="121"/>
      <c r="JR137" s="8"/>
      <c r="JT137" s="121"/>
      <c r="JX137" s="8"/>
      <c r="JZ137" s="121"/>
      <c r="KD137" s="8"/>
      <c r="KF137" s="121"/>
      <c r="KJ137" s="8"/>
      <c r="KL137" s="121"/>
      <c r="KP137" s="8"/>
      <c r="KR137" s="121"/>
      <c r="KV137" s="8"/>
      <c r="KX137" s="121"/>
      <c r="LB137" s="8"/>
      <c r="LD137" s="121"/>
    </row>
    <row r="138" spans="1:316" x14ac:dyDescent="0.3">
      <c r="A138" s="1">
        <v>135</v>
      </c>
      <c r="B138" s="8"/>
      <c r="D138" s="121"/>
      <c r="H138" s="8"/>
      <c r="J138" s="121"/>
      <c r="N138" s="8"/>
      <c r="P138" s="121"/>
      <c r="T138" s="8"/>
      <c r="V138" s="121"/>
      <c r="Z138" s="8"/>
      <c r="AB138" s="121"/>
      <c r="AF138" s="8"/>
      <c r="AH138" s="121"/>
      <c r="AL138" s="8"/>
      <c r="AN138" s="121"/>
      <c r="AR138" s="8"/>
      <c r="AT138" s="121"/>
      <c r="AX138" s="8"/>
      <c r="AZ138" s="121"/>
      <c r="BD138" s="8"/>
      <c r="BF138" s="121"/>
      <c r="BJ138" s="8"/>
      <c r="BL138" s="121"/>
      <c r="BP138" s="8"/>
      <c r="BR138" s="121"/>
      <c r="BV138" s="8"/>
      <c r="BX138" s="121"/>
      <c r="CB138" s="8"/>
      <c r="CD138" s="121"/>
      <c r="CH138" s="8"/>
      <c r="CJ138" s="121"/>
      <c r="CN138" s="8"/>
      <c r="CP138" s="121"/>
      <c r="CT138" s="8"/>
      <c r="CV138" s="121"/>
      <c r="CZ138" s="8"/>
      <c r="DB138" s="121"/>
      <c r="DF138" s="8"/>
      <c r="DH138" s="121"/>
      <c r="DL138" s="8"/>
      <c r="DN138" s="121"/>
      <c r="DR138" s="8"/>
      <c r="DT138" s="121"/>
      <c r="DX138" s="8"/>
      <c r="DZ138" s="121"/>
      <c r="ED138" s="8"/>
      <c r="EF138" s="121"/>
      <c r="EJ138" s="8"/>
      <c r="EL138" s="121"/>
      <c r="EP138" s="8"/>
      <c r="ER138" s="121"/>
      <c r="EV138" s="8"/>
      <c r="EX138" s="121"/>
      <c r="FB138" s="8"/>
      <c r="FD138" s="121"/>
      <c r="FH138" s="8"/>
      <c r="FJ138" s="121"/>
      <c r="FN138" s="8"/>
      <c r="FP138" s="121"/>
      <c r="FT138" s="8"/>
      <c r="FV138" s="121"/>
      <c r="FZ138" s="8"/>
      <c r="GB138" s="121"/>
      <c r="GF138" s="8"/>
      <c r="GH138" s="121"/>
      <c r="GL138" s="8"/>
      <c r="GN138" s="121"/>
      <c r="GR138" s="8"/>
      <c r="GT138" s="121"/>
      <c r="GX138" s="8"/>
      <c r="GZ138" s="121"/>
      <c r="HD138" s="8"/>
      <c r="HF138" s="121"/>
      <c r="HJ138" s="8"/>
      <c r="HL138" s="121"/>
      <c r="HP138" s="8"/>
      <c r="HR138" s="121"/>
      <c r="HV138" s="8"/>
      <c r="HX138" s="121"/>
      <c r="IB138" s="8"/>
      <c r="ID138" s="121"/>
      <c r="IH138" s="8"/>
      <c r="IJ138" s="121"/>
      <c r="IN138" s="8"/>
      <c r="IP138" s="121"/>
      <c r="IT138" s="8"/>
      <c r="IV138" s="121"/>
      <c r="IZ138" s="8"/>
      <c r="JB138" s="121"/>
      <c r="JF138" s="8"/>
      <c r="JH138" s="121"/>
      <c r="JL138" s="8"/>
      <c r="JN138" s="121"/>
      <c r="JR138" s="8"/>
      <c r="JT138" s="121"/>
      <c r="JX138" s="8"/>
      <c r="JZ138" s="121"/>
      <c r="KD138" s="8"/>
      <c r="KF138" s="121"/>
      <c r="KJ138" s="8"/>
      <c r="KL138" s="121"/>
      <c r="KP138" s="8"/>
      <c r="KR138" s="121"/>
      <c r="KV138" s="8"/>
      <c r="KX138" s="121"/>
      <c r="LB138" s="8"/>
      <c r="LD138" s="121"/>
    </row>
    <row r="139" spans="1:316" x14ac:dyDescent="0.3">
      <c r="A139" s="1">
        <v>136</v>
      </c>
      <c r="B139" s="8"/>
      <c r="D139" s="121"/>
      <c r="H139" s="8"/>
      <c r="J139" s="121"/>
      <c r="N139" s="8"/>
      <c r="P139" s="121"/>
      <c r="T139" s="8"/>
      <c r="V139" s="121"/>
      <c r="Z139" s="8"/>
      <c r="AB139" s="121"/>
      <c r="AF139" s="8"/>
      <c r="AH139" s="121"/>
      <c r="AL139" s="8"/>
      <c r="AN139" s="121"/>
      <c r="AR139" s="8"/>
      <c r="AT139" s="121"/>
      <c r="AX139" s="8"/>
      <c r="AZ139" s="121"/>
      <c r="BD139" s="8"/>
      <c r="BF139" s="121"/>
      <c r="BJ139" s="8"/>
      <c r="BL139" s="121"/>
      <c r="BP139" s="8"/>
      <c r="BR139" s="121"/>
      <c r="BV139" s="8"/>
      <c r="BX139" s="121"/>
      <c r="CB139" s="8"/>
      <c r="CD139" s="121"/>
      <c r="CH139" s="8"/>
      <c r="CJ139" s="121"/>
      <c r="CN139" s="8"/>
      <c r="CP139" s="121"/>
      <c r="CT139" s="8"/>
      <c r="CV139" s="121"/>
      <c r="CZ139" s="8"/>
      <c r="DB139" s="121"/>
      <c r="DF139" s="8"/>
      <c r="DH139" s="121"/>
      <c r="DL139" s="8"/>
      <c r="DN139" s="121"/>
      <c r="DR139" s="8"/>
      <c r="DT139" s="121"/>
      <c r="DX139" s="8"/>
      <c r="DZ139" s="121"/>
      <c r="ED139" s="8"/>
      <c r="EF139" s="121"/>
      <c r="EJ139" s="8"/>
      <c r="EL139" s="121"/>
      <c r="EP139" s="8"/>
      <c r="ER139" s="121"/>
      <c r="EV139" s="8"/>
      <c r="EX139" s="121"/>
      <c r="FB139" s="8"/>
      <c r="FD139" s="121"/>
      <c r="FH139" s="8"/>
      <c r="FJ139" s="121"/>
      <c r="FN139" s="8"/>
      <c r="FP139" s="121"/>
      <c r="FT139" s="8"/>
      <c r="FV139" s="121"/>
      <c r="FZ139" s="8"/>
      <c r="GB139" s="121"/>
      <c r="GF139" s="8"/>
      <c r="GH139" s="121"/>
      <c r="GL139" s="8"/>
      <c r="GN139" s="121"/>
      <c r="GR139" s="8"/>
      <c r="GT139" s="121"/>
      <c r="GX139" s="8"/>
      <c r="GZ139" s="121"/>
      <c r="HD139" s="8"/>
      <c r="HF139" s="121"/>
      <c r="HJ139" s="8"/>
      <c r="HL139" s="121"/>
      <c r="HP139" s="8"/>
      <c r="HR139" s="121"/>
      <c r="HV139" s="8"/>
      <c r="HX139" s="121"/>
      <c r="IB139" s="8"/>
      <c r="ID139" s="121"/>
      <c r="IH139" s="8"/>
      <c r="IJ139" s="121"/>
      <c r="IN139" s="8"/>
      <c r="IP139" s="121"/>
      <c r="IT139" s="8"/>
      <c r="IV139" s="121"/>
      <c r="IZ139" s="8"/>
      <c r="JB139" s="121"/>
      <c r="JF139" s="8"/>
      <c r="JH139" s="121"/>
      <c r="JL139" s="8"/>
      <c r="JN139" s="121"/>
      <c r="JR139" s="8"/>
      <c r="JT139" s="121"/>
      <c r="JX139" s="8"/>
      <c r="JZ139" s="121"/>
      <c r="KD139" s="8"/>
      <c r="KF139" s="121"/>
      <c r="KJ139" s="8"/>
      <c r="KL139" s="121"/>
      <c r="KP139" s="8"/>
      <c r="KR139" s="121"/>
      <c r="KV139" s="8"/>
      <c r="KX139" s="121"/>
      <c r="LB139" s="8"/>
      <c r="LD139" s="121"/>
    </row>
    <row r="140" spans="1:316" x14ac:dyDescent="0.3">
      <c r="A140" s="1">
        <v>137</v>
      </c>
      <c r="B140" s="8"/>
      <c r="D140" s="121"/>
      <c r="H140" s="8"/>
      <c r="J140" s="121"/>
      <c r="N140" s="8"/>
      <c r="P140" s="121"/>
      <c r="T140" s="8"/>
      <c r="V140" s="121"/>
      <c r="Z140" s="8"/>
      <c r="AB140" s="121"/>
      <c r="AF140" s="8"/>
      <c r="AH140" s="121"/>
      <c r="AL140" s="8"/>
      <c r="AN140" s="121"/>
      <c r="AR140" s="8"/>
      <c r="AT140" s="121"/>
      <c r="AX140" s="8"/>
      <c r="AZ140" s="121"/>
      <c r="BD140" s="8"/>
      <c r="BF140" s="121"/>
      <c r="BJ140" s="8"/>
      <c r="BL140" s="121"/>
      <c r="BP140" s="8"/>
      <c r="BR140" s="121"/>
      <c r="BV140" s="8"/>
      <c r="BX140" s="121"/>
      <c r="CB140" s="8"/>
      <c r="CD140" s="121"/>
      <c r="CH140" s="8"/>
      <c r="CJ140" s="121"/>
      <c r="CN140" s="8"/>
      <c r="CP140" s="121"/>
      <c r="CT140" s="8"/>
      <c r="CV140" s="121"/>
      <c r="CZ140" s="8"/>
      <c r="DB140" s="121"/>
      <c r="DF140" s="8"/>
      <c r="DH140" s="121"/>
      <c r="DL140" s="8"/>
      <c r="DN140" s="121"/>
      <c r="DR140" s="8"/>
      <c r="DT140" s="121"/>
      <c r="DX140" s="8"/>
      <c r="DZ140" s="121"/>
      <c r="ED140" s="8"/>
      <c r="EF140" s="121"/>
      <c r="EJ140" s="8"/>
      <c r="EL140" s="121"/>
      <c r="EP140" s="8"/>
      <c r="ER140" s="121"/>
      <c r="EV140" s="8"/>
      <c r="EX140" s="121"/>
      <c r="FB140" s="8"/>
      <c r="FD140" s="121"/>
      <c r="FH140" s="8"/>
      <c r="FJ140" s="121"/>
      <c r="FN140" s="8"/>
      <c r="FP140" s="121"/>
      <c r="FT140" s="8"/>
      <c r="FV140" s="121"/>
      <c r="FZ140" s="8"/>
      <c r="GB140" s="121"/>
      <c r="GF140" s="8"/>
      <c r="GH140" s="121"/>
      <c r="GL140" s="8"/>
      <c r="GN140" s="121"/>
      <c r="GR140" s="8"/>
      <c r="GT140" s="121"/>
      <c r="GX140" s="8"/>
      <c r="GZ140" s="121"/>
      <c r="HD140" s="8"/>
      <c r="HF140" s="121"/>
      <c r="HJ140" s="8"/>
      <c r="HL140" s="121"/>
      <c r="HP140" s="8"/>
      <c r="HR140" s="121"/>
      <c r="HV140" s="8"/>
      <c r="HX140" s="121"/>
      <c r="IB140" s="8"/>
      <c r="ID140" s="121"/>
      <c r="IH140" s="8"/>
      <c r="IJ140" s="121"/>
      <c r="IN140" s="8"/>
      <c r="IP140" s="121"/>
      <c r="IT140" s="8"/>
      <c r="IV140" s="121"/>
      <c r="IZ140" s="8"/>
      <c r="JB140" s="121"/>
      <c r="JF140" s="8"/>
      <c r="JH140" s="121"/>
      <c r="JL140" s="8"/>
      <c r="JN140" s="121"/>
      <c r="JR140" s="8"/>
      <c r="JT140" s="121"/>
      <c r="JX140" s="8"/>
      <c r="JZ140" s="121"/>
      <c r="KD140" s="8"/>
      <c r="KF140" s="121"/>
      <c r="KJ140" s="8"/>
      <c r="KL140" s="121"/>
      <c r="KP140" s="8"/>
      <c r="KR140" s="121"/>
      <c r="KV140" s="8"/>
      <c r="KX140" s="121"/>
      <c r="LB140" s="8"/>
      <c r="LD140" s="121"/>
    </row>
    <row r="141" spans="1:316" x14ac:dyDescent="0.3">
      <c r="A141" s="1">
        <v>138</v>
      </c>
      <c r="B141" s="8"/>
      <c r="D141" s="121"/>
      <c r="H141" s="8"/>
      <c r="J141" s="121"/>
      <c r="N141" s="8"/>
      <c r="P141" s="121"/>
      <c r="T141" s="8"/>
      <c r="V141" s="121"/>
      <c r="Z141" s="8"/>
      <c r="AB141" s="121"/>
      <c r="AF141" s="8"/>
      <c r="AH141" s="121"/>
      <c r="AL141" s="8"/>
      <c r="AN141" s="121"/>
      <c r="AR141" s="8"/>
      <c r="AT141" s="121"/>
      <c r="AX141" s="8"/>
      <c r="AZ141" s="121"/>
      <c r="BD141" s="8"/>
      <c r="BF141" s="121"/>
      <c r="BJ141" s="8"/>
      <c r="BL141" s="121"/>
      <c r="BP141" s="8"/>
      <c r="BR141" s="121"/>
      <c r="BV141" s="8"/>
      <c r="BX141" s="121"/>
      <c r="CB141" s="8"/>
      <c r="CD141" s="121"/>
      <c r="CH141" s="8"/>
      <c r="CJ141" s="121"/>
      <c r="CN141" s="8"/>
      <c r="CP141" s="121"/>
      <c r="CT141" s="8"/>
      <c r="CV141" s="121"/>
      <c r="CZ141" s="8"/>
      <c r="DB141" s="121"/>
      <c r="DF141" s="8"/>
      <c r="DH141" s="121"/>
      <c r="DL141" s="8"/>
      <c r="DN141" s="121"/>
      <c r="DR141" s="8"/>
      <c r="DT141" s="121"/>
      <c r="DX141" s="8"/>
      <c r="DZ141" s="121"/>
      <c r="ED141" s="8"/>
      <c r="EF141" s="121"/>
      <c r="EJ141" s="8"/>
      <c r="EL141" s="121"/>
      <c r="EP141" s="8"/>
      <c r="ER141" s="121"/>
      <c r="EV141" s="8"/>
      <c r="EX141" s="121"/>
      <c r="FB141" s="8"/>
      <c r="FD141" s="121"/>
      <c r="FH141" s="8"/>
      <c r="FJ141" s="121"/>
      <c r="FN141" s="8"/>
      <c r="FP141" s="121"/>
      <c r="FT141" s="8"/>
      <c r="FV141" s="121"/>
      <c r="FZ141" s="8"/>
      <c r="GB141" s="121"/>
      <c r="GF141" s="8"/>
      <c r="GH141" s="121"/>
      <c r="GL141" s="8"/>
      <c r="GN141" s="121"/>
      <c r="GR141" s="8"/>
      <c r="GT141" s="121"/>
      <c r="GX141" s="8"/>
      <c r="GZ141" s="121"/>
      <c r="HD141" s="8"/>
      <c r="HF141" s="121"/>
      <c r="HJ141" s="8"/>
      <c r="HL141" s="121"/>
      <c r="HP141" s="8"/>
      <c r="HR141" s="121"/>
      <c r="HV141" s="8"/>
      <c r="HX141" s="121"/>
      <c r="IB141" s="8"/>
      <c r="ID141" s="121"/>
      <c r="IH141" s="8"/>
      <c r="IJ141" s="121"/>
      <c r="IN141" s="8"/>
      <c r="IP141" s="121"/>
      <c r="IT141" s="8"/>
      <c r="IV141" s="121"/>
      <c r="IZ141" s="8"/>
      <c r="JB141" s="121"/>
      <c r="JF141" s="8"/>
      <c r="JH141" s="121"/>
      <c r="JL141" s="8"/>
      <c r="JN141" s="121"/>
      <c r="JR141" s="8"/>
      <c r="JT141" s="121"/>
      <c r="JX141" s="8"/>
      <c r="JZ141" s="121"/>
      <c r="KD141" s="8"/>
      <c r="KF141" s="121"/>
      <c r="KJ141" s="8"/>
      <c r="KL141" s="121"/>
      <c r="KP141" s="8"/>
      <c r="KR141" s="121"/>
      <c r="KV141" s="8"/>
      <c r="KX141" s="121"/>
      <c r="LB141" s="8"/>
      <c r="LD141" s="121"/>
    </row>
    <row r="142" spans="1:316" x14ac:dyDescent="0.3">
      <c r="A142" s="1">
        <v>139</v>
      </c>
      <c r="B142" s="8"/>
      <c r="D142" s="121"/>
      <c r="H142" s="8"/>
      <c r="J142" s="121"/>
      <c r="N142" s="8"/>
      <c r="P142" s="121"/>
      <c r="T142" s="8"/>
      <c r="V142" s="121"/>
      <c r="Z142" s="8"/>
      <c r="AB142" s="121"/>
      <c r="AF142" s="8"/>
      <c r="AH142" s="121"/>
      <c r="AL142" s="8"/>
      <c r="AN142" s="121"/>
      <c r="AR142" s="8"/>
      <c r="AT142" s="121"/>
      <c r="AX142" s="8"/>
      <c r="AZ142" s="121"/>
      <c r="BD142" s="8"/>
      <c r="BF142" s="121"/>
      <c r="BJ142" s="8"/>
      <c r="BL142" s="121"/>
      <c r="BP142" s="8"/>
      <c r="BR142" s="121"/>
      <c r="BV142" s="8"/>
      <c r="BX142" s="121"/>
      <c r="CB142" s="8"/>
      <c r="CD142" s="121"/>
      <c r="CH142" s="8"/>
      <c r="CJ142" s="121"/>
      <c r="CN142" s="8"/>
      <c r="CP142" s="121"/>
      <c r="CT142" s="8"/>
      <c r="CV142" s="121"/>
      <c r="CZ142" s="8"/>
      <c r="DB142" s="121"/>
      <c r="DF142" s="8"/>
      <c r="DH142" s="121"/>
      <c r="DL142" s="8"/>
      <c r="DN142" s="121"/>
      <c r="DR142" s="8"/>
      <c r="DT142" s="121"/>
      <c r="DX142" s="8"/>
      <c r="DZ142" s="121"/>
      <c r="ED142" s="8"/>
      <c r="EF142" s="121"/>
      <c r="EJ142" s="8"/>
      <c r="EL142" s="121"/>
      <c r="EP142" s="8"/>
      <c r="ER142" s="121"/>
      <c r="EV142" s="8"/>
      <c r="EX142" s="121"/>
      <c r="FB142" s="8"/>
      <c r="FD142" s="121"/>
      <c r="FH142" s="8"/>
      <c r="FJ142" s="121"/>
      <c r="FN142" s="8"/>
      <c r="FP142" s="121"/>
      <c r="FT142" s="8"/>
      <c r="FV142" s="121"/>
      <c r="FZ142" s="8"/>
      <c r="GB142" s="121"/>
      <c r="GF142" s="8"/>
      <c r="GH142" s="121"/>
      <c r="GL142" s="8"/>
      <c r="GN142" s="121"/>
      <c r="GR142" s="8"/>
      <c r="GT142" s="121"/>
      <c r="GX142" s="8"/>
      <c r="GZ142" s="121"/>
      <c r="HD142" s="8"/>
      <c r="HF142" s="121"/>
      <c r="HJ142" s="8"/>
      <c r="HL142" s="121"/>
      <c r="HP142" s="8"/>
      <c r="HR142" s="121"/>
      <c r="HV142" s="8"/>
      <c r="HX142" s="121"/>
      <c r="IB142" s="8"/>
      <c r="ID142" s="121"/>
      <c r="IH142" s="8"/>
      <c r="IJ142" s="121"/>
      <c r="IN142" s="8"/>
      <c r="IP142" s="121"/>
      <c r="IT142" s="8"/>
      <c r="IV142" s="121"/>
      <c r="IZ142" s="8"/>
      <c r="JB142" s="121"/>
      <c r="JF142" s="8"/>
      <c r="JH142" s="121"/>
      <c r="JL142" s="8"/>
      <c r="JN142" s="121"/>
      <c r="JR142" s="8"/>
      <c r="JT142" s="121"/>
      <c r="JX142" s="8"/>
      <c r="JZ142" s="121"/>
      <c r="KD142" s="8"/>
      <c r="KF142" s="121"/>
      <c r="KJ142" s="8"/>
      <c r="KL142" s="121"/>
      <c r="KP142" s="8"/>
      <c r="KR142" s="121"/>
      <c r="KV142" s="8"/>
      <c r="KX142" s="121"/>
      <c r="LB142" s="8"/>
      <c r="LD142" s="121"/>
    </row>
    <row r="143" spans="1:316" x14ac:dyDescent="0.3">
      <c r="A143" s="1">
        <v>140</v>
      </c>
      <c r="B143" s="8"/>
      <c r="D143" s="121"/>
      <c r="H143" s="8"/>
      <c r="J143" s="121"/>
      <c r="N143" s="8"/>
      <c r="P143" s="121"/>
      <c r="T143" s="8"/>
      <c r="V143" s="121"/>
      <c r="Z143" s="8"/>
      <c r="AB143" s="121"/>
      <c r="AF143" s="8"/>
      <c r="AH143" s="121"/>
      <c r="AL143" s="8"/>
      <c r="AN143" s="121"/>
      <c r="AR143" s="8"/>
      <c r="AT143" s="121"/>
      <c r="AX143" s="8"/>
      <c r="AZ143" s="121"/>
      <c r="BD143" s="8"/>
      <c r="BF143" s="121"/>
      <c r="BJ143" s="8"/>
      <c r="BL143" s="121"/>
      <c r="BP143" s="8"/>
      <c r="BR143" s="121"/>
      <c r="BV143" s="8"/>
      <c r="BX143" s="121"/>
      <c r="CB143" s="8"/>
      <c r="CD143" s="121"/>
      <c r="CH143" s="8"/>
      <c r="CJ143" s="121"/>
      <c r="CN143" s="8"/>
      <c r="CP143" s="121"/>
      <c r="CT143" s="8"/>
      <c r="CV143" s="121"/>
      <c r="CZ143" s="8"/>
      <c r="DB143" s="121"/>
      <c r="DF143" s="8"/>
      <c r="DH143" s="121"/>
      <c r="DL143" s="8"/>
      <c r="DN143" s="121"/>
      <c r="DR143" s="8"/>
      <c r="DT143" s="121"/>
      <c r="DX143" s="8"/>
      <c r="DZ143" s="121"/>
      <c r="ED143" s="8"/>
      <c r="EF143" s="121"/>
      <c r="EJ143" s="8"/>
      <c r="EL143" s="121"/>
      <c r="EP143" s="8"/>
      <c r="ER143" s="121"/>
      <c r="EV143" s="8"/>
      <c r="EX143" s="121"/>
      <c r="FB143" s="8"/>
      <c r="FD143" s="121"/>
      <c r="FH143" s="8"/>
      <c r="FJ143" s="121"/>
      <c r="FN143" s="8"/>
      <c r="FP143" s="121"/>
      <c r="FT143" s="8"/>
      <c r="FV143" s="121"/>
      <c r="FZ143" s="8"/>
      <c r="GB143" s="121"/>
      <c r="GF143" s="8"/>
      <c r="GH143" s="121"/>
      <c r="GL143" s="8"/>
      <c r="GN143" s="121"/>
      <c r="GR143" s="8"/>
      <c r="GT143" s="121"/>
      <c r="GX143" s="8"/>
      <c r="GZ143" s="121"/>
      <c r="HD143" s="8"/>
      <c r="HF143" s="121"/>
      <c r="HJ143" s="8"/>
      <c r="HL143" s="121"/>
      <c r="HP143" s="8"/>
      <c r="HR143" s="121"/>
      <c r="HV143" s="8"/>
      <c r="HX143" s="121"/>
      <c r="IB143" s="8"/>
      <c r="ID143" s="121"/>
      <c r="IH143" s="8"/>
      <c r="IJ143" s="121"/>
      <c r="IN143" s="8"/>
      <c r="IP143" s="121"/>
      <c r="IT143" s="8"/>
      <c r="IV143" s="121"/>
      <c r="IZ143" s="8"/>
      <c r="JB143" s="121"/>
      <c r="JF143" s="8"/>
      <c r="JH143" s="121"/>
      <c r="JL143" s="8"/>
      <c r="JN143" s="121"/>
      <c r="JR143" s="8"/>
      <c r="JT143" s="121"/>
      <c r="JX143" s="8"/>
      <c r="JZ143" s="121"/>
      <c r="KD143" s="8"/>
      <c r="KF143" s="121"/>
      <c r="KJ143" s="8"/>
      <c r="KL143" s="121"/>
      <c r="KP143" s="8"/>
      <c r="KR143" s="121"/>
      <c r="KV143" s="8"/>
      <c r="KX143" s="121"/>
      <c r="LB143" s="8"/>
      <c r="LD143" s="121"/>
    </row>
    <row r="144" spans="1:316" x14ac:dyDescent="0.3">
      <c r="A144" s="1">
        <v>141</v>
      </c>
      <c r="B144" s="8"/>
      <c r="D144" s="121"/>
      <c r="H144" s="8"/>
      <c r="J144" s="121"/>
      <c r="N144" s="8"/>
      <c r="P144" s="121"/>
      <c r="T144" s="8"/>
      <c r="V144" s="121"/>
      <c r="Z144" s="8"/>
      <c r="AB144" s="121"/>
      <c r="AF144" s="8"/>
      <c r="AH144" s="121"/>
      <c r="AL144" s="8"/>
      <c r="AN144" s="121"/>
      <c r="AR144" s="8"/>
      <c r="AT144" s="121"/>
      <c r="AX144" s="8"/>
      <c r="AZ144" s="121"/>
      <c r="BD144" s="8"/>
      <c r="BF144" s="121"/>
      <c r="BJ144" s="8"/>
      <c r="BL144" s="121"/>
      <c r="BP144" s="8"/>
      <c r="BR144" s="121"/>
      <c r="BV144" s="8"/>
      <c r="BX144" s="121"/>
      <c r="CB144" s="8"/>
      <c r="CD144" s="121"/>
      <c r="CH144" s="8"/>
      <c r="CJ144" s="121"/>
      <c r="CN144" s="8"/>
      <c r="CP144" s="121"/>
      <c r="CT144" s="8"/>
      <c r="CV144" s="121"/>
      <c r="CZ144" s="8"/>
      <c r="DB144" s="121"/>
      <c r="DF144" s="8"/>
      <c r="DH144" s="121"/>
      <c r="DL144" s="8"/>
      <c r="DN144" s="121"/>
      <c r="DR144" s="8"/>
      <c r="DT144" s="121"/>
      <c r="DX144" s="8"/>
      <c r="DZ144" s="121"/>
      <c r="ED144" s="8"/>
      <c r="EF144" s="121"/>
      <c r="EJ144" s="8"/>
      <c r="EL144" s="121"/>
      <c r="EP144" s="8"/>
      <c r="ER144" s="121"/>
      <c r="EV144" s="8"/>
      <c r="EX144" s="121"/>
      <c r="FB144" s="8"/>
      <c r="FD144" s="121"/>
      <c r="FH144" s="8"/>
      <c r="FJ144" s="121"/>
      <c r="FN144" s="8"/>
      <c r="FP144" s="121"/>
      <c r="FT144" s="8"/>
      <c r="FV144" s="121"/>
      <c r="FZ144" s="8"/>
      <c r="GB144" s="121"/>
      <c r="GF144" s="8"/>
      <c r="GH144" s="121"/>
      <c r="GL144" s="8"/>
      <c r="GN144" s="121"/>
      <c r="GR144" s="8"/>
      <c r="GT144" s="121"/>
      <c r="GX144" s="8"/>
      <c r="GZ144" s="121"/>
      <c r="HD144" s="8"/>
      <c r="HF144" s="121"/>
      <c r="HJ144" s="8"/>
      <c r="HL144" s="121"/>
      <c r="HP144" s="8"/>
      <c r="HR144" s="121"/>
      <c r="HV144" s="8"/>
      <c r="HX144" s="121"/>
      <c r="IB144" s="8"/>
      <c r="ID144" s="121"/>
      <c r="IH144" s="8"/>
      <c r="IJ144" s="121"/>
      <c r="IN144" s="8"/>
      <c r="IP144" s="121"/>
      <c r="IT144" s="8"/>
      <c r="IV144" s="121"/>
      <c r="IZ144" s="8"/>
      <c r="JB144" s="121"/>
      <c r="JF144" s="8"/>
      <c r="JH144" s="121"/>
      <c r="JL144" s="8"/>
      <c r="JN144" s="121"/>
      <c r="JR144" s="8"/>
      <c r="JT144" s="121"/>
      <c r="JX144" s="8"/>
      <c r="JZ144" s="121"/>
      <c r="KD144" s="8"/>
      <c r="KF144" s="121"/>
      <c r="KJ144" s="8"/>
      <c r="KL144" s="121"/>
      <c r="KP144" s="8"/>
      <c r="KR144" s="121"/>
      <c r="KV144" s="8"/>
      <c r="KX144" s="121"/>
      <c r="LB144" s="8"/>
      <c r="LD144" s="121"/>
    </row>
    <row r="145" spans="1:316" x14ac:dyDescent="0.3">
      <c r="A145" s="1">
        <v>142</v>
      </c>
      <c r="B145" s="8"/>
      <c r="D145" s="121"/>
      <c r="H145" s="8"/>
      <c r="J145" s="121"/>
      <c r="N145" s="8"/>
      <c r="P145" s="121"/>
      <c r="T145" s="8"/>
      <c r="V145" s="121"/>
      <c r="Z145" s="8"/>
      <c r="AB145" s="121"/>
      <c r="AF145" s="8"/>
      <c r="AH145" s="121"/>
      <c r="AL145" s="8"/>
      <c r="AN145" s="121"/>
      <c r="AR145" s="8"/>
      <c r="AT145" s="121"/>
      <c r="AX145" s="8"/>
      <c r="AZ145" s="121"/>
      <c r="BD145" s="8"/>
      <c r="BF145" s="121"/>
      <c r="BJ145" s="8"/>
      <c r="BL145" s="121"/>
      <c r="BP145" s="8"/>
      <c r="BR145" s="121"/>
      <c r="BV145" s="8"/>
      <c r="BX145" s="121"/>
      <c r="CB145" s="8"/>
      <c r="CD145" s="121"/>
      <c r="CH145" s="8"/>
      <c r="CJ145" s="121"/>
      <c r="CN145" s="8"/>
      <c r="CP145" s="121"/>
      <c r="CT145" s="8"/>
      <c r="CV145" s="121"/>
      <c r="CZ145" s="8"/>
      <c r="DB145" s="121"/>
      <c r="DF145" s="8"/>
      <c r="DH145" s="121"/>
      <c r="DL145" s="8"/>
      <c r="DN145" s="121"/>
      <c r="DR145" s="8"/>
      <c r="DT145" s="121"/>
      <c r="DX145" s="8"/>
      <c r="DZ145" s="121"/>
      <c r="ED145" s="8"/>
      <c r="EF145" s="121"/>
      <c r="EJ145" s="8"/>
      <c r="EL145" s="121"/>
      <c r="EP145" s="8"/>
      <c r="ER145" s="121"/>
      <c r="EV145" s="8"/>
      <c r="EX145" s="121"/>
      <c r="FB145" s="8"/>
      <c r="FD145" s="121"/>
      <c r="FH145" s="8"/>
      <c r="FJ145" s="121"/>
      <c r="FN145" s="8"/>
      <c r="FP145" s="121"/>
      <c r="FT145" s="8"/>
      <c r="FV145" s="121"/>
      <c r="FZ145" s="8"/>
      <c r="GB145" s="121"/>
      <c r="GF145" s="8"/>
      <c r="GH145" s="121"/>
      <c r="GL145" s="8"/>
      <c r="GN145" s="121"/>
      <c r="GR145" s="8"/>
      <c r="GT145" s="121"/>
      <c r="GX145" s="8"/>
      <c r="GZ145" s="121"/>
      <c r="HD145" s="8"/>
      <c r="HF145" s="121"/>
      <c r="HJ145" s="8"/>
      <c r="HL145" s="121"/>
      <c r="HP145" s="8"/>
      <c r="HR145" s="121"/>
      <c r="HV145" s="8"/>
      <c r="HX145" s="121"/>
      <c r="IB145" s="8"/>
      <c r="ID145" s="121"/>
      <c r="IH145" s="8"/>
      <c r="IJ145" s="121"/>
      <c r="IN145" s="8"/>
      <c r="IP145" s="121"/>
      <c r="IT145" s="8"/>
      <c r="IV145" s="121"/>
      <c r="IZ145" s="8"/>
      <c r="JB145" s="121"/>
      <c r="JF145" s="8"/>
      <c r="JH145" s="121"/>
      <c r="JL145" s="8"/>
      <c r="JN145" s="121"/>
      <c r="JR145" s="8"/>
      <c r="JT145" s="121"/>
      <c r="JX145" s="8"/>
      <c r="JZ145" s="121"/>
      <c r="KD145" s="8"/>
      <c r="KF145" s="121"/>
      <c r="KJ145" s="8"/>
      <c r="KL145" s="121"/>
      <c r="KP145" s="8"/>
      <c r="KR145" s="121"/>
      <c r="KV145" s="8"/>
      <c r="KX145" s="121"/>
      <c r="LB145" s="8"/>
      <c r="LD145" s="121"/>
    </row>
    <row r="146" spans="1:316" x14ac:dyDescent="0.3">
      <c r="A146" s="1">
        <v>143</v>
      </c>
      <c r="B146" s="8"/>
      <c r="D146" s="121"/>
      <c r="H146" s="8"/>
      <c r="J146" s="121"/>
      <c r="N146" s="8"/>
      <c r="P146" s="121"/>
      <c r="T146" s="8"/>
      <c r="V146" s="121"/>
      <c r="Z146" s="8"/>
      <c r="AB146" s="121"/>
      <c r="AF146" s="8"/>
      <c r="AH146" s="121"/>
      <c r="AL146" s="8"/>
      <c r="AN146" s="121"/>
      <c r="AR146" s="8"/>
      <c r="AT146" s="121"/>
      <c r="AX146" s="8"/>
      <c r="AZ146" s="121"/>
      <c r="BD146" s="8"/>
      <c r="BF146" s="121"/>
      <c r="BJ146" s="8"/>
      <c r="BL146" s="121"/>
      <c r="BP146" s="8"/>
      <c r="BR146" s="121"/>
      <c r="BV146" s="8"/>
      <c r="BX146" s="121"/>
      <c r="CB146" s="8"/>
      <c r="CD146" s="121"/>
      <c r="CH146" s="8"/>
      <c r="CJ146" s="121"/>
      <c r="CN146" s="8"/>
      <c r="CP146" s="121"/>
      <c r="CT146" s="8"/>
      <c r="CV146" s="121"/>
      <c r="CZ146" s="8"/>
      <c r="DB146" s="121"/>
      <c r="DF146" s="8"/>
      <c r="DH146" s="121"/>
      <c r="DL146" s="8"/>
      <c r="DN146" s="121"/>
      <c r="DR146" s="8"/>
      <c r="DT146" s="121"/>
      <c r="DX146" s="8"/>
      <c r="DZ146" s="121"/>
      <c r="ED146" s="8"/>
      <c r="EF146" s="121"/>
      <c r="EJ146" s="8"/>
      <c r="EL146" s="121"/>
      <c r="EP146" s="8"/>
      <c r="ER146" s="121"/>
      <c r="EV146" s="8"/>
      <c r="EX146" s="121"/>
      <c r="FB146" s="8"/>
      <c r="FD146" s="121"/>
      <c r="FH146" s="8"/>
      <c r="FJ146" s="121"/>
      <c r="FN146" s="8"/>
      <c r="FP146" s="121"/>
      <c r="FT146" s="8"/>
      <c r="FV146" s="121"/>
      <c r="FZ146" s="8"/>
      <c r="GB146" s="121"/>
      <c r="GF146" s="8"/>
      <c r="GH146" s="121"/>
      <c r="GL146" s="8"/>
      <c r="GN146" s="121"/>
      <c r="GR146" s="8"/>
      <c r="GT146" s="121"/>
      <c r="GX146" s="8"/>
      <c r="GZ146" s="121"/>
      <c r="HD146" s="8"/>
      <c r="HF146" s="121"/>
      <c r="HJ146" s="8"/>
      <c r="HL146" s="121"/>
      <c r="HP146" s="8"/>
      <c r="HR146" s="121"/>
      <c r="HV146" s="8"/>
      <c r="HX146" s="121"/>
      <c r="IB146" s="8"/>
      <c r="ID146" s="121"/>
      <c r="IH146" s="8"/>
      <c r="IJ146" s="121"/>
      <c r="IN146" s="8"/>
      <c r="IP146" s="121"/>
      <c r="IT146" s="8"/>
      <c r="IV146" s="121"/>
      <c r="IZ146" s="8"/>
      <c r="JB146" s="121"/>
      <c r="JF146" s="8"/>
      <c r="JH146" s="121"/>
      <c r="JL146" s="8"/>
      <c r="JN146" s="121"/>
      <c r="JR146" s="8"/>
      <c r="JT146" s="121"/>
      <c r="JX146" s="8"/>
      <c r="JZ146" s="121"/>
      <c r="KD146" s="8"/>
      <c r="KF146" s="121"/>
      <c r="KJ146" s="8"/>
      <c r="KL146" s="121"/>
      <c r="KP146" s="8"/>
      <c r="KR146" s="121"/>
      <c r="KV146" s="8"/>
      <c r="KX146" s="121"/>
      <c r="LB146" s="8"/>
      <c r="LD146" s="121"/>
    </row>
    <row r="147" spans="1:316" x14ac:dyDescent="0.3">
      <c r="A147" s="1">
        <v>144</v>
      </c>
      <c r="B147" s="8"/>
      <c r="D147" s="121"/>
      <c r="H147" s="8"/>
      <c r="J147" s="121"/>
      <c r="N147" s="8"/>
      <c r="P147" s="121"/>
      <c r="T147" s="8"/>
      <c r="V147" s="121"/>
      <c r="Z147" s="8"/>
      <c r="AB147" s="121"/>
      <c r="AF147" s="8"/>
      <c r="AH147" s="121"/>
      <c r="AL147" s="8"/>
      <c r="AN147" s="121"/>
      <c r="AR147" s="8"/>
      <c r="AT147" s="121"/>
      <c r="AX147" s="8"/>
      <c r="AZ147" s="121"/>
      <c r="BD147" s="8"/>
      <c r="BF147" s="121"/>
      <c r="BJ147" s="8"/>
      <c r="BL147" s="121"/>
      <c r="BP147" s="8"/>
      <c r="BR147" s="121"/>
      <c r="BV147" s="8"/>
      <c r="BX147" s="121"/>
      <c r="CB147" s="8"/>
      <c r="CD147" s="121"/>
      <c r="CH147" s="8"/>
      <c r="CJ147" s="121"/>
      <c r="CN147" s="8"/>
      <c r="CP147" s="121"/>
      <c r="CT147" s="8"/>
      <c r="CV147" s="121"/>
      <c r="CZ147" s="8"/>
      <c r="DB147" s="121"/>
      <c r="DF147" s="8"/>
      <c r="DH147" s="121"/>
      <c r="DL147" s="8"/>
      <c r="DN147" s="121"/>
      <c r="DR147" s="8"/>
      <c r="DT147" s="121"/>
      <c r="DX147" s="8"/>
      <c r="DZ147" s="121"/>
      <c r="ED147" s="8"/>
      <c r="EF147" s="121"/>
      <c r="EJ147" s="8"/>
      <c r="EL147" s="121"/>
      <c r="EP147" s="8"/>
      <c r="ER147" s="121"/>
      <c r="EV147" s="8"/>
      <c r="EX147" s="121"/>
      <c r="FB147" s="8"/>
      <c r="FD147" s="121"/>
      <c r="FH147" s="8"/>
      <c r="FJ147" s="121"/>
      <c r="FN147" s="8"/>
      <c r="FP147" s="121"/>
      <c r="FT147" s="8"/>
      <c r="FV147" s="121"/>
      <c r="FZ147" s="8"/>
      <c r="GB147" s="121"/>
      <c r="GF147" s="8"/>
      <c r="GH147" s="121"/>
      <c r="GL147" s="8"/>
      <c r="GN147" s="121"/>
      <c r="GR147" s="8"/>
      <c r="GT147" s="121"/>
      <c r="GX147" s="8"/>
      <c r="GZ147" s="121"/>
      <c r="HD147" s="8"/>
      <c r="HF147" s="121"/>
      <c r="HJ147" s="8"/>
      <c r="HL147" s="121"/>
      <c r="HP147" s="8"/>
      <c r="HR147" s="121"/>
      <c r="HV147" s="8"/>
      <c r="HX147" s="121"/>
      <c r="IB147" s="8"/>
      <c r="ID147" s="121"/>
      <c r="IH147" s="8"/>
      <c r="IJ147" s="121"/>
      <c r="IN147" s="8"/>
      <c r="IP147" s="121"/>
      <c r="IT147" s="8"/>
      <c r="IV147" s="121"/>
      <c r="IZ147" s="8"/>
      <c r="JB147" s="121"/>
      <c r="JF147" s="8"/>
      <c r="JH147" s="121"/>
      <c r="JL147" s="8"/>
      <c r="JN147" s="121"/>
      <c r="JR147" s="8"/>
      <c r="JT147" s="121"/>
      <c r="JX147" s="8"/>
      <c r="JZ147" s="121"/>
      <c r="KD147" s="8"/>
      <c r="KF147" s="121"/>
      <c r="KJ147" s="8"/>
      <c r="KL147" s="121"/>
      <c r="KP147" s="8"/>
      <c r="KR147" s="121"/>
      <c r="KV147" s="8"/>
      <c r="KX147" s="121"/>
      <c r="LB147" s="8"/>
      <c r="LD147" s="121"/>
    </row>
    <row r="148" spans="1:316" x14ac:dyDescent="0.3">
      <c r="A148" s="1">
        <v>145</v>
      </c>
      <c r="B148" s="8"/>
      <c r="D148" s="121"/>
      <c r="H148" s="8"/>
      <c r="J148" s="121"/>
      <c r="N148" s="8"/>
      <c r="P148" s="121"/>
      <c r="T148" s="8"/>
      <c r="V148" s="121"/>
      <c r="Z148" s="8"/>
      <c r="AB148" s="121"/>
      <c r="AF148" s="8"/>
      <c r="AH148" s="121"/>
      <c r="AL148" s="8"/>
      <c r="AN148" s="121"/>
      <c r="AR148" s="8"/>
      <c r="AT148" s="121"/>
      <c r="AX148" s="8"/>
      <c r="AZ148" s="121"/>
      <c r="BD148" s="8"/>
      <c r="BF148" s="121"/>
      <c r="BJ148" s="8"/>
      <c r="BL148" s="121"/>
      <c r="BP148" s="8"/>
      <c r="BR148" s="121"/>
      <c r="BV148" s="8"/>
      <c r="BX148" s="121"/>
      <c r="CB148" s="8"/>
      <c r="CD148" s="121"/>
      <c r="CH148" s="8"/>
      <c r="CJ148" s="121"/>
      <c r="CN148" s="8"/>
      <c r="CP148" s="121"/>
      <c r="CT148" s="8"/>
      <c r="CV148" s="121"/>
      <c r="CZ148" s="8"/>
      <c r="DB148" s="121"/>
      <c r="DF148" s="8"/>
      <c r="DH148" s="121"/>
      <c r="DL148" s="8"/>
      <c r="DN148" s="121"/>
      <c r="DR148" s="8"/>
      <c r="DT148" s="121"/>
      <c r="DX148" s="8"/>
      <c r="DZ148" s="121"/>
      <c r="ED148" s="8"/>
      <c r="EF148" s="121"/>
      <c r="EJ148" s="8"/>
      <c r="EL148" s="121"/>
      <c r="EP148" s="8"/>
      <c r="ER148" s="121"/>
      <c r="EV148" s="8"/>
      <c r="EX148" s="121"/>
      <c r="FB148" s="8"/>
      <c r="FD148" s="121"/>
      <c r="FH148" s="8"/>
      <c r="FJ148" s="121"/>
      <c r="FN148" s="8"/>
      <c r="FP148" s="121"/>
      <c r="FT148" s="8"/>
      <c r="FV148" s="121"/>
      <c r="FZ148" s="8"/>
      <c r="GB148" s="121"/>
      <c r="GF148" s="8"/>
      <c r="GH148" s="121"/>
      <c r="GL148" s="8"/>
      <c r="GN148" s="121"/>
      <c r="GR148" s="8"/>
      <c r="GT148" s="121"/>
      <c r="GX148" s="8"/>
      <c r="GZ148" s="121"/>
      <c r="HD148" s="8"/>
      <c r="HF148" s="121"/>
      <c r="HJ148" s="8"/>
      <c r="HL148" s="121"/>
      <c r="HP148" s="8"/>
      <c r="HR148" s="121"/>
      <c r="HV148" s="8"/>
      <c r="HX148" s="121"/>
      <c r="IB148" s="8"/>
      <c r="ID148" s="121"/>
      <c r="IH148" s="8"/>
      <c r="IJ148" s="121"/>
      <c r="IN148" s="8"/>
      <c r="IP148" s="121"/>
      <c r="IT148" s="8"/>
      <c r="IV148" s="121"/>
      <c r="IZ148" s="8"/>
      <c r="JB148" s="121"/>
      <c r="JF148" s="8"/>
      <c r="JH148" s="121"/>
      <c r="JL148" s="8"/>
      <c r="JN148" s="121"/>
      <c r="JR148" s="8"/>
      <c r="JT148" s="121"/>
      <c r="JX148" s="8"/>
      <c r="JZ148" s="121"/>
      <c r="KD148" s="8"/>
      <c r="KF148" s="121"/>
      <c r="KJ148" s="8"/>
      <c r="KL148" s="121"/>
      <c r="KP148" s="8"/>
      <c r="KR148" s="121"/>
      <c r="KV148" s="8"/>
      <c r="KX148" s="121"/>
      <c r="LB148" s="8"/>
      <c r="LD148" s="121"/>
    </row>
    <row r="149" spans="1:316" x14ac:dyDescent="0.3">
      <c r="A149" s="1">
        <v>146</v>
      </c>
      <c r="B149" s="8"/>
      <c r="D149" s="121"/>
      <c r="H149" s="8"/>
      <c r="J149" s="121"/>
      <c r="N149" s="8"/>
      <c r="P149" s="121"/>
      <c r="T149" s="8"/>
      <c r="V149" s="121"/>
      <c r="Z149" s="8"/>
      <c r="AB149" s="121"/>
      <c r="AF149" s="8"/>
      <c r="AH149" s="121"/>
      <c r="AL149" s="8"/>
      <c r="AN149" s="121"/>
      <c r="AR149" s="8"/>
      <c r="AT149" s="121"/>
      <c r="AX149" s="8"/>
      <c r="AZ149" s="121"/>
      <c r="BD149" s="8"/>
      <c r="BF149" s="121"/>
      <c r="BJ149" s="8"/>
      <c r="BL149" s="121"/>
      <c r="BP149" s="8"/>
      <c r="BR149" s="121"/>
      <c r="BV149" s="8"/>
      <c r="BX149" s="121"/>
      <c r="CB149" s="8"/>
      <c r="CD149" s="121"/>
      <c r="CH149" s="8"/>
      <c r="CJ149" s="121"/>
      <c r="CN149" s="8"/>
      <c r="CP149" s="121"/>
      <c r="CT149" s="8"/>
      <c r="CV149" s="121"/>
      <c r="CZ149" s="8"/>
      <c r="DB149" s="121"/>
      <c r="DF149" s="8"/>
      <c r="DH149" s="121"/>
      <c r="DL149" s="8"/>
      <c r="DN149" s="121"/>
      <c r="DR149" s="8"/>
      <c r="DT149" s="121"/>
      <c r="DX149" s="8"/>
      <c r="DZ149" s="121"/>
      <c r="ED149" s="8"/>
      <c r="EF149" s="121"/>
      <c r="EJ149" s="8"/>
      <c r="EL149" s="121"/>
      <c r="EP149" s="8"/>
      <c r="ER149" s="121"/>
      <c r="EV149" s="8"/>
      <c r="EX149" s="121"/>
      <c r="FB149" s="8"/>
      <c r="FD149" s="121"/>
      <c r="FH149" s="8"/>
      <c r="FJ149" s="121"/>
      <c r="FN149" s="8"/>
      <c r="FP149" s="121"/>
      <c r="FT149" s="8"/>
      <c r="FV149" s="121"/>
      <c r="FZ149" s="8"/>
      <c r="GB149" s="121"/>
      <c r="GF149" s="8"/>
      <c r="GH149" s="121"/>
      <c r="GL149" s="8"/>
      <c r="GN149" s="121"/>
      <c r="GR149" s="8"/>
      <c r="GT149" s="121"/>
      <c r="GX149" s="8"/>
      <c r="GZ149" s="121"/>
      <c r="HD149" s="8"/>
      <c r="HF149" s="121"/>
      <c r="HJ149" s="8"/>
      <c r="HL149" s="121"/>
      <c r="HP149" s="8"/>
      <c r="HR149" s="121"/>
      <c r="HV149" s="8"/>
      <c r="HX149" s="121"/>
      <c r="IB149" s="8"/>
      <c r="ID149" s="121"/>
      <c r="IH149" s="8"/>
      <c r="IJ149" s="121"/>
      <c r="IN149" s="8"/>
      <c r="IP149" s="121"/>
      <c r="IT149" s="8"/>
      <c r="IV149" s="121"/>
      <c r="IZ149" s="8"/>
      <c r="JB149" s="121"/>
      <c r="JF149" s="8"/>
      <c r="JH149" s="121"/>
      <c r="JL149" s="8"/>
      <c r="JN149" s="121"/>
      <c r="JR149" s="8"/>
      <c r="JT149" s="121"/>
      <c r="JX149" s="8"/>
      <c r="JZ149" s="121"/>
      <c r="KD149" s="8"/>
      <c r="KF149" s="121"/>
      <c r="KJ149" s="8"/>
      <c r="KL149" s="121"/>
      <c r="KP149" s="8"/>
      <c r="KR149" s="121"/>
      <c r="KV149" s="8"/>
      <c r="KX149" s="121"/>
      <c r="LB149" s="8"/>
      <c r="LD149" s="121"/>
    </row>
    <row r="150" spans="1:316" x14ac:dyDescent="0.3">
      <c r="A150" s="1">
        <v>147</v>
      </c>
      <c r="B150" s="8"/>
      <c r="D150" s="121"/>
      <c r="H150" s="8"/>
      <c r="J150" s="121"/>
      <c r="N150" s="8"/>
      <c r="P150" s="121"/>
      <c r="T150" s="8"/>
      <c r="V150" s="121"/>
      <c r="Z150" s="8"/>
      <c r="AB150" s="121"/>
      <c r="AF150" s="8"/>
      <c r="AH150" s="121"/>
      <c r="AL150" s="8"/>
      <c r="AN150" s="121"/>
      <c r="AR150" s="8"/>
      <c r="AT150" s="121"/>
      <c r="AX150" s="8"/>
      <c r="AZ150" s="121"/>
      <c r="BD150" s="8"/>
      <c r="BF150" s="121"/>
      <c r="BJ150" s="8"/>
      <c r="BL150" s="121"/>
      <c r="BP150" s="8"/>
      <c r="BR150" s="121"/>
      <c r="BV150" s="8"/>
      <c r="BX150" s="121"/>
      <c r="CB150" s="8"/>
      <c r="CD150" s="121"/>
      <c r="CH150" s="8"/>
      <c r="CJ150" s="121"/>
      <c r="CN150" s="8"/>
      <c r="CP150" s="121"/>
      <c r="CT150" s="8"/>
      <c r="CV150" s="121"/>
      <c r="CZ150" s="8"/>
      <c r="DB150" s="121"/>
      <c r="DF150" s="8"/>
      <c r="DH150" s="121"/>
      <c r="DL150" s="8"/>
      <c r="DN150" s="121"/>
      <c r="DR150" s="8"/>
      <c r="DT150" s="121"/>
      <c r="DX150" s="8"/>
      <c r="DZ150" s="121"/>
      <c r="ED150" s="8"/>
      <c r="EF150" s="121"/>
      <c r="EJ150" s="8"/>
      <c r="EL150" s="121"/>
      <c r="EP150" s="8"/>
      <c r="ER150" s="121"/>
      <c r="EV150" s="8"/>
      <c r="EX150" s="121"/>
      <c r="FB150" s="8"/>
      <c r="FD150" s="121"/>
      <c r="FH150" s="8"/>
      <c r="FJ150" s="121"/>
      <c r="FN150" s="8"/>
      <c r="FP150" s="121"/>
      <c r="FT150" s="8"/>
      <c r="FV150" s="121"/>
      <c r="FZ150" s="8"/>
      <c r="GB150" s="121"/>
      <c r="GF150" s="8"/>
      <c r="GH150" s="121"/>
      <c r="GL150" s="8"/>
      <c r="GN150" s="121"/>
      <c r="GR150" s="8"/>
      <c r="GT150" s="121"/>
      <c r="GX150" s="8"/>
      <c r="GZ150" s="121"/>
      <c r="HD150" s="8"/>
      <c r="HF150" s="121"/>
      <c r="HJ150" s="8"/>
      <c r="HL150" s="121"/>
      <c r="HP150" s="8"/>
      <c r="HR150" s="121"/>
      <c r="HV150" s="8"/>
      <c r="HX150" s="121"/>
      <c r="IB150" s="8"/>
      <c r="ID150" s="121"/>
      <c r="IH150" s="8"/>
      <c r="IJ150" s="121"/>
      <c r="IN150" s="8"/>
      <c r="IP150" s="121"/>
      <c r="IT150" s="8"/>
      <c r="IV150" s="121"/>
      <c r="IZ150" s="8"/>
      <c r="JB150" s="121"/>
      <c r="JF150" s="8"/>
      <c r="JH150" s="121"/>
      <c r="JL150" s="8"/>
      <c r="JN150" s="121"/>
      <c r="JR150" s="8"/>
      <c r="JT150" s="121"/>
      <c r="JX150" s="8"/>
      <c r="JZ150" s="121"/>
      <c r="KD150" s="8"/>
      <c r="KF150" s="121"/>
      <c r="KJ150" s="8"/>
      <c r="KL150" s="121"/>
      <c r="KP150" s="8"/>
      <c r="KR150" s="121"/>
      <c r="KV150" s="8"/>
      <c r="KX150" s="121"/>
      <c r="LB150" s="8"/>
      <c r="LD150" s="121"/>
    </row>
    <row r="151" spans="1:316" x14ac:dyDescent="0.3">
      <c r="A151" s="1">
        <v>148</v>
      </c>
      <c r="B151" s="8"/>
      <c r="D151" s="121"/>
      <c r="H151" s="8"/>
      <c r="J151" s="121"/>
      <c r="N151" s="8"/>
      <c r="P151" s="121"/>
      <c r="T151" s="8"/>
      <c r="V151" s="121"/>
      <c r="Z151" s="8"/>
      <c r="AB151" s="121"/>
      <c r="AF151" s="8"/>
      <c r="AH151" s="121"/>
      <c r="AL151" s="8"/>
      <c r="AN151" s="121"/>
      <c r="AR151" s="8"/>
      <c r="AT151" s="121"/>
      <c r="AX151" s="8"/>
      <c r="AZ151" s="121"/>
      <c r="BD151" s="8"/>
      <c r="BF151" s="121"/>
      <c r="BJ151" s="8"/>
      <c r="BL151" s="121"/>
      <c r="BP151" s="8"/>
      <c r="BR151" s="121"/>
      <c r="BV151" s="8"/>
      <c r="BX151" s="121"/>
      <c r="CB151" s="8"/>
      <c r="CD151" s="121"/>
      <c r="CH151" s="8"/>
      <c r="CJ151" s="121"/>
      <c r="CN151" s="8"/>
      <c r="CP151" s="121"/>
      <c r="CT151" s="8"/>
      <c r="CV151" s="121"/>
      <c r="CZ151" s="8"/>
      <c r="DB151" s="121"/>
      <c r="DF151" s="8"/>
      <c r="DH151" s="121"/>
      <c r="DL151" s="8"/>
      <c r="DN151" s="121"/>
      <c r="DR151" s="8"/>
      <c r="DT151" s="121"/>
      <c r="DX151" s="8"/>
      <c r="DZ151" s="121"/>
      <c r="ED151" s="8"/>
      <c r="EF151" s="121"/>
      <c r="EJ151" s="8"/>
      <c r="EL151" s="121"/>
      <c r="EP151" s="8"/>
      <c r="ER151" s="121"/>
      <c r="EV151" s="8"/>
      <c r="EX151" s="121"/>
      <c r="FB151" s="8"/>
      <c r="FD151" s="121"/>
      <c r="FH151" s="8"/>
      <c r="FJ151" s="121"/>
      <c r="FN151" s="8"/>
      <c r="FP151" s="121"/>
      <c r="FT151" s="8"/>
      <c r="FV151" s="121"/>
      <c r="FZ151" s="8"/>
      <c r="GB151" s="121"/>
      <c r="GF151" s="8"/>
      <c r="GH151" s="121"/>
      <c r="GL151" s="8"/>
      <c r="GN151" s="121"/>
      <c r="GR151" s="8"/>
      <c r="GT151" s="121"/>
      <c r="GX151" s="8"/>
      <c r="GZ151" s="121"/>
      <c r="HD151" s="8"/>
      <c r="HF151" s="121"/>
      <c r="HJ151" s="8"/>
      <c r="HL151" s="121"/>
      <c r="HP151" s="8"/>
      <c r="HR151" s="121"/>
      <c r="HV151" s="8"/>
      <c r="HX151" s="121"/>
      <c r="IB151" s="8"/>
      <c r="ID151" s="121"/>
      <c r="IH151" s="8"/>
      <c r="IJ151" s="121"/>
      <c r="IN151" s="8"/>
      <c r="IP151" s="121"/>
      <c r="IT151" s="8"/>
      <c r="IV151" s="121"/>
      <c r="IZ151" s="8"/>
      <c r="JB151" s="121"/>
      <c r="JF151" s="8"/>
      <c r="JH151" s="121"/>
      <c r="JL151" s="8"/>
      <c r="JN151" s="121"/>
      <c r="JR151" s="8"/>
      <c r="JT151" s="121"/>
      <c r="JX151" s="8"/>
      <c r="JZ151" s="121"/>
      <c r="KD151" s="8"/>
      <c r="KF151" s="121"/>
      <c r="KJ151" s="8"/>
      <c r="KL151" s="121"/>
      <c r="KP151" s="8"/>
      <c r="KR151" s="121"/>
      <c r="KV151" s="8"/>
      <c r="KX151" s="121"/>
      <c r="LB151" s="8"/>
      <c r="LD151" s="121"/>
    </row>
    <row r="152" spans="1:316" x14ac:dyDescent="0.3">
      <c r="A152" s="1">
        <v>149</v>
      </c>
      <c r="B152" s="8"/>
      <c r="D152" s="121"/>
      <c r="H152" s="8"/>
      <c r="J152" s="121"/>
      <c r="N152" s="8"/>
      <c r="P152" s="121"/>
      <c r="T152" s="8"/>
      <c r="V152" s="121"/>
      <c r="Z152" s="8"/>
      <c r="AB152" s="121"/>
      <c r="AF152" s="8"/>
      <c r="AH152" s="121"/>
      <c r="AL152" s="8"/>
      <c r="AN152" s="121"/>
      <c r="AR152" s="8"/>
      <c r="AT152" s="121"/>
      <c r="AX152" s="8"/>
      <c r="AZ152" s="121"/>
      <c r="BD152" s="8"/>
      <c r="BF152" s="121"/>
      <c r="BJ152" s="8"/>
      <c r="BL152" s="121"/>
      <c r="BP152" s="8"/>
      <c r="BR152" s="121"/>
      <c r="BV152" s="8"/>
      <c r="BX152" s="121"/>
      <c r="CB152" s="8"/>
      <c r="CD152" s="121"/>
      <c r="CH152" s="8"/>
      <c r="CJ152" s="121"/>
      <c r="CN152" s="8"/>
      <c r="CP152" s="121"/>
      <c r="CT152" s="8"/>
      <c r="CV152" s="121"/>
      <c r="CZ152" s="8"/>
      <c r="DB152" s="121"/>
      <c r="DF152" s="8"/>
      <c r="DH152" s="121"/>
      <c r="DL152" s="8"/>
      <c r="DN152" s="121"/>
      <c r="DR152" s="8"/>
      <c r="DT152" s="121"/>
      <c r="DX152" s="8"/>
      <c r="DZ152" s="121"/>
      <c r="ED152" s="8"/>
      <c r="EF152" s="121"/>
      <c r="EJ152" s="8"/>
      <c r="EL152" s="121"/>
      <c r="EP152" s="8"/>
      <c r="ER152" s="121"/>
      <c r="EV152" s="8"/>
      <c r="EX152" s="121"/>
      <c r="FB152" s="8"/>
      <c r="FD152" s="121"/>
      <c r="FH152" s="8"/>
      <c r="FJ152" s="121"/>
      <c r="FN152" s="8"/>
      <c r="FP152" s="121"/>
      <c r="FT152" s="8"/>
      <c r="FV152" s="121"/>
      <c r="FZ152" s="8"/>
      <c r="GB152" s="121"/>
      <c r="GF152" s="8"/>
      <c r="GH152" s="121"/>
      <c r="GL152" s="8"/>
      <c r="GN152" s="121"/>
      <c r="GR152" s="8"/>
      <c r="GT152" s="121"/>
      <c r="GX152" s="8"/>
      <c r="GZ152" s="121"/>
      <c r="HD152" s="8"/>
      <c r="HF152" s="121"/>
      <c r="HJ152" s="8"/>
      <c r="HL152" s="121"/>
      <c r="HP152" s="8"/>
      <c r="HR152" s="121"/>
      <c r="HV152" s="8"/>
      <c r="HX152" s="121"/>
      <c r="IB152" s="8"/>
      <c r="ID152" s="121"/>
      <c r="IH152" s="8"/>
      <c r="IJ152" s="121"/>
      <c r="IN152" s="8"/>
      <c r="IP152" s="121"/>
      <c r="IT152" s="8"/>
      <c r="IV152" s="121"/>
      <c r="IZ152" s="8"/>
      <c r="JB152" s="121"/>
      <c r="JF152" s="8"/>
      <c r="JH152" s="121"/>
      <c r="JL152" s="8"/>
      <c r="JN152" s="121"/>
      <c r="JR152" s="8"/>
      <c r="JT152" s="121"/>
      <c r="JX152" s="8"/>
      <c r="JZ152" s="121"/>
      <c r="KD152" s="8"/>
      <c r="KF152" s="121"/>
      <c r="KJ152" s="8"/>
      <c r="KL152" s="121"/>
      <c r="KP152" s="8"/>
      <c r="KR152" s="121"/>
      <c r="KV152" s="8"/>
      <c r="KX152" s="121"/>
      <c r="LB152" s="8"/>
      <c r="LD152" s="121"/>
    </row>
    <row r="153" spans="1:316" x14ac:dyDescent="0.3">
      <c r="A153" s="1">
        <v>150</v>
      </c>
      <c r="B153" s="8"/>
      <c r="D153" s="121"/>
      <c r="H153" s="8"/>
      <c r="J153" s="121"/>
      <c r="N153" s="8"/>
      <c r="P153" s="121"/>
      <c r="T153" s="8"/>
      <c r="V153" s="121"/>
      <c r="Z153" s="8"/>
      <c r="AB153" s="121"/>
      <c r="AF153" s="8"/>
      <c r="AH153" s="121"/>
      <c r="AL153" s="8"/>
      <c r="AN153" s="121"/>
      <c r="AR153" s="8"/>
      <c r="AT153" s="121"/>
      <c r="AX153" s="8"/>
      <c r="AZ153" s="121"/>
      <c r="BD153" s="8"/>
      <c r="BF153" s="121"/>
      <c r="BJ153" s="8"/>
      <c r="BL153" s="121"/>
      <c r="BP153" s="8"/>
      <c r="BR153" s="121"/>
      <c r="BV153" s="8"/>
      <c r="BX153" s="121"/>
      <c r="CB153" s="8"/>
      <c r="CD153" s="121"/>
      <c r="CH153" s="8"/>
      <c r="CJ153" s="121"/>
      <c r="CN153" s="8"/>
      <c r="CP153" s="121"/>
      <c r="CT153" s="8"/>
      <c r="CV153" s="121"/>
      <c r="CZ153" s="8"/>
      <c r="DB153" s="121"/>
      <c r="DF153" s="8"/>
      <c r="DH153" s="121"/>
      <c r="DL153" s="8"/>
      <c r="DN153" s="121"/>
      <c r="DR153" s="8"/>
      <c r="DT153" s="121"/>
      <c r="DX153" s="8"/>
      <c r="DZ153" s="121"/>
      <c r="ED153" s="8"/>
      <c r="EF153" s="121"/>
      <c r="EJ153" s="8"/>
      <c r="EL153" s="121"/>
      <c r="EP153" s="8"/>
      <c r="ER153" s="121"/>
      <c r="EV153" s="8"/>
      <c r="EX153" s="121"/>
      <c r="FB153" s="8"/>
      <c r="FD153" s="121"/>
      <c r="FH153" s="8"/>
      <c r="FJ153" s="121"/>
      <c r="FN153" s="8"/>
      <c r="FP153" s="121"/>
      <c r="FT153" s="8"/>
      <c r="FV153" s="121"/>
      <c r="FZ153" s="8"/>
      <c r="GB153" s="121"/>
      <c r="GF153" s="8"/>
      <c r="GH153" s="121"/>
      <c r="GL153" s="8"/>
      <c r="GN153" s="121"/>
      <c r="GR153" s="8"/>
      <c r="GT153" s="121"/>
      <c r="GX153" s="8"/>
      <c r="GZ153" s="121"/>
      <c r="HD153" s="8"/>
      <c r="HF153" s="121"/>
      <c r="HJ153" s="8"/>
      <c r="HL153" s="121"/>
      <c r="HP153" s="8"/>
      <c r="HR153" s="121"/>
      <c r="HV153" s="8"/>
      <c r="HX153" s="121"/>
      <c r="IB153" s="8"/>
      <c r="ID153" s="121"/>
      <c r="IH153" s="8"/>
      <c r="IJ153" s="121"/>
      <c r="IN153" s="8"/>
      <c r="IP153" s="121"/>
      <c r="IT153" s="8"/>
      <c r="IV153" s="121"/>
      <c r="IZ153" s="8"/>
      <c r="JB153" s="121"/>
      <c r="JF153" s="8"/>
      <c r="JH153" s="121"/>
      <c r="JL153" s="8"/>
      <c r="JN153" s="121"/>
      <c r="JR153" s="8"/>
      <c r="JT153" s="121"/>
      <c r="JX153" s="8"/>
      <c r="JZ153" s="121"/>
      <c r="KD153" s="8"/>
      <c r="KF153" s="121"/>
      <c r="KJ153" s="8"/>
      <c r="KL153" s="121"/>
      <c r="KP153" s="8"/>
      <c r="KR153" s="121"/>
      <c r="KV153" s="8"/>
      <c r="KX153" s="121"/>
      <c r="LB153" s="8"/>
      <c r="LD153" s="121"/>
    </row>
    <row r="154" spans="1:316" x14ac:dyDescent="0.3">
      <c r="A154" s="1">
        <v>151</v>
      </c>
      <c r="B154" s="8"/>
      <c r="D154" s="121"/>
      <c r="H154" s="8"/>
      <c r="J154" s="121"/>
      <c r="N154" s="8"/>
      <c r="P154" s="121"/>
      <c r="T154" s="8"/>
      <c r="V154" s="121"/>
      <c r="Z154" s="8"/>
      <c r="AB154" s="121"/>
      <c r="AF154" s="8"/>
      <c r="AH154" s="121"/>
      <c r="AL154" s="8"/>
      <c r="AN154" s="121"/>
      <c r="AR154" s="8"/>
      <c r="AT154" s="121"/>
      <c r="AX154" s="8"/>
      <c r="AZ154" s="121"/>
      <c r="BD154" s="8"/>
      <c r="BF154" s="121"/>
      <c r="BJ154" s="8"/>
      <c r="BL154" s="121"/>
      <c r="BP154" s="8"/>
      <c r="BR154" s="121"/>
      <c r="BV154" s="8"/>
      <c r="BX154" s="121"/>
      <c r="CB154" s="8"/>
      <c r="CD154" s="121"/>
      <c r="CH154" s="8"/>
      <c r="CJ154" s="121"/>
      <c r="CN154" s="8"/>
      <c r="CP154" s="121"/>
      <c r="CT154" s="8"/>
      <c r="CV154" s="121"/>
      <c r="CZ154" s="8"/>
      <c r="DB154" s="121"/>
      <c r="DF154" s="8"/>
      <c r="DH154" s="121"/>
      <c r="DL154" s="8"/>
      <c r="DN154" s="121"/>
      <c r="DR154" s="8"/>
      <c r="DT154" s="121"/>
      <c r="DX154" s="8"/>
      <c r="DZ154" s="121"/>
      <c r="ED154" s="8"/>
      <c r="EF154" s="121"/>
      <c r="EJ154" s="8"/>
      <c r="EL154" s="121"/>
      <c r="EP154" s="8"/>
      <c r="ER154" s="121"/>
      <c r="EV154" s="8"/>
      <c r="EX154" s="121"/>
      <c r="FB154" s="8"/>
      <c r="FD154" s="121"/>
      <c r="FH154" s="8"/>
      <c r="FJ154" s="121"/>
      <c r="FN154" s="8"/>
      <c r="FP154" s="121"/>
      <c r="FT154" s="8"/>
      <c r="FV154" s="121"/>
      <c r="FZ154" s="8"/>
      <c r="GB154" s="121"/>
      <c r="GF154" s="8"/>
      <c r="GH154" s="121"/>
      <c r="GL154" s="8"/>
      <c r="GN154" s="121"/>
      <c r="GR154" s="8"/>
      <c r="GT154" s="121"/>
      <c r="GX154" s="8"/>
      <c r="GZ154" s="121"/>
      <c r="HD154" s="8"/>
      <c r="HF154" s="121"/>
      <c r="HJ154" s="8"/>
      <c r="HL154" s="121"/>
      <c r="HP154" s="8"/>
      <c r="HR154" s="121"/>
      <c r="HV154" s="8"/>
      <c r="HX154" s="121"/>
      <c r="IB154" s="8"/>
      <c r="ID154" s="121"/>
      <c r="IH154" s="8"/>
      <c r="IJ154" s="121"/>
      <c r="IN154" s="8"/>
      <c r="IP154" s="121"/>
      <c r="IT154" s="8"/>
      <c r="IV154" s="121"/>
      <c r="IZ154" s="8"/>
      <c r="JB154" s="121"/>
      <c r="JF154" s="8"/>
      <c r="JH154" s="121"/>
      <c r="JL154" s="8"/>
      <c r="JN154" s="121"/>
      <c r="JR154" s="8"/>
      <c r="JT154" s="121"/>
      <c r="JX154" s="8"/>
      <c r="JZ154" s="121"/>
      <c r="KD154" s="8"/>
      <c r="KF154" s="121"/>
      <c r="KJ154" s="8"/>
      <c r="KL154" s="121"/>
      <c r="KP154" s="8"/>
      <c r="KR154" s="121"/>
      <c r="KV154" s="8"/>
      <c r="KX154" s="121"/>
      <c r="LB154" s="8"/>
      <c r="LD154" s="121"/>
    </row>
    <row r="155" spans="1:316" x14ac:dyDescent="0.3">
      <c r="A155" s="1">
        <v>152</v>
      </c>
      <c r="B155" s="8"/>
      <c r="D155" s="121"/>
      <c r="H155" s="8"/>
      <c r="J155" s="121"/>
      <c r="N155" s="8"/>
      <c r="P155" s="121"/>
      <c r="T155" s="8"/>
      <c r="V155" s="121"/>
      <c r="Z155" s="8"/>
      <c r="AB155" s="121"/>
      <c r="AF155" s="8"/>
      <c r="AH155" s="121"/>
      <c r="AL155" s="8"/>
      <c r="AN155" s="121"/>
      <c r="AR155" s="8"/>
      <c r="AT155" s="121"/>
      <c r="AX155" s="8"/>
      <c r="AZ155" s="121"/>
      <c r="BD155" s="8"/>
      <c r="BF155" s="121"/>
      <c r="BJ155" s="8"/>
      <c r="BL155" s="121"/>
      <c r="BP155" s="8"/>
      <c r="BR155" s="121"/>
      <c r="BV155" s="8"/>
      <c r="BX155" s="121"/>
      <c r="CB155" s="8"/>
      <c r="CD155" s="121"/>
      <c r="CH155" s="8"/>
      <c r="CJ155" s="121"/>
      <c r="CN155" s="8"/>
      <c r="CP155" s="121"/>
      <c r="CT155" s="8"/>
      <c r="CV155" s="121"/>
      <c r="CZ155" s="8"/>
      <c r="DB155" s="121"/>
      <c r="DF155" s="8"/>
      <c r="DH155" s="121"/>
      <c r="DL155" s="8"/>
      <c r="DN155" s="121"/>
      <c r="DR155" s="8"/>
      <c r="DT155" s="121"/>
      <c r="DX155" s="8"/>
      <c r="DZ155" s="121"/>
      <c r="ED155" s="8"/>
      <c r="EF155" s="121"/>
      <c r="EJ155" s="8"/>
      <c r="EL155" s="121"/>
      <c r="EP155" s="8"/>
      <c r="ER155" s="121"/>
      <c r="EV155" s="8"/>
      <c r="EX155" s="121"/>
      <c r="FB155" s="8"/>
      <c r="FD155" s="121"/>
      <c r="FH155" s="8"/>
      <c r="FJ155" s="121"/>
      <c r="FN155" s="8"/>
      <c r="FP155" s="121"/>
      <c r="FT155" s="8"/>
      <c r="FV155" s="121"/>
      <c r="FZ155" s="8"/>
      <c r="GB155" s="121"/>
      <c r="GF155" s="8"/>
      <c r="GH155" s="121"/>
      <c r="GL155" s="8"/>
      <c r="GN155" s="121"/>
      <c r="GR155" s="8"/>
      <c r="GT155" s="121"/>
      <c r="GX155" s="8"/>
      <c r="GZ155" s="121"/>
      <c r="HD155" s="8"/>
      <c r="HF155" s="121"/>
      <c r="HJ155" s="8"/>
      <c r="HL155" s="121"/>
      <c r="HP155" s="8"/>
      <c r="HR155" s="121"/>
      <c r="HV155" s="8"/>
      <c r="HX155" s="121"/>
      <c r="IB155" s="8"/>
      <c r="ID155" s="121"/>
      <c r="IH155" s="8"/>
      <c r="IJ155" s="121"/>
      <c r="IN155" s="8"/>
      <c r="IP155" s="121"/>
      <c r="IT155" s="8"/>
      <c r="IV155" s="121"/>
      <c r="IZ155" s="8"/>
      <c r="JB155" s="121"/>
      <c r="JF155" s="8"/>
      <c r="JH155" s="121"/>
      <c r="JL155" s="8"/>
      <c r="JN155" s="121"/>
      <c r="JR155" s="8"/>
      <c r="JT155" s="121"/>
      <c r="JX155" s="8"/>
      <c r="JZ155" s="121"/>
      <c r="KD155" s="8"/>
      <c r="KF155" s="121"/>
      <c r="KJ155" s="8"/>
      <c r="KL155" s="121"/>
      <c r="KP155" s="8"/>
      <c r="KR155" s="121"/>
      <c r="KV155" s="8"/>
      <c r="KX155" s="121"/>
      <c r="LB155" s="8"/>
      <c r="LD155" s="121"/>
    </row>
    <row r="156" spans="1:316" x14ac:dyDescent="0.3">
      <c r="A156" s="1">
        <v>153</v>
      </c>
      <c r="B156" s="8"/>
      <c r="D156" s="121"/>
      <c r="H156" s="8"/>
      <c r="J156" s="121"/>
      <c r="N156" s="8"/>
      <c r="P156" s="121"/>
      <c r="T156" s="8"/>
      <c r="V156" s="121"/>
      <c r="Z156" s="8"/>
      <c r="AB156" s="121"/>
      <c r="AF156" s="8"/>
      <c r="AH156" s="121"/>
      <c r="AL156" s="8"/>
      <c r="AN156" s="121"/>
      <c r="AR156" s="8"/>
      <c r="AT156" s="121"/>
      <c r="AX156" s="8"/>
      <c r="AZ156" s="121"/>
      <c r="BD156" s="8"/>
      <c r="BF156" s="121"/>
      <c r="BJ156" s="8"/>
      <c r="BL156" s="121"/>
      <c r="BP156" s="8"/>
      <c r="BR156" s="121"/>
      <c r="BV156" s="8"/>
      <c r="BX156" s="121"/>
      <c r="CB156" s="8"/>
      <c r="CD156" s="121"/>
      <c r="CH156" s="8"/>
      <c r="CJ156" s="121"/>
      <c r="CN156" s="8"/>
      <c r="CP156" s="121"/>
      <c r="CT156" s="8"/>
      <c r="CV156" s="121"/>
      <c r="CZ156" s="8"/>
      <c r="DB156" s="121"/>
      <c r="DF156" s="8"/>
      <c r="DH156" s="121"/>
      <c r="DL156" s="8"/>
      <c r="DN156" s="121"/>
      <c r="DR156" s="8"/>
      <c r="DT156" s="121"/>
      <c r="DX156" s="8"/>
      <c r="DZ156" s="121"/>
      <c r="ED156" s="8"/>
      <c r="EF156" s="121"/>
      <c r="EJ156" s="8"/>
      <c r="EL156" s="121"/>
      <c r="EP156" s="8"/>
      <c r="ER156" s="121"/>
      <c r="EV156" s="8"/>
      <c r="EX156" s="121"/>
      <c r="FB156" s="8"/>
      <c r="FD156" s="121"/>
      <c r="FH156" s="8"/>
      <c r="FJ156" s="121"/>
      <c r="FN156" s="8"/>
      <c r="FP156" s="121"/>
      <c r="FT156" s="8"/>
      <c r="FV156" s="121"/>
      <c r="FZ156" s="8"/>
      <c r="GB156" s="121"/>
      <c r="GF156" s="8"/>
      <c r="GH156" s="121"/>
      <c r="GL156" s="8"/>
      <c r="GN156" s="121"/>
      <c r="GR156" s="8"/>
      <c r="GT156" s="121"/>
      <c r="GX156" s="8"/>
      <c r="GZ156" s="121"/>
      <c r="HD156" s="8"/>
      <c r="HF156" s="121"/>
      <c r="HJ156" s="8"/>
      <c r="HL156" s="121"/>
      <c r="HP156" s="8"/>
      <c r="HR156" s="121"/>
      <c r="HV156" s="8"/>
      <c r="HX156" s="121"/>
      <c r="IB156" s="8"/>
      <c r="ID156" s="121"/>
      <c r="IH156" s="8"/>
      <c r="IJ156" s="121"/>
      <c r="IN156" s="8"/>
      <c r="IP156" s="121"/>
      <c r="IT156" s="8"/>
      <c r="IV156" s="121"/>
      <c r="IZ156" s="8"/>
      <c r="JB156" s="121"/>
      <c r="JF156" s="8"/>
      <c r="JH156" s="121"/>
      <c r="JL156" s="8"/>
      <c r="JN156" s="121"/>
      <c r="JR156" s="8"/>
      <c r="JT156" s="121"/>
      <c r="JX156" s="8"/>
      <c r="JZ156" s="121"/>
      <c r="KD156" s="8"/>
      <c r="KF156" s="121"/>
      <c r="KJ156" s="8"/>
      <c r="KL156" s="121"/>
      <c r="KP156" s="8"/>
      <c r="KR156" s="121"/>
      <c r="KV156" s="8"/>
      <c r="KX156" s="121"/>
      <c r="LB156" s="8"/>
      <c r="LD156" s="121"/>
    </row>
    <row r="157" spans="1:316" x14ac:dyDescent="0.3">
      <c r="A157" s="1">
        <v>154</v>
      </c>
      <c r="B157" s="8"/>
      <c r="D157" s="121"/>
      <c r="H157" s="8"/>
      <c r="J157" s="121"/>
      <c r="N157" s="8"/>
      <c r="P157" s="121"/>
      <c r="T157" s="8"/>
      <c r="V157" s="121"/>
      <c r="Z157" s="8"/>
      <c r="AB157" s="121"/>
      <c r="AF157" s="8"/>
      <c r="AH157" s="121"/>
      <c r="AL157" s="8"/>
      <c r="AN157" s="121"/>
      <c r="AR157" s="8"/>
      <c r="AT157" s="121"/>
      <c r="AX157" s="8"/>
      <c r="AZ157" s="121"/>
      <c r="BD157" s="8"/>
      <c r="BF157" s="121"/>
      <c r="BJ157" s="8"/>
      <c r="BL157" s="121"/>
      <c r="BP157" s="8"/>
      <c r="BR157" s="121"/>
      <c r="BV157" s="8"/>
      <c r="BX157" s="121"/>
      <c r="CB157" s="8"/>
      <c r="CD157" s="121"/>
      <c r="CH157" s="8"/>
      <c r="CJ157" s="121"/>
      <c r="CN157" s="8"/>
      <c r="CP157" s="121"/>
      <c r="CT157" s="8"/>
      <c r="CV157" s="121"/>
      <c r="CZ157" s="8"/>
      <c r="DB157" s="121"/>
      <c r="DF157" s="8"/>
      <c r="DH157" s="121"/>
      <c r="DL157" s="8"/>
      <c r="DN157" s="121"/>
      <c r="DR157" s="8"/>
      <c r="DT157" s="121"/>
      <c r="DX157" s="8"/>
      <c r="DZ157" s="121"/>
      <c r="ED157" s="8"/>
      <c r="EF157" s="121"/>
      <c r="EJ157" s="8"/>
      <c r="EL157" s="121"/>
      <c r="EP157" s="8"/>
      <c r="ER157" s="121"/>
      <c r="EV157" s="8"/>
      <c r="EX157" s="121"/>
      <c r="FB157" s="8"/>
      <c r="FD157" s="121"/>
      <c r="FH157" s="8"/>
      <c r="FJ157" s="121"/>
      <c r="FN157" s="8"/>
      <c r="FP157" s="121"/>
      <c r="FT157" s="8"/>
      <c r="FV157" s="121"/>
      <c r="FZ157" s="8"/>
      <c r="GB157" s="121"/>
      <c r="GF157" s="8"/>
      <c r="GH157" s="121"/>
      <c r="GL157" s="8"/>
      <c r="GN157" s="121"/>
      <c r="GR157" s="8"/>
      <c r="GT157" s="121"/>
      <c r="GX157" s="8"/>
      <c r="GZ157" s="121"/>
      <c r="HD157" s="8"/>
      <c r="HF157" s="121"/>
      <c r="HJ157" s="8"/>
      <c r="HL157" s="121"/>
      <c r="HP157" s="8"/>
      <c r="HR157" s="121"/>
      <c r="HV157" s="8"/>
      <c r="HX157" s="121"/>
      <c r="IB157" s="8"/>
      <c r="ID157" s="121"/>
      <c r="IH157" s="8"/>
      <c r="IJ157" s="121"/>
      <c r="IN157" s="8"/>
      <c r="IP157" s="121"/>
      <c r="IT157" s="8"/>
      <c r="IV157" s="121"/>
      <c r="IZ157" s="8"/>
      <c r="JB157" s="121"/>
      <c r="JF157" s="8"/>
      <c r="JH157" s="121"/>
      <c r="JL157" s="8"/>
      <c r="JN157" s="121"/>
      <c r="JR157" s="8"/>
      <c r="JT157" s="121"/>
      <c r="JX157" s="8"/>
      <c r="JZ157" s="121"/>
      <c r="KD157" s="8"/>
      <c r="KF157" s="121"/>
      <c r="KJ157" s="8"/>
      <c r="KL157" s="121"/>
      <c r="KP157" s="8"/>
      <c r="KR157" s="121"/>
      <c r="KV157" s="8"/>
      <c r="KX157" s="121"/>
      <c r="LB157" s="8"/>
      <c r="LD157" s="121"/>
    </row>
    <row r="158" spans="1:316" x14ac:dyDescent="0.3">
      <c r="A158" s="1">
        <v>155</v>
      </c>
      <c r="B158" s="8"/>
      <c r="D158" s="121"/>
      <c r="H158" s="8"/>
      <c r="J158" s="121"/>
      <c r="N158" s="8"/>
      <c r="P158" s="121"/>
      <c r="T158" s="8"/>
      <c r="V158" s="121"/>
      <c r="Z158" s="8"/>
      <c r="AB158" s="121"/>
      <c r="AF158" s="8"/>
      <c r="AH158" s="121"/>
      <c r="AL158" s="8"/>
      <c r="AN158" s="121"/>
      <c r="AR158" s="8"/>
      <c r="AT158" s="121"/>
      <c r="AX158" s="8"/>
      <c r="AZ158" s="121"/>
      <c r="BD158" s="8"/>
      <c r="BF158" s="121"/>
      <c r="BJ158" s="8"/>
      <c r="BL158" s="121"/>
      <c r="BP158" s="8"/>
      <c r="BR158" s="121"/>
      <c r="BV158" s="8"/>
      <c r="BX158" s="121"/>
      <c r="CB158" s="8"/>
      <c r="CD158" s="121"/>
      <c r="CH158" s="8"/>
      <c r="CJ158" s="121"/>
      <c r="CN158" s="8"/>
      <c r="CP158" s="121"/>
      <c r="CT158" s="8"/>
      <c r="CV158" s="121"/>
      <c r="CZ158" s="8"/>
      <c r="DB158" s="121"/>
      <c r="DF158" s="8"/>
      <c r="DH158" s="121"/>
      <c r="DL158" s="8"/>
      <c r="DN158" s="121"/>
      <c r="DR158" s="8"/>
      <c r="DT158" s="121"/>
      <c r="DX158" s="8"/>
      <c r="DZ158" s="121"/>
      <c r="ED158" s="8"/>
      <c r="EF158" s="121"/>
      <c r="EJ158" s="8"/>
      <c r="EL158" s="121"/>
      <c r="EP158" s="8"/>
      <c r="ER158" s="121"/>
      <c r="EV158" s="8"/>
      <c r="EX158" s="121"/>
      <c r="FB158" s="8"/>
      <c r="FD158" s="121"/>
      <c r="FH158" s="8"/>
      <c r="FJ158" s="121"/>
      <c r="FN158" s="8"/>
      <c r="FP158" s="121"/>
      <c r="FT158" s="8"/>
      <c r="FV158" s="121"/>
      <c r="FZ158" s="8"/>
      <c r="GB158" s="121"/>
      <c r="GF158" s="8"/>
      <c r="GH158" s="121"/>
      <c r="GL158" s="8"/>
      <c r="GN158" s="121"/>
      <c r="GR158" s="8"/>
      <c r="GT158" s="121"/>
      <c r="GX158" s="8"/>
      <c r="GZ158" s="121"/>
      <c r="HD158" s="8"/>
      <c r="HF158" s="121"/>
      <c r="HJ158" s="8"/>
      <c r="HL158" s="121"/>
      <c r="HP158" s="8"/>
      <c r="HR158" s="121"/>
      <c r="HV158" s="8"/>
      <c r="HX158" s="121"/>
      <c r="IB158" s="8"/>
      <c r="ID158" s="121"/>
      <c r="IH158" s="8"/>
      <c r="IJ158" s="121"/>
      <c r="IN158" s="8"/>
      <c r="IP158" s="121"/>
      <c r="IT158" s="8"/>
      <c r="IV158" s="121"/>
      <c r="IZ158" s="8"/>
      <c r="JB158" s="121"/>
      <c r="JF158" s="8"/>
      <c r="JH158" s="121"/>
      <c r="JL158" s="8"/>
      <c r="JN158" s="121"/>
      <c r="JR158" s="8"/>
      <c r="JT158" s="121"/>
      <c r="JX158" s="8"/>
      <c r="JZ158" s="121"/>
      <c r="KD158" s="8"/>
      <c r="KF158" s="121"/>
      <c r="KJ158" s="8"/>
      <c r="KL158" s="121"/>
      <c r="KP158" s="8"/>
      <c r="KR158" s="121"/>
      <c r="KV158" s="8"/>
      <c r="KX158" s="121"/>
      <c r="LB158" s="8"/>
      <c r="LD158" s="121"/>
    </row>
    <row r="159" spans="1:316" x14ac:dyDescent="0.3">
      <c r="A159" s="1">
        <v>156</v>
      </c>
      <c r="B159" s="8"/>
      <c r="D159" s="121"/>
      <c r="H159" s="8"/>
      <c r="J159" s="121"/>
      <c r="N159" s="8"/>
      <c r="P159" s="121"/>
      <c r="T159" s="8"/>
      <c r="V159" s="121"/>
      <c r="Z159" s="8"/>
      <c r="AB159" s="121"/>
      <c r="AF159" s="8"/>
      <c r="AH159" s="121"/>
      <c r="AL159" s="8"/>
      <c r="AN159" s="121"/>
      <c r="AR159" s="8"/>
      <c r="AT159" s="121"/>
      <c r="AX159" s="8"/>
      <c r="AZ159" s="121"/>
      <c r="BD159" s="8"/>
      <c r="BF159" s="121"/>
      <c r="BJ159" s="8"/>
      <c r="BL159" s="121"/>
      <c r="BP159" s="8"/>
      <c r="BR159" s="121"/>
      <c r="BV159" s="8"/>
      <c r="BX159" s="121"/>
      <c r="CB159" s="8"/>
      <c r="CD159" s="121"/>
      <c r="CH159" s="8"/>
      <c r="CJ159" s="121"/>
      <c r="CN159" s="8"/>
      <c r="CP159" s="121"/>
      <c r="CT159" s="8"/>
      <c r="CV159" s="121"/>
      <c r="CZ159" s="8"/>
      <c r="DB159" s="121"/>
      <c r="DF159" s="8"/>
      <c r="DH159" s="121"/>
      <c r="DL159" s="8"/>
      <c r="DN159" s="121"/>
      <c r="DR159" s="8"/>
      <c r="DT159" s="121"/>
      <c r="DX159" s="8"/>
      <c r="DZ159" s="121"/>
      <c r="ED159" s="8"/>
      <c r="EF159" s="121"/>
      <c r="EJ159" s="8"/>
      <c r="EL159" s="121"/>
      <c r="EP159" s="8"/>
      <c r="ER159" s="121"/>
      <c r="EV159" s="8"/>
      <c r="EX159" s="121"/>
      <c r="FB159" s="8"/>
      <c r="FD159" s="121"/>
      <c r="FH159" s="8"/>
      <c r="FJ159" s="121"/>
      <c r="FN159" s="8"/>
      <c r="FP159" s="121"/>
      <c r="FT159" s="8"/>
      <c r="FV159" s="121"/>
      <c r="FZ159" s="8"/>
      <c r="GB159" s="121"/>
      <c r="GF159" s="8"/>
      <c r="GH159" s="121"/>
      <c r="GL159" s="8"/>
      <c r="GN159" s="121"/>
      <c r="GR159" s="8"/>
      <c r="GT159" s="121"/>
      <c r="GX159" s="8"/>
      <c r="GZ159" s="121"/>
      <c r="HD159" s="8"/>
      <c r="HF159" s="121"/>
      <c r="HJ159" s="8"/>
      <c r="HL159" s="121"/>
      <c r="HP159" s="8"/>
      <c r="HR159" s="121"/>
      <c r="HV159" s="8"/>
      <c r="HX159" s="121"/>
      <c r="IB159" s="8"/>
      <c r="ID159" s="121"/>
      <c r="IH159" s="8"/>
      <c r="IJ159" s="121"/>
      <c r="IN159" s="8"/>
      <c r="IP159" s="121"/>
      <c r="IT159" s="8"/>
      <c r="IV159" s="121"/>
      <c r="IZ159" s="8"/>
      <c r="JB159" s="121"/>
      <c r="JF159" s="8"/>
      <c r="JH159" s="121"/>
      <c r="JL159" s="8"/>
      <c r="JN159" s="121"/>
      <c r="JR159" s="8"/>
      <c r="JT159" s="121"/>
      <c r="JX159" s="8"/>
      <c r="JZ159" s="121"/>
      <c r="KD159" s="8"/>
      <c r="KF159" s="121"/>
      <c r="KJ159" s="8"/>
      <c r="KL159" s="121"/>
      <c r="KP159" s="8"/>
      <c r="KR159" s="121"/>
      <c r="KV159" s="8"/>
      <c r="KX159" s="121"/>
      <c r="LB159" s="8"/>
      <c r="LD159" s="121"/>
    </row>
    <row r="160" spans="1:316" x14ac:dyDescent="0.3">
      <c r="A160" s="1">
        <v>157</v>
      </c>
      <c r="B160" s="8"/>
      <c r="D160" s="121"/>
      <c r="H160" s="8"/>
      <c r="J160" s="121"/>
      <c r="N160" s="8"/>
      <c r="P160" s="121"/>
      <c r="T160" s="8"/>
      <c r="V160" s="121"/>
      <c r="Z160" s="8"/>
      <c r="AB160" s="121"/>
      <c r="AF160" s="8"/>
      <c r="AH160" s="121"/>
      <c r="AL160" s="8"/>
      <c r="AN160" s="121"/>
      <c r="AR160" s="8"/>
      <c r="AT160" s="121"/>
      <c r="AX160" s="8"/>
      <c r="AZ160" s="121"/>
      <c r="BD160" s="8"/>
      <c r="BF160" s="121"/>
      <c r="BJ160" s="8"/>
      <c r="BL160" s="121"/>
      <c r="BP160" s="8"/>
      <c r="BR160" s="121"/>
      <c r="BV160" s="8"/>
      <c r="BX160" s="121"/>
      <c r="CB160" s="8"/>
      <c r="CD160" s="121"/>
      <c r="CH160" s="8"/>
      <c r="CJ160" s="121"/>
      <c r="CN160" s="8"/>
      <c r="CP160" s="121"/>
      <c r="CT160" s="8"/>
      <c r="CV160" s="121"/>
      <c r="CZ160" s="8"/>
      <c r="DB160" s="121"/>
      <c r="DF160" s="8"/>
      <c r="DH160" s="121"/>
      <c r="DL160" s="8"/>
      <c r="DN160" s="121"/>
      <c r="DR160" s="8"/>
      <c r="DT160" s="121"/>
      <c r="DX160" s="8"/>
      <c r="DZ160" s="121"/>
      <c r="ED160" s="8"/>
      <c r="EF160" s="121"/>
      <c r="EJ160" s="8"/>
      <c r="EL160" s="121"/>
      <c r="EP160" s="8"/>
      <c r="ER160" s="121"/>
      <c r="EV160" s="8"/>
      <c r="EX160" s="121"/>
      <c r="FB160" s="8"/>
      <c r="FD160" s="121"/>
      <c r="FH160" s="8"/>
      <c r="FJ160" s="121"/>
      <c r="FN160" s="8"/>
      <c r="FP160" s="121"/>
      <c r="FT160" s="8"/>
      <c r="FV160" s="121"/>
      <c r="FZ160" s="8"/>
      <c r="GB160" s="121"/>
      <c r="GF160" s="8"/>
      <c r="GH160" s="121"/>
      <c r="GL160" s="8"/>
      <c r="GN160" s="121"/>
      <c r="GR160" s="8"/>
      <c r="GT160" s="121"/>
      <c r="GX160" s="8"/>
      <c r="GZ160" s="121"/>
      <c r="HD160" s="8"/>
      <c r="HF160" s="121"/>
      <c r="HJ160" s="8"/>
      <c r="HL160" s="121"/>
      <c r="HP160" s="8"/>
      <c r="HR160" s="121"/>
      <c r="HV160" s="8"/>
      <c r="HX160" s="121"/>
      <c r="IB160" s="8"/>
      <c r="ID160" s="121"/>
      <c r="IH160" s="8"/>
      <c r="IJ160" s="121"/>
      <c r="IN160" s="8"/>
      <c r="IP160" s="121"/>
      <c r="IT160" s="8"/>
      <c r="IV160" s="121"/>
      <c r="IZ160" s="8"/>
      <c r="JB160" s="121"/>
      <c r="JF160" s="8"/>
      <c r="JH160" s="121"/>
      <c r="JL160" s="8"/>
      <c r="JN160" s="121"/>
      <c r="JR160" s="8"/>
      <c r="JT160" s="121"/>
      <c r="JX160" s="8"/>
      <c r="JZ160" s="121"/>
      <c r="KD160" s="8"/>
      <c r="KF160" s="121"/>
      <c r="KJ160" s="8"/>
      <c r="KL160" s="121"/>
      <c r="KP160" s="8"/>
      <c r="KR160" s="121"/>
      <c r="KV160" s="8"/>
      <c r="KX160" s="121"/>
      <c r="LB160" s="8"/>
      <c r="LD160" s="121"/>
    </row>
    <row r="161" spans="1:316" x14ac:dyDescent="0.3">
      <c r="A161" s="1">
        <v>158</v>
      </c>
      <c r="B161" s="8"/>
      <c r="D161" s="121"/>
      <c r="H161" s="8"/>
      <c r="J161" s="121"/>
      <c r="N161" s="8"/>
      <c r="P161" s="121"/>
      <c r="T161" s="8"/>
      <c r="V161" s="121"/>
      <c r="Z161" s="8"/>
      <c r="AB161" s="121"/>
      <c r="AF161" s="8"/>
      <c r="AH161" s="121"/>
      <c r="AL161" s="8"/>
      <c r="AN161" s="121"/>
      <c r="AR161" s="8"/>
      <c r="AT161" s="121"/>
      <c r="AX161" s="8"/>
      <c r="AZ161" s="121"/>
      <c r="BD161" s="8"/>
      <c r="BF161" s="121"/>
      <c r="BJ161" s="8"/>
      <c r="BL161" s="121"/>
      <c r="BP161" s="8"/>
      <c r="BR161" s="121"/>
      <c r="BV161" s="8"/>
      <c r="BX161" s="121"/>
      <c r="CB161" s="8"/>
      <c r="CD161" s="121"/>
      <c r="CH161" s="8"/>
      <c r="CJ161" s="121"/>
      <c r="CN161" s="8"/>
      <c r="CP161" s="121"/>
      <c r="CT161" s="8"/>
      <c r="CV161" s="121"/>
      <c r="CZ161" s="8"/>
      <c r="DB161" s="121"/>
      <c r="DF161" s="8"/>
      <c r="DH161" s="121"/>
      <c r="DL161" s="8"/>
      <c r="DN161" s="121"/>
      <c r="DR161" s="8"/>
      <c r="DT161" s="121"/>
      <c r="DX161" s="8"/>
      <c r="DZ161" s="121"/>
      <c r="ED161" s="8"/>
      <c r="EF161" s="121"/>
      <c r="EJ161" s="8"/>
      <c r="EL161" s="121"/>
      <c r="EP161" s="8"/>
      <c r="ER161" s="121"/>
      <c r="EV161" s="8"/>
      <c r="EX161" s="121"/>
      <c r="FB161" s="8"/>
      <c r="FD161" s="121"/>
      <c r="FH161" s="8"/>
      <c r="FJ161" s="121"/>
      <c r="FN161" s="8"/>
      <c r="FP161" s="121"/>
      <c r="FT161" s="8"/>
      <c r="FV161" s="121"/>
      <c r="FZ161" s="8"/>
      <c r="GB161" s="121"/>
      <c r="GF161" s="8"/>
      <c r="GH161" s="121"/>
      <c r="GL161" s="8"/>
      <c r="GN161" s="121"/>
      <c r="GR161" s="8"/>
      <c r="GT161" s="121"/>
      <c r="GX161" s="8"/>
      <c r="GZ161" s="121"/>
      <c r="HD161" s="8"/>
      <c r="HF161" s="121"/>
      <c r="HJ161" s="8"/>
      <c r="HL161" s="121"/>
      <c r="HP161" s="8"/>
      <c r="HR161" s="121"/>
      <c r="HV161" s="8"/>
      <c r="HX161" s="121"/>
      <c r="IB161" s="8"/>
      <c r="ID161" s="121"/>
      <c r="IH161" s="8"/>
      <c r="IJ161" s="121"/>
      <c r="IN161" s="8"/>
      <c r="IP161" s="121"/>
      <c r="IT161" s="8"/>
      <c r="IV161" s="121"/>
      <c r="IZ161" s="8"/>
      <c r="JB161" s="121"/>
      <c r="JF161" s="8"/>
      <c r="JH161" s="121"/>
      <c r="JL161" s="8"/>
      <c r="JN161" s="121"/>
      <c r="JR161" s="8"/>
      <c r="JT161" s="121"/>
      <c r="JX161" s="8"/>
      <c r="JZ161" s="121"/>
      <c r="KD161" s="8"/>
      <c r="KF161" s="121"/>
      <c r="KJ161" s="8"/>
      <c r="KL161" s="121"/>
      <c r="KP161" s="8"/>
      <c r="KR161" s="121"/>
      <c r="KV161" s="8"/>
      <c r="KX161" s="121"/>
      <c r="LB161" s="8"/>
      <c r="LD161" s="121"/>
    </row>
    <row r="162" spans="1:316" x14ac:dyDescent="0.3">
      <c r="A162" s="1">
        <v>159</v>
      </c>
      <c r="B162" s="8"/>
      <c r="D162" s="121"/>
      <c r="H162" s="8"/>
      <c r="J162" s="121"/>
      <c r="N162" s="8"/>
      <c r="P162" s="121"/>
      <c r="T162" s="8"/>
      <c r="V162" s="121"/>
      <c r="Z162" s="8"/>
      <c r="AB162" s="121"/>
      <c r="AF162" s="8"/>
      <c r="AH162" s="121"/>
      <c r="AL162" s="8"/>
      <c r="AN162" s="121"/>
      <c r="AR162" s="8"/>
      <c r="AT162" s="121"/>
      <c r="AX162" s="8"/>
      <c r="AZ162" s="121"/>
      <c r="BD162" s="8"/>
      <c r="BF162" s="121"/>
      <c r="BJ162" s="8"/>
      <c r="BL162" s="121"/>
      <c r="BP162" s="8"/>
      <c r="BR162" s="121"/>
      <c r="BV162" s="8"/>
      <c r="BX162" s="121"/>
      <c r="CB162" s="8"/>
      <c r="CD162" s="121"/>
      <c r="CH162" s="8"/>
      <c r="CJ162" s="121"/>
      <c r="CN162" s="8"/>
      <c r="CP162" s="121"/>
      <c r="CT162" s="8"/>
      <c r="CV162" s="121"/>
      <c r="CZ162" s="8"/>
      <c r="DB162" s="121"/>
      <c r="DF162" s="8"/>
      <c r="DH162" s="121"/>
      <c r="DL162" s="8"/>
      <c r="DN162" s="121"/>
      <c r="DR162" s="8"/>
      <c r="DT162" s="121"/>
      <c r="DX162" s="8"/>
      <c r="DZ162" s="121"/>
      <c r="ED162" s="8"/>
      <c r="EF162" s="121"/>
      <c r="EJ162" s="8"/>
      <c r="EL162" s="121"/>
      <c r="EP162" s="8"/>
      <c r="ER162" s="121"/>
      <c r="EV162" s="8"/>
      <c r="EX162" s="121"/>
      <c r="FB162" s="8"/>
      <c r="FD162" s="121"/>
      <c r="FH162" s="8"/>
      <c r="FJ162" s="121"/>
      <c r="FN162" s="8"/>
      <c r="FP162" s="121"/>
      <c r="FT162" s="8"/>
      <c r="FV162" s="121"/>
      <c r="FZ162" s="8"/>
      <c r="GB162" s="121"/>
      <c r="GF162" s="8"/>
      <c r="GH162" s="121"/>
      <c r="GL162" s="8"/>
      <c r="GN162" s="121"/>
      <c r="GR162" s="8"/>
      <c r="GT162" s="121"/>
      <c r="GX162" s="8"/>
      <c r="GZ162" s="121"/>
      <c r="HD162" s="8"/>
      <c r="HF162" s="121"/>
      <c r="HJ162" s="8"/>
      <c r="HL162" s="121"/>
      <c r="HP162" s="8"/>
      <c r="HR162" s="121"/>
      <c r="HV162" s="8"/>
      <c r="HX162" s="121"/>
      <c r="IB162" s="8"/>
      <c r="ID162" s="121"/>
      <c r="IH162" s="8"/>
      <c r="IJ162" s="121"/>
      <c r="IN162" s="8"/>
      <c r="IP162" s="121"/>
      <c r="IT162" s="8"/>
      <c r="IV162" s="121"/>
      <c r="IZ162" s="8"/>
      <c r="JB162" s="121"/>
      <c r="JF162" s="8"/>
      <c r="JH162" s="121"/>
      <c r="JL162" s="8"/>
      <c r="JN162" s="121"/>
      <c r="JR162" s="8"/>
      <c r="JT162" s="121"/>
      <c r="JX162" s="8"/>
      <c r="JZ162" s="121"/>
      <c r="KD162" s="8"/>
      <c r="KF162" s="121"/>
      <c r="KJ162" s="8"/>
      <c r="KL162" s="121"/>
      <c r="KP162" s="8"/>
      <c r="KR162" s="121"/>
      <c r="KV162" s="8"/>
      <c r="KX162" s="121"/>
      <c r="LB162" s="8"/>
      <c r="LD162" s="121"/>
    </row>
    <row r="163" spans="1:316" x14ac:dyDescent="0.3">
      <c r="A163" s="1">
        <v>160</v>
      </c>
      <c r="B163" s="8"/>
      <c r="D163" s="121"/>
      <c r="H163" s="8"/>
      <c r="J163" s="121"/>
      <c r="N163" s="8"/>
      <c r="P163" s="121"/>
      <c r="T163" s="8"/>
      <c r="V163" s="121"/>
      <c r="Z163" s="8"/>
      <c r="AB163" s="121"/>
      <c r="AF163" s="8"/>
      <c r="AH163" s="121"/>
      <c r="AL163" s="8"/>
      <c r="AN163" s="121"/>
      <c r="AR163" s="8"/>
      <c r="AT163" s="121"/>
      <c r="AX163" s="8"/>
      <c r="AZ163" s="121"/>
      <c r="BD163" s="8"/>
      <c r="BF163" s="121"/>
      <c r="BJ163" s="8"/>
      <c r="BL163" s="121"/>
      <c r="BP163" s="8"/>
      <c r="BR163" s="121"/>
      <c r="BV163" s="8"/>
      <c r="BX163" s="121"/>
      <c r="CB163" s="8"/>
      <c r="CD163" s="121"/>
      <c r="CH163" s="8"/>
      <c r="CJ163" s="121"/>
      <c r="CN163" s="8"/>
      <c r="CP163" s="121"/>
      <c r="CT163" s="8"/>
      <c r="CV163" s="121"/>
      <c r="CZ163" s="8"/>
      <c r="DB163" s="121"/>
      <c r="DF163" s="8"/>
      <c r="DH163" s="121"/>
      <c r="DL163" s="8"/>
      <c r="DN163" s="121"/>
      <c r="DR163" s="8"/>
      <c r="DT163" s="121"/>
      <c r="DX163" s="8"/>
      <c r="DZ163" s="121"/>
      <c r="ED163" s="8"/>
      <c r="EF163" s="121"/>
      <c r="EJ163" s="8"/>
      <c r="EL163" s="121"/>
      <c r="EP163" s="8"/>
      <c r="ER163" s="121"/>
      <c r="EV163" s="8"/>
      <c r="EX163" s="121"/>
      <c r="FB163" s="8"/>
      <c r="FD163" s="121"/>
      <c r="FH163" s="8"/>
      <c r="FJ163" s="121"/>
      <c r="FN163" s="8"/>
      <c r="FP163" s="121"/>
      <c r="FT163" s="8"/>
      <c r="FV163" s="121"/>
      <c r="FZ163" s="8"/>
      <c r="GB163" s="121"/>
      <c r="GF163" s="8"/>
      <c r="GH163" s="121"/>
      <c r="GL163" s="8"/>
      <c r="GN163" s="121"/>
      <c r="GR163" s="8"/>
      <c r="GT163" s="121"/>
      <c r="GX163" s="8"/>
      <c r="GZ163" s="121"/>
      <c r="HD163" s="8"/>
      <c r="HF163" s="121"/>
      <c r="HJ163" s="8"/>
      <c r="HL163" s="121"/>
      <c r="HP163" s="8"/>
      <c r="HR163" s="121"/>
      <c r="HV163" s="8"/>
      <c r="HX163" s="121"/>
      <c r="IB163" s="8"/>
      <c r="ID163" s="121"/>
      <c r="IH163" s="8"/>
      <c r="IJ163" s="121"/>
      <c r="IN163" s="8"/>
      <c r="IP163" s="121"/>
      <c r="IT163" s="8"/>
      <c r="IV163" s="121"/>
      <c r="IZ163" s="8"/>
      <c r="JB163" s="121"/>
      <c r="JF163" s="8"/>
      <c r="JH163" s="121"/>
      <c r="JL163" s="8"/>
      <c r="JN163" s="121"/>
      <c r="JR163" s="8"/>
      <c r="JT163" s="121"/>
      <c r="JX163" s="8"/>
      <c r="JZ163" s="121"/>
      <c r="KD163" s="8"/>
      <c r="KF163" s="121"/>
      <c r="KJ163" s="8"/>
      <c r="KL163" s="121"/>
      <c r="KP163" s="8"/>
      <c r="KR163" s="121"/>
      <c r="KV163" s="8"/>
      <c r="KX163" s="121"/>
      <c r="LB163" s="8"/>
      <c r="LD163" s="121"/>
    </row>
    <row r="164" spans="1:316" x14ac:dyDescent="0.3">
      <c r="A164" s="1">
        <v>161</v>
      </c>
      <c r="B164" s="8"/>
      <c r="D164" s="121"/>
      <c r="H164" s="8"/>
      <c r="J164" s="121"/>
      <c r="N164" s="8"/>
      <c r="P164" s="121"/>
      <c r="T164" s="8"/>
      <c r="V164" s="121"/>
      <c r="Z164" s="8"/>
      <c r="AB164" s="121"/>
      <c r="AF164" s="8"/>
      <c r="AH164" s="121"/>
      <c r="AL164" s="8"/>
      <c r="AN164" s="121"/>
      <c r="AR164" s="8"/>
      <c r="AT164" s="121"/>
      <c r="AX164" s="8"/>
      <c r="AZ164" s="121"/>
      <c r="BD164" s="8"/>
      <c r="BF164" s="121"/>
      <c r="BJ164" s="8"/>
      <c r="BL164" s="121"/>
      <c r="BP164" s="8"/>
      <c r="BR164" s="121"/>
      <c r="BV164" s="8"/>
      <c r="BX164" s="121"/>
      <c r="CB164" s="8"/>
      <c r="CD164" s="121"/>
      <c r="CH164" s="8"/>
      <c r="CJ164" s="121"/>
      <c r="CN164" s="8"/>
      <c r="CP164" s="121"/>
      <c r="CT164" s="8"/>
      <c r="CV164" s="121"/>
      <c r="CZ164" s="8"/>
      <c r="DB164" s="121"/>
      <c r="DF164" s="8"/>
      <c r="DH164" s="121"/>
      <c r="DL164" s="8"/>
      <c r="DN164" s="121"/>
      <c r="DR164" s="8"/>
      <c r="DT164" s="121"/>
      <c r="DX164" s="8"/>
      <c r="DZ164" s="121"/>
      <c r="ED164" s="8"/>
      <c r="EF164" s="121"/>
      <c r="EJ164" s="8"/>
      <c r="EL164" s="121"/>
      <c r="EP164" s="8"/>
      <c r="ER164" s="121"/>
      <c r="EV164" s="8"/>
      <c r="EX164" s="121"/>
      <c r="FB164" s="8"/>
      <c r="FD164" s="121"/>
      <c r="FH164" s="8"/>
      <c r="FJ164" s="121"/>
      <c r="FN164" s="8"/>
      <c r="FP164" s="121"/>
      <c r="FT164" s="8"/>
      <c r="FV164" s="121"/>
      <c r="FZ164" s="8"/>
      <c r="GB164" s="121"/>
      <c r="GF164" s="8"/>
      <c r="GH164" s="121"/>
      <c r="GL164" s="8"/>
      <c r="GN164" s="121"/>
      <c r="GR164" s="8"/>
      <c r="GT164" s="121"/>
      <c r="GX164" s="8"/>
      <c r="GZ164" s="121"/>
      <c r="HD164" s="8"/>
      <c r="HF164" s="121"/>
      <c r="HJ164" s="8"/>
      <c r="HL164" s="121"/>
      <c r="HP164" s="8"/>
      <c r="HR164" s="121"/>
      <c r="HV164" s="8"/>
      <c r="HX164" s="121"/>
      <c r="IB164" s="8"/>
      <c r="ID164" s="121"/>
      <c r="IH164" s="8"/>
      <c r="IJ164" s="121"/>
      <c r="IN164" s="8"/>
      <c r="IP164" s="121"/>
      <c r="IT164" s="8"/>
      <c r="IV164" s="121"/>
      <c r="IZ164" s="8"/>
      <c r="JB164" s="121"/>
      <c r="JF164" s="8"/>
      <c r="JH164" s="121"/>
      <c r="JL164" s="8"/>
      <c r="JN164" s="121"/>
      <c r="JR164" s="8"/>
      <c r="JT164" s="121"/>
      <c r="JX164" s="8"/>
      <c r="JZ164" s="121"/>
      <c r="KD164" s="8"/>
      <c r="KF164" s="121"/>
      <c r="KJ164" s="8"/>
      <c r="KL164" s="121"/>
      <c r="KP164" s="8"/>
      <c r="KR164" s="121"/>
      <c r="KV164" s="8"/>
      <c r="KX164" s="121"/>
      <c r="LB164" s="8"/>
      <c r="LD164" s="121"/>
    </row>
    <row r="165" spans="1:316" x14ac:dyDescent="0.3">
      <c r="A165" s="1">
        <v>162</v>
      </c>
      <c r="B165" s="8"/>
      <c r="D165" s="121"/>
      <c r="H165" s="8"/>
      <c r="J165" s="121"/>
      <c r="N165" s="8"/>
      <c r="P165" s="121"/>
      <c r="T165" s="8"/>
      <c r="V165" s="121"/>
      <c r="Z165" s="8"/>
      <c r="AB165" s="121"/>
      <c r="AF165" s="8"/>
      <c r="AH165" s="121"/>
      <c r="AL165" s="8"/>
      <c r="AN165" s="121"/>
      <c r="AR165" s="8"/>
      <c r="AT165" s="121"/>
      <c r="AX165" s="8"/>
      <c r="AZ165" s="121"/>
      <c r="BD165" s="8"/>
      <c r="BF165" s="121"/>
      <c r="BJ165" s="8"/>
      <c r="BL165" s="121"/>
      <c r="BP165" s="8"/>
      <c r="BR165" s="121"/>
      <c r="BV165" s="8"/>
      <c r="BX165" s="121"/>
      <c r="CB165" s="8"/>
      <c r="CD165" s="121"/>
      <c r="CH165" s="8"/>
      <c r="CJ165" s="121"/>
      <c r="CN165" s="8"/>
      <c r="CP165" s="121"/>
      <c r="CT165" s="8"/>
      <c r="CV165" s="121"/>
      <c r="CZ165" s="8"/>
      <c r="DB165" s="121"/>
      <c r="DF165" s="8"/>
      <c r="DH165" s="121"/>
      <c r="DL165" s="8"/>
      <c r="DN165" s="121"/>
      <c r="DR165" s="8"/>
      <c r="DT165" s="121"/>
      <c r="DX165" s="8"/>
      <c r="DZ165" s="121"/>
      <c r="ED165" s="8"/>
      <c r="EF165" s="121"/>
      <c r="EJ165" s="8"/>
      <c r="EL165" s="121"/>
      <c r="EP165" s="8"/>
      <c r="ER165" s="121"/>
      <c r="EV165" s="8"/>
      <c r="EX165" s="121"/>
      <c r="FB165" s="8"/>
      <c r="FD165" s="121"/>
      <c r="FH165" s="8"/>
      <c r="FJ165" s="121"/>
      <c r="FN165" s="8"/>
      <c r="FP165" s="121"/>
      <c r="FT165" s="8"/>
      <c r="FV165" s="121"/>
      <c r="FZ165" s="8"/>
      <c r="GB165" s="121"/>
      <c r="GF165" s="8"/>
      <c r="GH165" s="121"/>
      <c r="GL165" s="8"/>
      <c r="GN165" s="121"/>
      <c r="GR165" s="8"/>
      <c r="GT165" s="121"/>
      <c r="GX165" s="8"/>
      <c r="GZ165" s="121"/>
      <c r="HD165" s="8"/>
      <c r="HF165" s="121"/>
      <c r="HJ165" s="8"/>
      <c r="HL165" s="121"/>
      <c r="HP165" s="8"/>
      <c r="HR165" s="121"/>
      <c r="HV165" s="8"/>
      <c r="HX165" s="121"/>
      <c r="IB165" s="8"/>
      <c r="ID165" s="121"/>
      <c r="IH165" s="8"/>
      <c r="IJ165" s="121"/>
      <c r="IN165" s="8"/>
      <c r="IP165" s="121"/>
      <c r="IT165" s="8"/>
      <c r="IV165" s="121"/>
      <c r="IZ165" s="8"/>
      <c r="JB165" s="121"/>
      <c r="JF165" s="8"/>
      <c r="JH165" s="121"/>
      <c r="JL165" s="8"/>
      <c r="JN165" s="121"/>
      <c r="JR165" s="8"/>
      <c r="JT165" s="121"/>
      <c r="JX165" s="8"/>
      <c r="JZ165" s="121"/>
      <c r="KD165" s="8"/>
      <c r="KF165" s="121"/>
      <c r="KJ165" s="8"/>
      <c r="KL165" s="121"/>
      <c r="KP165" s="8"/>
      <c r="KR165" s="121"/>
      <c r="KV165" s="8"/>
      <c r="KX165" s="121"/>
      <c r="LB165" s="8"/>
      <c r="LD165" s="121"/>
    </row>
    <row r="166" spans="1:316" x14ac:dyDescent="0.3">
      <c r="A166" s="1">
        <v>163</v>
      </c>
      <c r="B166" s="8"/>
      <c r="D166" s="121"/>
      <c r="H166" s="8"/>
      <c r="J166" s="121"/>
      <c r="N166" s="8"/>
      <c r="P166" s="121"/>
      <c r="T166" s="8"/>
      <c r="V166" s="121"/>
      <c r="Z166" s="8"/>
      <c r="AB166" s="121"/>
      <c r="AF166" s="8"/>
      <c r="AH166" s="121"/>
      <c r="AL166" s="8"/>
      <c r="AN166" s="121"/>
      <c r="AR166" s="8"/>
      <c r="AT166" s="121"/>
      <c r="AX166" s="8"/>
      <c r="AZ166" s="121"/>
      <c r="BD166" s="8"/>
      <c r="BF166" s="121"/>
      <c r="BJ166" s="8"/>
      <c r="BL166" s="121"/>
      <c r="BP166" s="8"/>
      <c r="BR166" s="121"/>
      <c r="BV166" s="8"/>
      <c r="BX166" s="121"/>
      <c r="CB166" s="8"/>
      <c r="CD166" s="121"/>
      <c r="CH166" s="8"/>
      <c r="CJ166" s="121"/>
      <c r="CN166" s="8"/>
      <c r="CP166" s="121"/>
      <c r="CT166" s="8"/>
      <c r="CV166" s="121"/>
      <c r="CZ166" s="8"/>
      <c r="DB166" s="121"/>
      <c r="DF166" s="8"/>
      <c r="DH166" s="121"/>
      <c r="DL166" s="8"/>
      <c r="DN166" s="121"/>
      <c r="DR166" s="8"/>
      <c r="DT166" s="121"/>
      <c r="DX166" s="8"/>
      <c r="DZ166" s="121"/>
      <c r="ED166" s="8"/>
      <c r="EF166" s="121"/>
      <c r="EJ166" s="8"/>
      <c r="EL166" s="121"/>
      <c r="EP166" s="8"/>
      <c r="ER166" s="121"/>
      <c r="EV166" s="8"/>
      <c r="EX166" s="121"/>
      <c r="FB166" s="8"/>
      <c r="FD166" s="121"/>
      <c r="FH166" s="8"/>
      <c r="FJ166" s="121"/>
      <c r="FN166" s="8"/>
      <c r="FP166" s="121"/>
      <c r="FT166" s="8"/>
      <c r="FV166" s="121"/>
      <c r="FZ166" s="8"/>
      <c r="GB166" s="121"/>
      <c r="GF166" s="8"/>
      <c r="GH166" s="121"/>
      <c r="GL166" s="8"/>
      <c r="GN166" s="121"/>
      <c r="GR166" s="8"/>
      <c r="GT166" s="121"/>
      <c r="GX166" s="8"/>
      <c r="GZ166" s="121"/>
      <c r="HD166" s="8"/>
      <c r="HF166" s="121"/>
      <c r="HJ166" s="8"/>
      <c r="HL166" s="121"/>
      <c r="HP166" s="8"/>
      <c r="HR166" s="121"/>
      <c r="HV166" s="8"/>
      <c r="HX166" s="121"/>
      <c r="IB166" s="8"/>
      <c r="ID166" s="121"/>
      <c r="IH166" s="8"/>
      <c r="IJ166" s="121"/>
      <c r="IN166" s="8"/>
      <c r="IP166" s="121"/>
      <c r="IT166" s="8"/>
      <c r="IV166" s="121"/>
      <c r="IZ166" s="8"/>
      <c r="JB166" s="121"/>
      <c r="JF166" s="8"/>
      <c r="JH166" s="121"/>
      <c r="JL166" s="8"/>
      <c r="JN166" s="121"/>
      <c r="JR166" s="8"/>
      <c r="JT166" s="121"/>
      <c r="JX166" s="8"/>
      <c r="JZ166" s="121"/>
      <c r="KD166" s="8"/>
      <c r="KF166" s="121"/>
      <c r="KJ166" s="8"/>
      <c r="KL166" s="121"/>
      <c r="KP166" s="8"/>
      <c r="KR166" s="121"/>
      <c r="KV166" s="8"/>
      <c r="KX166" s="121"/>
      <c r="LB166" s="8"/>
      <c r="LD166" s="121"/>
    </row>
    <row r="167" spans="1:316" x14ac:dyDescent="0.3">
      <c r="A167" s="1">
        <v>164</v>
      </c>
      <c r="B167" s="8"/>
      <c r="D167" s="121"/>
      <c r="H167" s="8"/>
      <c r="J167" s="121"/>
      <c r="N167" s="8"/>
      <c r="P167" s="121"/>
      <c r="T167" s="8"/>
      <c r="V167" s="121"/>
      <c r="Z167" s="8"/>
      <c r="AB167" s="121"/>
      <c r="AF167" s="8"/>
      <c r="AH167" s="121"/>
      <c r="AL167" s="8"/>
      <c r="AN167" s="121"/>
      <c r="AR167" s="8"/>
      <c r="AT167" s="121"/>
      <c r="AX167" s="8"/>
      <c r="AZ167" s="121"/>
      <c r="BD167" s="8"/>
      <c r="BF167" s="121"/>
      <c r="BJ167" s="8"/>
      <c r="BL167" s="121"/>
      <c r="BP167" s="8"/>
      <c r="BR167" s="121"/>
      <c r="BV167" s="8"/>
      <c r="BX167" s="121"/>
      <c r="CB167" s="8"/>
      <c r="CD167" s="121"/>
      <c r="CH167" s="8"/>
      <c r="CJ167" s="121"/>
      <c r="CN167" s="8"/>
      <c r="CP167" s="121"/>
      <c r="CT167" s="8"/>
      <c r="CV167" s="121"/>
      <c r="CZ167" s="8"/>
      <c r="DB167" s="121"/>
      <c r="DF167" s="8"/>
      <c r="DH167" s="121"/>
      <c r="DL167" s="8"/>
      <c r="DN167" s="121"/>
      <c r="DR167" s="8"/>
      <c r="DT167" s="121"/>
      <c r="DX167" s="8"/>
      <c r="DZ167" s="121"/>
      <c r="ED167" s="8"/>
      <c r="EF167" s="121"/>
      <c r="EJ167" s="8"/>
      <c r="EL167" s="121"/>
      <c r="EP167" s="8"/>
      <c r="ER167" s="121"/>
      <c r="EV167" s="8"/>
      <c r="EX167" s="121"/>
      <c r="FB167" s="8"/>
      <c r="FD167" s="121"/>
      <c r="FH167" s="8"/>
      <c r="FJ167" s="121"/>
      <c r="FN167" s="8"/>
      <c r="FP167" s="121"/>
      <c r="FT167" s="8"/>
      <c r="FV167" s="121"/>
      <c r="FZ167" s="8"/>
      <c r="GB167" s="121"/>
      <c r="GF167" s="8"/>
      <c r="GH167" s="121"/>
      <c r="GL167" s="8"/>
      <c r="GN167" s="121"/>
      <c r="GR167" s="8"/>
      <c r="GT167" s="121"/>
      <c r="GX167" s="8"/>
      <c r="GZ167" s="121"/>
      <c r="HD167" s="8"/>
      <c r="HF167" s="121"/>
      <c r="HJ167" s="8"/>
      <c r="HL167" s="121"/>
      <c r="HP167" s="8"/>
      <c r="HR167" s="121"/>
      <c r="HV167" s="8"/>
      <c r="HX167" s="121"/>
      <c r="IB167" s="8"/>
      <c r="ID167" s="121"/>
      <c r="IH167" s="8"/>
      <c r="IJ167" s="121"/>
      <c r="IN167" s="8"/>
      <c r="IP167" s="121"/>
      <c r="IT167" s="8"/>
      <c r="IV167" s="121"/>
      <c r="IZ167" s="8"/>
      <c r="JB167" s="121"/>
      <c r="JF167" s="8"/>
      <c r="JH167" s="121"/>
      <c r="JL167" s="8"/>
      <c r="JN167" s="121"/>
      <c r="JR167" s="8"/>
      <c r="JT167" s="121"/>
      <c r="JX167" s="8"/>
      <c r="JZ167" s="121"/>
      <c r="KD167" s="8"/>
      <c r="KF167" s="121"/>
      <c r="KJ167" s="8"/>
      <c r="KL167" s="121"/>
      <c r="KP167" s="8"/>
      <c r="KR167" s="121"/>
      <c r="KV167" s="8"/>
      <c r="KX167" s="121"/>
      <c r="LB167" s="8"/>
      <c r="LD167" s="121"/>
    </row>
    <row r="168" spans="1:316" x14ac:dyDescent="0.3">
      <c r="A168" s="1">
        <v>165</v>
      </c>
      <c r="B168" s="8"/>
      <c r="D168" s="121"/>
      <c r="H168" s="8"/>
      <c r="J168" s="121"/>
      <c r="N168" s="8"/>
      <c r="P168" s="121"/>
      <c r="T168" s="8"/>
      <c r="V168" s="121"/>
      <c r="Z168" s="8"/>
      <c r="AB168" s="121"/>
      <c r="AF168" s="8"/>
      <c r="AH168" s="121"/>
      <c r="AL168" s="8"/>
      <c r="AN168" s="121"/>
      <c r="AR168" s="8"/>
      <c r="AT168" s="121"/>
      <c r="AX168" s="8"/>
      <c r="AZ168" s="121"/>
      <c r="BD168" s="8"/>
      <c r="BF168" s="121"/>
      <c r="BJ168" s="8"/>
      <c r="BL168" s="121"/>
      <c r="BP168" s="8"/>
      <c r="BR168" s="121"/>
      <c r="BV168" s="8"/>
      <c r="BX168" s="121"/>
      <c r="CB168" s="8"/>
      <c r="CD168" s="121"/>
      <c r="CH168" s="8"/>
      <c r="CJ168" s="121"/>
      <c r="CN168" s="8"/>
      <c r="CP168" s="121"/>
      <c r="CT168" s="8"/>
      <c r="CV168" s="121"/>
      <c r="CZ168" s="8"/>
      <c r="DB168" s="121"/>
      <c r="DF168" s="8"/>
      <c r="DH168" s="121"/>
      <c r="DL168" s="8"/>
      <c r="DN168" s="121"/>
      <c r="DR168" s="8"/>
      <c r="DT168" s="121"/>
      <c r="DX168" s="8"/>
      <c r="DZ168" s="121"/>
      <c r="ED168" s="8"/>
      <c r="EF168" s="121"/>
      <c r="EJ168" s="8"/>
      <c r="EL168" s="121"/>
      <c r="EP168" s="8"/>
      <c r="ER168" s="121"/>
      <c r="EV168" s="8"/>
      <c r="EX168" s="121"/>
      <c r="FB168" s="8"/>
      <c r="FD168" s="121"/>
      <c r="FH168" s="8"/>
      <c r="FJ168" s="121"/>
      <c r="FN168" s="8"/>
      <c r="FP168" s="121"/>
      <c r="FT168" s="8"/>
      <c r="FV168" s="121"/>
      <c r="FZ168" s="8"/>
      <c r="GB168" s="121"/>
      <c r="GF168" s="8"/>
      <c r="GH168" s="121"/>
      <c r="GL168" s="8"/>
      <c r="GN168" s="121"/>
      <c r="GR168" s="8"/>
      <c r="GT168" s="121"/>
      <c r="GX168" s="8"/>
      <c r="GZ168" s="121"/>
      <c r="HD168" s="8"/>
      <c r="HF168" s="121"/>
      <c r="HJ168" s="8"/>
      <c r="HL168" s="121"/>
      <c r="HP168" s="8"/>
      <c r="HR168" s="121"/>
      <c r="HV168" s="8"/>
      <c r="HX168" s="121"/>
      <c r="IB168" s="8"/>
      <c r="ID168" s="121"/>
      <c r="IH168" s="8"/>
      <c r="IJ168" s="121"/>
      <c r="IN168" s="8"/>
      <c r="IP168" s="121"/>
      <c r="IT168" s="8"/>
      <c r="IV168" s="121"/>
      <c r="IZ168" s="8"/>
      <c r="JB168" s="121"/>
      <c r="JF168" s="8"/>
      <c r="JH168" s="121"/>
      <c r="JL168" s="8"/>
      <c r="JN168" s="121"/>
      <c r="JR168" s="8"/>
      <c r="JT168" s="121"/>
      <c r="JX168" s="8"/>
      <c r="JZ168" s="121"/>
      <c r="KD168" s="8"/>
      <c r="KF168" s="121"/>
      <c r="KJ168" s="8"/>
      <c r="KL168" s="121"/>
      <c r="KP168" s="8"/>
      <c r="KR168" s="121"/>
      <c r="KV168" s="8"/>
      <c r="KX168" s="121"/>
      <c r="LB168" s="8"/>
      <c r="LD168" s="121"/>
    </row>
    <row r="169" spans="1:316" x14ac:dyDescent="0.3">
      <c r="A169" s="1">
        <v>166</v>
      </c>
      <c r="B169" s="8"/>
      <c r="D169" s="121"/>
      <c r="H169" s="8"/>
      <c r="J169" s="121"/>
      <c r="N169" s="8"/>
      <c r="P169" s="121"/>
      <c r="T169" s="8"/>
      <c r="V169" s="121"/>
      <c r="Z169" s="8"/>
      <c r="AB169" s="121"/>
      <c r="AF169" s="8"/>
      <c r="AH169" s="121"/>
      <c r="AL169" s="8"/>
      <c r="AN169" s="121"/>
      <c r="AR169" s="8"/>
      <c r="AT169" s="121"/>
      <c r="AX169" s="8"/>
      <c r="AZ169" s="121"/>
      <c r="BD169" s="8"/>
      <c r="BF169" s="121"/>
      <c r="BJ169" s="8"/>
      <c r="BL169" s="121"/>
      <c r="BP169" s="8"/>
      <c r="BR169" s="121"/>
      <c r="BV169" s="8"/>
      <c r="BX169" s="121"/>
      <c r="CB169" s="8"/>
      <c r="CD169" s="121"/>
      <c r="CH169" s="8"/>
      <c r="CJ169" s="121"/>
      <c r="CN169" s="8"/>
      <c r="CP169" s="121"/>
      <c r="CT169" s="8"/>
      <c r="CV169" s="121"/>
      <c r="CZ169" s="8"/>
      <c r="DB169" s="121"/>
      <c r="DF169" s="8"/>
      <c r="DH169" s="121"/>
      <c r="DL169" s="8"/>
      <c r="DN169" s="121"/>
      <c r="DR169" s="8"/>
      <c r="DT169" s="121"/>
      <c r="DX169" s="8"/>
      <c r="DZ169" s="121"/>
      <c r="ED169" s="8"/>
      <c r="EF169" s="121"/>
      <c r="EJ169" s="8"/>
      <c r="EL169" s="121"/>
      <c r="EP169" s="8"/>
      <c r="ER169" s="121"/>
      <c r="EV169" s="8"/>
      <c r="EX169" s="121"/>
      <c r="FB169" s="8"/>
      <c r="FD169" s="121"/>
      <c r="FH169" s="8"/>
      <c r="FJ169" s="121"/>
      <c r="FN169" s="8"/>
      <c r="FP169" s="121"/>
      <c r="FT169" s="8"/>
      <c r="FV169" s="121"/>
      <c r="FZ169" s="8"/>
      <c r="GB169" s="121"/>
      <c r="GF169" s="8"/>
      <c r="GH169" s="121"/>
      <c r="GL169" s="8"/>
      <c r="GN169" s="121"/>
      <c r="GR169" s="8"/>
      <c r="GT169" s="121"/>
      <c r="GX169" s="8"/>
      <c r="GZ169" s="121"/>
      <c r="HD169" s="8"/>
      <c r="HF169" s="121"/>
      <c r="HJ169" s="8"/>
      <c r="HL169" s="121"/>
      <c r="HP169" s="8"/>
      <c r="HR169" s="121"/>
      <c r="HV169" s="8"/>
      <c r="HX169" s="121"/>
      <c r="IB169" s="8"/>
      <c r="ID169" s="121"/>
      <c r="IH169" s="8"/>
      <c r="IJ169" s="121"/>
      <c r="IN169" s="8"/>
      <c r="IP169" s="121"/>
      <c r="IT169" s="8"/>
      <c r="IV169" s="121"/>
      <c r="IZ169" s="8"/>
      <c r="JB169" s="121"/>
      <c r="JF169" s="8"/>
      <c r="JH169" s="121"/>
      <c r="JL169" s="8"/>
      <c r="JN169" s="121"/>
      <c r="JR169" s="8"/>
      <c r="JT169" s="121"/>
      <c r="JX169" s="8"/>
      <c r="JZ169" s="121"/>
      <c r="KD169" s="8"/>
      <c r="KF169" s="121"/>
      <c r="KJ169" s="8"/>
      <c r="KL169" s="121"/>
      <c r="KP169" s="8"/>
      <c r="KR169" s="121"/>
      <c r="KV169" s="8"/>
      <c r="KX169" s="121"/>
      <c r="LB169" s="8"/>
      <c r="LD169" s="121"/>
    </row>
    <row r="170" spans="1:316" x14ac:dyDescent="0.3">
      <c r="A170" s="1">
        <v>167</v>
      </c>
      <c r="B170" s="8"/>
      <c r="D170" s="121"/>
      <c r="H170" s="8"/>
      <c r="J170" s="121"/>
      <c r="N170" s="8"/>
      <c r="P170" s="121"/>
      <c r="T170" s="8"/>
      <c r="V170" s="121"/>
      <c r="Z170" s="8"/>
      <c r="AB170" s="121"/>
      <c r="AF170" s="8"/>
      <c r="AH170" s="121"/>
      <c r="AL170" s="8"/>
      <c r="AN170" s="121"/>
      <c r="AR170" s="8"/>
      <c r="AT170" s="121"/>
      <c r="AX170" s="8"/>
      <c r="AZ170" s="121"/>
      <c r="BD170" s="8"/>
      <c r="BF170" s="121"/>
      <c r="BJ170" s="8"/>
      <c r="BL170" s="121"/>
      <c r="BP170" s="8"/>
      <c r="BR170" s="121"/>
      <c r="BV170" s="8"/>
      <c r="BX170" s="121"/>
      <c r="CB170" s="8"/>
      <c r="CD170" s="121"/>
      <c r="CH170" s="8"/>
      <c r="CJ170" s="121"/>
      <c r="CN170" s="8"/>
      <c r="CP170" s="121"/>
      <c r="CT170" s="8"/>
      <c r="CV170" s="121"/>
      <c r="CZ170" s="8"/>
      <c r="DB170" s="121"/>
      <c r="DF170" s="8"/>
      <c r="DH170" s="121"/>
      <c r="DL170" s="8"/>
      <c r="DN170" s="121"/>
      <c r="DR170" s="8"/>
      <c r="DT170" s="121"/>
      <c r="DX170" s="8"/>
      <c r="DZ170" s="121"/>
      <c r="ED170" s="8"/>
      <c r="EF170" s="121"/>
      <c r="EJ170" s="8"/>
      <c r="EL170" s="121"/>
      <c r="EP170" s="8"/>
      <c r="ER170" s="121"/>
      <c r="EV170" s="8"/>
      <c r="EX170" s="121"/>
      <c r="FB170" s="8"/>
      <c r="FD170" s="121"/>
      <c r="FH170" s="8"/>
      <c r="FJ170" s="121"/>
      <c r="FN170" s="8"/>
      <c r="FP170" s="121"/>
      <c r="FT170" s="8"/>
      <c r="FV170" s="121"/>
      <c r="FZ170" s="8"/>
      <c r="GB170" s="121"/>
      <c r="GF170" s="8"/>
      <c r="GH170" s="121"/>
      <c r="GL170" s="8"/>
      <c r="GN170" s="121"/>
      <c r="GR170" s="8"/>
      <c r="GT170" s="121"/>
      <c r="GX170" s="8"/>
      <c r="GZ170" s="121"/>
      <c r="HD170" s="8"/>
      <c r="HF170" s="121"/>
      <c r="HJ170" s="8"/>
      <c r="HL170" s="121"/>
      <c r="HP170" s="8"/>
      <c r="HR170" s="121"/>
      <c r="HV170" s="8"/>
      <c r="HX170" s="121"/>
      <c r="IB170" s="8"/>
      <c r="ID170" s="121"/>
      <c r="IH170" s="8"/>
      <c r="IJ170" s="121"/>
      <c r="IN170" s="8"/>
      <c r="IP170" s="121"/>
      <c r="IT170" s="8"/>
      <c r="IV170" s="121"/>
      <c r="IZ170" s="8"/>
      <c r="JB170" s="121"/>
      <c r="JF170" s="8"/>
      <c r="JH170" s="121"/>
      <c r="JL170" s="8"/>
      <c r="JN170" s="121"/>
      <c r="JR170" s="8"/>
      <c r="JT170" s="121"/>
      <c r="JX170" s="8"/>
      <c r="JZ170" s="121"/>
      <c r="KD170" s="8"/>
      <c r="KF170" s="121"/>
      <c r="KJ170" s="8"/>
      <c r="KL170" s="121"/>
      <c r="KP170" s="8"/>
      <c r="KR170" s="121"/>
      <c r="KV170" s="8"/>
      <c r="KX170" s="121"/>
      <c r="LB170" s="8"/>
      <c r="LD170" s="121"/>
    </row>
    <row r="171" spans="1:316" x14ac:dyDescent="0.3">
      <c r="A171" s="1">
        <v>168</v>
      </c>
      <c r="B171" s="8"/>
      <c r="D171" s="121"/>
      <c r="H171" s="8"/>
      <c r="J171" s="121"/>
      <c r="N171" s="8"/>
      <c r="P171" s="121"/>
      <c r="T171" s="8"/>
      <c r="V171" s="121"/>
      <c r="Z171" s="8"/>
      <c r="AB171" s="121"/>
      <c r="AF171" s="8"/>
      <c r="AH171" s="121"/>
      <c r="AL171" s="8"/>
      <c r="AN171" s="121"/>
      <c r="AR171" s="8"/>
      <c r="AT171" s="121"/>
      <c r="AX171" s="8"/>
      <c r="AZ171" s="121"/>
      <c r="BD171" s="8"/>
      <c r="BF171" s="121"/>
      <c r="BJ171" s="8"/>
      <c r="BL171" s="121"/>
      <c r="BP171" s="8"/>
      <c r="BR171" s="121"/>
      <c r="BV171" s="8"/>
      <c r="BX171" s="121"/>
      <c r="CB171" s="8"/>
      <c r="CD171" s="121"/>
      <c r="CH171" s="8"/>
      <c r="CJ171" s="121"/>
      <c r="CN171" s="8"/>
      <c r="CP171" s="121"/>
      <c r="CT171" s="8"/>
      <c r="CV171" s="121"/>
      <c r="CZ171" s="8"/>
      <c r="DB171" s="121"/>
      <c r="DF171" s="8"/>
      <c r="DH171" s="121"/>
      <c r="DL171" s="8"/>
      <c r="DN171" s="121"/>
      <c r="DR171" s="8"/>
      <c r="DT171" s="121"/>
      <c r="DX171" s="8"/>
      <c r="DZ171" s="121"/>
      <c r="ED171" s="8"/>
      <c r="EF171" s="121"/>
      <c r="EJ171" s="8"/>
      <c r="EL171" s="121"/>
      <c r="EP171" s="8"/>
      <c r="ER171" s="121"/>
      <c r="EV171" s="8"/>
      <c r="EX171" s="121"/>
      <c r="FB171" s="8"/>
      <c r="FD171" s="121"/>
      <c r="FH171" s="8"/>
      <c r="FJ171" s="121"/>
      <c r="FN171" s="8"/>
      <c r="FP171" s="121"/>
      <c r="FT171" s="8"/>
      <c r="FV171" s="121"/>
      <c r="FZ171" s="8"/>
      <c r="GB171" s="121"/>
      <c r="GF171" s="8"/>
      <c r="GH171" s="121"/>
      <c r="GL171" s="8"/>
      <c r="GN171" s="121"/>
      <c r="GR171" s="8"/>
      <c r="GT171" s="121"/>
      <c r="GX171" s="8"/>
      <c r="GZ171" s="121"/>
      <c r="HD171" s="8"/>
      <c r="HF171" s="121"/>
      <c r="HJ171" s="8"/>
      <c r="HL171" s="121"/>
      <c r="HP171" s="8"/>
      <c r="HR171" s="121"/>
      <c r="HV171" s="8"/>
      <c r="HX171" s="121"/>
      <c r="IB171" s="8"/>
      <c r="ID171" s="121"/>
      <c r="IH171" s="8"/>
      <c r="IJ171" s="121"/>
      <c r="IN171" s="8"/>
      <c r="IP171" s="121"/>
      <c r="IT171" s="8"/>
      <c r="IV171" s="121"/>
      <c r="IZ171" s="8"/>
      <c r="JB171" s="121"/>
      <c r="JF171" s="8"/>
      <c r="JH171" s="121"/>
      <c r="JL171" s="8"/>
      <c r="JN171" s="121"/>
      <c r="JR171" s="8"/>
      <c r="JT171" s="121"/>
      <c r="JX171" s="8"/>
      <c r="JZ171" s="121"/>
      <c r="KD171" s="8"/>
      <c r="KF171" s="121"/>
      <c r="KJ171" s="8"/>
      <c r="KL171" s="121"/>
      <c r="KP171" s="8"/>
      <c r="KR171" s="121"/>
      <c r="KV171" s="8"/>
      <c r="KX171" s="121"/>
      <c r="LB171" s="8"/>
      <c r="LD171" s="121"/>
    </row>
    <row r="172" spans="1:316" x14ac:dyDescent="0.3">
      <c r="A172" s="1">
        <v>169</v>
      </c>
      <c r="B172" s="8"/>
      <c r="D172" s="121"/>
      <c r="H172" s="8"/>
      <c r="J172" s="121"/>
      <c r="N172" s="8"/>
      <c r="P172" s="121"/>
      <c r="T172" s="8"/>
      <c r="V172" s="121"/>
      <c r="Z172" s="8"/>
      <c r="AB172" s="121"/>
      <c r="AF172" s="8"/>
      <c r="AH172" s="121"/>
      <c r="AL172" s="8"/>
      <c r="AN172" s="121"/>
      <c r="AR172" s="8"/>
      <c r="AT172" s="121"/>
      <c r="AX172" s="8"/>
      <c r="AZ172" s="121"/>
      <c r="BD172" s="8"/>
      <c r="BF172" s="121"/>
      <c r="BJ172" s="8"/>
      <c r="BL172" s="121"/>
      <c r="BP172" s="8"/>
      <c r="BR172" s="121"/>
      <c r="BV172" s="8"/>
      <c r="BX172" s="121"/>
      <c r="CB172" s="8"/>
      <c r="CD172" s="121"/>
      <c r="CH172" s="8"/>
      <c r="CJ172" s="121"/>
      <c r="CN172" s="8"/>
      <c r="CP172" s="121"/>
      <c r="CT172" s="8"/>
      <c r="CV172" s="121"/>
      <c r="CZ172" s="8"/>
      <c r="DB172" s="121"/>
      <c r="DF172" s="8"/>
      <c r="DH172" s="121"/>
      <c r="DL172" s="8"/>
      <c r="DN172" s="121"/>
      <c r="DR172" s="8"/>
      <c r="DT172" s="121"/>
      <c r="DX172" s="8"/>
      <c r="DZ172" s="121"/>
      <c r="ED172" s="8"/>
      <c r="EF172" s="121"/>
      <c r="EJ172" s="8"/>
      <c r="EL172" s="121"/>
      <c r="EP172" s="8"/>
      <c r="ER172" s="121"/>
      <c r="EV172" s="8"/>
      <c r="EX172" s="121"/>
      <c r="FB172" s="8"/>
      <c r="FD172" s="121"/>
      <c r="FH172" s="8"/>
      <c r="FJ172" s="121"/>
      <c r="FN172" s="8"/>
      <c r="FP172" s="121"/>
      <c r="FT172" s="8"/>
      <c r="FV172" s="121"/>
      <c r="FZ172" s="8"/>
      <c r="GB172" s="121"/>
      <c r="GF172" s="8"/>
      <c r="GH172" s="121"/>
      <c r="GL172" s="8"/>
      <c r="GN172" s="121"/>
      <c r="GR172" s="8"/>
      <c r="GT172" s="121"/>
      <c r="GX172" s="8"/>
      <c r="GZ172" s="121"/>
      <c r="HD172" s="8"/>
      <c r="HF172" s="121"/>
      <c r="HJ172" s="8"/>
      <c r="HL172" s="121"/>
      <c r="HP172" s="8"/>
      <c r="HR172" s="121"/>
      <c r="HV172" s="8"/>
      <c r="HX172" s="121"/>
      <c r="IB172" s="8"/>
      <c r="ID172" s="121"/>
      <c r="IH172" s="8"/>
      <c r="IJ172" s="121"/>
      <c r="IN172" s="8"/>
      <c r="IP172" s="121"/>
      <c r="IT172" s="8"/>
      <c r="IV172" s="121"/>
      <c r="IZ172" s="8"/>
      <c r="JB172" s="121"/>
      <c r="JF172" s="8"/>
      <c r="JH172" s="121"/>
      <c r="JL172" s="8"/>
      <c r="JN172" s="121"/>
      <c r="JR172" s="8"/>
      <c r="JT172" s="121"/>
      <c r="JX172" s="8"/>
      <c r="JZ172" s="121"/>
      <c r="KD172" s="8"/>
      <c r="KF172" s="121"/>
      <c r="KJ172" s="8"/>
      <c r="KL172" s="121"/>
      <c r="KP172" s="8"/>
      <c r="KR172" s="121"/>
      <c r="KV172" s="8"/>
      <c r="KX172" s="121"/>
      <c r="LB172" s="8"/>
      <c r="LD172" s="121"/>
    </row>
    <row r="173" spans="1:316" x14ac:dyDescent="0.3">
      <c r="A173" s="1">
        <v>170</v>
      </c>
      <c r="B173" s="8"/>
      <c r="D173" s="121"/>
      <c r="H173" s="8"/>
      <c r="J173" s="121"/>
      <c r="N173" s="8"/>
      <c r="P173" s="121"/>
      <c r="T173" s="8"/>
      <c r="V173" s="121"/>
      <c r="Z173" s="8"/>
      <c r="AB173" s="121"/>
      <c r="AF173" s="8"/>
      <c r="AH173" s="121"/>
      <c r="AL173" s="8"/>
      <c r="AN173" s="121"/>
      <c r="AR173" s="8"/>
      <c r="AT173" s="121"/>
      <c r="AX173" s="8"/>
      <c r="AZ173" s="121"/>
      <c r="BD173" s="8"/>
      <c r="BF173" s="121"/>
      <c r="BJ173" s="8"/>
      <c r="BL173" s="121"/>
      <c r="BP173" s="8"/>
      <c r="BR173" s="121"/>
      <c r="BV173" s="8"/>
      <c r="BX173" s="121"/>
      <c r="CB173" s="8"/>
      <c r="CD173" s="121"/>
      <c r="CH173" s="8"/>
      <c r="CJ173" s="121"/>
      <c r="CN173" s="8"/>
      <c r="CP173" s="121"/>
      <c r="CT173" s="8"/>
      <c r="CV173" s="121"/>
      <c r="CZ173" s="8"/>
      <c r="DB173" s="121"/>
      <c r="DF173" s="8"/>
      <c r="DH173" s="121"/>
      <c r="DL173" s="8"/>
      <c r="DN173" s="121"/>
      <c r="DR173" s="8"/>
      <c r="DT173" s="121"/>
      <c r="DX173" s="8"/>
      <c r="DZ173" s="121"/>
      <c r="ED173" s="8"/>
      <c r="EF173" s="121"/>
      <c r="EJ173" s="8"/>
      <c r="EL173" s="121"/>
      <c r="EP173" s="8"/>
      <c r="ER173" s="121"/>
      <c r="EV173" s="8"/>
      <c r="EX173" s="121"/>
      <c r="FB173" s="8"/>
      <c r="FD173" s="121"/>
      <c r="FH173" s="8"/>
      <c r="FJ173" s="121"/>
      <c r="FN173" s="8"/>
      <c r="FP173" s="121"/>
      <c r="FT173" s="8"/>
      <c r="FV173" s="121"/>
      <c r="FZ173" s="8"/>
      <c r="GB173" s="121"/>
      <c r="GF173" s="8"/>
      <c r="GH173" s="121"/>
      <c r="GL173" s="8"/>
      <c r="GN173" s="121"/>
      <c r="GR173" s="8"/>
      <c r="GT173" s="121"/>
      <c r="GX173" s="8"/>
      <c r="GZ173" s="121"/>
      <c r="HD173" s="8"/>
      <c r="HF173" s="121"/>
      <c r="HJ173" s="8"/>
      <c r="HL173" s="121"/>
      <c r="HP173" s="8"/>
      <c r="HR173" s="121"/>
      <c r="HV173" s="8"/>
      <c r="HX173" s="121"/>
      <c r="IB173" s="8"/>
      <c r="ID173" s="121"/>
      <c r="IH173" s="8"/>
      <c r="IJ173" s="121"/>
      <c r="IN173" s="8"/>
      <c r="IP173" s="121"/>
      <c r="IT173" s="8"/>
      <c r="IV173" s="121"/>
      <c r="IZ173" s="8"/>
      <c r="JB173" s="121"/>
      <c r="JF173" s="8"/>
      <c r="JH173" s="121"/>
      <c r="JL173" s="8"/>
      <c r="JN173" s="121"/>
      <c r="JR173" s="8"/>
      <c r="JT173" s="121"/>
      <c r="JX173" s="8"/>
      <c r="JZ173" s="121"/>
      <c r="KD173" s="8"/>
      <c r="KF173" s="121"/>
      <c r="KJ173" s="8"/>
      <c r="KL173" s="121"/>
      <c r="KP173" s="8"/>
      <c r="KR173" s="121"/>
      <c r="KV173" s="8"/>
      <c r="KX173" s="121"/>
      <c r="LB173" s="8"/>
      <c r="LD173" s="121"/>
    </row>
    <row r="174" spans="1:316" x14ac:dyDescent="0.3">
      <c r="A174" s="1">
        <v>171</v>
      </c>
      <c r="B174" s="8"/>
      <c r="D174" s="121"/>
      <c r="H174" s="8"/>
      <c r="J174" s="121"/>
      <c r="N174" s="8"/>
      <c r="P174" s="121"/>
      <c r="T174" s="8"/>
      <c r="V174" s="121"/>
      <c r="Z174" s="8"/>
      <c r="AB174" s="121"/>
      <c r="AF174" s="8"/>
      <c r="AH174" s="121"/>
      <c r="AL174" s="8"/>
      <c r="AN174" s="121"/>
      <c r="AR174" s="8"/>
      <c r="AT174" s="121"/>
      <c r="AX174" s="8"/>
      <c r="AZ174" s="121"/>
      <c r="BD174" s="8"/>
      <c r="BF174" s="121"/>
      <c r="BJ174" s="8"/>
      <c r="BL174" s="121"/>
      <c r="BP174" s="8"/>
      <c r="BR174" s="121"/>
      <c r="BV174" s="8"/>
      <c r="BX174" s="121"/>
      <c r="CB174" s="8"/>
      <c r="CD174" s="121"/>
      <c r="CH174" s="8"/>
      <c r="CJ174" s="121"/>
      <c r="CN174" s="8"/>
      <c r="CP174" s="121"/>
      <c r="CT174" s="8"/>
      <c r="CV174" s="121"/>
      <c r="CZ174" s="8"/>
      <c r="DB174" s="121"/>
      <c r="DF174" s="8"/>
      <c r="DH174" s="121"/>
      <c r="DL174" s="8"/>
      <c r="DN174" s="121"/>
      <c r="DR174" s="8"/>
      <c r="DT174" s="121"/>
      <c r="DX174" s="8"/>
      <c r="DZ174" s="121"/>
      <c r="ED174" s="8"/>
      <c r="EF174" s="121"/>
      <c r="EJ174" s="8"/>
      <c r="EL174" s="121"/>
      <c r="EP174" s="8"/>
      <c r="ER174" s="121"/>
      <c r="EV174" s="8"/>
      <c r="EX174" s="121"/>
      <c r="FB174" s="8"/>
      <c r="FD174" s="121"/>
      <c r="FH174" s="8"/>
      <c r="FJ174" s="121"/>
      <c r="FN174" s="8"/>
      <c r="FP174" s="121"/>
      <c r="FT174" s="8"/>
      <c r="FV174" s="121"/>
      <c r="FZ174" s="8"/>
      <c r="GB174" s="121"/>
      <c r="GF174" s="8"/>
      <c r="GH174" s="121"/>
      <c r="GL174" s="8"/>
      <c r="GN174" s="121"/>
      <c r="GR174" s="8"/>
      <c r="GT174" s="121"/>
      <c r="GX174" s="8"/>
      <c r="GZ174" s="121"/>
      <c r="HD174" s="8"/>
      <c r="HF174" s="121"/>
      <c r="HJ174" s="8"/>
      <c r="HL174" s="121"/>
      <c r="HP174" s="8"/>
      <c r="HR174" s="121"/>
      <c r="HV174" s="8"/>
      <c r="HX174" s="121"/>
      <c r="IB174" s="8"/>
      <c r="ID174" s="121"/>
      <c r="IH174" s="8"/>
      <c r="IJ174" s="121"/>
      <c r="IN174" s="8"/>
      <c r="IP174" s="121"/>
      <c r="IT174" s="8"/>
      <c r="IV174" s="121"/>
      <c r="IZ174" s="8"/>
      <c r="JB174" s="121"/>
      <c r="JF174" s="8"/>
      <c r="JH174" s="121"/>
      <c r="JL174" s="8"/>
      <c r="JN174" s="121"/>
      <c r="JR174" s="8"/>
      <c r="JT174" s="121"/>
      <c r="JX174" s="8"/>
      <c r="JZ174" s="121"/>
      <c r="KD174" s="8"/>
      <c r="KF174" s="121"/>
      <c r="KJ174" s="8"/>
      <c r="KL174" s="121"/>
      <c r="KP174" s="8"/>
      <c r="KR174" s="121"/>
      <c r="KV174" s="8"/>
      <c r="KX174" s="121"/>
      <c r="LB174" s="8"/>
      <c r="LD174" s="121"/>
    </row>
    <row r="175" spans="1:316" x14ac:dyDescent="0.3">
      <c r="A175" s="1">
        <v>172</v>
      </c>
      <c r="B175" s="8"/>
      <c r="D175" s="121"/>
      <c r="H175" s="8"/>
      <c r="J175" s="121"/>
      <c r="N175" s="8"/>
      <c r="P175" s="121"/>
      <c r="T175" s="8"/>
      <c r="V175" s="121"/>
      <c r="Z175" s="8"/>
      <c r="AB175" s="121"/>
      <c r="AF175" s="8"/>
      <c r="AH175" s="121"/>
      <c r="AL175" s="8"/>
      <c r="AN175" s="121"/>
      <c r="AR175" s="8"/>
      <c r="AT175" s="121"/>
      <c r="AX175" s="8"/>
      <c r="AZ175" s="121"/>
      <c r="BD175" s="8"/>
      <c r="BF175" s="121"/>
      <c r="BJ175" s="8"/>
      <c r="BL175" s="121"/>
      <c r="BP175" s="8"/>
      <c r="BR175" s="121"/>
      <c r="BV175" s="8"/>
      <c r="BX175" s="121"/>
      <c r="CB175" s="8"/>
      <c r="CD175" s="121"/>
      <c r="CH175" s="8"/>
      <c r="CJ175" s="121"/>
      <c r="CN175" s="8"/>
      <c r="CP175" s="121"/>
      <c r="CT175" s="8"/>
      <c r="CV175" s="121"/>
      <c r="CZ175" s="8"/>
      <c r="DB175" s="121"/>
      <c r="DF175" s="8"/>
      <c r="DH175" s="121"/>
      <c r="DL175" s="8"/>
      <c r="DN175" s="121"/>
      <c r="DR175" s="8"/>
      <c r="DT175" s="121"/>
      <c r="DX175" s="8"/>
      <c r="DZ175" s="121"/>
      <c r="ED175" s="8"/>
      <c r="EF175" s="121"/>
      <c r="EJ175" s="8"/>
      <c r="EL175" s="121"/>
      <c r="EP175" s="8"/>
      <c r="ER175" s="121"/>
      <c r="EV175" s="8"/>
      <c r="EX175" s="121"/>
      <c r="FB175" s="8"/>
      <c r="FD175" s="121"/>
      <c r="FH175" s="8"/>
      <c r="FJ175" s="121"/>
      <c r="FN175" s="8"/>
      <c r="FP175" s="121"/>
      <c r="FT175" s="8"/>
      <c r="FV175" s="121"/>
      <c r="FZ175" s="8"/>
      <c r="GB175" s="121"/>
      <c r="GF175" s="8"/>
      <c r="GH175" s="121"/>
      <c r="GL175" s="8"/>
      <c r="GN175" s="121"/>
      <c r="GR175" s="8"/>
      <c r="GT175" s="121"/>
      <c r="GX175" s="8"/>
      <c r="GZ175" s="121"/>
      <c r="HD175" s="8"/>
      <c r="HF175" s="121"/>
      <c r="HJ175" s="8"/>
      <c r="HL175" s="121"/>
      <c r="HP175" s="8"/>
      <c r="HR175" s="121"/>
      <c r="HV175" s="8"/>
      <c r="HX175" s="121"/>
      <c r="IB175" s="8"/>
      <c r="ID175" s="121"/>
      <c r="IH175" s="8"/>
      <c r="IJ175" s="121"/>
      <c r="IN175" s="8"/>
      <c r="IP175" s="121"/>
      <c r="IT175" s="8"/>
      <c r="IV175" s="121"/>
      <c r="IZ175" s="8"/>
      <c r="JB175" s="121"/>
      <c r="JF175" s="8"/>
      <c r="JH175" s="121"/>
      <c r="JL175" s="8"/>
      <c r="JN175" s="121"/>
      <c r="JR175" s="8"/>
      <c r="JT175" s="121"/>
      <c r="JX175" s="8"/>
      <c r="JZ175" s="121"/>
      <c r="KD175" s="8"/>
      <c r="KF175" s="121"/>
      <c r="KJ175" s="8"/>
      <c r="KL175" s="121"/>
      <c r="KP175" s="8"/>
      <c r="KR175" s="121"/>
      <c r="KV175" s="8"/>
      <c r="KX175" s="121"/>
      <c r="LB175" s="8"/>
      <c r="LD175" s="121"/>
    </row>
    <row r="176" spans="1:316" x14ac:dyDescent="0.3">
      <c r="A176" s="1">
        <v>173</v>
      </c>
      <c r="B176" s="8"/>
      <c r="D176" s="121"/>
      <c r="H176" s="8"/>
      <c r="J176" s="121"/>
      <c r="N176" s="8"/>
      <c r="P176" s="121"/>
      <c r="T176" s="8"/>
      <c r="V176" s="121"/>
      <c r="Z176" s="8"/>
      <c r="AB176" s="121"/>
      <c r="AF176" s="8"/>
      <c r="AH176" s="121"/>
      <c r="AL176" s="8"/>
      <c r="AN176" s="121"/>
      <c r="AR176" s="8"/>
      <c r="AT176" s="121"/>
      <c r="AX176" s="8"/>
      <c r="AZ176" s="121"/>
      <c r="BD176" s="8"/>
      <c r="BF176" s="121"/>
      <c r="BJ176" s="8"/>
      <c r="BL176" s="121"/>
      <c r="BP176" s="8"/>
      <c r="BR176" s="121"/>
      <c r="BV176" s="8"/>
      <c r="BX176" s="121"/>
      <c r="CB176" s="8"/>
      <c r="CD176" s="121"/>
      <c r="CH176" s="8"/>
      <c r="CJ176" s="121"/>
      <c r="CN176" s="8"/>
      <c r="CP176" s="121"/>
      <c r="CT176" s="8"/>
      <c r="CV176" s="121"/>
      <c r="CZ176" s="8"/>
      <c r="DB176" s="121"/>
      <c r="DF176" s="8"/>
      <c r="DH176" s="121"/>
      <c r="DL176" s="8"/>
      <c r="DN176" s="121"/>
      <c r="DR176" s="8"/>
      <c r="DT176" s="121"/>
      <c r="DX176" s="8"/>
      <c r="DZ176" s="121"/>
      <c r="ED176" s="8"/>
      <c r="EF176" s="121"/>
      <c r="EJ176" s="8"/>
      <c r="EL176" s="121"/>
      <c r="EP176" s="8"/>
      <c r="ER176" s="121"/>
      <c r="EV176" s="8"/>
      <c r="EX176" s="121"/>
      <c r="FB176" s="8"/>
      <c r="FD176" s="121"/>
      <c r="FH176" s="8"/>
      <c r="FJ176" s="121"/>
      <c r="FN176" s="8"/>
      <c r="FP176" s="121"/>
      <c r="FT176" s="8"/>
      <c r="FV176" s="121"/>
      <c r="FZ176" s="8"/>
      <c r="GB176" s="121"/>
      <c r="GF176" s="8"/>
      <c r="GH176" s="121"/>
      <c r="GL176" s="8"/>
      <c r="GN176" s="121"/>
      <c r="GR176" s="8"/>
      <c r="GT176" s="121"/>
      <c r="GX176" s="8"/>
      <c r="GZ176" s="121"/>
      <c r="HD176" s="8"/>
      <c r="HF176" s="121"/>
      <c r="HJ176" s="8"/>
      <c r="HL176" s="121"/>
      <c r="HP176" s="8"/>
      <c r="HR176" s="121"/>
      <c r="HV176" s="8"/>
      <c r="HX176" s="121"/>
      <c r="IB176" s="8"/>
      <c r="ID176" s="121"/>
      <c r="IH176" s="8"/>
      <c r="IJ176" s="121"/>
      <c r="IN176" s="8"/>
      <c r="IP176" s="121"/>
      <c r="IT176" s="8"/>
      <c r="IV176" s="121"/>
      <c r="IZ176" s="8"/>
      <c r="JB176" s="121"/>
      <c r="JF176" s="8"/>
      <c r="JH176" s="121"/>
      <c r="JL176" s="8"/>
      <c r="JN176" s="121"/>
      <c r="JR176" s="8"/>
      <c r="JT176" s="121"/>
      <c r="JX176" s="8"/>
      <c r="JZ176" s="121"/>
      <c r="KD176" s="8"/>
      <c r="KF176" s="121"/>
      <c r="KJ176" s="8"/>
      <c r="KL176" s="121"/>
      <c r="KP176" s="8"/>
      <c r="KR176" s="121"/>
      <c r="KV176" s="8"/>
      <c r="KX176" s="121"/>
      <c r="LB176" s="8"/>
      <c r="LD176" s="121"/>
    </row>
    <row r="177" spans="1:316" x14ac:dyDescent="0.3">
      <c r="A177" s="1">
        <v>174</v>
      </c>
      <c r="B177" s="8"/>
      <c r="D177" s="121"/>
      <c r="H177" s="8"/>
      <c r="J177" s="121"/>
      <c r="N177" s="8"/>
      <c r="P177" s="121"/>
      <c r="T177" s="8"/>
      <c r="V177" s="121"/>
      <c r="Z177" s="8"/>
      <c r="AB177" s="121"/>
      <c r="AF177" s="8"/>
      <c r="AH177" s="121"/>
      <c r="AL177" s="8"/>
      <c r="AN177" s="121"/>
      <c r="AR177" s="8"/>
      <c r="AT177" s="121"/>
      <c r="AX177" s="8"/>
      <c r="AZ177" s="121"/>
      <c r="BD177" s="8"/>
      <c r="BF177" s="121"/>
      <c r="BJ177" s="8"/>
      <c r="BL177" s="121"/>
      <c r="BP177" s="8"/>
      <c r="BR177" s="121"/>
      <c r="BV177" s="8"/>
      <c r="BX177" s="121"/>
      <c r="CB177" s="8"/>
      <c r="CD177" s="121"/>
      <c r="CH177" s="8"/>
      <c r="CJ177" s="121"/>
      <c r="CN177" s="8"/>
      <c r="CP177" s="121"/>
      <c r="CT177" s="8"/>
      <c r="CV177" s="121"/>
      <c r="CZ177" s="8"/>
      <c r="DB177" s="121"/>
      <c r="DF177" s="8"/>
      <c r="DH177" s="121"/>
      <c r="DL177" s="8"/>
      <c r="DN177" s="121"/>
      <c r="DR177" s="8"/>
      <c r="DT177" s="121"/>
      <c r="DX177" s="8"/>
      <c r="DZ177" s="121"/>
      <c r="ED177" s="8"/>
      <c r="EF177" s="121"/>
      <c r="EJ177" s="8"/>
      <c r="EL177" s="121"/>
      <c r="EP177" s="8"/>
      <c r="ER177" s="121"/>
      <c r="EV177" s="8"/>
      <c r="EX177" s="121"/>
      <c r="FB177" s="8"/>
      <c r="FD177" s="121"/>
      <c r="FH177" s="8"/>
      <c r="FJ177" s="121"/>
      <c r="FN177" s="8"/>
      <c r="FP177" s="121"/>
      <c r="FT177" s="8"/>
      <c r="FV177" s="121"/>
      <c r="FZ177" s="8"/>
      <c r="GB177" s="121"/>
      <c r="GF177" s="8"/>
      <c r="GH177" s="121"/>
      <c r="GL177" s="8"/>
      <c r="GN177" s="121"/>
      <c r="GR177" s="8"/>
      <c r="GT177" s="121"/>
      <c r="GX177" s="8"/>
      <c r="GZ177" s="121"/>
      <c r="HD177" s="8"/>
      <c r="HF177" s="121"/>
      <c r="HJ177" s="8"/>
      <c r="HL177" s="121"/>
      <c r="HP177" s="8"/>
      <c r="HR177" s="121"/>
      <c r="HV177" s="8"/>
      <c r="HX177" s="121"/>
      <c r="IB177" s="8"/>
      <c r="ID177" s="121"/>
      <c r="IH177" s="8"/>
      <c r="IJ177" s="121"/>
      <c r="IN177" s="8"/>
      <c r="IP177" s="121"/>
      <c r="IT177" s="8"/>
      <c r="IV177" s="121"/>
      <c r="IZ177" s="8"/>
      <c r="JB177" s="121"/>
      <c r="JF177" s="8"/>
      <c r="JH177" s="121"/>
      <c r="JL177" s="8"/>
      <c r="JN177" s="121"/>
      <c r="JR177" s="8"/>
      <c r="JT177" s="121"/>
      <c r="JX177" s="8"/>
      <c r="JZ177" s="121"/>
      <c r="KD177" s="8"/>
      <c r="KF177" s="121"/>
      <c r="KJ177" s="8"/>
      <c r="KL177" s="121"/>
      <c r="KP177" s="8"/>
      <c r="KR177" s="121"/>
      <c r="KV177" s="8"/>
      <c r="KX177" s="121"/>
      <c r="LB177" s="8"/>
      <c r="LD177" s="121"/>
    </row>
    <row r="178" spans="1:316" x14ac:dyDescent="0.3">
      <c r="A178" s="1">
        <v>175</v>
      </c>
      <c r="B178" s="8"/>
      <c r="D178" s="121"/>
      <c r="H178" s="8"/>
      <c r="J178" s="121"/>
      <c r="N178" s="8"/>
      <c r="P178" s="121"/>
      <c r="T178" s="8"/>
      <c r="V178" s="121"/>
      <c r="Z178" s="8"/>
      <c r="AB178" s="121"/>
      <c r="AF178" s="8"/>
      <c r="AH178" s="121"/>
      <c r="AL178" s="8"/>
      <c r="AN178" s="121"/>
      <c r="AR178" s="8"/>
      <c r="AT178" s="121"/>
      <c r="AX178" s="8"/>
      <c r="AZ178" s="121"/>
      <c r="BD178" s="8"/>
      <c r="BF178" s="121"/>
      <c r="BJ178" s="8"/>
      <c r="BL178" s="121"/>
      <c r="BP178" s="8"/>
      <c r="BR178" s="121"/>
      <c r="BV178" s="8"/>
      <c r="BX178" s="121"/>
      <c r="CB178" s="8"/>
      <c r="CD178" s="121"/>
      <c r="CH178" s="8"/>
      <c r="CJ178" s="121"/>
      <c r="CN178" s="8"/>
      <c r="CP178" s="121"/>
      <c r="CT178" s="8"/>
      <c r="CV178" s="121"/>
      <c r="CZ178" s="8"/>
      <c r="DB178" s="121"/>
      <c r="DF178" s="8"/>
      <c r="DH178" s="121"/>
      <c r="DL178" s="8"/>
      <c r="DN178" s="121"/>
      <c r="DR178" s="8"/>
      <c r="DT178" s="121"/>
      <c r="DX178" s="8"/>
      <c r="DZ178" s="121"/>
      <c r="ED178" s="8"/>
      <c r="EF178" s="121"/>
      <c r="EJ178" s="8"/>
      <c r="EL178" s="121"/>
      <c r="EP178" s="8"/>
      <c r="ER178" s="121"/>
      <c r="EV178" s="8"/>
      <c r="EX178" s="121"/>
      <c r="FB178" s="8"/>
      <c r="FD178" s="121"/>
      <c r="FH178" s="8"/>
      <c r="FJ178" s="121"/>
      <c r="FN178" s="8"/>
      <c r="FP178" s="121"/>
      <c r="FT178" s="8"/>
      <c r="FV178" s="121"/>
      <c r="FZ178" s="8"/>
      <c r="GB178" s="121"/>
      <c r="GF178" s="8"/>
      <c r="GH178" s="121"/>
      <c r="GL178" s="8"/>
      <c r="GN178" s="121"/>
      <c r="GR178" s="8"/>
      <c r="GT178" s="121"/>
      <c r="GX178" s="8"/>
      <c r="GZ178" s="121"/>
      <c r="HD178" s="8"/>
      <c r="HF178" s="121"/>
      <c r="HJ178" s="8"/>
      <c r="HL178" s="121"/>
      <c r="HP178" s="8"/>
      <c r="HR178" s="121"/>
      <c r="HV178" s="8"/>
      <c r="HX178" s="121"/>
      <c r="IB178" s="8"/>
      <c r="ID178" s="121"/>
      <c r="IH178" s="8"/>
      <c r="IJ178" s="121"/>
      <c r="IN178" s="8"/>
      <c r="IP178" s="121"/>
      <c r="IT178" s="8"/>
      <c r="IV178" s="121"/>
      <c r="IZ178" s="8"/>
      <c r="JB178" s="121"/>
      <c r="JF178" s="8"/>
      <c r="JH178" s="121"/>
      <c r="JL178" s="8"/>
      <c r="JN178" s="121"/>
      <c r="JR178" s="8"/>
      <c r="JT178" s="121"/>
      <c r="JX178" s="8"/>
      <c r="JZ178" s="121"/>
      <c r="KD178" s="8"/>
      <c r="KF178" s="121"/>
      <c r="KJ178" s="8"/>
      <c r="KL178" s="121"/>
      <c r="KP178" s="8"/>
      <c r="KR178" s="121"/>
      <c r="KV178" s="8"/>
      <c r="KX178" s="121"/>
      <c r="LB178" s="8"/>
      <c r="LD178" s="121"/>
    </row>
    <row r="179" spans="1:316" x14ac:dyDescent="0.3">
      <c r="A179" s="1">
        <v>176</v>
      </c>
      <c r="B179" s="8"/>
      <c r="D179" s="121"/>
      <c r="H179" s="8"/>
      <c r="J179" s="121"/>
      <c r="N179" s="8"/>
      <c r="P179" s="121"/>
      <c r="T179" s="8"/>
      <c r="V179" s="121"/>
      <c r="Z179" s="8"/>
      <c r="AB179" s="121"/>
      <c r="AF179" s="8"/>
      <c r="AH179" s="121"/>
      <c r="AL179" s="8"/>
      <c r="AN179" s="121"/>
      <c r="AR179" s="8"/>
      <c r="AT179" s="121"/>
      <c r="AX179" s="8"/>
      <c r="AZ179" s="121"/>
      <c r="BD179" s="8"/>
      <c r="BF179" s="121"/>
      <c r="BJ179" s="8"/>
      <c r="BL179" s="121"/>
      <c r="BP179" s="8"/>
      <c r="BR179" s="121"/>
      <c r="BV179" s="8"/>
      <c r="BX179" s="121"/>
      <c r="CB179" s="8"/>
      <c r="CD179" s="121"/>
      <c r="CH179" s="8"/>
      <c r="CJ179" s="121"/>
      <c r="CN179" s="8"/>
      <c r="CP179" s="121"/>
      <c r="CT179" s="8"/>
      <c r="CV179" s="121"/>
      <c r="CZ179" s="8"/>
      <c r="DB179" s="121"/>
      <c r="DF179" s="8"/>
      <c r="DH179" s="121"/>
      <c r="DL179" s="8"/>
      <c r="DN179" s="121"/>
      <c r="DR179" s="8"/>
      <c r="DT179" s="121"/>
      <c r="DX179" s="8"/>
      <c r="DZ179" s="121"/>
      <c r="ED179" s="8"/>
      <c r="EF179" s="121"/>
      <c r="EJ179" s="8"/>
      <c r="EL179" s="121"/>
      <c r="EP179" s="8"/>
      <c r="ER179" s="121"/>
      <c r="EV179" s="8"/>
      <c r="EX179" s="121"/>
      <c r="FB179" s="8"/>
      <c r="FD179" s="121"/>
      <c r="FH179" s="8"/>
      <c r="FJ179" s="121"/>
      <c r="FN179" s="8"/>
      <c r="FP179" s="121"/>
      <c r="FT179" s="8"/>
      <c r="FV179" s="121"/>
      <c r="FZ179" s="8"/>
      <c r="GB179" s="121"/>
      <c r="GF179" s="8"/>
      <c r="GH179" s="121"/>
      <c r="GL179" s="8"/>
      <c r="GN179" s="121"/>
      <c r="GR179" s="8"/>
      <c r="GT179" s="121"/>
      <c r="GX179" s="8"/>
      <c r="GZ179" s="121"/>
      <c r="HD179" s="8"/>
      <c r="HF179" s="121"/>
      <c r="HJ179" s="8"/>
      <c r="HL179" s="121"/>
      <c r="HP179" s="8"/>
      <c r="HR179" s="121"/>
      <c r="HV179" s="8"/>
      <c r="HX179" s="121"/>
      <c r="IB179" s="8"/>
      <c r="ID179" s="121"/>
      <c r="IH179" s="8"/>
      <c r="IJ179" s="121"/>
      <c r="IN179" s="8"/>
      <c r="IP179" s="121"/>
      <c r="IT179" s="8"/>
      <c r="IV179" s="121"/>
      <c r="IZ179" s="8"/>
      <c r="JB179" s="121"/>
      <c r="JF179" s="8"/>
      <c r="JH179" s="121"/>
      <c r="JL179" s="8"/>
      <c r="JN179" s="121"/>
      <c r="JR179" s="8"/>
      <c r="JT179" s="121"/>
      <c r="JX179" s="8"/>
      <c r="JZ179" s="121"/>
      <c r="KD179" s="8"/>
      <c r="KF179" s="121"/>
      <c r="KJ179" s="8"/>
      <c r="KL179" s="121"/>
      <c r="KP179" s="8"/>
      <c r="KR179" s="121"/>
      <c r="KV179" s="8"/>
      <c r="KX179" s="121"/>
      <c r="LB179" s="8"/>
      <c r="LD179" s="121"/>
    </row>
    <row r="180" spans="1:316" x14ac:dyDescent="0.3">
      <c r="A180" s="1">
        <v>177</v>
      </c>
      <c r="B180" s="8"/>
      <c r="D180" s="121"/>
      <c r="H180" s="8"/>
      <c r="J180" s="121"/>
      <c r="N180" s="8"/>
      <c r="P180" s="121"/>
      <c r="T180" s="8"/>
      <c r="V180" s="121"/>
      <c r="Z180" s="8"/>
      <c r="AB180" s="121"/>
      <c r="AF180" s="8"/>
      <c r="AH180" s="121"/>
      <c r="AL180" s="8"/>
      <c r="AN180" s="121"/>
      <c r="AR180" s="8"/>
      <c r="AT180" s="121"/>
      <c r="AX180" s="8"/>
      <c r="AZ180" s="121"/>
      <c r="BD180" s="8"/>
      <c r="BF180" s="121"/>
      <c r="BJ180" s="8"/>
      <c r="BL180" s="121"/>
      <c r="BP180" s="8"/>
      <c r="BR180" s="121"/>
      <c r="BV180" s="8"/>
      <c r="BX180" s="121"/>
      <c r="CB180" s="8"/>
      <c r="CD180" s="121"/>
      <c r="CH180" s="8"/>
      <c r="CJ180" s="121"/>
      <c r="CN180" s="8"/>
      <c r="CP180" s="121"/>
      <c r="CT180" s="8"/>
      <c r="CV180" s="121"/>
      <c r="CZ180" s="8"/>
      <c r="DB180" s="121"/>
      <c r="DF180" s="8"/>
      <c r="DH180" s="121"/>
      <c r="DL180" s="8"/>
      <c r="DN180" s="121"/>
      <c r="DR180" s="8"/>
      <c r="DT180" s="121"/>
      <c r="DX180" s="8"/>
      <c r="DZ180" s="121"/>
      <c r="ED180" s="8"/>
      <c r="EF180" s="121"/>
      <c r="EJ180" s="8"/>
      <c r="EL180" s="121"/>
      <c r="EP180" s="8"/>
      <c r="ER180" s="121"/>
      <c r="EV180" s="8"/>
      <c r="EX180" s="121"/>
      <c r="FB180" s="8"/>
      <c r="FD180" s="121"/>
      <c r="FH180" s="8"/>
      <c r="FJ180" s="121"/>
      <c r="FN180" s="8"/>
      <c r="FP180" s="121"/>
      <c r="FT180" s="8"/>
      <c r="FV180" s="121"/>
      <c r="FZ180" s="8"/>
      <c r="GB180" s="121"/>
      <c r="GF180" s="8"/>
      <c r="GH180" s="121"/>
      <c r="GL180" s="8"/>
      <c r="GN180" s="121"/>
      <c r="GR180" s="8"/>
      <c r="GT180" s="121"/>
      <c r="GX180" s="8"/>
      <c r="GZ180" s="121"/>
      <c r="HD180" s="8"/>
      <c r="HF180" s="121"/>
      <c r="HJ180" s="8"/>
      <c r="HL180" s="121"/>
      <c r="HP180" s="8"/>
      <c r="HR180" s="121"/>
      <c r="HV180" s="8"/>
      <c r="HX180" s="121"/>
      <c r="IB180" s="8"/>
      <c r="ID180" s="121"/>
      <c r="IH180" s="8"/>
      <c r="IJ180" s="121"/>
      <c r="IN180" s="8"/>
      <c r="IP180" s="121"/>
      <c r="IT180" s="8"/>
      <c r="IV180" s="121"/>
      <c r="IZ180" s="8"/>
      <c r="JB180" s="121"/>
      <c r="JF180" s="8"/>
      <c r="JH180" s="121"/>
      <c r="JL180" s="8"/>
      <c r="JN180" s="121"/>
      <c r="JR180" s="8"/>
      <c r="JT180" s="121"/>
      <c r="JX180" s="8"/>
      <c r="JZ180" s="121"/>
      <c r="KD180" s="8"/>
      <c r="KF180" s="121"/>
      <c r="KJ180" s="8"/>
      <c r="KL180" s="121"/>
      <c r="KP180" s="8"/>
      <c r="KR180" s="121"/>
      <c r="KV180" s="8"/>
      <c r="KX180" s="121"/>
      <c r="LB180" s="8"/>
      <c r="LD180" s="121"/>
    </row>
    <row r="181" spans="1:316" x14ac:dyDescent="0.3">
      <c r="A181" s="1">
        <v>178</v>
      </c>
      <c r="B181" s="8"/>
      <c r="D181" s="121"/>
      <c r="H181" s="8"/>
      <c r="J181" s="121"/>
      <c r="N181" s="8"/>
      <c r="P181" s="121"/>
      <c r="T181" s="8"/>
      <c r="V181" s="121"/>
      <c r="Z181" s="8"/>
      <c r="AB181" s="121"/>
      <c r="AF181" s="8"/>
      <c r="AH181" s="121"/>
      <c r="AL181" s="8"/>
      <c r="AN181" s="121"/>
      <c r="AR181" s="8"/>
      <c r="AT181" s="121"/>
      <c r="AX181" s="8"/>
      <c r="AZ181" s="121"/>
      <c r="BD181" s="8"/>
      <c r="BF181" s="121"/>
      <c r="BJ181" s="8"/>
      <c r="BL181" s="121"/>
      <c r="BP181" s="8"/>
      <c r="BR181" s="121"/>
      <c r="BV181" s="8"/>
      <c r="BX181" s="121"/>
      <c r="CB181" s="8"/>
      <c r="CD181" s="121"/>
      <c r="CH181" s="8"/>
      <c r="CJ181" s="121"/>
      <c r="CN181" s="8"/>
      <c r="CP181" s="121"/>
      <c r="CT181" s="8"/>
      <c r="CV181" s="121"/>
      <c r="CZ181" s="8"/>
      <c r="DB181" s="121"/>
      <c r="DF181" s="8"/>
      <c r="DH181" s="121"/>
      <c r="DL181" s="8"/>
      <c r="DN181" s="121"/>
      <c r="DR181" s="8"/>
      <c r="DT181" s="121"/>
      <c r="DX181" s="8"/>
      <c r="DZ181" s="121"/>
      <c r="ED181" s="8"/>
      <c r="EF181" s="121"/>
      <c r="EJ181" s="8"/>
      <c r="EL181" s="121"/>
      <c r="EP181" s="8"/>
      <c r="ER181" s="121"/>
      <c r="EV181" s="8"/>
      <c r="EX181" s="121"/>
      <c r="FB181" s="8"/>
      <c r="FD181" s="121"/>
      <c r="FH181" s="8"/>
      <c r="FJ181" s="121"/>
      <c r="FN181" s="8"/>
      <c r="FP181" s="121"/>
      <c r="FT181" s="8"/>
      <c r="FV181" s="121"/>
      <c r="FZ181" s="8"/>
      <c r="GB181" s="121"/>
      <c r="GF181" s="8"/>
      <c r="GH181" s="121"/>
      <c r="GL181" s="8"/>
      <c r="GN181" s="121"/>
      <c r="GR181" s="8"/>
      <c r="GT181" s="121"/>
      <c r="GX181" s="8"/>
      <c r="GZ181" s="121"/>
      <c r="HD181" s="8"/>
      <c r="HF181" s="121"/>
      <c r="HJ181" s="8"/>
      <c r="HL181" s="121"/>
      <c r="HP181" s="8"/>
      <c r="HR181" s="121"/>
      <c r="HV181" s="8"/>
      <c r="HX181" s="121"/>
      <c r="IB181" s="8"/>
      <c r="ID181" s="121"/>
      <c r="IH181" s="8"/>
      <c r="IJ181" s="121"/>
      <c r="IN181" s="8"/>
      <c r="IP181" s="121"/>
      <c r="IT181" s="8"/>
      <c r="IV181" s="121"/>
      <c r="IZ181" s="8"/>
      <c r="JB181" s="121"/>
      <c r="JF181" s="8"/>
      <c r="JH181" s="121"/>
      <c r="JL181" s="8"/>
      <c r="JN181" s="121"/>
      <c r="JR181" s="8"/>
      <c r="JT181" s="121"/>
      <c r="JX181" s="8"/>
      <c r="JZ181" s="121"/>
      <c r="KD181" s="8"/>
      <c r="KF181" s="121"/>
      <c r="KJ181" s="8"/>
      <c r="KL181" s="121"/>
      <c r="KP181" s="8"/>
      <c r="KR181" s="121"/>
      <c r="KV181" s="8"/>
      <c r="KX181" s="121"/>
      <c r="LB181" s="8"/>
      <c r="LD181" s="121"/>
    </row>
    <row r="182" spans="1:316" x14ac:dyDescent="0.3">
      <c r="A182" s="1">
        <v>179</v>
      </c>
      <c r="B182" s="8"/>
      <c r="D182" s="121"/>
      <c r="H182" s="8"/>
      <c r="J182" s="121"/>
      <c r="N182" s="8"/>
      <c r="P182" s="121"/>
      <c r="T182" s="8"/>
      <c r="V182" s="121"/>
      <c r="Z182" s="8"/>
      <c r="AB182" s="121"/>
      <c r="AF182" s="8"/>
      <c r="AH182" s="121"/>
      <c r="AL182" s="8"/>
      <c r="AN182" s="121"/>
      <c r="AR182" s="8"/>
      <c r="AT182" s="121"/>
      <c r="AX182" s="8"/>
      <c r="AZ182" s="121"/>
      <c r="BD182" s="8"/>
      <c r="BF182" s="121"/>
      <c r="BJ182" s="8"/>
      <c r="BL182" s="121"/>
      <c r="BP182" s="8"/>
      <c r="BR182" s="121"/>
      <c r="BV182" s="8"/>
      <c r="BX182" s="121"/>
      <c r="CB182" s="8"/>
      <c r="CD182" s="121"/>
      <c r="CH182" s="8"/>
      <c r="CJ182" s="121"/>
      <c r="CN182" s="8"/>
      <c r="CP182" s="121"/>
      <c r="CT182" s="8"/>
      <c r="CV182" s="121"/>
      <c r="CZ182" s="8"/>
      <c r="DB182" s="121"/>
      <c r="DF182" s="8"/>
      <c r="DH182" s="121"/>
      <c r="DL182" s="8"/>
      <c r="DN182" s="121"/>
      <c r="DR182" s="8"/>
      <c r="DT182" s="121"/>
      <c r="DX182" s="8"/>
      <c r="DZ182" s="121"/>
      <c r="ED182" s="8"/>
      <c r="EF182" s="121"/>
      <c r="EJ182" s="8"/>
      <c r="EL182" s="121"/>
      <c r="EP182" s="8"/>
      <c r="ER182" s="121"/>
      <c r="EV182" s="8"/>
      <c r="EX182" s="121"/>
      <c r="FB182" s="8"/>
      <c r="FD182" s="121"/>
      <c r="FH182" s="8"/>
      <c r="FJ182" s="121"/>
      <c r="FN182" s="8"/>
      <c r="FP182" s="121"/>
      <c r="FT182" s="8"/>
      <c r="FV182" s="121"/>
      <c r="FZ182" s="8"/>
      <c r="GB182" s="121"/>
      <c r="GF182" s="8"/>
      <c r="GH182" s="121"/>
      <c r="GL182" s="8"/>
      <c r="GN182" s="121"/>
      <c r="GR182" s="8"/>
      <c r="GT182" s="121"/>
      <c r="GX182" s="8"/>
      <c r="GZ182" s="121"/>
      <c r="HD182" s="8"/>
      <c r="HF182" s="121"/>
      <c r="HJ182" s="8"/>
      <c r="HL182" s="121"/>
      <c r="HP182" s="8"/>
      <c r="HR182" s="121"/>
      <c r="HV182" s="8"/>
      <c r="HX182" s="121"/>
      <c r="IB182" s="8"/>
      <c r="ID182" s="121"/>
      <c r="IH182" s="8"/>
      <c r="IJ182" s="121"/>
      <c r="IN182" s="8"/>
      <c r="IP182" s="121"/>
      <c r="IT182" s="8"/>
      <c r="IV182" s="121"/>
      <c r="IZ182" s="8"/>
      <c r="JB182" s="121"/>
      <c r="JF182" s="8"/>
      <c r="JH182" s="121"/>
      <c r="JL182" s="8"/>
      <c r="JN182" s="121"/>
      <c r="JR182" s="8"/>
      <c r="JT182" s="121"/>
      <c r="JX182" s="8"/>
      <c r="JZ182" s="121"/>
      <c r="KD182" s="8"/>
      <c r="KF182" s="121"/>
      <c r="KJ182" s="8"/>
      <c r="KL182" s="121"/>
      <c r="KP182" s="8"/>
      <c r="KR182" s="121"/>
      <c r="KV182" s="8"/>
      <c r="KX182" s="121"/>
      <c r="LB182" s="8"/>
      <c r="LD182" s="121"/>
    </row>
    <row r="183" spans="1:316" x14ac:dyDescent="0.3">
      <c r="A183" s="1">
        <v>180</v>
      </c>
      <c r="B183" s="8"/>
      <c r="D183" s="121"/>
      <c r="H183" s="8"/>
      <c r="J183" s="121"/>
      <c r="N183" s="8"/>
      <c r="P183" s="121"/>
      <c r="T183" s="8"/>
      <c r="V183" s="121"/>
      <c r="Z183" s="8"/>
      <c r="AB183" s="121"/>
      <c r="AF183" s="8"/>
      <c r="AH183" s="121"/>
      <c r="AL183" s="8"/>
      <c r="AN183" s="121"/>
      <c r="AR183" s="8"/>
      <c r="AT183" s="121"/>
      <c r="AX183" s="8"/>
      <c r="AZ183" s="121"/>
      <c r="BD183" s="8"/>
      <c r="BF183" s="121"/>
      <c r="BJ183" s="8"/>
      <c r="BL183" s="121"/>
      <c r="BP183" s="8"/>
      <c r="BR183" s="121"/>
      <c r="BV183" s="8"/>
      <c r="BX183" s="121"/>
      <c r="CB183" s="8"/>
      <c r="CD183" s="121"/>
      <c r="CH183" s="8"/>
      <c r="CJ183" s="121"/>
      <c r="CN183" s="8"/>
      <c r="CP183" s="121"/>
      <c r="CT183" s="8"/>
      <c r="CV183" s="121"/>
      <c r="CZ183" s="8"/>
      <c r="DB183" s="121"/>
      <c r="DF183" s="8"/>
      <c r="DH183" s="121"/>
      <c r="DL183" s="8"/>
      <c r="DN183" s="121"/>
      <c r="DR183" s="8"/>
      <c r="DT183" s="121"/>
      <c r="DX183" s="8"/>
      <c r="DZ183" s="121"/>
      <c r="ED183" s="8"/>
      <c r="EF183" s="121"/>
      <c r="EJ183" s="8"/>
      <c r="EL183" s="121"/>
      <c r="EP183" s="8"/>
      <c r="ER183" s="121"/>
      <c r="EV183" s="8"/>
      <c r="EX183" s="121"/>
      <c r="FB183" s="8"/>
      <c r="FD183" s="121"/>
      <c r="FH183" s="8"/>
      <c r="FJ183" s="121"/>
      <c r="FN183" s="8"/>
      <c r="FP183" s="121"/>
      <c r="FT183" s="8"/>
      <c r="FV183" s="121"/>
      <c r="FZ183" s="8"/>
      <c r="GB183" s="121"/>
      <c r="GF183" s="8"/>
      <c r="GH183" s="121"/>
      <c r="GL183" s="8"/>
      <c r="GN183" s="121"/>
      <c r="GR183" s="8"/>
      <c r="GT183" s="121"/>
      <c r="GX183" s="8"/>
      <c r="GZ183" s="121"/>
      <c r="HD183" s="8"/>
      <c r="HF183" s="121"/>
      <c r="HJ183" s="8"/>
      <c r="HL183" s="121"/>
      <c r="HP183" s="8"/>
      <c r="HR183" s="121"/>
      <c r="HV183" s="8"/>
      <c r="HX183" s="121"/>
      <c r="IB183" s="8"/>
      <c r="ID183" s="121"/>
      <c r="IH183" s="8"/>
      <c r="IJ183" s="121"/>
      <c r="IN183" s="8"/>
      <c r="IP183" s="121"/>
      <c r="IT183" s="8"/>
      <c r="IV183" s="121"/>
      <c r="IZ183" s="8"/>
      <c r="JB183" s="121"/>
      <c r="JF183" s="8"/>
      <c r="JH183" s="121"/>
      <c r="JL183" s="8"/>
      <c r="JN183" s="121"/>
      <c r="JR183" s="8"/>
      <c r="JT183" s="121"/>
      <c r="JX183" s="8"/>
      <c r="JZ183" s="121"/>
      <c r="KD183" s="8"/>
      <c r="KF183" s="121"/>
      <c r="KJ183" s="8"/>
      <c r="KL183" s="121"/>
      <c r="KP183" s="8"/>
      <c r="KR183" s="121"/>
      <c r="KV183" s="8"/>
      <c r="KX183" s="121"/>
      <c r="LB183" s="8"/>
      <c r="LD183" s="121"/>
    </row>
    <row r="184" spans="1:316" x14ac:dyDescent="0.3">
      <c r="A184" s="1">
        <v>181</v>
      </c>
      <c r="B184" s="8"/>
      <c r="D184" s="121"/>
      <c r="H184" s="8"/>
      <c r="J184" s="121"/>
      <c r="N184" s="8"/>
      <c r="P184" s="121"/>
      <c r="T184" s="8"/>
      <c r="V184" s="121"/>
      <c r="Z184" s="8"/>
      <c r="AB184" s="121"/>
      <c r="AF184" s="8"/>
      <c r="AH184" s="121"/>
      <c r="AL184" s="8"/>
      <c r="AN184" s="121"/>
      <c r="AR184" s="8"/>
      <c r="AT184" s="121"/>
      <c r="AX184" s="8"/>
      <c r="AZ184" s="121"/>
      <c r="BD184" s="8"/>
      <c r="BF184" s="121"/>
      <c r="BJ184" s="8"/>
      <c r="BL184" s="121"/>
      <c r="BP184" s="8"/>
      <c r="BR184" s="121"/>
      <c r="BV184" s="8"/>
      <c r="BX184" s="121"/>
      <c r="CB184" s="8"/>
      <c r="CD184" s="121"/>
      <c r="CH184" s="8"/>
      <c r="CJ184" s="121"/>
      <c r="CN184" s="8"/>
      <c r="CP184" s="121"/>
      <c r="CT184" s="8"/>
      <c r="CV184" s="121"/>
      <c r="CZ184" s="8"/>
      <c r="DB184" s="121"/>
      <c r="DF184" s="8"/>
      <c r="DH184" s="121"/>
      <c r="DL184" s="8"/>
      <c r="DN184" s="121"/>
      <c r="DR184" s="8"/>
      <c r="DT184" s="121"/>
      <c r="DX184" s="8"/>
      <c r="DZ184" s="121"/>
      <c r="ED184" s="8"/>
      <c r="EF184" s="121"/>
      <c r="EJ184" s="8"/>
      <c r="EL184" s="121"/>
      <c r="EP184" s="8"/>
      <c r="ER184" s="121"/>
      <c r="EV184" s="8"/>
      <c r="EX184" s="121"/>
      <c r="FB184" s="8"/>
      <c r="FD184" s="121"/>
      <c r="FH184" s="8"/>
      <c r="FJ184" s="121"/>
      <c r="FN184" s="8"/>
      <c r="FP184" s="121"/>
      <c r="FT184" s="8"/>
      <c r="FV184" s="121"/>
      <c r="FZ184" s="8"/>
      <c r="GB184" s="121"/>
      <c r="GF184" s="8"/>
      <c r="GH184" s="121"/>
      <c r="GL184" s="8"/>
      <c r="GN184" s="121"/>
      <c r="GR184" s="8"/>
      <c r="GT184" s="121"/>
      <c r="GX184" s="8"/>
      <c r="GZ184" s="121"/>
      <c r="HD184" s="8"/>
      <c r="HF184" s="121"/>
      <c r="HJ184" s="8"/>
      <c r="HL184" s="121"/>
      <c r="HP184" s="8"/>
      <c r="HR184" s="121"/>
      <c r="HV184" s="8"/>
      <c r="HX184" s="121"/>
      <c r="IB184" s="8"/>
      <c r="ID184" s="121"/>
      <c r="IH184" s="8"/>
      <c r="IJ184" s="121"/>
      <c r="IN184" s="8"/>
      <c r="IP184" s="121"/>
      <c r="IT184" s="8"/>
      <c r="IV184" s="121"/>
      <c r="IZ184" s="8"/>
      <c r="JB184" s="121"/>
      <c r="JF184" s="8"/>
      <c r="JH184" s="121"/>
      <c r="JL184" s="8"/>
      <c r="JN184" s="121"/>
      <c r="JR184" s="8"/>
      <c r="JT184" s="121"/>
      <c r="JX184" s="8"/>
      <c r="JZ184" s="121"/>
      <c r="KD184" s="8"/>
      <c r="KF184" s="121"/>
      <c r="KJ184" s="8"/>
      <c r="KL184" s="121"/>
      <c r="KP184" s="8"/>
      <c r="KR184" s="121"/>
      <c r="KV184" s="8"/>
      <c r="KX184" s="121"/>
      <c r="LB184" s="8"/>
      <c r="LD184" s="121"/>
    </row>
    <row r="185" spans="1:316" x14ac:dyDescent="0.3">
      <c r="A185" s="1">
        <v>182</v>
      </c>
      <c r="B185" s="8"/>
      <c r="D185" s="121"/>
      <c r="H185" s="8"/>
      <c r="J185" s="121"/>
      <c r="N185" s="8"/>
      <c r="P185" s="121"/>
      <c r="T185" s="8"/>
      <c r="V185" s="121"/>
      <c r="Z185" s="8"/>
      <c r="AB185" s="121"/>
      <c r="AF185" s="8"/>
      <c r="AH185" s="121"/>
      <c r="AL185" s="8"/>
      <c r="AN185" s="121"/>
      <c r="AR185" s="8"/>
      <c r="AT185" s="121"/>
      <c r="AX185" s="8"/>
      <c r="AZ185" s="121"/>
      <c r="BD185" s="8"/>
      <c r="BF185" s="121"/>
      <c r="BJ185" s="8"/>
      <c r="BL185" s="121"/>
      <c r="BP185" s="8"/>
      <c r="BR185" s="121"/>
      <c r="BV185" s="8"/>
      <c r="BX185" s="121"/>
      <c r="CB185" s="8"/>
      <c r="CD185" s="121"/>
      <c r="CH185" s="8"/>
      <c r="CJ185" s="121"/>
      <c r="CN185" s="8"/>
      <c r="CP185" s="121"/>
      <c r="CT185" s="8"/>
      <c r="CV185" s="121"/>
      <c r="CZ185" s="8"/>
      <c r="DB185" s="121"/>
      <c r="DF185" s="8"/>
      <c r="DH185" s="121"/>
      <c r="DL185" s="8"/>
      <c r="DN185" s="121"/>
      <c r="DR185" s="8"/>
      <c r="DT185" s="121"/>
      <c r="DX185" s="8"/>
      <c r="DZ185" s="121"/>
      <c r="ED185" s="8"/>
      <c r="EF185" s="121"/>
      <c r="EJ185" s="8"/>
      <c r="EL185" s="121"/>
      <c r="EP185" s="8"/>
      <c r="ER185" s="121"/>
      <c r="EV185" s="8"/>
      <c r="EX185" s="121"/>
      <c r="FB185" s="8"/>
      <c r="FD185" s="121"/>
      <c r="FH185" s="8"/>
      <c r="FJ185" s="121"/>
      <c r="FN185" s="8"/>
      <c r="FP185" s="121"/>
      <c r="FT185" s="8"/>
      <c r="FV185" s="121"/>
      <c r="FZ185" s="8"/>
      <c r="GB185" s="121"/>
      <c r="GF185" s="8"/>
      <c r="GH185" s="121"/>
      <c r="GL185" s="8"/>
      <c r="GN185" s="121"/>
      <c r="GR185" s="8"/>
      <c r="GT185" s="121"/>
      <c r="GX185" s="8"/>
      <c r="GZ185" s="121"/>
      <c r="HD185" s="8"/>
      <c r="HF185" s="121"/>
      <c r="HJ185" s="8"/>
      <c r="HL185" s="121"/>
      <c r="HP185" s="8"/>
      <c r="HR185" s="121"/>
      <c r="HV185" s="8"/>
      <c r="HX185" s="121"/>
      <c r="IB185" s="8"/>
      <c r="ID185" s="121"/>
      <c r="IH185" s="8"/>
      <c r="IJ185" s="121"/>
      <c r="IN185" s="8"/>
      <c r="IP185" s="121"/>
      <c r="IT185" s="8"/>
      <c r="IV185" s="121"/>
      <c r="IZ185" s="8"/>
      <c r="JB185" s="121"/>
      <c r="JF185" s="8"/>
      <c r="JH185" s="121"/>
      <c r="JL185" s="8"/>
      <c r="JN185" s="121"/>
      <c r="JR185" s="8"/>
      <c r="JT185" s="121"/>
      <c r="JX185" s="8"/>
      <c r="JZ185" s="121"/>
      <c r="KD185" s="8"/>
      <c r="KF185" s="121"/>
      <c r="KJ185" s="8"/>
      <c r="KL185" s="121"/>
      <c r="KP185" s="8"/>
      <c r="KR185" s="121"/>
      <c r="KV185" s="8"/>
      <c r="KX185" s="121"/>
      <c r="LB185" s="8"/>
      <c r="LD185" s="121"/>
    </row>
    <row r="186" spans="1:316" x14ac:dyDescent="0.3">
      <c r="A186" s="1">
        <v>183</v>
      </c>
      <c r="B186" s="8"/>
      <c r="D186" s="121"/>
      <c r="H186" s="8"/>
      <c r="J186" s="121"/>
      <c r="N186" s="8"/>
      <c r="P186" s="121"/>
      <c r="T186" s="8"/>
      <c r="V186" s="121"/>
      <c r="Z186" s="8"/>
      <c r="AB186" s="121"/>
      <c r="AF186" s="8"/>
      <c r="AH186" s="121"/>
      <c r="AL186" s="8"/>
      <c r="AN186" s="121"/>
      <c r="AR186" s="8"/>
      <c r="AT186" s="121"/>
      <c r="AX186" s="8"/>
      <c r="AZ186" s="121"/>
      <c r="BD186" s="8"/>
      <c r="BF186" s="121"/>
      <c r="BJ186" s="8"/>
      <c r="BL186" s="121"/>
      <c r="BP186" s="8"/>
      <c r="BR186" s="121"/>
      <c r="BV186" s="8"/>
      <c r="BX186" s="121"/>
      <c r="CB186" s="8"/>
      <c r="CD186" s="121"/>
      <c r="CH186" s="8"/>
      <c r="CJ186" s="121"/>
      <c r="CN186" s="8"/>
      <c r="CP186" s="121"/>
      <c r="CT186" s="8"/>
      <c r="CV186" s="121"/>
      <c r="CZ186" s="8"/>
      <c r="DB186" s="121"/>
      <c r="DF186" s="8"/>
      <c r="DH186" s="121"/>
      <c r="DL186" s="8"/>
      <c r="DN186" s="121"/>
      <c r="DR186" s="8"/>
      <c r="DT186" s="121"/>
      <c r="DX186" s="8"/>
      <c r="DZ186" s="121"/>
      <c r="ED186" s="8"/>
      <c r="EF186" s="121"/>
      <c r="EJ186" s="8"/>
      <c r="EL186" s="121"/>
      <c r="EP186" s="8"/>
      <c r="ER186" s="121"/>
      <c r="EV186" s="8"/>
      <c r="EX186" s="121"/>
      <c r="FB186" s="8"/>
      <c r="FD186" s="121"/>
      <c r="FH186" s="8"/>
      <c r="FJ186" s="121"/>
      <c r="FN186" s="8"/>
      <c r="FP186" s="121"/>
      <c r="FT186" s="8"/>
      <c r="FV186" s="121"/>
      <c r="FZ186" s="8"/>
      <c r="GB186" s="121"/>
      <c r="GF186" s="8"/>
      <c r="GH186" s="121"/>
      <c r="GL186" s="8"/>
      <c r="GN186" s="121"/>
      <c r="GR186" s="8"/>
      <c r="GT186" s="121"/>
      <c r="GX186" s="8"/>
      <c r="GZ186" s="121"/>
      <c r="HD186" s="8"/>
      <c r="HF186" s="121"/>
      <c r="HJ186" s="8"/>
      <c r="HL186" s="121"/>
      <c r="HP186" s="8"/>
      <c r="HR186" s="121"/>
      <c r="HV186" s="8"/>
      <c r="HX186" s="121"/>
      <c r="IB186" s="8"/>
      <c r="ID186" s="121"/>
      <c r="IH186" s="8"/>
      <c r="IJ186" s="121"/>
      <c r="IN186" s="8"/>
      <c r="IP186" s="121"/>
      <c r="IT186" s="8"/>
      <c r="IV186" s="121"/>
      <c r="IZ186" s="8"/>
      <c r="JB186" s="121"/>
      <c r="JF186" s="8"/>
      <c r="JH186" s="121"/>
      <c r="JL186" s="8"/>
      <c r="JN186" s="121"/>
      <c r="JR186" s="8"/>
      <c r="JT186" s="121"/>
      <c r="JX186" s="8"/>
      <c r="JZ186" s="121"/>
      <c r="KD186" s="8"/>
      <c r="KF186" s="121"/>
      <c r="KJ186" s="8"/>
      <c r="KL186" s="121"/>
      <c r="KP186" s="8"/>
      <c r="KR186" s="121"/>
      <c r="KV186" s="8"/>
      <c r="KX186" s="121"/>
      <c r="LB186" s="8"/>
      <c r="LD186" s="121"/>
    </row>
    <row r="187" spans="1:316" x14ac:dyDescent="0.3">
      <c r="A187" s="1">
        <v>184</v>
      </c>
      <c r="B187" s="8"/>
      <c r="D187" s="121"/>
      <c r="H187" s="8"/>
      <c r="J187" s="121"/>
      <c r="N187" s="8"/>
      <c r="P187" s="121"/>
      <c r="T187" s="8"/>
      <c r="V187" s="121"/>
      <c r="Z187" s="8"/>
      <c r="AB187" s="121"/>
      <c r="AF187" s="8"/>
      <c r="AH187" s="121"/>
      <c r="AL187" s="8"/>
      <c r="AN187" s="121"/>
      <c r="AR187" s="8"/>
      <c r="AT187" s="121"/>
      <c r="AX187" s="8"/>
      <c r="AZ187" s="121"/>
      <c r="BD187" s="8"/>
      <c r="BF187" s="121"/>
      <c r="BJ187" s="8"/>
      <c r="BL187" s="121"/>
      <c r="BP187" s="8"/>
      <c r="BR187" s="121"/>
      <c r="BV187" s="8"/>
      <c r="BX187" s="121"/>
      <c r="CB187" s="8"/>
      <c r="CD187" s="121"/>
      <c r="CH187" s="8"/>
      <c r="CJ187" s="121"/>
      <c r="CN187" s="8"/>
      <c r="CP187" s="121"/>
      <c r="CT187" s="8"/>
      <c r="CV187" s="121"/>
      <c r="CZ187" s="8"/>
      <c r="DB187" s="121"/>
      <c r="DF187" s="8"/>
      <c r="DH187" s="121"/>
      <c r="DL187" s="8"/>
      <c r="DN187" s="121"/>
      <c r="DR187" s="8"/>
      <c r="DT187" s="121"/>
      <c r="DX187" s="8"/>
      <c r="DZ187" s="121"/>
      <c r="ED187" s="8"/>
      <c r="EF187" s="121"/>
      <c r="EJ187" s="8"/>
      <c r="EL187" s="121"/>
      <c r="EP187" s="8"/>
      <c r="ER187" s="121"/>
      <c r="EV187" s="8"/>
      <c r="EX187" s="121"/>
      <c r="FB187" s="8"/>
      <c r="FD187" s="121"/>
      <c r="FH187" s="8"/>
      <c r="FJ187" s="121"/>
      <c r="FN187" s="8"/>
      <c r="FP187" s="121"/>
      <c r="FT187" s="8"/>
      <c r="FV187" s="121"/>
      <c r="FZ187" s="8"/>
      <c r="GB187" s="121"/>
      <c r="GF187" s="8"/>
      <c r="GH187" s="121"/>
      <c r="GL187" s="8"/>
      <c r="GN187" s="121"/>
      <c r="GR187" s="8"/>
      <c r="GT187" s="121"/>
      <c r="GX187" s="8"/>
      <c r="GZ187" s="121"/>
      <c r="HD187" s="8"/>
      <c r="HF187" s="121"/>
      <c r="HJ187" s="8"/>
      <c r="HL187" s="121"/>
      <c r="HP187" s="8"/>
      <c r="HR187" s="121"/>
      <c r="HV187" s="8"/>
      <c r="HX187" s="121"/>
      <c r="IB187" s="8"/>
      <c r="ID187" s="121"/>
      <c r="IH187" s="8"/>
      <c r="IJ187" s="121"/>
      <c r="IN187" s="8"/>
      <c r="IP187" s="121"/>
      <c r="IT187" s="8"/>
      <c r="IV187" s="121"/>
      <c r="IZ187" s="8"/>
      <c r="JB187" s="121"/>
      <c r="JF187" s="8"/>
      <c r="JH187" s="121"/>
      <c r="JL187" s="8"/>
      <c r="JN187" s="121"/>
      <c r="JR187" s="8"/>
      <c r="JT187" s="121"/>
      <c r="JX187" s="8"/>
      <c r="JZ187" s="121"/>
      <c r="KD187" s="8"/>
      <c r="KF187" s="121"/>
      <c r="KJ187" s="8"/>
      <c r="KL187" s="121"/>
      <c r="KP187" s="8"/>
      <c r="KR187" s="121"/>
      <c r="KV187" s="8"/>
      <c r="KX187" s="121"/>
      <c r="LB187" s="8"/>
      <c r="LD187" s="121"/>
    </row>
    <row r="188" spans="1:316" x14ac:dyDescent="0.3">
      <c r="A188" s="1">
        <v>185</v>
      </c>
      <c r="B188" s="8"/>
      <c r="D188" s="121"/>
      <c r="H188" s="8"/>
      <c r="J188" s="121"/>
      <c r="N188" s="8"/>
      <c r="P188" s="121"/>
      <c r="T188" s="8"/>
      <c r="V188" s="121"/>
      <c r="Z188" s="8"/>
      <c r="AB188" s="121"/>
      <c r="AF188" s="8"/>
      <c r="AH188" s="121"/>
      <c r="AL188" s="8"/>
      <c r="AN188" s="121"/>
      <c r="AR188" s="8"/>
      <c r="AT188" s="121"/>
      <c r="AX188" s="8"/>
      <c r="AZ188" s="121"/>
      <c r="BD188" s="8"/>
      <c r="BF188" s="121"/>
      <c r="BJ188" s="8"/>
      <c r="BL188" s="121"/>
      <c r="BP188" s="8"/>
      <c r="BR188" s="121"/>
      <c r="BV188" s="8"/>
      <c r="BX188" s="121"/>
      <c r="CB188" s="8"/>
      <c r="CD188" s="121"/>
      <c r="CH188" s="8"/>
      <c r="CJ188" s="121"/>
      <c r="CN188" s="8"/>
      <c r="CP188" s="121"/>
      <c r="CT188" s="8"/>
      <c r="CV188" s="121"/>
      <c r="CZ188" s="8"/>
      <c r="DB188" s="121"/>
      <c r="DF188" s="8"/>
      <c r="DH188" s="121"/>
      <c r="DL188" s="8"/>
      <c r="DN188" s="121"/>
      <c r="DR188" s="8"/>
      <c r="DT188" s="121"/>
      <c r="DX188" s="8"/>
      <c r="DZ188" s="121"/>
      <c r="ED188" s="8"/>
      <c r="EF188" s="121"/>
      <c r="EJ188" s="8"/>
      <c r="EL188" s="121"/>
      <c r="EP188" s="8"/>
      <c r="ER188" s="121"/>
      <c r="EV188" s="8"/>
      <c r="EX188" s="121"/>
      <c r="FB188" s="8"/>
      <c r="FD188" s="121"/>
      <c r="FH188" s="8"/>
      <c r="FJ188" s="121"/>
      <c r="FN188" s="8"/>
      <c r="FP188" s="121"/>
      <c r="FT188" s="8"/>
      <c r="FV188" s="121"/>
      <c r="FZ188" s="8"/>
      <c r="GB188" s="121"/>
      <c r="GF188" s="8"/>
      <c r="GH188" s="121"/>
      <c r="GL188" s="8"/>
      <c r="GN188" s="121"/>
      <c r="GR188" s="8"/>
      <c r="GT188" s="121"/>
      <c r="GX188" s="8"/>
      <c r="GZ188" s="121"/>
      <c r="HD188" s="8"/>
      <c r="HF188" s="121"/>
      <c r="HJ188" s="8"/>
      <c r="HL188" s="121"/>
      <c r="HP188" s="8"/>
      <c r="HR188" s="121"/>
      <c r="HV188" s="8"/>
      <c r="HX188" s="121"/>
      <c r="IB188" s="8"/>
      <c r="ID188" s="121"/>
      <c r="IH188" s="8"/>
      <c r="IJ188" s="121"/>
      <c r="IN188" s="8"/>
      <c r="IP188" s="121"/>
      <c r="IT188" s="8"/>
      <c r="IV188" s="121"/>
      <c r="IZ188" s="8"/>
      <c r="JB188" s="121"/>
      <c r="JF188" s="8"/>
      <c r="JH188" s="121"/>
      <c r="JL188" s="8"/>
      <c r="JN188" s="121"/>
      <c r="JR188" s="8"/>
      <c r="JT188" s="121"/>
      <c r="JX188" s="8"/>
      <c r="JZ188" s="121"/>
      <c r="KD188" s="8"/>
      <c r="KF188" s="121"/>
      <c r="KJ188" s="8"/>
      <c r="KL188" s="121"/>
      <c r="KP188" s="8"/>
      <c r="KR188" s="121"/>
      <c r="KV188" s="8"/>
      <c r="KX188" s="121"/>
      <c r="LB188" s="8"/>
      <c r="LD188" s="121"/>
    </row>
    <row r="189" spans="1:316" x14ac:dyDescent="0.3">
      <c r="A189" s="1">
        <v>186</v>
      </c>
      <c r="B189" s="8"/>
      <c r="D189" s="121"/>
      <c r="H189" s="8"/>
      <c r="J189" s="121"/>
      <c r="N189" s="8"/>
      <c r="P189" s="121"/>
      <c r="T189" s="8"/>
      <c r="V189" s="121"/>
      <c r="Z189" s="8"/>
      <c r="AB189" s="121"/>
      <c r="AF189" s="8"/>
      <c r="AH189" s="121"/>
      <c r="AL189" s="8"/>
      <c r="AN189" s="121"/>
      <c r="AR189" s="8"/>
      <c r="AT189" s="121"/>
      <c r="AX189" s="8"/>
      <c r="AZ189" s="121"/>
      <c r="BD189" s="8"/>
      <c r="BF189" s="121"/>
      <c r="BJ189" s="8"/>
      <c r="BL189" s="121"/>
      <c r="BP189" s="8"/>
      <c r="BR189" s="121"/>
      <c r="BV189" s="8"/>
      <c r="BX189" s="121"/>
      <c r="CB189" s="8"/>
      <c r="CD189" s="121"/>
      <c r="CH189" s="8"/>
      <c r="CJ189" s="121"/>
      <c r="CN189" s="8"/>
      <c r="CP189" s="121"/>
      <c r="CT189" s="8"/>
      <c r="CV189" s="121"/>
      <c r="CZ189" s="8"/>
      <c r="DB189" s="121"/>
      <c r="DF189" s="8"/>
      <c r="DH189" s="121"/>
      <c r="DL189" s="8"/>
      <c r="DN189" s="121"/>
      <c r="DR189" s="8"/>
      <c r="DT189" s="121"/>
      <c r="DX189" s="8"/>
      <c r="DZ189" s="121"/>
      <c r="ED189" s="8"/>
      <c r="EF189" s="121"/>
      <c r="EJ189" s="8"/>
      <c r="EL189" s="121"/>
      <c r="EP189" s="8"/>
      <c r="ER189" s="121"/>
      <c r="EV189" s="8"/>
      <c r="EX189" s="121"/>
      <c r="FB189" s="8"/>
      <c r="FD189" s="121"/>
      <c r="FH189" s="8"/>
      <c r="FJ189" s="121"/>
      <c r="FN189" s="8"/>
      <c r="FP189" s="121"/>
      <c r="FT189" s="8"/>
      <c r="FV189" s="121"/>
      <c r="FZ189" s="8"/>
      <c r="GB189" s="121"/>
      <c r="GF189" s="8"/>
      <c r="GH189" s="121"/>
      <c r="GL189" s="8"/>
      <c r="GN189" s="121"/>
      <c r="GR189" s="8"/>
      <c r="GT189" s="121"/>
      <c r="GX189" s="8"/>
      <c r="GZ189" s="121"/>
      <c r="HD189" s="8"/>
      <c r="HF189" s="121"/>
      <c r="HJ189" s="8"/>
      <c r="HL189" s="121"/>
      <c r="HP189" s="8"/>
      <c r="HR189" s="121"/>
      <c r="HV189" s="8"/>
      <c r="HX189" s="121"/>
      <c r="IB189" s="8"/>
      <c r="ID189" s="121"/>
      <c r="IH189" s="8"/>
      <c r="IJ189" s="121"/>
      <c r="IN189" s="8"/>
      <c r="IP189" s="121"/>
      <c r="IT189" s="8"/>
      <c r="IV189" s="121"/>
      <c r="IZ189" s="8"/>
      <c r="JB189" s="121"/>
      <c r="JF189" s="8"/>
      <c r="JH189" s="121"/>
      <c r="JL189" s="8"/>
      <c r="JN189" s="121"/>
      <c r="JR189" s="8"/>
      <c r="JT189" s="121"/>
      <c r="JX189" s="8"/>
      <c r="JZ189" s="121"/>
      <c r="KD189" s="8"/>
      <c r="KF189" s="121"/>
      <c r="KJ189" s="8"/>
      <c r="KL189" s="121"/>
      <c r="KP189" s="8"/>
      <c r="KR189" s="121"/>
      <c r="KV189" s="8"/>
      <c r="KX189" s="121"/>
      <c r="LB189" s="8"/>
      <c r="LD189" s="121"/>
    </row>
    <row r="190" spans="1:316" x14ac:dyDescent="0.3">
      <c r="A190" s="1">
        <v>187</v>
      </c>
      <c r="B190" s="8"/>
      <c r="D190" s="121"/>
      <c r="H190" s="8"/>
      <c r="J190" s="121"/>
      <c r="N190" s="8"/>
      <c r="P190" s="121"/>
      <c r="T190" s="8"/>
      <c r="V190" s="121"/>
      <c r="Z190" s="8"/>
      <c r="AB190" s="121"/>
      <c r="AF190" s="8"/>
      <c r="AH190" s="121"/>
      <c r="AL190" s="8"/>
      <c r="AN190" s="121"/>
      <c r="AR190" s="8"/>
      <c r="AT190" s="121"/>
      <c r="AX190" s="8"/>
      <c r="AZ190" s="121"/>
      <c r="BD190" s="8"/>
      <c r="BF190" s="121"/>
      <c r="BJ190" s="8"/>
      <c r="BL190" s="121"/>
      <c r="BP190" s="8"/>
      <c r="BR190" s="121"/>
      <c r="BV190" s="8"/>
      <c r="BX190" s="121"/>
      <c r="CB190" s="8"/>
      <c r="CD190" s="121"/>
      <c r="CH190" s="8"/>
      <c r="CJ190" s="121"/>
      <c r="CN190" s="8"/>
      <c r="CP190" s="121"/>
      <c r="CT190" s="8"/>
      <c r="CV190" s="121"/>
      <c r="CZ190" s="8"/>
      <c r="DB190" s="121"/>
      <c r="DF190" s="8"/>
      <c r="DH190" s="121"/>
      <c r="DL190" s="8"/>
      <c r="DN190" s="121"/>
      <c r="DR190" s="8"/>
      <c r="DT190" s="121"/>
      <c r="DX190" s="8"/>
      <c r="DZ190" s="121"/>
      <c r="ED190" s="8"/>
      <c r="EF190" s="121"/>
      <c r="EJ190" s="8"/>
      <c r="EL190" s="121"/>
      <c r="EP190" s="8"/>
      <c r="ER190" s="121"/>
      <c r="EV190" s="8"/>
      <c r="EX190" s="121"/>
      <c r="FB190" s="8"/>
      <c r="FD190" s="121"/>
      <c r="FH190" s="8"/>
      <c r="FJ190" s="121"/>
      <c r="FN190" s="8"/>
      <c r="FP190" s="121"/>
      <c r="FT190" s="8"/>
      <c r="FV190" s="121"/>
      <c r="FZ190" s="8"/>
      <c r="GB190" s="121"/>
      <c r="GF190" s="8"/>
      <c r="GH190" s="121"/>
      <c r="GL190" s="8"/>
      <c r="GN190" s="121"/>
      <c r="GR190" s="8"/>
      <c r="GT190" s="121"/>
      <c r="GX190" s="8"/>
      <c r="GZ190" s="121"/>
      <c r="HD190" s="8"/>
      <c r="HF190" s="121"/>
      <c r="HJ190" s="8"/>
      <c r="HL190" s="121"/>
      <c r="HP190" s="8"/>
      <c r="HR190" s="121"/>
      <c r="HV190" s="8"/>
      <c r="HX190" s="121"/>
      <c r="IB190" s="8"/>
      <c r="ID190" s="121"/>
      <c r="IH190" s="8"/>
      <c r="IJ190" s="121"/>
      <c r="IN190" s="8"/>
      <c r="IP190" s="121"/>
      <c r="IT190" s="8"/>
      <c r="IV190" s="121"/>
      <c r="IZ190" s="8"/>
      <c r="JB190" s="121"/>
      <c r="JF190" s="8"/>
      <c r="JH190" s="121"/>
      <c r="JL190" s="8"/>
      <c r="JN190" s="121"/>
      <c r="JR190" s="8"/>
      <c r="JT190" s="121"/>
      <c r="JX190" s="8"/>
      <c r="JZ190" s="121"/>
      <c r="KD190" s="8"/>
      <c r="KF190" s="121"/>
      <c r="KJ190" s="8"/>
      <c r="KL190" s="121"/>
      <c r="KP190" s="8"/>
      <c r="KR190" s="121"/>
      <c r="KV190" s="8"/>
      <c r="KX190" s="121"/>
      <c r="LB190" s="8"/>
      <c r="LD190" s="121"/>
    </row>
    <row r="191" spans="1:316" x14ac:dyDescent="0.3">
      <c r="A191" s="1">
        <v>188</v>
      </c>
      <c r="B191" s="8"/>
      <c r="D191" s="121"/>
      <c r="H191" s="8"/>
      <c r="J191" s="121"/>
      <c r="N191" s="8"/>
      <c r="P191" s="121"/>
      <c r="T191" s="8"/>
      <c r="V191" s="121"/>
      <c r="Z191" s="8"/>
      <c r="AB191" s="121"/>
      <c r="AF191" s="8"/>
      <c r="AH191" s="121"/>
      <c r="AL191" s="8"/>
      <c r="AN191" s="121"/>
      <c r="AR191" s="8"/>
      <c r="AT191" s="121"/>
      <c r="AX191" s="8"/>
      <c r="AZ191" s="121"/>
      <c r="BD191" s="8"/>
      <c r="BF191" s="121"/>
      <c r="BJ191" s="8"/>
      <c r="BL191" s="121"/>
      <c r="BP191" s="8"/>
      <c r="BR191" s="121"/>
      <c r="BV191" s="8"/>
      <c r="BX191" s="121"/>
      <c r="CB191" s="8"/>
      <c r="CD191" s="121"/>
      <c r="CH191" s="8"/>
      <c r="CJ191" s="121"/>
      <c r="CN191" s="8"/>
      <c r="CP191" s="121"/>
      <c r="CT191" s="8"/>
      <c r="CV191" s="121"/>
      <c r="CZ191" s="8"/>
      <c r="DB191" s="121"/>
      <c r="DF191" s="8"/>
      <c r="DH191" s="121"/>
      <c r="DL191" s="8"/>
      <c r="DN191" s="121"/>
      <c r="DR191" s="8"/>
      <c r="DT191" s="121"/>
      <c r="DX191" s="8"/>
      <c r="DZ191" s="121"/>
      <c r="ED191" s="8"/>
      <c r="EF191" s="121"/>
      <c r="EJ191" s="8"/>
      <c r="EL191" s="121"/>
      <c r="EP191" s="8"/>
      <c r="ER191" s="121"/>
      <c r="EV191" s="8"/>
      <c r="EX191" s="121"/>
      <c r="FB191" s="8"/>
      <c r="FD191" s="121"/>
      <c r="FH191" s="8"/>
      <c r="FJ191" s="121"/>
      <c r="FN191" s="8"/>
      <c r="FP191" s="121"/>
      <c r="FT191" s="8"/>
      <c r="FV191" s="121"/>
      <c r="FZ191" s="8"/>
      <c r="GB191" s="121"/>
      <c r="GF191" s="8"/>
      <c r="GH191" s="121"/>
      <c r="GL191" s="8"/>
      <c r="GN191" s="121"/>
      <c r="GR191" s="8"/>
      <c r="GT191" s="121"/>
      <c r="GX191" s="8"/>
      <c r="GZ191" s="121"/>
      <c r="HD191" s="8"/>
      <c r="HF191" s="121"/>
      <c r="HJ191" s="8"/>
      <c r="HL191" s="121"/>
      <c r="HP191" s="8"/>
      <c r="HR191" s="121"/>
      <c r="HV191" s="8"/>
      <c r="HX191" s="121"/>
      <c r="IB191" s="8"/>
      <c r="ID191" s="121"/>
      <c r="IH191" s="8"/>
      <c r="IJ191" s="121"/>
      <c r="IN191" s="8"/>
      <c r="IP191" s="121"/>
      <c r="IT191" s="8"/>
      <c r="IV191" s="121"/>
      <c r="IZ191" s="8"/>
      <c r="JB191" s="121"/>
      <c r="JF191" s="8"/>
      <c r="JH191" s="121"/>
      <c r="JL191" s="8"/>
      <c r="JN191" s="121"/>
      <c r="JR191" s="8"/>
      <c r="JT191" s="121"/>
      <c r="JX191" s="8"/>
      <c r="JZ191" s="121"/>
      <c r="KD191" s="8"/>
      <c r="KF191" s="121"/>
      <c r="KJ191" s="8"/>
      <c r="KL191" s="121"/>
      <c r="KP191" s="8"/>
      <c r="KR191" s="121"/>
      <c r="KV191" s="8"/>
      <c r="KX191" s="121"/>
      <c r="LB191" s="8"/>
      <c r="LD191" s="121"/>
    </row>
    <row r="192" spans="1:316" x14ac:dyDescent="0.3">
      <c r="A192" s="1">
        <v>189</v>
      </c>
      <c r="B192" s="8"/>
      <c r="D192" s="121"/>
      <c r="H192" s="8"/>
      <c r="J192" s="121"/>
      <c r="N192" s="8"/>
      <c r="P192" s="121"/>
      <c r="T192" s="8"/>
      <c r="V192" s="121"/>
      <c r="Z192" s="8"/>
      <c r="AB192" s="121"/>
      <c r="AF192" s="8"/>
      <c r="AH192" s="121"/>
      <c r="AL192" s="8"/>
      <c r="AN192" s="121"/>
      <c r="AR192" s="8"/>
      <c r="AT192" s="121"/>
      <c r="AX192" s="8"/>
      <c r="AZ192" s="121"/>
      <c r="BD192" s="8"/>
      <c r="BF192" s="121"/>
      <c r="BJ192" s="8"/>
      <c r="BL192" s="121"/>
      <c r="BP192" s="8"/>
      <c r="BR192" s="121"/>
      <c r="BV192" s="8"/>
      <c r="BX192" s="121"/>
      <c r="CB192" s="8"/>
      <c r="CD192" s="121"/>
      <c r="CH192" s="8"/>
      <c r="CJ192" s="121"/>
      <c r="CN192" s="8"/>
      <c r="CP192" s="121"/>
      <c r="CT192" s="8"/>
      <c r="CV192" s="121"/>
      <c r="CZ192" s="8"/>
      <c r="DB192" s="121"/>
      <c r="DF192" s="8"/>
      <c r="DH192" s="121"/>
      <c r="DL192" s="8"/>
      <c r="DN192" s="121"/>
      <c r="DR192" s="8"/>
      <c r="DT192" s="121"/>
      <c r="DX192" s="8"/>
      <c r="DZ192" s="121"/>
      <c r="ED192" s="8"/>
      <c r="EF192" s="121"/>
      <c r="EJ192" s="8"/>
      <c r="EL192" s="121"/>
      <c r="EP192" s="8"/>
      <c r="ER192" s="121"/>
      <c r="EV192" s="8"/>
      <c r="EX192" s="121"/>
      <c r="FB192" s="8"/>
      <c r="FD192" s="121"/>
      <c r="FH192" s="8"/>
      <c r="FJ192" s="121"/>
      <c r="FN192" s="8"/>
      <c r="FP192" s="121"/>
      <c r="FT192" s="8"/>
      <c r="FV192" s="121"/>
      <c r="FZ192" s="8"/>
      <c r="GB192" s="121"/>
      <c r="GF192" s="8"/>
      <c r="GH192" s="121"/>
      <c r="GL192" s="8"/>
      <c r="GN192" s="121"/>
      <c r="GR192" s="8"/>
      <c r="GT192" s="121"/>
      <c r="GX192" s="8"/>
      <c r="GZ192" s="121"/>
      <c r="HD192" s="8"/>
      <c r="HF192" s="121"/>
      <c r="HJ192" s="8"/>
      <c r="HL192" s="121"/>
      <c r="HP192" s="8"/>
      <c r="HR192" s="121"/>
      <c r="HV192" s="8"/>
      <c r="HX192" s="121"/>
      <c r="IB192" s="8"/>
      <c r="ID192" s="121"/>
      <c r="IH192" s="8"/>
      <c r="IJ192" s="121"/>
      <c r="IN192" s="8"/>
      <c r="IP192" s="121"/>
      <c r="IT192" s="8"/>
      <c r="IV192" s="121"/>
      <c r="IZ192" s="8"/>
      <c r="JB192" s="121"/>
      <c r="JF192" s="8"/>
      <c r="JH192" s="121"/>
      <c r="JL192" s="8"/>
      <c r="JN192" s="121"/>
      <c r="JR192" s="8"/>
      <c r="JT192" s="121"/>
      <c r="JX192" s="8"/>
      <c r="JZ192" s="121"/>
      <c r="KD192" s="8"/>
      <c r="KF192" s="121"/>
      <c r="KJ192" s="8"/>
      <c r="KL192" s="121"/>
      <c r="KP192" s="8"/>
      <c r="KR192" s="121"/>
      <c r="KV192" s="8"/>
      <c r="KX192" s="121"/>
      <c r="LB192" s="8"/>
      <c r="LD192" s="121"/>
    </row>
    <row r="193" spans="1:316" x14ac:dyDescent="0.3">
      <c r="A193" s="1">
        <v>190</v>
      </c>
      <c r="B193" s="8"/>
      <c r="D193" s="121"/>
      <c r="H193" s="8"/>
      <c r="J193" s="121"/>
      <c r="N193" s="8"/>
      <c r="P193" s="121"/>
      <c r="T193" s="8"/>
      <c r="V193" s="121"/>
      <c r="Z193" s="8"/>
      <c r="AB193" s="121"/>
      <c r="AF193" s="8"/>
      <c r="AH193" s="121"/>
      <c r="AL193" s="8"/>
      <c r="AN193" s="121"/>
      <c r="AR193" s="8"/>
      <c r="AT193" s="121"/>
      <c r="AX193" s="8"/>
      <c r="AZ193" s="121"/>
      <c r="BD193" s="8"/>
      <c r="BF193" s="121"/>
      <c r="BJ193" s="8"/>
      <c r="BL193" s="121"/>
      <c r="BP193" s="8"/>
      <c r="BR193" s="121"/>
      <c r="BV193" s="8"/>
      <c r="BX193" s="121"/>
      <c r="CB193" s="8"/>
      <c r="CD193" s="121"/>
      <c r="CH193" s="8"/>
      <c r="CJ193" s="121"/>
      <c r="CN193" s="8"/>
      <c r="CP193" s="121"/>
      <c r="CT193" s="8"/>
      <c r="CV193" s="121"/>
      <c r="CZ193" s="8"/>
      <c r="DB193" s="121"/>
      <c r="DF193" s="8"/>
      <c r="DH193" s="121"/>
      <c r="DL193" s="8"/>
      <c r="DN193" s="121"/>
      <c r="DR193" s="8"/>
      <c r="DT193" s="121"/>
      <c r="DX193" s="8"/>
      <c r="DZ193" s="121"/>
      <c r="ED193" s="8"/>
      <c r="EF193" s="121"/>
      <c r="EJ193" s="8"/>
      <c r="EL193" s="121"/>
      <c r="EP193" s="8"/>
      <c r="ER193" s="121"/>
      <c r="EV193" s="8"/>
      <c r="EX193" s="121"/>
      <c r="FB193" s="8"/>
      <c r="FD193" s="121"/>
      <c r="FH193" s="8"/>
      <c r="FJ193" s="121"/>
      <c r="FN193" s="8"/>
      <c r="FP193" s="121"/>
      <c r="FT193" s="8"/>
      <c r="FV193" s="121"/>
      <c r="FZ193" s="8"/>
      <c r="GB193" s="121"/>
      <c r="GF193" s="8"/>
      <c r="GH193" s="121"/>
      <c r="GL193" s="8"/>
      <c r="GN193" s="121"/>
      <c r="GR193" s="8"/>
      <c r="GT193" s="121"/>
      <c r="GX193" s="8"/>
      <c r="GZ193" s="121"/>
      <c r="HD193" s="8"/>
      <c r="HF193" s="121"/>
      <c r="HJ193" s="8"/>
      <c r="HL193" s="121"/>
      <c r="HP193" s="8"/>
      <c r="HR193" s="121"/>
      <c r="HV193" s="8"/>
      <c r="HX193" s="121"/>
      <c r="IB193" s="8"/>
      <c r="ID193" s="121"/>
      <c r="IH193" s="8"/>
      <c r="IJ193" s="121"/>
      <c r="IN193" s="8"/>
      <c r="IP193" s="121"/>
      <c r="IT193" s="8"/>
      <c r="IV193" s="121"/>
      <c r="IZ193" s="8"/>
      <c r="JB193" s="121"/>
      <c r="JF193" s="8"/>
      <c r="JH193" s="121"/>
      <c r="JL193" s="8"/>
      <c r="JN193" s="121"/>
      <c r="JR193" s="8"/>
      <c r="JT193" s="121"/>
      <c r="JX193" s="8"/>
      <c r="JZ193" s="121"/>
      <c r="KD193" s="8"/>
      <c r="KF193" s="121"/>
      <c r="KJ193" s="8"/>
      <c r="KL193" s="121"/>
      <c r="KP193" s="8"/>
      <c r="KR193" s="121"/>
      <c r="KV193" s="8"/>
      <c r="KX193" s="121"/>
      <c r="LB193" s="8"/>
      <c r="LD193" s="121"/>
    </row>
    <row r="194" spans="1:316" x14ac:dyDescent="0.3">
      <c r="A194" s="1">
        <v>191</v>
      </c>
      <c r="B194" s="8"/>
      <c r="D194" s="121"/>
      <c r="H194" s="8"/>
      <c r="J194" s="121"/>
      <c r="N194" s="8"/>
      <c r="P194" s="121"/>
      <c r="T194" s="8"/>
      <c r="V194" s="121"/>
      <c r="Z194" s="8"/>
      <c r="AB194" s="121"/>
      <c r="AF194" s="8"/>
      <c r="AH194" s="121"/>
      <c r="AL194" s="8"/>
      <c r="AN194" s="121"/>
      <c r="AR194" s="8"/>
      <c r="AT194" s="121"/>
      <c r="AX194" s="8"/>
      <c r="AZ194" s="121"/>
      <c r="BD194" s="8"/>
      <c r="BF194" s="121"/>
      <c r="BJ194" s="8"/>
      <c r="BL194" s="121"/>
      <c r="BP194" s="8"/>
      <c r="BR194" s="121"/>
      <c r="BV194" s="8"/>
      <c r="BX194" s="121"/>
      <c r="CB194" s="8"/>
      <c r="CD194" s="121"/>
      <c r="CH194" s="8"/>
      <c r="CJ194" s="121"/>
      <c r="CN194" s="8"/>
      <c r="CP194" s="121"/>
      <c r="CT194" s="8"/>
      <c r="CV194" s="121"/>
      <c r="CZ194" s="8"/>
      <c r="DB194" s="121"/>
      <c r="DF194" s="8"/>
      <c r="DH194" s="121"/>
      <c r="DL194" s="8"/>
      <c r="DN194" s="121"/>
      <c r="DR194" s="8"/>
      <c r="DT194" s="121"/>
      <c r="DX194" s="8"/>
      <c r="DZ194" s="121"/>
      <c r="ED194" s="8"/>
      <c r="EF194" s="121"/>
      <c r="EJ194" s="8"/>
      <c r="EL194" s="121"/>
      <c r="EP194" s="8"/>
      <c r="ER194" s="121"/>
      <c r="EV194" s="8"/>
      <c r="EX194" s="121"/>
      <c r="FB194" s="8"/>
      <c r="FD194" s="121"/>
      <c r="FH194" s="8"/>
      <c r="FJ194" s="121"/>
      <c r="FN194" s="8"/>
      <c r="FP194" s="121"/>
      <c r="FT194" s="8"/>
      <c r="FV194" s="121"/>
      <c r="FZ194" s="8"/>
      <c r="GB194" s="121"/>
      <c r="GF194" s="8"/>
      <c r="GH194" s="121"/>
      <c r="GL194" s="8"/>
      <c r="GN194" s="121"/>
      <c r="GR194" s="8"/>
      <c r="GT194" s="121"/>
      <c r="GX194" s="8"/>
      <c r="GZ194" s="121"/>
      <c r="HD194" s="8"/>
      <c r="HF194" s="121"/>
      <c r="HJ194" s="8"/>
      <c r="HL194" s="121"/>
      <c r="HP194" s="8"/>
      <c r="HR194" s="121"/>
      <c r="HV194" s="8"/>
      <c r="HX194" s="121"/>
      <c r="IB194" s="8"/>
      <c r="ID194" s="121"/>
      <c r="IH194" s="8"/>
      <c r="IJ194" s="121"/>
      <c r="IN194" s="8"/>
      <c r="IP194" s="121"/>
      <c r="IT194" s="8"/>
      <c r="IV194" s="121"/>
      <c r="IZ194" s="8"/>
      <c r="JB194" s="121"/>
      <c r="JF194" s="8"/>
      <c r="JH194" s="121"/>
      <c r="JL194" s="8"/>
      <c r="JN194" s="121"/>
      <c r="JR194" s="8"/>
      <c r="JT194" s="121"/>
      <c r="JX194" s="8"/>
      <c r="JZ194" s="121"/>
      <c r="KD194" s="8"/>
      <c r="KF194" s="121"/>
      <c r="KJ194" s="8"/>
      <c r="KL194" s="121"/>
      <c r="KP194" s="8"/>
      <c r="KR194" s="121"/>
      <c r="KV194" s="8"/>
      <c r="KX194" s="121"/>
      <c r="LB194" s="8"/>
      <c r="LD194" s="121"/>
    </row>
    <row r="195" spans="1:316" x14ac:dyDescent="0.3">
      <c r="A195" s="1">
        <v>192</v>
      </c>
      <c r="B195" s="8"/>
      <c r="D195" s="121"/>
      <c r="H195" s="8"/>
      <c r="J195" s="121"/>
      <c r="N195" s="8"/>
      <c r="P195" s="121"/>
      <c r="T195" s="8"/>
      <c r="V195" s="121"/>
      <c r="Z195" s="8"/>
      <c r="AB195" s="121"/>
      <c r="AF195" s="8"/>
      <c r="AH195" s="121"/>
      <c r="AL195" s="8"/>
      <c r="AN195" s="121"/>
      <c r="AR195" s="8"/>
      <c r="AT195" s="121"/>
      <c r="AX195" s="8"/>
      <c r="AZ195" s="121"/>
      <c r="BD195" s="8"/>
      <c r="BF195" s="121"/>
      <c r="BJ195" s="8"/>
      <c r="BL195" s="121"/>
      <c r="BP195" s="8"/>
      <c r="BR195" s="121"/>
      <c r="BV195" s="8"/>
      <c r="BX195" s="121"/>
      <c r="CB195" s="8"/>
      <c r="CD195" s="121"/>
      <c r="CH195" s="8"/>
      <c r="CJ195" s="121"/>
      <c r="CN195" s="8"/>
      <c r="CP195" s="121"/>
      <c r="CT195" s="8"/>
      <c r="CV195" s="121"/>
      <c r="CZ195" s="8"/>
      <c r="DB195" s="121"/>
      <c r="DF195" s="8"/>
      <c r="DH195" s="121"/>
      <c r="DL195" s="8"/>
      <c r="DN195" s="121"/>
      <c r="DR195" s="8"/>
      <c r="DT195" s="121"/>
      <c r="DX195" s="8"/>
      <c r="DZ195" s="121"/>
      <c r="ED195" s="8"/>
      <c r="EF195" s="121"/>
      <c r="EJ195" s="8"/>
      <c r="EL195" s="121"/>
      <c r="EP195" s="8"/>
      <c r="ER195" s="121"/>
      <c r="EV195" s="8"/>
      <c r="EX195" s="121"/>
      <c r="FB195" s="8"/>
      <c r="FD195" s="121"/>
      <c r="FH195" s="8"/>
      <c r="FJ195" s="121"/>
      <c r="FN195" s="8"/>
      <c r="FP195" s="121"/>
      <c r="FT195" s="8"/>
      <c r="FV195" s="121"/>
      <c r="FZ195" s="8"/>
      <c r="GB195" s="121"/>
      <c r="GF195" s="8"/>
      <c r="GH195" s="121"/>
      <c r="GL195" s="8"/>
      <c r="GN195" s="121"/>
      <c r="GR195" s="8"/>
      <c r="GT195" s="121"/>
      <c r="GX195" s="8"/>
      <c r="GZ195" s="121"/>
      <c r="HD195" s="8"/>
      <c r="HF195" s="121"/>
      <c r="HJ195" s="8"/>
      <c r="HL195" s="121"/>
      <c r="HP195" s="8"/>
      <c r="HR195" s="121"/>
      <c r="HV195" s="8"/>
      <c r="HX195" s="121"/>
      <c r="IB195" s="8"/>
      <c r="ID195" s="121"/>
      <c r="IH195" s="8"/>
      <c r="IJ195" s="121"/>
      <c r="IN195" s="8"/>
      <c r="IP195" s="121"/>
      <c r="IT195" s="8"/>
      <c r="IV195" s="121"/>
      <c r="IZ195" s="8"/>
      <c r="JB195" s="121"/>
      <c r="JF195" s="8"/>
      <c r="JH195" s="121"/>
      <c r="JL195" s="8"/>
      <c r="JN195" s="121"/>
      <c r="JR195" s="8"/>
      <c r="JT195" s="121"/>
      <c r="JX195" s="8"/>
      <c r="JZ195" s="121"/>
      <c r="KD195" s="8"/>
      <c r="KF195" s="121"/>
      <c r="KJ195" s="8"/>
      <c r="KL195" s="121"/>
      <c r="KP195" s="8"/>
      <c r="KR195" s="121"/>
      <c r="KV195" s="8"/>
      <c r="KX195" s="121"/>
      <c r="LB195" s="8"/>
      <c r="LD195" s="121"/>
    </row>
    <row r="196" spans="1:316" x14ac:dyDescent="0.3">
      <c r="A196" s="1">
        <v>193</v>
      </c>
      <c r="B196" s="8"/>
      <c r="D196" s="121"/>
      <c r="H196" s="8"/>
      <c r="J196" s="121"/>
      <c r="N196" s="8"/>
      <c r="P196" s="121"/>
      <c r="T196" s="8"/>
      <c r="V196" s="121"/>
      <c r="Z196" s="8"/>
      <c r="AB196" s="121"/>
      <c r="AF196" s="8"/>
      <c r="AH196" s="121"/>
      <c r="AL196" s="8"/>
      <c r="AN196" s="121"/>
      <c r="AR196" s="8"/>
      <c r="AT196" s="121"/>
      <c r="AX196" s="8"/>
      <c r="AZ196" s="121"/>
      <c r="BD196" s="8"/>
      <c r="BF196" s="121"/>
      <c r="BJ196" s="8"/>
      <c r="BL196" s="121"/>
      <c r="BP196" s="8"/>
      <c r="BR196" s="121"/>
      <c r="BV196" s="8"/>
      <c r="BX196" s="121"/>
      <c r="CB196" s="8"/>
      <c r="CD196" s="121"/>
      <c r="CH196" s="8"/>
      <c r="CJ196" s="121"/>
      <c r="CN196" s="8"/>
      <c r="CP196" s="121"/>
      <c r="CT196" s="8"/>
      <c r="CV196" s="121"/>
      <c r="CZ196" s="8"/>
      <c r="DB196" s="121"/>
      <c r="DF196" s="8"/>
      <c r="DH196" s="121"/>
      <c r="DL196" s="8"/>
      <c r="DN196" s="121"/>
      <c r="DR196" s="8"/>
      <c r="DT196" s="121"/>
      <c r="DX196" s="8"/>
      <c r="DZ196" s="121"/>
      <c r="ED196" s="8"/>
      <c r="EF196" s="121"/>
      <c r="EJ196" s="8"/>
      <c r="EL196" s="121"/>
      <c r="EP196" s="8"/>
      <c r="ER196" s="121"/>
      <c r="EV196" s="8"/>
      <c r="EX196" s="121"/>
      <c r="FB196" s="8"/>
      <c r="FD196" s="121"/>
      <c r="FH196" s="8"/>
      <c r="FJ196" s="121"/>
      <c r="FN196" s="8"/>
      <c r="FP196" s="121"/>
      <c r="FT196" s="8"/>
      <c r="FV196" s="121"/>
      <c r="FZ196" s="8"/>
      <c r="GB196" s="121"/>
      <c r="GF196" s="8"/>
      <c r="GH196" s="121"/>
      <c r="GL196" s="8"/>
      <c r="GN196" s="121"/>
      <c r="GR196" s="8"/>
      <c r="GT196" s="121"/>
      <c r="GX196" s="8"/>
      <c r="GZ196" s="121"/>
      <c r="HD196" s="8"/>
      <c r="HF196" s="121"/>
      <c r="HJ196" s="8"/>
      <c r="HL196" s="121"/>
      <c r="HP196" s="8"/>
      <c r="HR196" s="121"/>
      <c r="HV196" s="8"/>
      <c r="HX196" s="121"/>
      <c r="IB196" s="8"/>
      <c r="ID196" s="121"/>
      <c r="IH196" s="8"/>
      <c r="IJ196" s="121"/>
      <c r="IN196" s="8"/>
      <c r="IP196" s="121"/>
      <c r="IT196" s="8"/>
      <c r="IV196" s="121"/>
      <c r="IZ196" s="8"/>
      <c r="JB196" s="121"/>
      <c r="JF196" s="8"/>
      <c r="JH196" s="121"/>
      <c r="JL196" s="8"/>
      <c r="JN196" s="121"/>
      <c r="JR196" s="8"/>
      <c r="JT196" s="121"/>
      <c r="JX196" s="8"/>
      <c r="JZ196" s="121"/>
      <c r="KD196" s="8"/>
      <c r="KF196" s="121"/>
      <c r="KJ196" s="8"/>
      <c r="KL196" s="121"/>
      <c r="KP196" s="8"/>
      <c r="KR196" s="121"/>
      <c r="KV196" s="8"/>
      <c r="KX196" s="121"/>
      <c r="LB196" s="8"/>
      <c r="LD196" s="121"/>
    </row>
    <row r="197" spans="1:316" x14ac:dyDescent="0.3">
      <c r="A197" s="1">
        <v>194</v>
      </c>
      <c r="B197" s="8"/>
      <c r="D197" s="121"/>
      <c r="H197" s="8"/>
      <c r="J197" s="121"/>
      <c r="N197" s="8"/>
      <c r="P197" s="121"/>
      <c r="T197" s="8"/>
      <c r="V197" s="121"/>
      <c r="Z197" s="8"/>
      <c r="AB197" s="121"/>
      <c r="AF197" s="8"/>
      <c r="AH197" s="121"/>
      <c r="AL197" s="8"/>
      <c r="AN197" s="121"/>
      <c r="AR197" s="8"/>
      <c r="AT197" s="121"/>
      <c r="AX197" s="8"/>
      <c r="AZ197" s="121"/>
      <c r="BD197" s="8"/>
      <c r="BF197" s="121"/>
      <c r="BJ197" s="8"/>
      <c r="BL197" s="121"/>
      <c r="BP197" s="8"/>
      <c r="BR197" s="121"/>
      <c r="BV197" s="8"/>
      <c r="BX197" s="121"/>
      <c r="CB197" s="8"/>
      <c r="CD197" s="121"/>
      <c r="CH197" s="8"/>
      <c r="CJ197" s="121"/>
      <c r="CN197" s="8"/>
      <c r="CP197" s="121"/>
      <c r="CT197" s="8"/>
      <c r="CV197" s="121"/>
      <c r="CZ197" s="8"/>
      <c r="DB197" s="121"/>
      <c r="DF197" s="8"/>
      <c r="DH197" s="121"/>
      <c r="DL197" s="8"/>
      <c r="DN197" s="121"/>
      <c r="DR197" s="8"/>
      <c r="DT197" s="121"/>
      <c r="DX197" s="8"/>
      <c r="DZ197" s="121"/>
      <c r="ED197" s="8"/>
      <c r="EF197" s="121"/>
      <c r="EJ197" s="8"/>
      <c r="EL197" s="121"/>
      <c r="EP197" s="8"/>
      <c r="ER197" s="121"/>
      <c r="EV197" s="8"/>
      <c r="EX197" s="121"/>
      <c r="FB197" s="8"/>
      <c r="FD197" s="121"/>
      <c r="FH197" s="8"/>
      <c r="FJ197" s="121"/>
      <c r="FN197" s="8"/>
      <c r="FP197" s="121"/>
      <c r="FT197" s="8"/>
      <c r="FV197" s="121"/>
      <c r="FZ197" s="8"/>
      <c r="GB197" s="121"/>
      <c r="GF197" s="8"/>
      <c r="GH197" s="121"/>
      <c r="GL197" s="8"/>
      <c r="GN197" s="121"/>
      <c r="GR197" s="8"/>
      <c r="GT197" s="121"/>
      <c r="GX197" s="8"/>
      <c r="GZ197" s="121"/>
      <c r="HD197" s="8"/>
      <c r="HF197" s="121"/>
      <c r="HJ197" s="8"/>
      <c r="HL197" s="121"/>
      <c r="HP197" s="8"/>
      <c r="HR197" s="121"/>
      <c r="HV197" s="8"/>
      <c r="HX197" s="121"/>
      <c r="IB197" s="8"/>
      <c r="ID197" s="121"/>
      <c r="IH197" s="8"/>
      <c r="IJ197" s="121"/>
      <c r="IN197" s="8"/>
      <c r="IP197" s="121"/>
      <c r="IT197" s="8"/>
      <c r="IV197" s="121"/>
      <c r="IZ197" s="8"/>
      <c r="JB197" s="121"/>
      <c r="JF197" s="8"/>
      <c r="JH197" s="121"/>
      <c r="JL197" s="8"/>
      <c r="JN197" s="121"/>
      <c r="JR197" s="8"/>
      <c r="JT197" s="121"/>
      <c r="JX197" s="8"/>
      <c r="JZ197" s="121"/>
      <c r="KD197" s="8"/>
      <c r="KF197" s="121"/>
      <c r="KJ197" s="8"/>
      <c r="KL197" s="121"/>
      <c r="KP197" s="8"/>
      <c r="KR197" s="121"/>
      <c r="KV197" s="8"/>
      <c r="KX197" s="121"/>
      <c r="LB197" s="8"/>
      <c r="LD197" s="121"/>
    </row>
    <row r="198" spans="1:316" x14ac:dyDescent="0.3">
      <c r="A198" s="1">
        <v>195</v>
      </c>
      <c r="B198" s="8"/>
      <c r="D198" s="121"/>
      <c r="H198" s="8"/>
      <c r="J198" s="121"/>
      <c r="N198" s="8"/>
      <c r="P198" s="121"/>
      <c r="T198" s="8"/>
      <c r="V198" s="121"/>
      <c r="Z198" s="8"/>
      <c r="AB198" s="121"/>
      <c r="AF198" s="8"/>
      <c r="AH198" s="121"/>
      <c r="AL198" s="8"/>
      <c r="AN198" s="121"/>
      <c r="AR198" s="8"/>
      <c r="AT198" s="121"/>
      <c r="AX198" s="8"/>
      <c r="AZ198" s="121"/>
      <c r="BD198" s="8"/>
      <c r="BF198" s="121"/>
      <c r="BJ198" s="8"/>
      <c r="BL198" s="121"/>
      <c r="BP198" s="8"/>
      <c r="BR198" s="121"/>
      <c r="BV198" s="8"/>
      <c r="BX198" s="121"/>
      <c r="CB198" s="8"/>
      <c r="CD198" s="121"/>
      <c r="CH198" s="8"/>
      <c r="CJ198" s="121"/>
      <c r="CN198" s="8"/>
      <c r="CP198" s="121"/>
      <c r="CT198" s="8"/>
      <c r="CV198" s="121"/>
      <c r="CZ198" s="8"/>
      <c r="DB198" s="121"/>
      <c r="DF198" s="8"/>
      <c r="DH198" s="121"/>
      <c r="DL198" s="8"/>
      <c r="DN198" s="121"/>
      <c r="DR198" s="8"/>
      <c r="DT198" s="121"/>
      <c r="DX198" s="8"/>
      <c r="DZ198" s="121"/>
      <c r="ED198" s="8"/>
      <c r="EF198" s="121"/>
      <c r="EJ198" s="8"/>
      <c r="EL198" s="121"/>
      <c r="EP198" s="8"/>
      <c r="ER198" s="121"/>
      <c r="EV198" s="8"/>
      <c r="EX198" s="121"/>
      <c r="FB198" s="8"/>
      <c r="FD198" s="121"/>
      <c r="FH198" s="8"/>
      <c r="FJ198" s="121"/>
      <c r="FN198" s="8"/>
      <c r="FP198" s="121"/>
      <c r="FT198" s="8"/>
      <c r="FV198" s="121"/>
      <c r="FZ198" s="8"/>
      <c r="GB198" s="121"/>
      <c r="GF198" s="8"/>
      <c r="GH198" s="121"/>
      <c r="GL198" s="8"/>
      <c r="GN198" s="121"/>
      <c r="GR198" s="8"/>
      <c r="GT198" s="121"/>
      <c r="GX198" s="8"/>
      <c r="GZ198" s="121"/>
      <c r="HD198" s="8"/>
      <c r="HF198" s="121"/>
      <c r="HJ198" s="8"/>
      <c r="HL198" s="121"/>
      <c r="HP198" s="8"/>
      <c r="HR198" s="121"/>
      <c r="HV198" s="8"/>
      <c r="HX198" s="121"/>
      <c r="IB198" s="8"/>
      <c r="ID198" s="121"/>
      <c r="IH198" s="8"/>
      <c r="IJ198" s="121"/>
      <c r="IN198" s="8"/>
      <c r="IP198" s="121"/>
      <c r="IT198" s="8"/>
      <c r="IV198" s="121"/>
      <c r="IZ198" s="8"/>
      <c r="JB198" s="121"/>
      <c r="JF198" s="8"/>
      <c r="JH198" s="121"/>
      <c r="JL198" s="8"/>
      <c r="JN198" s="121"/>
      <c r="JR198" s="8"/>
      <c r="JT198" s="121"/>
      <c r="JX198" s="8"/>
      <c r="JZ198" s="121"/>
      <c r="KD198" s="8"/>
      <c r="KF198" s="121"/>
      <c r="KJ198" s="8"/>
      <c r="KL198" s="121"/>
      <c r="KP198" s="8"/>
      <c r="KR198" s="121"/>
      <c r="KV198" s="8"/>
      <c r="KX198" s="121"/>
      <c r="LB198" s="8"/>
      <c r="LD198" s="121"/>
    </row>
    <row r="199" spans="1:316" x14ac:dyDescent="0.3">
      <c r="A199" s="1">
        <v>196</v>
      </c>
      <c r="B199" s="8"/>
      <c r="D199" s="121"/>
      <c r="H199" s="8"/>
      <c r="J199" s="121"/>
      <c r="N199" s="8"/>
      <c r="P199" s="121"/>
      <c r="T199" s="8"/>
      <c r="V199" s="121"/>
      <c r="Z199" s="8"/>
      <c r="AB199" s="121"/>
      <c r="AF199" s="8"/>
      <c r="AH199" s="121"/>
      <c r="AL199" s="8"/>
      <c r="AN199" s="121"/>
      <c r="AR199" s="8"/>
      <c r="AT199" s="121"/>
      <c r="AX199" s="8"/>
      <c r="AZ199" s="121"/>
      <c r="BD199" s="8"/>
      <c r="BF199" s="121"/>
      <c r="BJ199" s="8"/>
      <c r="BL199" s="121"/>
      <c r="BP199" s="8"/>
      <c r="BR199" s="121"/>
      <c r="BV199" s="8"/>
      <c r="BX199" s="121"/>
      <c r="CB199" s="8"/>
      <c r="CD199" s="121"/>
      <c r="CH199" s="8"/>
      <c r="CJ199" s="121"/>
      <c r="CN199" s="8"/>
      <c r="CP199" s="121"/>
      <c r="CT199" s="8"/>
      <c r="CV199" s="121"/>
      <c r="CZ199" s="8"/>
      <c r="DB199" s="121"/>
      <c r="DF199" s="8"/>
      <c r="DH199" s="121"/>
      <c r="DL199" s="8"/>
      <c r="DN199" s="121"/>
      <c r="DR199" s="8"/>
      <c r="DT199" s="121"/>
      <c r="DX199" s="8"/>
      <c r="DZ199" s="121"/>
      <c r="ED199" s="8"/>
      <c r="EF199" s="121"/>
      <c r="EJ199" s="8"/>
      <c r="EL199" s="121"/>
      <c r="EP199" s="8"/>
      <c r="ER199" s="121"/>
      <c r="EV199" s="8"/>
      <c r="EX199" s="121"/>
      <c r="FB199" s="8"/>
      <c r="FD199" s="121"/>
      <c r="FH199" s="8"/>
      <c r="FJ199" s="121"/>
      <c r="FN199" s="8"/>
      <c r="FP199" s="121"/>
      <c r="FT199" s="8"/>
      <c r="FV199" s="121"/>
      <c r="FZ199" s="8"/>
      <c r="GB199" s="121"/>
      <c r="GF199" s="8"/>
      <c r="GH199" s="121"/>
      <c r="GL199" s="8"/>
      <c r="GN199" s="121"/>
      <c r="GR199" s="8"/>
      <c r="GT199" s="121"/>
      <c r="GX199" s="8"/>
      <c r="GZ199" s="121"/>
      <c r="HD199" s="8"/>
      <c r="HF199" s="121"/>
      <c r="HJ199" s="8"/>
      <c r="HL199" s="121"/>
      <c r="HP199" s="8"/>
      <c r="HR199" s="121"/>
      <c r="HV199" s="8"/>
      <c r="HX199" s="121"/>
      <c r="IB199" s="8"/>
      <c r="ID199" s="121"/>
      <c r="IH199" s="8"/>
      <c r="IJ199" s="121"/>
      <c r="IN199" s="8"/>
      <c r="IP199" s="121"/>
      <c r="IT199" s="8"/>
      <c r="IV199" s="121"/>
      <c r="IZ199" s="8"/>
      <c r="JB199" s="121"/>
      <c r="JF199" s="8"/>
      <c r="JH199" s="121"/>
      <c r="JL199" s="8"/>
      <c r="JN199" s="121"/>
      <c r="JR199" s="8"/>
      <c r="JT199" s="121"/>
      <c r="JX199" s="8"/>
      <c r="JZ199" s="121"/>
      <c r="KD199" s="8"/>
      <c r="KF199" s="121"/>
      <c r="KJ199" s="8"/>
      <c r="KL199" s="121"/>
      <c r="KP199" s="8"/>
      <c r="KR199" s="121"/>
      <c r="KV199" s="8"/>
      <c r="KX199" s="121"/>
      <c r="LB199" s="8"/>
      <c r="LD199" s="121"/>
    </row>
    <row r="200" spans="1:316" x14ac:dyDescent="0.3">
      <c r="A200" s="1">
        <v>197</v>
      </c>
      <c r="B200" s="8"/>
      <c r="D200" s="121"/>
      <c r="H200" s="8"/>
      <c r="J200" s="121"/>
      <c r="N200" s="8"/>
      <c r="P200" s="121"/>
      <c r="T200" s="8"/>
      <c r="V200" s="121"/>
      <c r="Z200" s="8"/>
      <c r="AB200" s="121"/>
      <c r="AF200" s="8"/>
      <c r="AH200" s="121"/>
      <c r="AL200" s="8"/>
      <c r="AN200" s="121"/>
      <c r="AR200" s="8"/>
      <c r="AT200" s="121"/>
      <c r="AX200" s="8"/>
      <c r="AZ200" s="121"/>
      <c r="BD200" s="8"/>
      <c r="BF200" s="121"/>
      <c r="BJ200" s="8"/>
      <c r="BL200" s="121"/>
      <c r="BP200" s="8"/>
      <c r="BR200" s="121"/>
      <c r="BV200" s="8"/>
      <c r="BX200" s="121"/>
      <c r="CB200" s="8"/>
      <c r="CD200" s="121"/>
      <c r="CH200" s="8"/>
      <c r="CJ200" s="121"/>
      <c r="CN200" s="8"/>
      <c r="CP200" s="121"/>
      <c r="CT200" s="8"/>
      <c r="CV200" s="121"/>
      <c r="CZ200" s="8"/>
      <c r="DB200" s="121"/>
      <c r="DF200" s="8"/>
      <c r="DH200" s="121"/>
      <c r="DL200" s="8"/>
      <c r="DN200" s="121"/>
      <c r="DR200" s="8"/>
      <c r="DT200" s="121"/>
      <c r="DX200" s="8"/>
      <c r="DZ200" s="121"/>
      <c r="ED200" s="8"/>
      <c r="EF200" s="121"/>
      <c r="EJ200" s="8"/>
      <c r="EL200" s="121"/>
      <c r="EP200" s="8"/>
      <c r="ER200" s="121"/>
      <c r="EV200" s="8"/>
      <c r="EX200" s="121"/>
      <c r="FB200" s="8"/>
      <c r="FD200" s="121"/>
      <c r="FH200" s="8"/>
      <c r="FJ200" s="121"/>
      <c r="FN200" s="8"/>
      <c r="FP200" s="121"/>
      <c r="FT200" s="8"/>
      <c r="FV200" s="121"/>
      <c r="FZ200" s="8"/>
      <c r="GB200" s="121"/>
      <c r="GF200" s="8"/>
      <c r="GH200" s="121"/>
      <c r="GL200" s="8"/>
      <c r="GN200" s="121"/>
      <c r="GR200" s="8"/>
      <c r="GT200" s="121"/>
      <c r="GX200" s="8"/>
      <c r="GZ200" s="121"/>
      <c r="HD200" s="8"/>
      <c r="HF200" s="121"/>
      <c r="HJ200" s="8"/>
      <c r="HL200" s="121"/>
      <c r="HP200" s="8"/>
      <c r="HR200" s="121"/>
      <c r="HV200" s="8"/>
      <c r="HX200" s="121"/>
      <c r="IB200" s="8"/>
      <c r="ID200" s="121"/>
      <c r="IH200" s="8"/>
      <c r="IJ200" s="121"/>
      <c r="IN200" s="8"/>
      <c r="IP200" s="121"/>
      <c r="IT200" s="8"/>
      <c r="IV200" s="121"/>
      <c r="IZ200" s="8"/>
      <c r="JB200" s="121"/>
      <c r="JF200" s="8"/>
      <c r="JH200" s="121"/>
      <c r="JL200" s="8"/>
      <c r="JN200" s="121"/>
      <c r="JR200" s="8"/>
      <c r="JT200" s="121"/>
      <c r="JX200" s="8"/>
      <c r="JZ200" s="121"/>
      <c r="KD200" s="8"/>
      <c r="KF200" s="121"/>
      <c r="KJ200" s="8"/>
      <c r="KL200" s="121"/>
      <c r="KP200" s="8"/>
      <c r="KR200" s="121"/>
      <c r="KV200" s="8"/>
      <c r="KX200" s="121"/>
      <c r="LB200" s="8"/>
      <c r="LD200" s="121"/>
    </row>
    <row r="201" spans="1:316" x14ac:dyDescent="0.3">
      <c r="A201" s="1">
        <v>198</v>
      </c>
      <c r="B201" s="8"/>
      <c r="D201" s="121"/>
      <c r="H201" s="8"/>
      <c r="J201" s="121"/>
      <c r="N201" s="8"/>
      <c r="P201" s="121"/>
      <c r="T201" s="8"/>
      <c r="V201" s="121"/>
      <c r="Z201" s="8"/>
      <c r="AB201" s="121"/>
      <c r="AF201" s="8"/>
      <c r="AH201" s="121"/>
      <c r="AL201" s="8"/>
      <c r="AN201" s="121"/>
      <c r="AR201" s="8"/>
      <c r="AT201" s="121"/>
      <c r="AX201" s="8"/>
      <c r="AZ201" s="121"/>
      <c r="BD201" s="8"/>
      <c r="BF201" s="121"/>
      <c r="BJ201" s="8"/>
      <c r="BL201" s="121"/>
      <c r="BP201" s="8"/>
      <c r="BR201" s="121"/>
      <c r="BV201" s="8"/>
      <c r="BX201" s="121"/>
      <c r="CB201" s="8"/>
      <c r="CD201" s="121"/>
      <c r="CH201" s="8"/>
      <c r="CJ201" s="121"/>
      <c r="CN201" s="8"/>
      <c r="CP201" s="121"/>
      <c r="CT201" s="8"/>
      <c r="CV201" s="121"/>
      <c r="CZ201" s="8"/>
      <c r="DB201" s="121"/>
      <c r="DF201" s="8"/>
      <c r="DH201" s="121"/>
      <c r="DL201" s="8"/>
      <c r="DN201" s="121"/>
      <c r="DR201" s="8"/>
      <c r="DT201" s="121"/>
      <c r="DX201" s="8"/>
      <c r="DZ201" s="121"/>
      <c r="ED201" s="8"/>
      <c r="EF201" s="121"/>
      <c r="EJ201" s="8"/>
      <c r="EL201" s="121"/>
      <c r="EP201" s="8"/>
      <c r="ER201" s="121"/>
      <c r="EV201" s="8"/>
      <c r="EX201" s="121"/>
      <c r="FB201" s="8"/>
      <c r="FD201" s="121"/>
      <c r="FH201" s="8"/>
      <c r="FJ201" s="121"/>
      <c r="FN201" s="8"/>
      <c r="FP201" s="121"/>
      <c r="FT201" s="8"/>
      <c r="FV201" s="121"/>
      <c r="FZ201" s="8"/>
      <c r="GB201" s="121"/>
      <c r="GF201" s="8"/>
      <c r="GH201" s="121"/>
      <c r="GL201" s="8"/>
      <c r="GN201" s="121"/>
      <c r="GR201" s="8"/>
      <c r="GT201" s="121"/>
      <c r="GX201" s="8"/>
      <c r="GZ201" s="121"/>
      <c r="HD201" s="8"/>
      <c r="HF201" s="121"/>
      <c r="HJ201" s="8"/>
      <c r="HL201" s="121"/>
      <c r="HP201" s="8"/>
      <c r="HR201" s="121"/>
      <c r="HV201" s="8"/>
      <c r="HX201" s="121"/>
      <c r="IB201" s="8"/>
      <c r="ID201" s="121"/>
      <c r="IH201" s="8"/>
      <c r="IJ201" s="121"/>
      <c r="IN201" s="8"/>
      <c r="IP201" s="121"/>
      <c r="IT201" s="8"/>
      <c r="IV201" s="121"/>
      <c r="IZ201" s="8"/>
      <c r="JB201" s="121"/>
      <c r="JF201" s="8"/>
      <c r="JH201" s="121"/>
      <c r="JL201" s="8"/>
      <c r="JN201" s="121"/>
      <c r="JR201" s="8"/>
      <c r="JT201" s="121"/>
      <c r="JX201" s="8"/>
      <c r="JZ201" s="121"/>
      <c r="KD201" s="8"/>
      <c r="KF201" s="121"/>
      <c r="KJ201" s="8"/>
      <c r="KL201" s="121"/>
      <c r="KP201" s="8"/>
      <c r="KR201" s="121"/>
      <c r="KV201" s="8"/>
      <c r="KX201" s="121"/>
      <c r="LB201" s="8"/>
      <c r="LD201" s="121"/>
    </row>
    <row r="202" spans="1:316" x14ac:dyDescent="0.3">
      <c r="A202" s="1">
        <v>199</v>
      </c>
      <c r="B202" s="8"/>
      <c r="D202" s="121"/>
      <c r="H202" s="8"/>
      <c r="J202" s="121"/>
      <c r="N202" s="8"/>
      <c r="P202" s="121"/>
      <c r="T202" s="8"/>
      <c r="V202" s="121"/>
      <c r="Z202" s="8"/>
      <c r="AB202" s="121"/>
      <c r="AF202" s="8"/>
      <c r="AH202" s="121"/>
      <c r="AL202" s="8"/>
      <c r="AN202" s="121"/>
      <c r="AR202" s="8"/>
      <c r="AT202" s="121"/>
      <c r="AX202" s="8"/>
      <c r="AZ202" s="121"/>
      <c r="BD202" s="8"/>
      <c r="BF202" s="121"/>
      <c r="BJ202" s="8"/>
      <c r="BL202" s="121"/>
      <c r="BP202" s="8"/>
      <c r="BR202" s="121"/>
      <c r="BV202" s="8"/>
      <c r="BX202" s="121"/>
      <c r="CB202" s="8"/>
      <c r="CD202" s="121"/>
      <c r="CH202" s="8"/>
      <c r="CJ202" s="121"/>
      <c r="CN202" s="8"/>
      <c r="CP202" s="121"/>
      <c r="CT202" s="8"/>
      <c r="CV202" s="121"/>
      <c r="CZ202" s="8"/>
      <c r="DB202" s="121"/>
      <c r="DF202" s="8"/>
      <c r="DH202" s="121"/>
      <c r="DL202" s="8"/>
      <c r="DN202" s="121"/>
      <c r="DR202" s="8"/>
      <c r="DT202" s="121"/>
      <c r="DX202" s="8"/>
      <c r="DZ202" s="121"/>
      <c r="ED202" s="8"/>
      <c r="EF202" s="121"/>
      <c r="EJ202" s="8"/>
      <c r="EL202" s="121"/>
      <c r="EP202" s="8"/>
      <c r="ER202" s="121"/>
      <c r="EV202" s="8"/>
      <c r="EX202" s="121"/>
      <c r="FB202" s="8"/>
      <c r="FD202" s="121"/>
      <c r="FH202" s="8"/>
      <c r="FJ202" s="121"/>
      <c r="FN202" s="8"/>
      <c r="FP202" s="121"/>
      <c r="FT202" s="8"/>
      <c r="FV202" s="121"/>
      <c r="FZ202" s="8"/>
      <c r="GB202" s="121"/>
      <c r="GF202" s="8"/>
      <c r="GH202" s="121"/>
      <c r="GL202" s="8"/>
      <c r="GN202" s="121"/>
      <c r="GR202" s="8"/>
      <c r="GT202" s="121"/>
      <c r="GX202" s="8"/>
      <c r="GZ202" s="121"/>
      <c r="HD202" s="8"/>
      <c r="HF202" s="121"/>
      <c r="HJ202" s="8"/>
      <c r="HL202" s="121"/>
      <c r="HP202" s="8"/>
      <c r="HR202" s="121"/>
      <c r="HV202" s="8"/>
      <c r="HX202" s="121"/>
      <c r="IB202" s="8"/>
      <c r="ID202" s="121"/>
      <c r="IH202" s="8"/>
      <c r="IJ202" s="121"/>
      <c r="IN202" s="8"/>
      <c r="IP202" s="121"/>
      <c r="IT202" s="8"/>
      <c r="IV202" s="121"/>
      <c r="IZ202" s="8"/>
      <c r="JB202" s="121"/>
      <c r="JF202" s="8"/>
      <c r="JH202" s="121"/>
      <c r="JL202" s="8"/>
      <c r="JN202" s="121"/>
      <c r="JR202" s="8"/>
      <c r="JT202" s="121"/>
      <c r="JX202" s="8"/>
      <c r="JZ202" s="121"/>
      <c r="KD202" s="8"/>
      <c r="KF202" s="121"/>
      <c r="KJ202" s="8"/>
      <c r="KL202" s="121"/>
      <c r="KP202" s="8"/>
      <c r="KR202" s="121"/>
      <c r="KV202" s="8"/>
      <c r="KX202" s="121"/>
      <c r="LB202" s="8"/>
      <c r="LD202" s="121"/>
    </row>
    <row r="203" spans="1:316" x14ac:dyDescent="0.3">
      <c r="A203" s="1">
        <v>200</v>
      </c>
      <c r="B203" s="8"/>
      <c r="D203" s="121"/>
      <c r="H203" s="8"/>
      <c r="J203" s="121"/>
      <c r="N203" s="8"/>
      <c r="P203" s="121"/>
      <c r="T203" s="8"/>
      <c r="V203" s="121"/>
      <c r="Z203" s="8"/>
      <c r="AB203" s="121"/>
      <c r="AF203" s="8"/>
      <c r="AH203" s="121"/>
      <c r="AL203" s="8"/>
      <c r="AN203" s="121"/>
      <c r="AR203" s="8"/>
      <c r="AT203" s="121"/>
      <c r="AX203" s="8"/>
      <c r="AZ203" s="121"/>
      <c r="BD203" s="8"/>
      <c r="BF203" s="121"/>
      <c r="BJ203" s="8"/>
      <c r="BL203" s="121"/>
      <c r="BP203" s="8"/>
      <c r="BR203" s="121"/>
      <c r="BV203" s="8"/>
      <c r="BX203" s="121"/>
      <c r="CB203" s="8"/>
      <c r="CD203" s="121"/>
      <c r="CH203" s="8"/>
      <c r="CJ203" s="121"/>
      <c r="CN203" s="8"/>
      <c r="CP203" s="121"/>
      <c r="CT203" s="8"/>
      <c r="CV203" s="121"/>
      <c r="CZ203" s="8"/>
      <c r="DB203" s="121"/>
      <c r="DF203" s="8"/>
      <c r="DH203" s="121"/>
      <c r="DL203" s="8"/>
      <c r="DN203" s="121"/>
      <c r="DR203" s="8"/>
      <c r="DT203" s="121"/>
      <c r="DX203" s="8"/>
      <c r="DZ203" s="121"/>
      <c r="ED203" s="8"/>
      <c r="EF203" s="121"/>
      <c r="EJ203" s="8"/>
      <c r="EL203" s="121"/>
      <c r="EP203" s="8"/>
      <c r="ER203" s="121"/>
      <c r="EV203" s="8"/>
      <c r="EX203" s="121"/>
      <c r="FB203" s="8"/>
      <c r="FD203" s="121"/>
      <c r="FH203" s="8"/>
      <c r="FJ203" s="121"/>
      <c r="FN203" s="8"/>
      <c r="FP203" s="121"/>
      <c r="FT203" s="8"/>
      <c r="FV203" s="121"/>
      <c r="FZ203" s="8"/>
      <c r="GB203" s="121"/>
      <c r="GF203" s="8"/>
      <c r="GH203" s="121"/>
      <c r="GL203" s="8"/>
      <c r="GN203" s="121"/>
      <c r="GR203" s="8"/>
      <c r="GT203" s="121"/>
      <c r="GX203" s="8"/>
      <c r="GZ203" s="121"/>
      <c r="HD203" s="8"/>
      <c r="HF203" s="121"/>
      <c r="HJ203" s="8"/>
      <c r="HL203" s="121"/>
      <c r="HP203" s="8"/>
      <c r="HR203" s="121"/>
      <c r="HV203" s="8"/>
      <c r="HX203" s="121"/>
      <c r="IB203" s="8"/>
      <c r="ID203" s="121"/>
      <c r="IH203" s="8"/>
      <c r="IJ203" s="121"/>
      <c r="IN203" s="8"/>
      <c r="IP203" s="121"/>
      <c r="IT203" s="8"/>
      <c r="IV203" s="121"/>
      <c r="IZ203" s="8"/>
      <c r="JB203" s="121"/>
      <c r="JF203" s="8"/>
      <c r="JH203" s="121"/>
      <c r="JL203" s="8"/>
      <c r="JN203" s="121"/>
      <c r="JR203" s="8"/>
      <c r="JT203" s="121"/>
      <c r="JX203" s="8"/>
      <c r="JZ203" s="121"/>
      <c r="KD203" s="8"/>
      <c r="KF203" s="121"/>
      <c r="KJ203" s="8"/>
      <c r="KL203" s="121"/>
      <c r="KP203" s="8"/>
      <c r="KR203" s="121"/>
      <c r="KV203" s="8"/>
      <c r="KX203" s="121"/>
      <c r="LB203" s="8"/>
      <c r="LD203" s="121"/>
    </row>
  </sheetData>
  <mergeCells count="105">
    <mergeCell ref="KY1:LA1"/>
    <mergeCell ref="LB1:LD1"/>
    <mergeCell ref="KG1:KI1"/>
    <mergeCell ref="KJ1:KL1"/>
    <mergeCell ref="KM1:KO1"/>
    <mergeCell ref="KP1:KR1"/>
    <mergeCell ref="KS1:KU1"/>
    <mergeCell ref="KV1:KX1"/>
    <mergeCell ref="JO1:JQ1"/>
    <mergeCell ref="JR1:JT1"/>
    <mergeCell ref="JU1:JW1"/>
    <mergeCell ref="JX1:JZ1"/>
    <mergeCell ref="KA1:KC1"/>
    <mergeCell ref="KD1:KF1"/>
    <mergeCell ref="IW1:IY1"/>
    <mergeCell ref="IZ1:JB1"/>
    <mergeCell ref="JC1:JE1"/>
    <mergeCell ref="JF1:JH1"/>
    <mergeCell ref="JI1:JK1"/>
    <mergeCell ref="JL1:JN1"/>
    <mergeCell ref="IE1:IG1"/>
    <mergeCell ref="IH1:IJ1"/>
    <mergeCell ref="IK1:IM1"/>
    <mergeCell ref="IN1:IP1"/>
    <mergeCell ref="IQ1:IS1"/>
    <mergeCell ref="IT1:IV1"/>
    <mergeCell ref="HM1:HO1"/>
    <mergeCell ref="HP1:HR1"/>
    <mergeCell ref="HS1:HU1"/>
    <mergeCell ref="HV1:HX1"/>
    <mergeCell ref="HY1:IA1"/>
    <mergeCell ref="IB1:ID1"/>
    <mergeCell ref="GU1:GW1"/>
    <mergeCell ref="GX1:GZ1"/>
    <mergeCell ref="HA1:HC1"/>
    <mergeCell ref="HD1:HF1"/>
    <mergeCell ref="HG1:HI1"/>
    <mergeCell ref="HJ1:HL1"/>
    <mergeCell ref="GC1:GE1"/>
    <mergeCell ref="GF1:GH1"/>
    <mergeCell ref="GI1:GK1"/>
    <mergeCell ref="GL1:GN1"/>
    <mergeCell ref="GO1:GQ1"/>
    <mergeCell ref="GR1:GT1"/>
    <mergeCell ref="FK1:FM1"/>
    <mergeCell ref="FN1:FP1"/>
    <mergeCell ref="FQ1:FS1"/>
    <mergeCell ref="FT1:FV1"/>
    <mergeCell ref="FW1:FY1"/>
    <mergeCell ref="FZ1:GB1"/>
    <mergeCell ref="ES1:EU1"/>
    <mergeCell ref="EV1:EX1"/>
    <mergeCell ref="EY1:FA1"/>
    <mergeCell ref="FB1:FD1"/>
    <mergeCell ref="FE1:FG1"/>
    <mergeCell ref="FH1:FJ1"/>
    <mergeCell ref="EA1:EC1"/>
    <mergeCell ref="ED1:EF1"/>
    <mergeCell ref="EG1:EI1"/>
    <mergeCell ref="EJ1:EL1"/>
    <mergeCell ref="EM1:EO1"/>
    <mergeCell ref="EP1:ER1"/>
    <mergeCell ref="DI1:DK1"/>
    <mergeCell ref="DL1:DN1"/>
    <mergeCell ref="DO1:DQ1"/>
    <mergeCell ref="DR1:DT1"/>
    <mergeCell ref="DU1:DW1"/>
    <mergeCell ref="DX1:DZ1"/>
    <mergeCell ref="CQ1:CS1"/>
    <mergeCell ref="CT1:CV1"/>
    <mergeCell ref="CW1:CY1"/>
    <mergeCell ref="CZ1:DB1"/>
    <mergeCell ref="DC1:DE1"/>
    <mergeCell ref="DF1:DH1"/>
    <mergeCell ref="BY1:CA1"/>
    <mergeCell ref="CB1:CD1"/>
    <mergeCell ref="CE1:CG1"/>
    <mergeCell ref="CH1:CJ1"/>
    <mergeCell ref="CK1:CM1"/>
    <mergeCell ref="CN1:CP1"/>
    <mergeCell ref="BG1:BI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W1:Y1"/>
    <mergeCell ref="Z1:AB1"/>
    <mergeCell ref="AC1:AE1"/>
    <mergeCell ref="AF1:AH1"/>
    <mergeCell ref="AI1:AK1"/>
    <mergeCell ref="AL1:AN1"/>
    <mergeCell ref="E1:G1"/>
    <mergeCell ref="H1:J1"/>
    <mergeCell ref="K1:M1"/>
    <mergeCell ref="N1:P1"/>
    <mergeCell ref="Q1:S1"/>
    <mergeCell ref="T1:V1"/>
    <mergeCell ref="B1:D1"/>
    <mergeCell ref="AO1:AQ1"/>
    <mergeCell ref="AR1:AT1"/>
  </mergeCells>
  <pageMargins left="0.7" right="0.7" top="0.75" bottom="0.75" header="0.3" footer="0.3"/>
  <pageSetup scale="10" fitToHeight="0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9297-610F-4108-A8BB-2F82AE0EA702}">
  <sheetPr codeName="Sheet5">
    <pageSetUpPr fitToPage="1"/>
  </sheetPr>
  <dimension ref="A1:P87"/>
  <sheetViews>
    <sheetView view="pageLayout" zoomScale="85" zoomScaleNormal="100" zoomScalePageLayoutView="85" workbookViewId="0">
      <selection activeCell="H2" sqref="H2"/>
    </sheetView>
  </sheetViews>
  <sheetFormatPr defaultColWidth="6.6640625" defaultRowHeight="13.2" x14ac:dyDescent="0.25"/>
  <cols>
    <col min="1" max="1" width="8" style="43" customWidth="1"/>
    <col min="2" max="2" width="14.44140625" style="43" customWidth="1"/>
    <col min="3" max="5" width="6.44140625" style="43" customWidth="1"/>
    <col min="6" max="6" width="9.5546875" style="43" customWidth="1"/>
    <col min="7" max="7" width="6.44140625" style="43" customWidth="1"/>
    <col min="8" max="8" width="9.5546875" style="43" customWidth="1"/>
    <col min="9" max="9" width="8" style="43" customWidth="1"/>
    <col min="10" max="10" width="14.44140625" style="43" customWidth="1"/>
    <col min="11" max="13" width="6.44140625" style="43" customWidth="1"/>
    <col min="14" max="14" width="9.5546875" style="43" customWidth="1"/>
    <col min="15" max="15" width="6.44140625" style="43" customWidth="1"/>
    <col min="16" max="16" width="9.5546875" style="43" customWidth="1"/>
    <col min="17" max="16384" width="6.6640625" style="43"/>
  </cols>
  <sheetData>
    <row r="1" spans="1:16" ht="15.75" customHeight="1" thickBot="1" x14ac:dyDescent="0.3">
      <c r="A1" s="40" t="s">
        <v>214</v>
      </c>
      <c r="B1" s="41" t="s">
        <v>215</v>
      </c>
      <c r="C1" s="41" t="s">
        <v>63</v>
      </c>
      <c r="D1" s="41" t="s">
        <v>216</v>
      </c>
      <c r="E1" s="41" t="s">
        <v>217</v>
      </c>
      <c r="F1" s="41" t="s">
        <v>208</v>
      </c>
      <c r="G1" s="41" t="s">
        <v>162</v>
      </c>
      <c r="H1" s="76">
        <v>236</v>
      </c>
      <c r="I1" s="40" t="s">
        <v>218</v>
      </c>
      <c r="J1" s="41" t="s">
        <v>215</v>
      </c>
      <c r="K1" s="41" t="s">
        <v>63</v>
      </c>
      <c r="L1" s="41" t="s">
        <v>216</v>
      </c>
      <c r="M1" s="41" t="s">
        <v>217</v>
      </c>
      <c r="N1" s="41" t="s">
        <v>208</v>
      </c>
      <c r="O1" s="41" t="s">
        <v>162</v>
      </c>
      <c r="P1" s="42" t="s">
        <v>219</v>
      </c>
    </row>
    <row r="2" spans="1:16" ht="15.75" customHeight="1" x14ac:dyDescent="0.25">
      <c r="A2" s="67"/>
      <c r="B2" s="64"/>
      <c r="C2" s="64"/>
      <c r="D2" s="64"/>
      <c r="E2" s="64"/>
      <c r="F2" s="53"/>
      <c r="G2" s="64"/>
      <c r="H2" s="70"/>
      <c r="I2" s="67"/>
      <c r="J2" s="64"/>
      <c r="K2" s="64"/>
      <c r="L2" s="64"/>
      <c r="M2" s="64"/>
      <c r="N2" s="53"/>
      <c r="O2" s="64"/>
      <c r="P2" s="70"/>
    </row>
    <row r="3" spans="1:16" ht="15.75" customHeight="1" x14ac:dyDescent="0.25">
      <c r="A3" s="68"/>
      <c r="B3" s="65"/>
      <c r="C3" s="65"/>
      <c r="D3" s="65"/>
      <c r="E3" s="65"/>
      <c r="F3" s="53"/>
      <c r="G3" s="65"/>
      <c r="H3" s="71"/>
      <c r="I3" s="68"/>
      <c r="J3" s="65"/>
      <c r="K3" s="65"/>
      <c r="L3" s="65"/>
      <c r="M3" s="65"/>
      <c r="N3" s="53"/>
      <c r="O3" s="65"/>
      <c r="P3" s="71"/>
    </row>
    <row r="4" spans="1:16" ht="15.75" customHeight="1" x14ac:dyDescent="0.25">
      <c r="A4" s="68"/>
      <c r="B4" s="65"/>
      <c r="C4" s="65"/>
      <c r="D4" s="65"/>
      <c r="E4" s="65"/>
      <c r="F4" s="53"/>
      <c r="G4" s="65"/>
      <c r="H4" s="71"/>
      <c r="I4" s="68"/>
      <c r="J4" s="65"/>
      <c r="K4" s="65"/>
      <c r="L4" s="65"/>
      <c r="M4" s="65"/>
      <c r="N4" s="53"/>
      <c r="O4" s="65"/>
      <c r="P4" s="71"/>
    </row>
    <row r="5" spans="1:16" ht="15.75" customHeight="1" x14ac:dyDescent="0.25">
      <c r="A5" s="68"/>
      <c r="B5" s="65"/>
      <c r="C5" s="65"/>
      <c r="D5" s="65"/>
      <c r="E5" s="65"/>
      <c r="F5" s="53"/>
      <c r="G5" s="65"/>
      <c r="H5" s="71"/>
      <c r="I5" s="68"/>
      <c r="J5" s="65"/>
      <c r="K5" s="65"/>
      <c r="L5" s="65"/>
      <c r="M5" s="65"/>
      <c r="N5" s="48"/>
      <c r="O5" s="65"/>
      <c r="P5" s="71"/>
    </row>
    <row r="6" spans="1:16" ht="15.75" customHeight="1" x14ac:dyDescent="0.25">
      <c r="A6" s="68"/>
      <c r="B6" s="65"/>
      <c r="C6" s="65"/>
      <c r="D6" s="65"/>
      <c r="E6" s="65"/>
      <c r="F6" s="53"/>
      <c r="G6" s="65"/>
      <c r="H6" s="71"/>
      <c r="I6" s="68"/>
      <c r="J6" s="65"/>
      <c r="K6" s="65"/>
      <c r="L6" s="65"/>
      <c r="M6" s="65"/>
      <c r="N6" s="53"/>
      <c r="O6" s="65"/>
      <c r="P6" s="71"/>
    </row>
    <row r="7" spans="1:16" ht="15.75" customHeight="1" x14ac:dyDescent="0.25">
      <c r="A7" s="68"/>
      <c r="B7" s="65"/>
      <c r="C7" s="65"/>
      <c r="D7" s="65"/>
      <c r="E7" s="65"/>
      <c r="F7" s="53"/>
      <c r="G7" s="65"/>
      <c r="H7" s="71"/>
      <c r="I7" s="68"/>
      <c r="J7" s="65"/>
      <c r="K7" s="65"/>
      <c r="L7" s="65"/>
      <c r="M7" s="65"/>
      <c r="N7" s="53"/>
      <c r="O7" s="65"/>
      <c r="P7" s="71"/>
    </row>
    <row r="8" spans="1:16" ht="15.75" customHeight="1" x14ac:dyDescent="0.25">
      <c r="A8" s="68"/>
      <c r="B8" s="65"/>
      <c r="C8" s="65"/>
      <c r="D8" s="65"/>
      <c r="E8" s="65"/>
      <c r="F8" s="53"/>
      <c r="G8" s="72"/>
      <c r="H8" s="71"/>
      <c r="I8" s="68"/>
      <c r="J8" s="65"/>
      <c r="K8" s="65"/>
      <c r="L8" s="65"/>
      <c r="M8" s="65"/>
      <c r="N8" s="53"/>
      <c r="O8" s="65"/>
      <c r="P8" s="71"/>
    </row>
    <row r="9" spans="1:16" ht="15.75" customHeight="1" x14ac:dyDescent="0.25">
      <c r="A9" s="68"/>
      <c r="B9" s="65"/>
      <c r="C9" s="65"/>
      <c r="D9" s="65"/>
      <c r="E9" s="65"/>
      <c r="F9" s="53"/>
      <c r="G9" s="72"/>
      <c r="H9" s="71"/>
      <c r="I9" s="68"/>
      <c r="J9" s="65"/>
      <c r="K9" s="65"/>
      <c r="L9" s="65"/>
      <c r="M9" s="65"/>
      <c r="N9" s="48"/>
      <c r="O9" s="65"/>
      <c r="P9" s="71"/>
    </row>
    <row r="10" spans="1:16" ht="15.75" customHeight="1" x14ac:dyDescent="0.25">
      <c r="A10" s="68"/>
      <c r="B10" s="65"/>
      <c r="C10" s="65"/>
      <c r="D10" s="65"/>
      <c r="E10" s="65"/>
      <c r="F10" s="53"/>
      <c r="G10" s="72"/>
      <c r="H10" s="71"/>
      <c r="I10" s="68"/>
      <c r="J10" s="65"/>
      <c r="K10" s="65"/>
      <c r="L10" s="65"/>
      <c r="M10" s="65"/>
      <c r="N10" s="53"/>
      <c r="O10" s="65"/>
      <c r="P10" s="71"/>
    </row>
    <row r="11" spans="1:16" ht="15.75" customHeight="1" x14ac:dyDescent="0.25">
      <c r="A11" s="68"/>
      <c r="B11" s="65"/>
      <c r="C11" s="65"/>
      <c r="D11" s="65"/>
      <c r="E11" s="65"/>
      <c r="F11" s="53"/>
      <c r="G11" s="72"/>
      <c r="H11" s="71"/>
      <c r="I11" s="68"/>
      <c r="J11" s="65"/>
      <c r="K11" s="65"/>
      <c r="L11" s="65"/>
      <c r="M11" s="65"/>
      <c r="N11" s="45"/>
      <c r="O11" s="65"/>
      <c r="P11" s="71"/>
    </row>
    <row r="12" spans="1:16" ht="15.75" customHeight="1" thickBot="1" x14ac:dyDescent="0.3">
      <c r="A12" s="69"/>
      <c r="B12" s="66"/>
      <c r="C12" s="66"/>
      <c r="D12" s="66"/>
      <c r="E12" s="66"/>
      <c r="F12" s="53"/>
      <c r="G12" s="73"/>
      <c r="H12" s="74"/>
      <c r="I12" s="69"/>
      <c r="J12" s="66"/>
      <c r="K12" s="66"/>
      <c r="L12" s="66"/>
      <c r="M12" s="66"/>
      <c r="N12" s="46"/>
      <c r="O12" s="66"/>
      <c r="P12" s="74"/>
    </row>
    <row r="13" spans="1:16" ht="15.75" customHeight="1" thickBot="1" x14ac:dyDescent="0.3">
      <c r="A13" s="40" t="s">
        <v>220</v>
      </c>
      <c r="B13" s="41" t="s">
        <v>215</v>
      </c>
      <c r="C13" s="41" t="s">
        <v>63</v>
      </c>
      <c r="D13" s="41" t="s">
        <v>216</v>
      </c>
      <c r="E13" s="41" t="s">
        <v>217</v>
      </c>
      <c r="F13" s="41" t="s">
        <v>208</v>
      </c>
      <c r="G13" s="41" t="s">
        <v>162</v>
      </c>
      <c r="H13" s="42" t="s">
        <v>219</v>
      </c>
      <c r="I13" s="40" t="s">
        <v>221</v>
      </c>
      <c r="J13" s="41" t="s">
        <v>215</v>
      </c>
      <c r="K13" s="41" t="s">
        <v>63</v>
      </c>
      <c r="L13" s="41" t="s">
        <v>216</v>
      </c>
      <c r="M13" s="41" t="s">
        <v>217</v>
      </c>
      <c r="N13" s="41" t="s">
        <v>208</v>
      </c>
      <c r="O13" s="41" t="s">
        <v>162</v>
      </c>
      <c r="P13" s="42" t="s">
        <v>219</v>
      </c>
    </row>
    <row r="14" spans="1:16" ht="15.75" customHeight="1" x14ac:dyDescent="0.25">
      <c r="A14" s="67"/>
      <c r="B14" s="64"/>
      <c r="C14" s="64"/>
      <c r="D14" s="64"/>
      <c r="E14" s="64"/>
      <c r="F14" s="53"/>
      <c r="G14" s="64"/>
      <c r="H14" s="70"/>
      <c r="I14" s="67"/>
      <c r="J14" s="64"/>
      <c r="K14" s="64"/>
      <c r="L14" s="64"/>
      <c r="M14" s="64"/>
      <c r="N14" s="53"/>
      <c r="O14" s="64"/>
      <c r="P14" s="70"/>
    </row>
    <row r="15" spans="1:16" ht="15.75" customHeight="1" x14ac:dyDescent="0.25">
      <c r="A15" s="68"/>
      <c r="B15" s="65"/>
      <c r="C15" s="65"/>
      <c r="D15" s="65"/>
      <c r="E15" s="65"/>
      <c r="F15" s="48"/>
      <c r="G15" s="65"/>
      <c r="H15" s="71"/>
      <c r="I15" s="68"/>
      <c r="J15" s="65"/>
      <c r="K15" s="65"/>
      <c r="L15" s="65"/>
      <c r="M15" s="65"/>
      <c r="N15" s="48"/>
      <c r="O15" s="65"/>
      <c r="P15" s="71"/>
    </row>
    <row r="16" spans="1:16" ht="15.75" customHeight="1" x14ac:dyDescent="0.25">
      <c r="A16" s="68"/>
      <c r="B16" s="65"/>
      <c r="C16" s="65"/>
      <c r="D16" s="65"/>
      <c r="E16" s="65"/>
      <c r="F16" s="48"/>
      <c r="G16" s="65"/>
      <c r="H16" s="71"/>
      <c r="I16" s="68"/>
      <c r="J16" s="65"/>
      <c r="K16" s="65"/>
      <c r="L16" s="65"/>
      <c r="M16" s="65"/>
      <c r="N16" s="48"/>
      <c r="O16" s="65"/>
      <c r="P16" s="71"/>
    </row>
    <row r="17" spans="1:16" ht="15.75" customHeight="1" x14ac:dyDescent="0.25">
      <c r="A17" s="68"/>
      <c r="B17" s="65"/>
      <c r="C17" s="65"/>
      <c r="D17" s="65"/>
      <c r="E17" s="65"/>
      <c r="F17" s="48"/>
      <c r="G17" s="65"/>
      <c r="H17" s="71"/>
      <c r="I17" s="68"/>
      <c r="J17" s="65"/>
      <c r="K17" s="65"/>
      <c r="L17" s="65"/>
      <c r="M17" s="65"/>
      <c r="N17" s="53"/>
      <c r="O17" s="65"/>
      <c r="P17" s="71"/>
    </row>
    <row r="18" spans="1:16" ht="15.75" customHeight="1" x14ac:dyDescent="0.25">
      <c r="A18" s="68"/>
      <c r="B18" s="65"/>
      <c r="C18" s="65"/>
      <c r="D18" s="65"/>
      <c r="E18" s="65"/>
      <c r="F18" s="53"/>
      <c r="G18" s="72"/>
      <c r="H18" s="71"/>
      <c r="I18" s="68"/>
      <c r="J18" s="65"/>
      <c r="K18" s="65"/>
      <c r="L18" s="65"/>
      <c r="M18" s="65"/>
      <c r="N18" s="48"/>
      <c r="O18" s="65"/>
      <c r="P18" s="71"/>
    </row>
    <row r="19" spans="1:16" ht="15.75" customHeight="1" x14ac:dyDescent="0.25">
      <c r="A19" s="68"/>
      <c r="B19" s="65"/>
      <c r="C19" s="65"/>
      <c r="D19" s="65"/>
      <c r="E19" s="65"/>
      <c r="F19" s="53"/>
      <c r="G19" s="72"/>
      <c r="H19" s="71"/>
      <c r="I19" s="68"/>
      <c r="J19" s="65"/>
      <c r="K19" s="65"/>
      <c r="L19" s="65"/>
      <c r="M19" s="65"/>
      <c r="N19" s="48"/>
      <c r="O19" s="65"/>
      <c r="P19" s="71"/>
    </row>
    <row r="20" spans="1:16" ht="15.75" customHeight="1" x14ac:dyDescent="0.25">
      <c r="A20" s="68"/>
      <c r="B20" s="65"/>
      <c r="C20" s="65"/>
      <c r="D20" s="65"/>
      <c r="E20" s="65"/>
      <c r="F20" s="53"/>
      <c r="G20" s="72"/>
      <c r="H20" s="71"/>
      <c r="I20" s="68"/>
      <c r="J20" s="65"/>
      <c r="K20" s="65"/>
      <c r="L20" s="65"/>
      <c r="M20" s="65"/>
      <c r="N20" s="48"/>
      <c r="O20" s="65"/>
      <c r="P20" s="71"/>
    </row>
    <row r="21" spans="1:16" ht="15.75" customHeight="1" x14ac:dyDescent="0.25">
      <c r="A21" s="68"/>
      <c r="B21" s="65"/>
      <c r="C21" s="65"/>
      <c r="D21" s="65"/>
      <c r="E21" s="65"/>
      <c r="F21" s="48"/>
      <c r="G21" s="65"/>
      <c r="H21" s="71"/>
      <c r="I21" s="68"/>
      <c r="J21" s="65"/>
      <c r="K21" s="65"/>
      <c r="L21" s="65"/>
      <c r="M21" s="65"/>
      <c r="N21" s="53"/>
      <c r="O21" s="65"/>
      <c r="P21" s="71"/>
    </row>
    <row r="22" spans="1:16" ht="15.75" customHeight="1" x14ac:dyDescent="0.25">
      <c r="A22" s="68"/>
      <c r="B22" s="65"/>
      <c r="C22" s="65"/>
      <c r="D22" s="65"/>
      <c r="E22" s="65"/>
      <c r="F22" s="53"/>
      <c r="G22" s="72"/>
      <c r="H22" s="71"/>
      <c r="I22" s="68"/>
      <c r="J22" s="65"/>
      <c r="K22" s="65"/>
      <c r="L22" s="65"/>
      <c r="M22" s="65"/>
      <c r="N22" s="53"/>
      <c r="O22" s="65"/>
      <c r="P22" s="71"/>
    </row>
    <row r="23" spans="1:16" ht="15.75" customHeight="1" x14ac:dyDescent="0.25">
      <c r="A23" s="68"/>
      <c r="B23" s="65"/>
      <c r="C23" s="65"/>
      <c r="D23" s="65"/>
      <c r="E23" s="65"/>
      <c r="F23" s="53"/>
      <c r="G23" s="72"/>
      <c r="H23" s="71"/>
      <c r="I23" s="68"/>
      <c r="J23" s="65"/>
      <c r="K23" s="65"/>
      <c r="L23" s="65"/>
      <c r="M23" s="65"/>
      <c r="N23" s="53"/>
      <c r="O23" s="65"/>
      <c r="P23" s="71"/>
    </row>
    <row r="24" spans="1:16" ht="15.75" customHeight="1" thickBot="1" x14ac:dyDescent="0.3">
      <c r="A24" s="69"/>
      <c r="B24" s="66"/>
      <c r="C24" s="66"/>
      <c r="D24" s="66"/>
      <c r="E24" s="66"/>
      <c r="F24" s="53"/>
      <c r="G24" s="73"/>
      <c r="H24" s="74"/>
      <c r="I24" s="69"/>
      <c r="J24" s="66"/>
      <c r="K24" s="66"/>
      <c r="L24" s="66"/>
      <c r="M24" s="66"/>
      <c r="N24" s="54"/>
      <c r="O24" s="66"/>
      <c r="P24" s="74"/>
    </row>
    <row r="25" spans="1:16" ht="15.75" customHeight="1" thickBot="1" x14ac:dyDescent="0.3">
      <c r="A25" s="40" t="s">
        <v>222</v>
      </c>
      <c r="B25" s="41" t="s">
        <v>215</v>
      </c>
      <c r="C25" s="41" t="s">
        <v>63</v>
      </c>
      <c r="D25" s="41" t="s">
        <v>216</v>
      </c>
      <c r="E25" s="41" t="s">
        <v>217</v>
      </c>
      <c r="F25" s="41" t="s">
        <v>208</v>
      </c>
      <c r="G25" s="41" t="s">
        <v>162</v>
      </c>
      <c r="H25" s="42" t="s">
        <v>219</v>
      </c>
      <c r="I25" s="40" t="s">
        <v>223</v>
      </c>
      <c r="J25" s="41" t="s">
        <v>215</v>
      </c>
      <c r="K25" s="41" t="s">
        <v>63</v>
      </c>
      <c r="L25" s="41" t="s">
        <v>216</v>
      </c>
      <c r="M25" s="41" t="s">
        <v>217</v>
      </c>
      <c r="N25" s="41" t="s">
        <v>208</v>
      </c>
      <c r="O25" s="41" t="s">
        <v>162</v>
      </c>
      <c r="P25" s="77" t="s">
        <v>219</v>
      </c>
    </row>
    <row r="26" spans="1:16" ht="15.75" customHeight="1" x14ac:dyDescent="0.25">
      <c r="A26" s="67"/>
      <c r="B26" s="64"/>
      <c r="C26" s="64"/>
      <c r="D26" s="64"/>
      <c r="E26" s="64"/>
      <c r="F26" s="53"/>
      <c r="G26" s="75"/>
      <c r="H26" s="70"/>
      <c r="I26" s="67"/>
      <c r="J26" s="64"/>
      <c r="K26" s="64"/>
      <c r="L26" s="64"/>
      <c r="M26" s="64"/>
      <c r="N26" s="44"/>
      <c r="O26" s="64"/>
      <c r="P26" s="70"/>
    </row>
    <row r="27" spans="1:16" ht="15.75" customHeight="1" x14ac:dyDescent="0.25">
      <c r="A27" s="68"/>
      <c r="B27" s="65"/>
      <c r="C27" s="65"/>
      <c r="D27" s="65"/>
      <c r="E27" s="65"/>
      <c r="F27" s="53"/>
      <c r="G27" s="72"/>
      <c r="H27" s="71"/>
      <c r="I27" s="68"/>
      <c r="J27" s="65"/>
      <c r="K27" s="65"/>
      <c r="L27" s="65"/>
      <c r="M27" s="65"/>
      <c r="N27" s="48"/>
      <c r="O27" s="65"/>
      <c r="P27" s="71"/>
    </row>
    <row r="28" spans="1:16" ht="15.75" customHeight="1" x14ac:dyDescent="0.25">
      <c r="A28" s="68"/>
      <c r="B28" s="65"/>
      <c r="C28" s="65"/>
      <c r="D28" s="65"/>
      <c r="E28" s="65"/>
      <c r="F28" s="53"/>
      <c r="G28" s="72"/>
      <c r="H28" s="71"/>
      <c r="I28" s="68"/>
      <c r="J28" s="65"/>
      <c r="K28" s="65"/>
      <c r="L28" s="65"/>
      <c r="M28" s="65"/>
      <c r="N28" s="48"/>
      <c r="O28" s="65"/>
      <c r="P28" s="71"/>
    </row>
    <row r="29" spans="1:16" ht="15.75" customHeight="1" x14ac:dyDescent="0.25">
      <c r="A29" s="68"/>
      <c r="B29" s="65"/>
      <c r="C29" s="65"/>
      <c r="D29" s="65"/>
      <c r="E29" s="65"/>
      <c r="F29" s="53"/>
      <c r="G29" s="72"/>
      <c r="H29" s="71"/>
      <c r="I29" s="68"/>
      <c r="J29" s="65"/>
      <c r="K29" s="65"/>
      <c r="L29" s="65"/>
      <c r="M29" s="65"/>
      <c r="N29" s="48"/>
      <c r="O29" s="65"/>
      <c r="P29" s="71"/>
    </row>
    <row r="30" spans="1:16" ht="15.75" customHeight="1" x14ac:dyDescent="0.25">
      <c r="A30" s="68"/>
      <c r="B30" s="65"/>
      <c r="C30" s="65"/>
      <c r="D30" s="65"/>
      <c r="E30" s="65"/>
      <c r="F30" s="48"/>
      <c r="G30" s="65"/>
      <c r="H30" s="71"/>
      <c r="I30" s="68"/>
      <c r="J30" s="65"/>
      <c r="K30" s="65"/>
      <c r="L30" s="65"/>
      <c r="M30" s="65"/>
      <c r="N30" s="48"/>
      <c r="O30" s="65"/>
      <c r="P30" s="71"/>
    </row>
    <row r="31" spans="1:16" ht="15.75" customHeight="1" x14ac:dyDescent="0.25">
      <c r="A31" s="68"/>
      <c r="B31" s="65"/>
      <c r="C31" s="65"/>
      <c r="D31" s="65"/>
      <c r="E31" s="65"/>
      <c r="F31" s="48"/>
      <c r="G31" s="65"/>
      <c r="H31" s="71"/>
      <c r="I31" s="68"/>
      <c r="J31" s="65"/>
      <c r="K31" s="65"/>
      <c r="L31" s="65"/>
      <c r="M31" s="65"/>
      <c r="N31" s="48"/>
      <c r="O31" s="65"/>
      <c r="P31" s="71"/>
    </row>
    <row r="32" spans="1:16" ht="15.75" customHeight="1" x14ac:dyDescent="0.25">
      <c r="A32" s="68"/>
      <c r="B32" s="65"/>
      <c r="C32" s="65"/>
      <c r="D32" s="65"/>
      <c r="E32" s="65"/>
      <c r="F32" s="48"/>
      <c r="G32" s="65"/>
      <c r="H32" s="71"/>
      <c r="I32" s="68"/>
      <c r="J32" s="65"/>
      <c r="K32" s="65"/>
      <c r="L32" s="65"/>
      <c r="M32" s="65"/>
      <c r="N32" s="48"/>
      <c r="O32" s="65"/>
      <c r="P32" s="71"/>
    </row>
    <row r="33" spans="1:16" ht="15.75" customHeight="1" x14ac:dyDescent="0.25">
      <c r="A33" s="68"/>
      <c r="B33" s="65"/>
      <c r="C33" s="65"/>
      <c r="D33" s="65"/>
      <c r="E33" s="65"/>
      <c r="F33" s="48"/>
      <c r="G33" s="65"/>
      <c r="H33" s="71"/>
      <c r="I33" s="68"/>
      <c r="J33" s="65"/>
      <c r="K33" s="65"/>
      <c r="L33" s="65"/>
      <c r="M33" s="65"/>
      <c r="N33" s="48"/>
      <c r="O33" s="65"/>
      <c r="P33" s="71"/>
    </row>
    <row r="34" spans="1:16" ht="15.75" customHeight="1" x14ac:dyDescent="0.25">
      <c r="A34" s="68"/>
      <c r="B34" s="65"/>
      <c r="C34" s="65"/>
      <c r="D34" s="65"/>
      <c r="E34" s="65"/>
      <c r="F34" s="48"/>
      <c r="G34" s="65"/>
      <c r="H34" s="71"/>
      <c r="I34" s="68"/>
      <c r="J34" s="65"/>
      <c r="K34" s="65"/>
      <c r="L34" s="65"/>
      <c r="M34" s="65"/>
      <c r="N34" s="48"/>
      <c r="O34" s="65"/>
      <c r="P34" s="71"/>
    </row>
    <row r="35" spans="1:16" ht="15.75" customHeight="1" x14ac:dyDescent="0.25">
      <c r="A35" s="68"/>
      <c r="B35" s="65"/>
      <c r="C35" s="65"/>
      <c r="D35" s="65"/>
      <c r="E35" s="65"/>
      <c r="F35" s="48"/>
      <c r="G35" s="65"/>
      <c r="H35" s="71"/>
      <c r="I35" s="68"/>
      <c r="J35" s="65"/>
      <c r="K35" s="65"/>
      <c r="L35" s="65"/>
      <c r="M35" s="65"/>
      <c r="N35" s="48"/>
      <c r="O35" s="65"/>
      <c r="P35" s="71"/>
    </row>
    <row r="36" spans="1:16" ht="15.75" customHeight="1" thickBot="1" x14ac:dyDescent="0.3">
      <c r="A36" s="69"/>
      <c r="B36" s="66"/>
      <c r="C36" s="66"/>
      <c r="D36" s="66"/>
      <c r="E36" s="66"/>
      <c r="F36" s="54"/>
      <c r="G36" s="66"/>
      <c r="H36" s="74"/>
      <c r="I36" s="69"/>
      <c r="J36" s="66"/>
      <c r="K36" s="66"/>
      <c r="L36" s="66"/>
      <c r="M36" s="66"/>
      <c r="N36" s="54"/>
      <c r="O36" s="66"/>
      <c r="P36" s="74"/>
    </row>
    <row r="37" spans="1:16" x14ac:dyDescent="0.25">
      <c r="B37" s="47"/>
      <c r="D37" s="47"/>
    </row>
    <row r="38" spans="1:16" x14ac:dyDescent="0.25">
      <c r="B38" s="47"/>
      <c r="D38" s="47"/>
    </row>
    <row r="39" spans="1:16" x14ac:dyDescent="0.25">
      <c r="B39" s="47"/>
      <c r="D39" s="47"/>
    </row>
    <row r="40" spans="1:16" x14ac:dyDescent="0.25">
      <c r="B40" s="47"/>
      <c r="D40" s="47"/>
    </row>
    <row r="41" spans="1:16" x14ac:dyDescent="0.25">
      <c r="B41" s="47"/>
      <c r="D41" s="47"/>
    </row>
    <row r="42" spans="1:16" x14ac:dyDescent="0.25">
      <c r="B42" s="47"/>
      <c r="D42" s="47"/>
    </row>
    <row r="43" spans="1:16" x14ac:dyDescent="0.25">
      <c r="B43" s="47"/>
      <c r="D43" s="47"/>
    </row>
    <row r="44" spans="1:16" x14ac:dyDescent="0.25">
      <c r="B44" s="47"/>
      <c r="D44" s="47"/>
    </row>
    <row r="45" spans="1:16" x14ac:dyDescent="0.25">
      <c r="B45" s="47"/>
      <c r="D45" s="47"/>
    </row>
    <row r="46" spans="1:16" x14ac:dyDescent="0.25">
      <c r="B46" s="47"/>
      <c r="D46" s="47"/>
    </row>
    <row r="47" spans="1:16" x14ac:dyDescent="0.25">
      <c r="B47" s="47"/>
      <c r="D47" s="47"/>
    </row>
    <row r="48" spans="1:16" x14ac:dyDescent="0.25">
      <c r="B48" s="47"/>
      <c r="D48" s="47"/>
    </row>
    <row r="49" spans="2:4" x14ac:dyDescent="0.25">
      <c r="B49" s="47"/>
      <c r="D49" s="47"/>
    </row>
    <row r="50" spans="2:4" x14ac:dyDescent="0.25">
      <c r="B50" s="47"/>
      <c r="D50" s="47"/>
    </row>
    <row r="51" spans="2:4" x14ac:dyDescent="0.25">
      <c r="B51" s="47"/>
      <c r="D51" s="47"/>
    </row>
    <row r="52" spans="2:4" x14ac:dyDescent="0.25">
      <c r="B52" s="47"/>
      <c r="D52" s="47"/>
    </row>
    <row r="53" spans="2:4" x14ac:dyDescent="0.25">
      <c r="B53" s="47"/>
      <c r="D53" s="47"/>
    </row>
    <row r="54" spans="2:4" x14ac:dyDescent="0.25">
      <c r="B54" s="47"/>
      <c r="D54" s="47"/>
    </row>
    <row r="55" spans="2:4" x14ac:dyDescent="0.25">
      <c r="B55" s="47"/>
      <c r="D55" s="47"/>
    </row>
    <row r="56" spans="2:4" x14ac:dyDescent="0.25">
      <c r="B56" s="47"/>
      <c r="D56" s="47"/>
    </row>
    <row r="57" spans="2:4" x14ac:dyDescent="0.25">
      <c r="B57" s="47"/>
      <c r="D57" s="47"/>
    </row>
    <row r="58" spans="2:4" x14ac:dyDescent="0.25">
      <c r="B58" s="47"/>
      <c r="D58" s="47"/>
    </row>
    <row r="59" spans="2:4" x14ac:dyDescent="0.25">
      <c r="B59" s="47"/>
      <c r="D59" s="47"/>
    </row>
    <row r="60" spans="2:4" x14ac:dyDescent="0.25">
      <c r="B60" s="47"/>
      <c r="D60" s="47"/>
    </row>
    <row r="61" spans="2:4" x14ac:dyDescent="0.25">
      <c r="B61" s="47"/>
      <c r="D61" s="47"/>
    </row>
    <row r="62" spans="2:4" x14ac:dyDescent="0.25">
      <c r="B62" s="47"/>
      <c r="D62" s="47"/>
    </row>
    <row r="63" spans="2:4" x14ac:dyDescent="0.25">
      <c r="B63" s="47"/>
      <c r="D63" s="47"/>
    </row>
    <row r="64" spans="2:4" x14ac:dyDescent="0.25">
      <c r="B64" s="47"/>
      <c r="D64" s="47"/>
    </row>
    <row r="65" spans="2:4" x14ac:dyDescent="0.25">
      <c r="B65" s="47"/>
      <c r="D65" s="47"/>
    </row>
    <row r="66" spans="2:4" x14ac:dyDescent="0.25">
      <c r="B66" s="47"/>
      <c r="D66" s="47"/>
    </row>
    <row r="67" spans="2:4" x14ac:dyDescent="0.25">
      <c r="B67" s="47"/>
      <c r="D67" s="47"/>
    </row>
    <row r="68" spans="2:4" x14ac:dyDescent="0.25">
      <c r="B68" s="47"/>
      <c r="D68" s="47"/>
    </row>
    <row r="69" spans="2:4" x14ac:dyDescent="0.25">
      <c r="B69" s="47"/>
      <c r="D69" s="47"/>
    </row>
    <row r="70" spans="2:4" x14ac:dyDescent="0.25">
      <c r="B70" s="47"/>
      <c r="D70" s="47"/>
    </row>
    <row r="71" spans="2:4" x14ac:dyDescent="0.25">
      <c r="B71" s="47"/>
      <c r="D71" s="47"/>
    </row>
    <row r="72" spans="2:4" x14ac:dyDescent="0.25">
      <c r="B72" s="47"/>
      <c r="D72" s="47"/>
    </row>
    <row r="73" spans="2:4" x14ac:dyDescent="0.25">
      <c r="B73" s="47"/>
      <c r="D73" s="47"/>
    </row>
    <row r="74" spans="2:4" x14ac:dyDescent="0.25">
      <c r="B74" s="47"/>
      <c r="D74" s="47"/>
    </row>
    <row r="75" spans="2:4" x14ac:dyDescent="0.25">
      <c r="B75" s="47"/>
      <c r="D75" s="47"/>
    </row>
    <row r="76" spans="2:4" x14ac:dyDescent="0.25">
      <c r="B76" s="47"/>
      <c r="D76" s="47"/>
    </row>
    <row r="77" spans="2:4" x14ac:dyDescent="0.25">
      <c r="B77" s="47"/>
      <c r="D77" s="47"/>
    </row>
    <row r="78" spans="2:4" x14ac:dyDescent="0.25">
      <c r="B78" s="47"/>
      <c r="D78" s="47"/>
    </row>
    <row r="79" spans="2:4" x14ac:dyDescent="0.25">
      <c r="B79" s="47"/>
      <c r="D79" s="47"/>
    </row>
    <row r="80" spans="2:4" x14ac:dyDescent="0.25">
      <c r="B80" s="47"/>
      <c r="D80" s="47"/>
    </row>
    <row r="81" spans="2:4" x14ac:dyDescent="0.25">
      <c r="B81" s="47"/>
      <c r="D81" s="47"/>
    </row>
    <row r="82" spans="2:4" x14ac:dyDescent="0.25">
      <c r="B82" s="47"/>
      <c r="D82" s="47"/>
    </row>
    <row r="83" spans="2:4" x14ac:dyDescent="0.25">
      <c r="B83" s="47"/>
      <c r="D83" s="47"/>
    </row>
    <row r="84" spans="2:4" x14ac:dyDescent="0.25">
      <c r="B84" s="47"/>
      <c r="D84" s="47"/>
    </row>
    <row r="85" spans="2:4" x14ac:dyDescent="0.25">
      <c r="B85" s="47"/>
      <c r="D85" s="47"/>
    </row>
    <row r="86" spans="2:4" x14ac:dyDescent="0.25">
      <c r="B86" s="47"/>
      <c r="D86" s="47"/>
    </row>
    <row r="87" spans="2:4" x14ac:dyDescent="0.25">
      <c r="B87" s="47"/>
      <c r="D87" s="47"/>
    </row>
  </sheetData>
  <pageMargins left="0.13345588235294117" right="0.42463235294117646" top="0.313" bottom="0.65514705882352942" header="0" footer="0.5"/>
  <pageSetup scale="94" fitToHeight="0" orientation="landscape" r:id="rId1"/>
  <headerFooter>
    <oddFooter>&amp;CEric's Workout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E656733-61FE-466C-A44F-F8C36F27E0DB}">
          <x14:formula1>
            <xm:f>Sheet2!$W$3:$W$11</xm:f>
          </x14:formula1>
          <xm:sqref>A2:A12 I2:I12 I14:I24 I26:I36 A14:A24 A26:A36</xm:sqref>
        </x14:dataValidation>
        <x14:dataValidation type="list" allowBlank="1" showInputMessage="1" showErrorMessage="1" xr:uid="{9BA56663-AB77-43C5-8712-E241631C6715}">
          <x14:formula1>
            <xm:f>Sheet2!$V$1:$V$4</xm:f>
          </x14:formula1>
          <xm:sqref>G2:G12 G14:G24 G26:G36 O2:O12 O14:O24 O26:O36</xm:sqref>
        </x14:dataValidation>
        <x14:dataValidation type="list" allowBlank="1" showInputMessage="1" showErrorMessage="1" xr:uid="{6E7A58D9-E5C7-4173-A620-3D91529E6CBA}">
          <x14:formula1>
            <xm:f>Sheet2!$B$2:$B$112</xm:f>
          </x14:formula1>
          <xm:sqref>B26:B36 J2:J12 B2:B12 B14:B24 J14:J24 J26:J36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8B1925F2EFB241960044EC5F64C034" ma:contentTypeVersion="2" ma:contentTypeDescription="Create a new document." ma:contentTypeScope="" ma:versionID="4ab93b9809cf7016bfc0db08539de78b">
  <xsd:schema xmlns:xsd="http://www.w3.org/2001/XMLSchema" xmlns:xs="http://www.w3.org/2001/XMLSchema" xmlns:p="http://schemas.microsoft.com/office/2006/metadata/properties" xmlns:ns2="416eecfc-56a7-4354-8013-4a2d9c92e153" targetNamespace="http://schemas.microsoft.com/office/2006/metadata/properties" ma:root="true" ma:fieldsID="6154c1e88bc6d38b389faab2d7b6531c" ns2:_="">
    <xsd:import namespace="416eecfc-56a7-4354-8013-4a2d9c92e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eecfc-56a7-4354-8013-4a2d9c92e1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BE724-16C3-4EB9-8FE3-C5B8FDA43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6eecfc-56a7-4354-8013-4a2d9c92e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4DF8E4-CC64-4935-AF7A-FA13AC5C0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E4BE7A-2223-4BCB-8B33-5834F9E6C65B}">
  <ds:schemaRefs>
    <ds:schemaRef ds:uri="http://schemas.microsoft.com/office/2006/metadata/properties"/>
    <ds:schemaRef ds:uri="http://purl.org/dc/elements/1.1/"/>
    <ds:schemaRef ds:uri="416eecfc-56a7-4354-8013-4a2d9c92e153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14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8" baseType="lpstr">
      <vt:lpstr>Sheet1</vt:lpstr>
      <vt:lpstr>Sheet2</vt:lpstr>
      <vt:lpstr>Current_Routine</vt:lpstr>
      <vt:lpstr>Workout_Battle_Rhythm</vt:lpstr>
      <vt:lpstr>Cex_CH</vt:lpstr>
      <vt:lpstr>Cex_BA</vt:lpstr>
      <vt:lpstr>Cex_AB</vt:lpstr>
      <vt:lpstr>Cex_OB</vt:lpstr>
      <vt:lpstr>Cex_SH</vt:lpstr>
      <vt:lpstr>Cex_TR</vt:lpstr>
      <vt:lpstr>Cex_LE</vt:lpstr>
      <vt:lpstr>Cex_BI</vt:lpstr>
      <vt:lpstr>Cex_CA</vt:lpstr>
      <vt:lpstr>Next_Routine</vt:lpstr>
      <vt:lpstr>Results_Shammai</vt:lpstr>
      <vt:lpstr>Simulation_Hillel</vt:lpstr>
      <vt:lpstr>Current_Routine!Print_Area</vt:lpstr>
      <vt:lpstr>Next_Routine!Print_Area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Johnson</dc:creator>
  <cp:keywords/>
  <dc:description/>
  <cp:lastModifiedBy>Eric Johnson</cp:lastModifiedBy>
  <cp:revision/>
  <cp:lastPrinted>2023-02-11T13:56:35Z</cp:lastPrinted>
  <dcterms:created xsi:type="dcterms:W3CDTF">2022-11-01T16:22:07Z</dcterms:created>
  <dcterms:modified xsi:type="dcterms:W3CDTF">2024-01-09T02:26:56Z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0x010100E48B1925F2EFB241960044EC5F64C034</vt:lpwstr>
  </property>
</Properties>
</file>