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680" windowWidth="11490" windowHeight="6735" tabRatio="635" activeTab="1"/>
  </bookViews>
  <sheets>
    <sheet name="#1 LP" sheetId="1" r:id="rId1"/>
    <sheet name="#2 LP" sheetId="3" r:id="rId2"/>
    <sheet name="#3 LP" sheetId="8" r:id="rId3"/>
    <sheet name="4.  Serendipity Canners" sheetId="12" r:id="rId4"/>
    <sheet name="5.  3 Princes" sheetId="11" r:id="rId5"/>
  </sheets>
  <definedNames>
    <definedName name="solver_adj" localSheetId="0" hidden="1">'#1 LP'!$B$2:$E$2</definedName>
    <definedName name="solver_adj" localSheetId="1" hidden="1">'#2 LP'!$C$14:$H$14</definedName>
    <definedName name="solver_adj" localSheetId="2" hidden="1">'#3 LP'!$B$2:$F$2</definedName>
    <definedName name="solver_adj" localSheetId="4" hidden="1">'5.  3 Princes'!$B$8:$C$8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lhs1" localSheetId="0" hidden="1">'#1 LP'!$J$10</definedName>
    <definedName name="solver_lhs1" localSheetId="1" hidden="1">'#2 LP'!$K$18:$K$22</definedName>
    <definedName name="solver_lhs1" localSheetId="2" hidden="1">'#3 LP'!$K$6</definedName>
    <definedName name="solver_lhs1" localSheetId="4" hidden="1">'5.  3 Princes'!$D$12:$D$13</definedName>
    <definedName name="solver_lhs10" localSheetId="1" hidden="1">'#2 LP'!$L$72</definedName>
    <definedName name="solver_lhs2" localSheetId="0" hidden="1">'#1 LP'!$J$11</definedName>
    <definedName name="solver_lhs2" localSheetId="1" hidden="1">'#2 LP'!$I$14</definedName>
    <definedName name="solver_lhs2" localSheetId="2" hidden="1">'#3 LP'!$K$7</definedName>
    <definedName name="solver_lhs3" localSheetId="0" hidden="1">'#1 LP'!$J$12</definedName>
    <definedName name="solver_lhs3" localSheetId="1" hidden="1">'#2 LP'!$K$22</definedName>
    <definedName name="solver_lhs3" localSheetId="2" hidden="1">'#3 LP'!$K$8</definedName>
    <definedName name="solver_lhs4" localSheetId="0" hidden="1">'#1 LP'!$J$6</definedName>
    <definedName name="solver_lhs4" localSheetId="1" hidden="1">'#2 LP'!$L$48</definedName>
    <definedName name="solver_lhs4" localSheetId="2" hidden="1">'#3 LP'!$K$9</definedName>
    <definedName name="solver_lhs5" localSheetId="0" hidden="1">'#1 LP'!$J$7</definedName>
    <definedName name="solver_lhs5" localSheetId="1" hidden="1">'#2 LP'!$L$42</definedName>
    <definedName name="solver_lhs5" localSheetId="2" hidden="1">'#3 LP'!$K$10</definedName>
    <definedName name="solver_lhs6" localSheetId="0" hidden="1">'#1 LP'!$J$8</definedName>
    <definedName name="solver_lhs6" localSheetId="1" hidden="1">'#2 LP'!$L$48</definedName>
    <definedName name="solver_lhs7" localSheetId="0" hidden="1">'#1 LP'!$J$9</definedName>
    <definedName name="solver_lhs7" localSheetId="1" hidden="1">'#2 LP'!$L$54</definedName>
    <definedName name="solver_lhs8" localSheetId="1" hidden="1">'#2 LP'!$L$60</definedName>
    <definedName name="solver_lhs9" localSheetId="1" hidden="1">'#2 LP'!$L$66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va" localSheetId="0" hidden="1">2</definedName>
    <definedName name="solver_lva" localSheetId="1" hidden="1">2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0" hidden="1">5000</definedName>
    <definedName name="solver_nod" localSheetId="1" hidden="1">5000</definedName>
    <definedName name="solver_num" localSheetId="0" hidden="1">7</definedName>
    <definedName name="solver_num" localSheetId="1" hidden="1">1</definedName>
    <definedName name="solver_num" localSheetId="2" hidden="1">5</definedName>
    <definedName name="solver_num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fx" localSheetId="0" hidden="1">2</definedName>
    <definedName name="solver_ofx" localSheetId="1" hidden="1">2</definedName>
    <definedName name="solver_opt" localSheetId="0" hidden="1">'#1 LP'!$J$4</definedName>
    <definedName name="solver_opt" localSheetId="1" hidden="1">'#2 LP'!$K$16</definedName>
    <definedName name="solver_opt" localSheetId="2" hidden="1">'#3 LP'!$K$4</definedName>
    <definedName name="solver_opt" localSheetId="4" hidden="1">'5.  3 Princes'!$D$9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d" localSheetId="0" hidden="1">0.000001</definedName>
    <definedName name="solver_red" localSheetId="1" hidden="1">0.000001</definedName>
    <definedName name="solver_rel1" localSheetId="0" hidden="1">1</definedName>
    <definedName name="solver_rel1" localSheetId="1" hidden="1">1</definedName>
    <definedName name="solver_rel1" localSheetId="2" hidden="1">2</definedName>
    <definedName name="solver_rel1" localSheetId="4" hidden="1">1</definedName>
    <definedName name="solver_rel10" localSheetId="1" hidden="1">1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0" hidden="1">3</definedName>
    <definedName name="solver_rel3" localSheetId="1" hidden="1">1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3</definedName>
    <definedName name="solver_rel5" localSheetId="0" hidden="1">1</definedName>
    <definedName name="solver_rel5" localSheetId="1" hidden="1">3</definedName>
    <definedName name="solver_rel5" localSheetId="2" hidden="1">3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'#1 LP'!$G$10</definedName>
    <definedName name="solver_rhs1" localSheetId="1" hidden="1">'#2 LP'!$M$18:$M$22</definedName>
    <definedName name="solver_rhs1" localSheetId="2" hidden="1">'#3 LP'!$H$6</definedName>
    <definedName name="solver_rhs1" localSheetId="4" hidden="1">'5.  3 Princes'!$F$12:$F$13</definedName>
    <definedName name="solver_rhs10" localSheetId="1" hidden="1">'#2 LP'!$I$72</definedName>
    <definedName name="solver_rhs2" localSheetId="0" hidden="1">'#1 LP'!$G$11</definedName>
    <definedName name="solver_rhs2" localSheetId="1" hidden="1">'#2 LP'!$H$16+2</definedName>
    <definedName name="solver_rhs2" localSheetId="2" hidden="1">'#3 LP'!$H$7</definedName>
    <definedName name="solver_rhs3" localSheetId="0" hidden="1">'#1 LP'!$G$12</definedName>
    <definedName name="solver_rhs3" localSheetId="1" hidden="1">'#2 LP'!$M$22</definedName>
    <definedName name="solver_rhs3" localSheetId="2" hidden="1">'#3 LP'!$H$8</definedName>
    <definedName name="solver_rhs4" localSheetId="0" hidden="1">'#1 LP'!$G$6</definedName>
    <definedName name="solver_rhs4" localSheetId="1" hidden="1">'#2 LP'!$I$48</definedName>
    <definedName name="solver_rhs4" localSheetId="2" hidden="1">'#3 LP'!$H$9</definedName>
    <definedName name="solver_rhs5" localSheetId="0" hidden="1">'#1 LP'!$G$7</definedName>
    <definedName name="solver_rhs5" localSheetId="1" hidden="1">'#2 LP'!$I$42</definedName>
    <definedName name="solver_rhs5" localSheetId="2" hidden="1">'#3 LP'!$H$10</definedName>
    <definedName name="solver_rhs6" localSheetId="0" hidden="1">'#1 LP'!$G$8</definedName>
    <definedName name="solver_rhs6" localSheetId="1" hidden="1">'#2 LP'!$I$48</definedName>
    <definedName name="solver_rhs7" localSheetId="0" hidden="1">'#1 LP'!$G$9</definedName>
    <definedName name="solver_rhs7" localSheetId="1" hidden="1">'#2 LP'!$I$54</definedName>
    <definedName name="solver_rhs8" localSheetId="1" hidden="1">'#2 LP'!$I$60</definedName>
    <definedName name="solver_rhs9" localSheetId="1" hidden="1">'#2 LP'!$I$66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td" localSheetId="0" hidden="1">1</definedName>
    <definedName name="solver_std" localSheetId="1" hidden="1">1</definedName>
    <definedName name="solver_std" localSheetId="4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4" hidden="1">0.0005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4" hidden="1">2</definedName>
  </definedNames>
  <calcPr calcId="125725"/>
  <fileRecoveryPr repairLoad="1"/>
</workbook>
</file>

<file path=xl/calcChain.xml><?xml version="1.0" encoding="utf-8"?>
<calcChain xmlns="http://schemas.openxmlformats.org/spreadsheetml/2006/main">
  <c r="H56" i="12"/>
  <c r="H53"/>
  <c r="H50"/>
  <c r="H47"/>
  <c r="H44"/>
  <c r="F44"/>
  <c r="H41"/>
  <c r="F41"/>
  <c r="H38"/>
  <c r="F38"/>
  <c r="D36"/>
  <c r="C36"/>
  <c r="B36"/>
  <c r="D35"/>
  <c r="C35"/>
  <c r="B35"/>
  <c r="H35" s="1"/>
  <c r="D9" i="11"/>
  <c r="D12"/>
  <c r="C13"/>
  <c r="D13"/>
  <c r="K4" i="8"/>
  <c r="K6"/>
  <c r="K7"/>
  <c r="K8"/>
  <c r="K9"/>
  <c r="K10"/>
  <c r="C16" i="3"/>
  <c r="K16"/>
  <c r="K18"/>
  <c r="K19"/>
  <c r="K20"/>
  <c r="K21"/>
  <c r="K22"/>
  <c r="J4" i="1"/>
  <c r="J6"/>
  <c r="J7"/>
  <c r="J8"/>
  <c r="J9"/>
  <c r="J10"/>
  <c r="J11"/>
  <c r="J12"/>
</calcChain>
</file>

<file path=xl/comments1.xml><?xml version="1.0" encoding="utf-8"?>
<comments xmlns="http://schemas.openxmlformats.org/spreadsheetml/2006/main">
  <authors>
    <author>pcjones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if we substitute corn for hog feed, we can take $7 per bushel off of our costs of raising the hogs.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corn sold on open market and corn used as hog feed must be grown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only 175 bushels of corn per acre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Only 1000 acrs of land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only 20 bushels of corn per hog can be used to substitute for feed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pcjones:</t>
        </r>
        <r>
          <rPr>
            <sz val="9"/>
            <color indexed="81"/>
            <rFont val="Tahoma"/>
            <family val="2"/>
          </rPr>
          <t xml:space="preserve">
only 200 hogs per acre</t>
        </r>
      </text>
    </comment>
  </commentList>
</comments>
</file>

<file path=xl/sharedStrings.xml><?xml version="1.0" encoding="utf-8"?>
<sst xmlns="http://schemas.openxmlformats.org/spreadsheetml/2006/main" count="134" uniqueCount="97">
  <si>
    <t>Units purchased of</t>
  </si>
  <si>
    <t>TV</t>
  </si>
  <si>
    <t>paper</t>
  </si>
  <si>
    <t>radio</t>
  </si>
  <si>
    <t>mail</t>
  </si>
  <si>
    <t>max</t>
  </si>
  <si>
    <t>s.t.</t>
  </si>
  <si>
    <t xml:space="preserve"> &lt;=</t>
  </si>
  <si>
    <t xml:space="preserve"> &gt;=</t>
  </si>
  <si>
    <t>Audience</t>
  </si>
  <si>
    <t>Total cost</t>
  </si>
  <si>
    <t>Subcost</t>
  </si>
  <si>
    <t>"At least" radio</t>
  </si>
  <si>
    <t>"At most" mail</t>
  </si>
  <si>
    <t>"At most" radio</t>
  </si>
  <si>
    <t>"At most" paper</t>
  </si>
  <si>
    <t>"At most" TV</t>
  </si>
  <si>
    <t>Stock A</t>
  </si>
  <si>
    <t>Stock B</t>
  </si>
  <si>
    <t>Stock C</t>
  </si>
  <si>
    <t>Year-end value</t>
  </si>
  <si>
    <t xml:space="preserve"> =</t>
  </si>
  <si>
    <t>Total</t>
  </si>
  <si>
    <t>Bond D</t>
  </si>
  <si>
    <t>Amt invested in</t>
  </si>
  <si>
    <t>State 1</t>
  </si>
  <si>
    <t>State 2</t>
  </si>
  <si>
    <t>State 3</t>
  </si>
  <si>
    <t>State 4</t>
  </si>
  <si>
    <t>Skins</t>
  </si>
  <si>
    <t>Nuts</t>
  </si>
  <si>
    <t>Totals</t>
  </si>
  <si>
    <t>Number Taken</t>
  </si>
  <si>
    <t>profit</t>
  </si>
  <si>
    <t>Constraints:</t>
  </si>
  <si>
    <t>Used</t>
  </si>
  <si>
    <t>Available</t>
  </si>
  <si>
    <t>weight</t>
  </si>
  <si>
    <t>cubic</t>
  </si>
  <si>
    <t>Calculated</t>
  </si>
  <si>
    <t>Data</t>
  </si>
  <si>
    <t>&lt;=</t>
  </si>
  <si>
    <t>Definitions:</t>
  </si>
  <si>
    <t>H</t>
  </si>
  <si>
    <t>amount of land used for raising hogs</t>
  </si>
  <si>
    <t>amount of land used for raising corn</t>
  </si>
  <si>
    <t>Y</t>
  </si>
  <si>
    <t>Total yield (in bushels) of corn</t>
  </si>
  <si>
    <t>YH</t>
  </si>
  <si>
    <t>Bushels of corn used to feed hogs</t>
  </si>
  <si>
    <t>YM</t>
  </si>
  <si>
    <t>Bushels of corn sold on open market</t>
  </si>
  <si>
    <t>Max</t>
  </si>
  <si>
    <t>ST</t>
  </si>
  <si>
    <t>units</t>
  </si>
  <si>
    <t>Answer:  use all land for hog production.</t>
  </si>
  <si>
    <t>LH</t>
  </si>
  <si>
    <t>LC</t>
  </si>
  <si>
    <t># hogs raised</t>
  </si>
  <si>
    <t>Z</t>
  </si>
  <si>
    <t>a.  How does Tucker come up with 800,000 pounds for whole tomatoes?</t>
  </si>
  <si>
    <t>We have 3 million pounds of tomatoes---600,000# grade A and 2.4 million # grade B</t>
  </si>
  <si>
    <t>A tomatoes average 9 quality points, B's average 5, and whole tomatoes must average 8.</t>
  </si>
  <si>
    <t>The maximum whole tomatoe production would be had from making all of the grade A's into whole tomatoes plus as many grade B's as the qualilty constraint would allow.</t>
  </si>
  <si>
    <t>If we use x # of grade B's, then the quality average will be:</t>
  </si>
  <si>
    <t>[9*600,000 + 5 *x]/[600,000 + x]</t>
  </si>
  <si>
    <t xml:space="preserve">To see how large we can make x, set the quality average (above ) equal to 8 and solve for x.  </t>
  </si>
  <si>
    <t xml:space="preserve">We get x = 200,000. </t>
  </si>
  <si>
    <t xml:space="preserve"> If we use 600,000 grade A's and 200,000 grade B's, we get 800,000 pounds of whole tomatoes.</t>
  </si>
  <si>
    <t>b.  What is wrong with Cooper's suggestion?</t>
  </si>
  <si>
    <t>Cooper's suggestion ignores the quality constraint.</t>
  </si>
  <si>
    <t>c.  What about Myers' suggestion?</t>
  </si>
  <si>
    <t xml:space="preserve">Myers commits two accounting fallacies.  First, the cost of tomatoes is a sunk cost. </t>
  </si>
  <si>
    <t>Sunk costs are irrelevant to the decision.</t>
  </si>
  <si>
    <t>Second, his allocation of cost to tomatoes by quality is a completely ad-hoc allocation.</t>
  </si>
  <si>
    <t>By Myer's calculations, paste is the most profitable product---thus make all of it you can sell.</t>
  </si>
  <si>
    <t>The limitation of demand is 2,000,000 poounds of paste.</t>
  </si>
  <si>
    <t>Thus, use 2,000,000 pounds of grade b tomatoes for paste.</t>
  </si>
  <si>
    <t xml:space="preserve">The only other product that Meyers figures is profitable is juice. </t>
  </si>
  <si>
    <t>Thus, use the remaining tomatoes for juice.  (note that quality constraint is okay).</t>
  </si>
  <si>
    <t>d.  This tells you what should be done:</t>
  </si>
  <si>
    <t>whole tomatoes</t>
  </si>
  <si>
    <t>tomato juice</t>
  </si>
  <si>
    <t>tomato paste</t>
  </si>
  <si>
    <t>Pounds of grade A used for</t>
  </si>
  <si>
    <t>Pounds of grade B used for</t>
  </si>
  <si>
    <t>Profit</t>
  </si>
  <si>
    <t>Demand</t>
  </si>
  <si>
    <t>Mix</t>
  </si>
  <si>
    <t>juice demand</t>
  </si>
  <si>
    <t>whole tomato demand</t>
  </si>
  <si>
    <t>paste demand</t>
  </si>
  <si>
    <t>grade A</t>
  </si>
  <si>
    <t>grade B</t>
  </si>
  <si>
    <t>whole tomato quality</t>
  </si>
  <si>
    <t>juice quality</t>
  </si>
  <si>
    <t>If the market price of corn goes to $138.86 per bushel, then switch to corn.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</si>
</sst>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2" fillId="4" borderId="0" xfId="0" applyFont="1" applyFill="1"/>
    <xf numFmtId="1" fontId="0" fillId="2" borderId="0" xfId="0" applyNumberFormat="1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5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28575</xdr:rowOff>
    </xdr:from>
    <xdr:to>
      <xdr:col>4</xdr:col>
      <xdr:colOff>38100</xdr:colOff>
      <xdr:row>5</xdr:row>
      <xdr:rowOff>76200</xdr:rowOff>
    </xdr:to>
    <xdr:pic>
      <xdr:nvPicPr>
        <xdr:cNvPr id="30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90500"/>
          <a:ext cx="269557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B34" sqref="B34"/>
    </sheetView>
  </sheetViews>
  <sheetFormatPr defaultRowHeight="12.75"/>
  <cols>
    <col min="1" max="1" width="18" bestFit="1" customWidth="1"/>
    <col min="2" max="2" width="6" bestFit="1" customWidth="1"/>
    <col min="3" max="3" width="6.28515625" bestFit="1" customWidth="1"/>
    <col min="4" max="4" width="5.7109375" bestFit="1" customWidth="1"/>
    <col min="5" max="5" width="5" bestFit="1" customWidth="1"/>
    <col min="6" max="6" width="3.85546875" style="3" bestFit="1" customWidth="1"/>
    <col min="7" max="7" width="5" bestFit="1" customWidth="1"/>
    <col min="8" max="8" width="2.7109375" customWidth="1"/>
    <col min="9" max="9" width="17.28515625" customWidth="1"/>
  </cols>
  <sheetData>
    <row r="1" spans="1:10">
      <c r="B1" s="4" t="s">
        <v>1</v>
      </c>
      <c r="C1" s="4" t="s">
        <v>2</v>
      </c>
      <c r="D1" s="4" t="s">
        <v>3</v>
      </c>
      <c r="E1" s="4" t="s">
        <v>4</v>
      </c>
    </row>
    <row r="2" spans="1:10">
      <c r="A2" s="2" t="s">
        <v>0</v>
      </c>
      <c r="B2" s="1">
        <v>1</v>
      </c>
      <c r="C2" s="1">
        <v>1</v>
      </c>
      <c r="D2" s="1">
        <v>1</v>
      </c>
      <c r="E2" s="1">
        <v>1</v>
      </c>
    </row>
    <row r="4" spans="1:10">
      <c r="A4" s="2" t="s">
        <v>5</v>
      </c>
      <c r="B4">
        <v>10000</v>
      </c>
      <c r="C4">
        <v>8500</v>
      </c>
      <c r="D4">
        <v>3000</v>
      </c>
      <c r="E4">
        <v>5000</v>
      </c>
      <c r="I4" s="4" t="s">
        <v>9</v>
      </c>
      <c r="J4" s="1">
        <f>SUMPRODUCT($B$2:$E$2,B4:E4)</f>
        <v>26500</v>
      </c>
    </row>
    <row r="5" spans="1:10">
      <c r="A5" s="2"/>
      <c r="I5" s="4"/>
      <c r="J5" s="5"/>
    </row>
    <row r="6" spans="1:10">
      <c r="A6" s="2" t="s">
        <v>6</v>
      </c>
      <c r="B6">
        <v>1000</v>
      </c>
      <c r="C6">
        <v>750</v>
      </c>
      <c r="D6">
        <v>500</v>
      </c>
      <c r="E6">
        <v>400</v>
      </c>
      <c r="F6" s="3" t="s">
        <v>7</v>
      </c>
      <c r="G6">
        <v>8000</v>
      </c>
      <c r="I6" s="4" t="s">
        <v>10</v>
      </c>
      <c r="J6" s="1">
        <f t="shared" ref="J6:J12" si="0">SUMPRODUCT($B$2:$E$2,B6:E6)</f>
        <v>2650</v>
      </c>
    </row>
    <row r="7" spans="1:10">
      <c r="B7">
        <v>1000</v>
      </c>
      <c r="D7">
        <v>500</v>
      </c>
      <c r="F7" s="3" t="s">
        <v>7</v>
      </c>
      <c r="G7">
        <v>2000</v>
      </c>
      <c r="I7" s="4" t="s">
        <v>11</v>
      </c>
      <c r="J7" s="1">
        <f t="shared" si="0"/>
        <v>1500</v>
      </c>
    </row>
    <row r="8" spans="1:10">
      <c r="B8">
        <v>1</v>
      </c>
      <c r="F8" s="3" t="s">
        <v>7</v>
      </c>
      <c r="G8">
        <v>5</v>
      </c>
      <c r="I8" s="4" t="s">
        <v>16</v>
      </c>
      <c r="J8" s="1">
        <f t="shared" si="0"/>
        <v>1</v>
      </c>
    </row>
    <row r="9" spans="1:10">
      <c r="C9">
        <v>1</v>
      </c>
      <c r="F9" s="3" t="s">
        <v>7</v>
      </c>
      <c r="G9">
        <v>10</v>
      </c>
      <c r="I9" s="4" t="s">
        <v>15</v>
      </c>
      <c r="J9" s="1">
        <f t="shared" si="0"/>
        <v>1</v>
      </c>
    </row>
    <row r="10" spans="1:10">
      <c r="D10">
        <v>1</v>
      </c>
      <c r="F10" s="3" t="s">
        <v>7</v>
      </c>
      <c r="G10">
        <v>10</v>
      </c>
      <c r="I10" s="4" t="s">
        <v>14</v>
      </c>
      <c r="J10" s="1">
        <f t="shared" si="0"/>
        <v>1</v>
      </c>
    </row>
    <row r="11" spans="1:10">
      <c r="E11">
        <v>1</v>
      </c>
      <c r="F11" s="3" t="s">
        <v>7</v>
      </c>
      <c r="G11">
        <v>5</v>
      </c>
      <c r="I11" s="4" t="s">
        <v>13</v>
      </c>
      <c r="J11" s="1">
        <f t="shared" si="0"/>
        <v>1</v>
      </c>
    </row>
    <row r="12" spans="1:10">
      <c r="D12">
        <v>1</v>
      </c>
      <c r="F12" s="3" t="s">
        <v>8</v>
      </c>
      <c r="G12">
        <v>3</v>
      </c>
      <c r="I12" s="4" t="s">
        <v>12</v>
      </c>
      <c r="J12" s="1">
        <f t="shared" si="0"/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2"/>
  <sheetViews>
    <sheetView tabSelected="1" workbookViewId="0">
      <selection activeCell="D30" sqref="D30"/>
    </sheetView>
  </sheetViews>
  <sheetFormatPr defaultRowHeight="12.75"/>
  <cols>
    <col min="1" max="1" width="9.85546875" customWidth="1"/>
    <col min="8" max="8" width="12.42578125" customWidth="1"/>
    <col min="9" max="9" width="4.5703125" bestFit="1" customWidth="1"/>
    <col min="10" max="10" width="3.5703125" customWidth="1"/>
    <col min="11" max="11" width="12.5703125" style="4" customWidth="1"/>
  </cols>
  <sheetData>
    <row r="1" spans="1:13">
      <c r="K1"/>
    </row>
    <row r="2" spans="1:13">
      <c r="K2"/>
    </row>
    <row r="3" spans="1:13">
      <c r="A3" s="15" t="s">
        <v>42</v>
      </c>
      <c r="K3"/>
    </row>
    <row r="4" spans="1:13">
      <c r="A4" s="15"/>
      <c r="B4" s="15" t="s">
        <v>43</v>
      </c>
      <c r="D4" s="15" t="s">
        <v>58</v>
      </c>
      <c r="K4"/>
    </row>
    <row r="5" spans="1:13">
      <c r="B5" s="15" t="s">
        <v>56</v>
      </c>
      <c r="C5" s="15"/>
      <c r="D5" s="15" t="s">
        <v>44</v>
      </c>
      <c r="K5">
        <v>139</v>
      </c>
    </row>
    <row r="6" spans="1:13">
      <c r="B6" s="15" t="s">
        <v>57</v>
      </c>
      <c r="C6" s="15"/>
      <c r="D6" s="15" t="s">
        <v>45</v>
      </c>
      <c r="K6"/>
      <c r="M6" s="5"/>
    </row>
    <row r="7" spans="1:13">
      <c r="B7" s="15" t="s">
        <v>46</v>
      </c>
      <c r="C7" s="15"/>
      <c r="D7" s="15" t="s">
        <v>47</v>
      </c>
      <c r="K7"/>
    </row>
    <row r="8" spans="1:13">
      <c r="B8" s="15" t="s">
        <v>48</v>
      </c>
      <c r="C8" s="15"/>
      <c r="D8" s="15" t="s">
        <v>49</v>
      </c>
      <c r="K8"/>
    </row>
    <row r="9" spans="1:13">
      <c r="B9" s="15" t="s">
        <v>50</v>
      </c>
      <c r="C9" s="15"/>
      <c r="D9" s="15" t="s">
        <v>51</v>
      </c>
      <c r="K9"/>
    </row>
    <row r="10" spans="1:13">
      <c r="K10"/>
    </row>
    <row r="11" spans="1:13">
      <c r="K11"/>
    </row>
    <row r="12" spans="1:13">
      <c r="C12" s="15" t="s">
        <v>43</v>
      </c>
      <c r="D12" s="15" t="s">
        <v>56</v>
      </c>
      <c r="E12" s="15" t="s">
        <v>57</v>
      </c>
      <c r="F12" s="15" t="s">
        <v>46</v>
      </c>
      <c r="G12" s="15" t="s">
        <v>48</v>
      </c>
      <c r="H12" s="15" t="s">
        <v>50</v>
      </c>
      <c r="K12"/>
    </row>
    <row r="13" spans="1:13">
      <c r="D13" s="15"/>
      <c r="E13" s="15"/>
      <c r="F13" s="15"/>
      <c r="G13" s="15"/>
      <c r="H13" s="15"/>
      <c r="K13"/>
    </row>
    <row r="14" spans="1:13">
      <c r="A14" s="15" t="s">
        <v>54</v>
      </c>
      <c r="C14" s="16">
        <v>200000.00050499695</v>
      </c>
      <c r="D14" s="17">
        <v>1000.0000025249848</v>
      </c>
      <c r="E14" s="17">
        <v>0</v>
      </c>
      <c r="F14" s="17">
        <v>0</v>
      </c>
      <c r="G14" s="17">
        <v>0</v>
      </c>
      <c r="H14" s="17">
        <v>0</v>
      </c>
      <c r="K14"/>
    </row>
    <row r="15" spans="1:13">
      <c r="K15"/>
    </row>
    <row r="16" spans="1:13">
      <c r="B16" s="15" t="s">
        <v>52</v>
      </c>
      <c r="C16" s="15">
        <f>300-20*7-40</f>
        <v>120</v>
      </c>
      <c r="D16">
        <v>0</v>
      </c>
      <c r="E16">
        <v>-300</v>
      </c>
      <c r="G16">
        <v>7</v>
      </c>
      <c r="H16">
        <v>138.85</v>
      </c>
      <c r="K16" s="16">
        <f>SUMPRODUCT(C$14:H$14,C16:H16)</f>
        <v>24000000.060599633</v>
      </c>
    </row>
    <row r="17" spans="2:13">
      <c r="K17" s="16"/>
    </row>
    <row r="18" spans="2:13">
      <c r="B18" s="15" t="s">
        <v>53</v>
      </c>
      <c r="C18" s="15"/>
      <c r="F18">
        <v>-1</v>
      </c>
      <c r="G18">
        <v>1</v>
      </c>
      <c r="H18">
        <v>1</v>
      </c>
      <c r="K18" s="16">
        <f>SUMPRODUCT(C$14:H$14,C18:H18)</f>
        <v>0</v>
      </c>
      <c r="L18" s="15" t="s">
        <v>41</v>
      </c>
      <c r="M18" s="15">
        <v>0</v>
      </c>
    </row>
    <row r="19" spans="2:13">
      <c r="E19">
        <v>-175</v>
      </c>
      <c r="F19">
        <v>1</v>
      </c>
      <c r="K19" s="16">
        <f>SUMPRODUCT(C$14:H$14,C19:H19)</f>
        <v>0</v>
      </c>
      <c r="L19" s="15" t="s">
        <v>41</v>
      </c>
      <c r="M19">
        <v>0</v>
      </c>
    </row>
    <row r="20" spans="2:13">
      <c r="D20">
        <v>1</v>
      </c>
      <c r="E20">
        <v>1</v>
      </c>
      <c r="K20" s="16">
        <f>SUMPRODUCT(C$14:H$14,C20:H20)</f>
        <v>1000.0000025249848</v>
      </c>
      <c r="L20" s="15" t="s">
        <v>41</v>
      </c>
      <c r="M20">
        <v>1000</v>
      </c>
    </row>
    <row r="21" spans="2:13">
      <c r="C21">
        <v>-20</v>
      </c>
      <c r="G21">
        <v>1</v>
      </c>
      <c r="K21" s="16">
        <f>SUMPRODUCT(C$14:H$14,C21:H21)</f>
        <v>-4000000.0100999391</v>
      </c>
      <c r="L21" s="15" t="s">
        <v>41</v>
      </c>
      <c r="M21">
        <v>0</v>
      </c>
    </row>
    <row r="22" spans="2:13">
      <c r="C22">
        <v>1</v>
      </c>
      <c r="D22">
        <v>-200</v>
      </c>
      <c r="K22" s="16">
        <f>SUMPRODUCT(C$14:H$14,C22:H22)</f>
        <v>0</v>
      </c>
      <c r="L22" s="15" t="s">
        <v>41</v>
      </c>
      <c r="M22">
        <v>0</v>
      </c>
    </row>
    <row r="23" spans="2:13">
      <c r="K23" s="5"/>
      <c r="L23" s="15"/>
    </row>
    <row r="24" spans="2:13">
      <c r="D24" s="15" t="s">
        <v>55</v>
      </c>
      <c r="K24"/>
    </row>
    <row r="25" spans="2:13">
      <c r="K25"/>
    </row>
    <row r="26" spans="2:13">
      <c r="D26" s="15" t="s">
        <v>96</v>
      </c>
      <c r="K26"/>
    </row>
    <row r="27" spans="2:13">
      <c r="K27"/>
    </row>
    <row r="28" spans="2:13">
      <c r="K28"/>
    </row>
    <row r="29" spans="2:13">
      <c r="K29"/>
    </row>
    <row r="30" spans="2:13">
      <c r="K30"/>
    </row>
    <row r="31" spans="2:13">
      <c r="K31"/>
    </row>
    <row r="32" spans="2:13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55" spans="11:11">
      <c r="K55"/>
    </row>
    <row r="56" spans="11:11">
      <c r="K56"/>
    </row>
    <row r="57" spans="11:11">
      <c r="K57"/>
    </row>
    <row r="58" spans="11:11">
      <c r="K58"/>
    </row>
    <row r="59" spans="11:11">
      <c r="K59"/>
    </row>
    <row r="60" spans="11:11">
      <c r="K60"/>
    </row>
    <row r="61" spans="11:11">
      <c r="K61"/>
    </row>
    <row r="62" spans="11:11">
      <c r="K62"/>
    </row>
    <row r="63" spans="11:11">
      <c r="K63"/>
    </row>
    <row r="64" spans="11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  <row r="149" spans="11:11">
      <c r="K149"/>
    </row>
    <row r="150" spans="11:11">
      <c r="K150"/>
    </row>
    <row r="151" spans="11:11">
      <c r="K151"/>
    </row>
    <row r="152" spans="11:11">
      <c r="K152"/>
    </row>
    <row r="153" spans="11:11">
      <c r="K153"/>
    </row>
    <row r="154" spans="11:11">
      <c r="K154"/>
    </row>
    <row r="155" spans="11:11">
      <c r="K155"/>
    </row>
    <row r="156" spans="11:11">
      <c r="K156"/>
    </row>
    <row r="157" spans="11:11">
      <c r="K157"/>
    </row>
    <row r="158" spans="11:11">
      <c r="K158"/>
    </row>
    <row r="159" spans="11:11">
      <c r="K159"/>
    </row>
    <row r="160" spans="11:11">
      <c r="K160"/>
    </row>
    <row r="161" spans="11:11">
      <c r="K161"/>
    </row>
    <row r="162" spans="11:11">
      <c r="K162"/>
    </row>
    <row r="163" spans="11:11">
      <c r="K163"/>
    </row>
    <row r="164" spans="11:11">
      <c r="K164"/>
    </row>
    <row r="165" spans="11:11">
      <c r="K165"/>
    </row>
    <row r="166" spans="11:11">
      <c r="K166"/>
    </row>
    <row r="167" spans="11:11">
      <c r="K167"/>
    </row>
    <row r="168" spans="11:11">
      <c r="K168"/>
    </row>
    <row r="169" spans="11:11">
      <c r="K169"/>
    </row>
    <row r="170" spans="11:11">
      <c r="K170"/>
    </row>
    <row r="171" spans="11:11">
      <c r="K171"/>
    </row>
    <row r="172" spans="11:11">
      <c r="K172"/>
    </row>
    <row r="173" spans="11:11">
      <c r="K173"/>
    </row>
    <row r="174" spans="11:11">
      <c r="K174"/>
    </row>
    <row r="175" spans="11:11">
      <c r="K175"/>
    </row>
    <row r="176" spans="11:11">
      <c r="K176"/>
    </row>
    <row r="177" spans="11:11">
      <c r="K177"/>
    </row>
    <row r="178" spans="11:11">
      <c r="K178"/>
    </row>
    <row r="179" spans="11:11">
      <c r="K179"/>
    </row>
    <row r="180" spans="11:11">
      <c r="K180"/>
    </row>
    <row r="181" spans="11:11">
      <c r="K181"/>
    </row>
    <row r="182" spans="11:11">
      <c r="K182"/>
    </row>
    <row r="183" spans="11:11">
      <c r="K183"/>
    </row>
    <row r="184" spans="11:11">
      <c r="K184"/>
    </row>
    <row r="185" spans="11:11">
      <c r="K185"/>
    </row>
    <row r="186" spans="11:11">
      <c r="K186"/>
    </row>
    <row r="187" spans="11:11">
      <c r="K187"/>
    </row>
    <row r="188" spans="11:11">
      <c r="K188"/>
    </row>
    <row r="189" spans="11:11">
      <c r="K189"/>
    </row>
    <row r="190" spans="11:11">
      <c r="K190"/>
    </row>
    <row r="191" spans="11:11">
      <c r="K191"/>
    </row>
    <row r="192" spans="11:11">
      <c r="K192"/>
    </row>
    <row r="193" spans="11:11">
      <c r="K193"/>
    </row>
    <row r="194" spans="11:11">
      <c r="K194"/>
    </row>
    <row r="195" spans="11:11">
      <c r="K195"/>
    </row>
    <row r="196" spans="11:11">
      <c r="K196"/>
    </row>
    <row r="197" spans="11:11">
      <c r="K197"/>
    </row>
    <row r="198" spans="11:11">
      <c r="K198"/>
    </row>
    <row r="199" spans="11:11">
      <c r="K199"/>
    </row>
    <row r="200" spans="11:11">
      <c r="K200"/>
    </row>
    <row r="201" spans="11:11">
      <c r="K201"/>
    </row>
    <row r="202" spans="11:11">
      <c r="K202"/>
    </row>
    <row r="203" spans="11:11">
      <c r="K203"/>
    </row>
    <row r="204" spans="11:11">
      <c r="K204"/>
    </row>
    <row r="205" spans="11:11">
      <c r="K205"/>
    </row>
    <row r="206" spans="11:11">
      <c r="K206"/>
    </row>
    <row r="207" spans="11:11">
      <c r="K207"/>
    </row>
    <row r="208" spans="11:11">
      <c r="K208"/>
    </row>
    <row r="209" spans="11:11">
      <c r="K209"/>
    </row>
    <row r="210" spans="11:11">
      <c r="K210"/>
    </row>
    <row r="211" spans="11:11">
      <c r="K211"/>
    </row>
    <row r="212" spans="11:11">
      <c r="K212"/>
    </row>
    <row r="213" spans="11:11">
      <c r="K213"/>
    </row>
    <row r="214" spans="11:11">
      <c r="K214"/>
    </row>
    <row r="215" spans="11:11">
      <c r="K215"/>
    </row>
    <row r="216" spans="11:11">
      <c r="K216"/>
    </row>
    <row r="217" spans="11:11">
      <c r="K217"/>
    </row>
    <row r="218" spans="11:11">
      <c r="K218"/>
    </row>
    <row r="219" spans="11:11">
      <c r="K219"/>
    </row>
    <row r="220" spans="11:11">
      <c r="K220"/>
    </row>
    <row r="221" spans="11:11">
      <c r="K221"/>
    </row>
    <row r="222" spans="11:11">
      <c r="K222"/>
    </row>
    <row r="223" spans="11:11">
      <c r="K223"/>
    </row>
    <row r="224" spans="11:11">
      <c r="K224"/>
    </row>
    <row r="225" spans="11:11">
      <c r="K225"/>
    </row>
    <row r="226" spans="11:11">
      <c r="K226"/>
    </row>
    <row r="227" spans="11:11">
      <c r="K227"/>
    </row>
    <row r="228" spans="11:11">
      <c r="K228"/>
    </row>
    <row r="229" spans="11:11">
      <c r="K229"/>
    </row>
    <row r="230" spans="11:11">
      <c r="K230"/>
    </row>
    <row r="231" spans="11:11">
      <c r="K231"/>
    </row>
    <row r="232" spans="11:11">
      <c r="K232"/>
    </row>
    <row r="233" spans="11:11">
      <c r="K233"/>
    </row>
    <row r="234" spans="11:11">
      <c r="K234"/>
    </row>
    <row r="235" spans="11:11">
      <c r="K235"/>
    </row>
    <row r="236" spans="11:11">
      <c r="K236"/>
    </row>
    <row r="237" spans="11:11">
      <c r="K237"/>
    </row>
    <row r="238" spans="11:11">
      <c r="K238"/>
    </row>
    <row r="239" spans="11:11">
      <c r="K239"/>
    </row>
    <row r="240" spans="11:11">
      <c r="K240"/>
    </row>
    <row r="241" spans="11:11">
      <c r="K241"/>
    </row>
    <row r="242" spans="11:11">
      <c r="K242"/>
    </row>
    <row r="243" spans="11:11">
      <c r="K243"/>
    </row>
    <row r="244" spans="11:11">
      <c r="K244"/>
    </row>
    <row r="245" spans="11:11">
      <c r="K245"/>
    </row>
    <row r="246" spans="11:11">
      <c r="K246"/>
    </row>
    <row r="247" spans="11:11">
      <c r="K247"/>
    </row>
    <row r="248" spans="11:11">
      <c r="K248"/>
    </row>
    <row r="249" spans="11:11">
      <c r="K249"/>
    </row>
    <row r="250" spans="11:11">
      <c r="K250"/>
    </row>
    <row r="251" spans="11:11">
      <c r="K251"/>
    </row>
    <row r="252" spans="11:11">
      <c r="K252"/>
    </row>
    <row r="253" spans="11:11">
      <c r="K253"/>
    </row>
    <row r="254" spans="11:11">
      <c r="K254"/>
    </row>
    <row r="255" spans="11:11">
      <c r="K255"/>
    </row>
    <row r="256" spans="11:11">
      <c r="K256"/>
    </row>
    <row r="257" spans="11:11">
      <c r="K257"/>
    </row>
    <row r="258" spans="11:11">
      <c r="K258"/>
    </row>
    <row r="259" spans="11:11">
      <c r="K259"/>
    </row>
    <row r="260" spans="11:11">
      <c r="K260"/>
    </row>
    <row r="261" spans="11:11">
      <c r="K261"/>
    </row>
    <row r="262" spans="11:11">
      <c r="K26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K5" sqref="K5"/>
    </sheetView>
  </sheetViews>
  <sheetFormatPr defaultRowHeight="12.75"/>
  <cols>
    <col min="1" max="1" width="14.85546875" customWidth="1"/>
    <col min="7" max="7" width="4.42578125" customWidth="1"/>
    <col min="9" max="9" width="3.140625" customWidth="1"/>
    <col min="10" max="10" width="14.7109375" style="4" customWidth="1"/>
    <col min="11" max="11" width="10.5703125" customWidth="1"/>
  </cols>
  <sheetData>
    <row r="1" spans="1:11">
      <c r="B1" s="4" t="s">
        <v>17</v>
      </c>
      <c r="C1" s="4" t="s">
        <v>18</v>
      </c>
      <c r="D1" s="4" t="s">
        <v>19</v>
      </c>
      <c r="E1" s="4" t="s">
        <v>23</v>
      </c>
      <c r="F1" s="4" t="s">
        <v>59</v>
      </c>
    </row>
    <row r="2" spans="1:11">
      <c r="A2" s="2" t="s">
        <v>24</v>
      </c>
      <c r="B2" s="1">
        <v>1585.845347313237</v>
      </c>
      <c r="C2" s="1">
        <v>1284.4036697247698</v>
      </c>
      <c r="D2" s="1">
        <v>1205.7667103538663</v>
      </c>
      <c r="E2" s="1">
        <v>0</v>
      </c>
      <c r="F2" s="1">
        <v>10446.920052424637</v>
      </c>
    </row>
    <row r="4" spans="1:11">
      <c r="A4" t="s">
        <v>5</v>
      </c>
      <c r="F4">
        <v>1</v>
      </c>
      <c r="J4" s="4" t="s">
        <v>20</v>
      </c>
      <c r="K4" s="1">
        <f>SUMPRODUCT($B$2:$F$2,B4:F4)</f>
        <v>10446.920052424637</v>
      </c>
    </row>
    <row r="6" spans="1:11">
      <c r="A6" t="s">
        <v>6</v>
      </c>
      <c r="B6">
        <v>2</v>
      </c>
      <c r="C6">
        <v>2.5</v>
      </c>
      <c r="D6">
        <v>3</v>
      </c>
      <c r="E6">
        <v>1</v>
      </c>
      <c r="G6" t="s">
        <v>21</v>
      </c>
      <c r="H6">
        <v>10000</v>
      </c>
      <c r="J6" s="4" t="s">
        <v>22</v>
      </c>
      <c r="K6" s="1">
        <f>SUMPRODUCT($B$2:$F$2,B6:F6)</f>
        <v>9999.9999999999964</v>
      </c>
    </row>
    <row r="7" spans="1:11">
      <c r="B7">
        <v>1.8</v>
      </c>
      <c r="C7">
        <v>2.25</v>
      </c>
      <c r="D7">
        <v>3.9</v>
      </c>
      <c r="E7">
        <v>1.04</v>
      </c>
      <c r="F7">
        <v>-1</v>
      </c>
      <c r="G7" t="s">
        <v>8</v>
      </c>
      <c r="H7">
        <v>0</v>
      </c>
      <c r="J7" s="4" t="s">
        <v>25</v>
      </c>
      <c r="K7" s="1">
        <f>SUMPRODUCT($B$2:$F$2,B7:F7)</f>
        <v>0</v>
      </c>
    </row>
    <row r="8" spans="1:11">
      <c r="B8">
        <v>1.7</v>
      </c>
      <c r="C8">
        <v>3.5</v>
      </c>
      <c r="D8">
        <v>2.7</v>
      </c>
      <c r="E8">
        <v>1.04</v>
      </c>
      <c r="F8">
        <v>-1</v>
      </c>
      <c r="G8" t="s">
        <v>8</v>
      </c>
      <c r="H8">
        <v>0</v>
      </c>
      <c r="J8" s="4" t="s">
        <v>26</v>
      </c>
      <c r="K8" s="1">
        <f>SUMPRODUCT($B$2:$F$2,B8:F8)</f>
        <v>0</v>
      </c>
    </row>
    <row r="9" spans="1:11">
      <c r="B9">
        <v>2.7</v>
      </c>
      <c r="C9">
        <v>2</v>
      </c>
      <c r="D9">
        <v>3.6</v>
      </c>
      <c r="E9">
        <v>1.04</v>
      </c>
      <c r="F9">
        <v>-1</v>
      </c>
      <c r="G9" t="s">
        <v>8</v>
      </c>
      <c r="H9">
        <v>0</v>
      </c>
      <c r="J9" s="4" t="s">
        <v>27</v>
      </c>
      <c r="K9" s="1">
        <f>SUMPRODUCT($B$2:$F$2,B9:F9)</f>
        <v>744.42988204456196</v>
      </c>
    </row>
    <row r="10" spans="1:11">
      <c r="B10">
        <v>2.5</v>
      </c>
      <c r="C10">
        <v>2.7</v>
      </c>
      <c r="D10">
        <v>2.5</v>
      </c>
      <c r="E10">
        <v>1.04</v>
      </c>
      <c r="F10">
        <v>-1</v>
      </c>
      <c r="G10" t="s">
        <v>8</v>
      </c>
      <c r="H10">
        <v>0</v>
      </c>
      <c r="J10" s="4" t="s">
        <v>28</v>
      </c>
      <c r="K10" s="1">
        <f>SUMPRODUCT($B$2:$F$2,B10:F10)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1"/>
  <sheetViews>
    <sheetView topLeftCell="A23" workbookViewId="0">
      <selection activeCell="A61" sqref="A61"/>
    </sheetView>
  </sheetViews>
  <sheetFormatPr defaultRowHeight="12.75"/>
  <cols>
    <col min="1" max="1" width="26" customWidth="1"/>
    <col min="2" max="2" width="16.28515625" customWidth="1"/>
    <col min="3" max="3" width="12.85546875" customWidth="1"/>
    <col min="4" max="4" width="13.85546875" customWidth="1"/>
  </cols>
  <sheetData>
    <row r="1" spans="1:2">
      <c r="A1" s="2" t="s">
        <v>60</v>
      </c>
    </row>
    <row r="3" spans="1:2">
      <c r="B3" t="s">
        <v>61</v>
      </c>
    </row>
    <row r="4" spans="1:2">
      <c r="B4" t="s">
        <v>62</v>
      </c>
    </row>
    <row r="5" spans="1:2">
      <c r="B5" t="s">
        <v>63</v>
      </c>
    </row>
    <row r="6" spans="1:2">
      <c r="B6" t="s">
        <v>64</v>
      </c>
    </row>
    <row r="7" spans="1:2">
      <c r="B7" t="s">
        <v>65</v>
      </c>
    </row>
    <row r="8" spans="1:2">
      <c r="B8" t="s">
        <v>66</v>
      </c>
    </row>
    <row r="9" spans="1:2">
      <c r="B9" t="s">
        <v>67</v>
      </c>
    </row>
    <row r="10" spans="1:2">
      <c r="B10" t="s">
        <v>68</v>
      </c>
    </row>
    <row r="12" spans="1:2">
      <c r="A12" s="2" t="s">
        <v>69</v>
      </c>
    </row>
    <row r="14" spans="1:2">
      <c r="B14" t="s">
        <v>70</v>
      </c>
    </row>
    <row r="16" spans="1:2">
      <c r="A16" s="2" t="s">
        <v>71</v>
      </c>
    </row>
    <row r="18" spans="1:7">
      <c r="B18" t="s">
        <v>72</v>
      </c>
    </row>
    <row r="19" spans="1:7">
      <c r="B19" t="s">
        <v>73</v>
      </c>
    </row>
    <row r="20" spans="1:7">
      <c r="B20" t="s">
        <v>74</v>
      </c>
    </row>
    <row r="22" spans="1:7">
      <c r="B22" t="s">
        <v>75</v>
      </c>
    </row>
    <row r="23" spans="1:7">
      <c r="B23" t="s">
        <v>76</v>
      </c>
    </row>
    <row r="24" spans="1:7">
      <c r="B24" t="s">
        <v>77</v>
      </c>
    </row>
    <row r="25" spans="1:7">
      <c r="B25" t="s">
        <v>78</v>
      </c>
    </row>
    <row r="26" spans="1:7">
      <c r="B26" t="s">
        <v>79</v>
      </c>
    </row>
    <row r="29" spans="1:7">
      <c r="A29" s="2" t="s">
        <v>80</v>
      </c>
    </row>
    <row r="31" spans="1:7">
      <c r="B31" s="2" t="s">
        <v>81</v>
      </c>
      <c r="C31" s="2" t="s">
        <v>82</v>
      </c>
      <c r="D31" s="2" t="s">
        <v>83</v>
      </c>
      <c r="G31" s="3"/>
    </row>
    <row r="32" spans="1:7">
      <c r="A32" s="2" t="s">
        <v>84</v>
      </c>
      <c r="B32" s="18">
        <v>600000</v>
      </c>
      <c r="C32" s="18">
        <v>0</v>
      </c>
      <c r="D32" s="18">
        <v>0</v>
      </c>
      <c r="G32" s="3"/>
    </row>
    <row r="33" spans="1:8">
      <c r="A33" s="2" t="s">
        <v>85</v>
      </c>
      <c r="B33" s="18">
        <v>200000</v>
      </c>
      <c r="C33" s="18">
        <v>0</v>
      </c>
      <c r="D33" s="18">
        <v>2000000</v>
      </c>
      <c r="G33" s="3"/>
    </row>
    <row r="34" spans="1:8">
      <c r="G34" s="3"/>
    </row>
    <row r="35" spans="1:8">
      <c r="A35" s="2" t="s">
        <v>5</v>
      </c>
      <c r="B35">
        <f>1.48/18</f>
        <v>8.2222222222222224E-2</v>
      </c>
      <c r="C35">
        <f>1.32/20</f>
        <v>6.6000000000000003E-2</v>
      </c>
      <c r="D35">
        <f>1.85/25</f>
        <v>7.400000000000001E-2</v>
      </c>
      <c r="G35" s="4" t="s">
        <v>86</v>
      </c>
      <c r="H35" s="1">
        <f>SUMPRODUCT($B$32:$D$33,B35:D36) - 0.06*3000000</f>
        <v>33777.77777777781</v>
      </c>
    </row>
    <row r="36" spans="1:8">
      <c r="B36">
        <f>1.48/18</f>
        <v>8.2222222222222224E-2</v>
      </c>
      <c r="C36">
        <f>1.32/20</f>
        <v>6.6000000000000003E-2</v>
      </c>
      <c r="D36">
        <f>1.85/25</f>
        <v>7.400000000000001E-2</v>
      </c>
      <c r="G36" s="3"/>
    </row>
    <row r="37" spans="1:8">
      <c r="G37" s="3"/>
    </row>
    <row r="38" spans="1:8">
      <c r="A38" s="2" t="s">
        <v>6</v>
      </c>
      <c r="B38" s="19">
        <v>1</v>
      </c>
      <c r="C38" s="20"/>
      <c r="D38" s="21"/>
      <c r="E38" t="s">
        <v>7</v>
      </c>
      <c r="F38">
        <f>18*800000</f>
        <v>14400000</v>
      </c>
      <c r="G38" s="4" t="s">
        <v>87</v>
      </c>
      <c r="H38" s="1">
        <f>SUMPRODUCT($B$32:$D$33,B38:D39)</f>
        <v>800000</v>
      </c>
    </row>
    <row r="39" spans="1:8">
      <c r="A39" s="25" t="s">
        <v>90</v>
      </c>
      <c r="B39" s="22">
        <v>1</v>
      </c>
      <c r="C39" s="23"/>
      <c r="D39" s="24"/>
      <c r="G39" s="3"/>
    </row>
    <row r="40" spans="1:8">
      <c r="A40" s="25"/>
      <c r="B40" s="5"/>
      <c r="C40" s="5"/>
      <c r="D40" s="5"/>
      <c r="G40" s="3"/>
    </row>
    <row r="41" spans="1:8">
      <c r="A41" s="25"/>
      <c r="B41" s="19"/>
      <c r="C41" s="20">
        <v>1</v>
      </c>
      <c r="D41" s="21"/>
      <c r="E41" t="s">
        <v>7</v>
      </c>
      <c r="F41">
        <f>20*50000</f>
        <v>1000000</v>
      </c>
      <c r="G41" s="4" t="s">
        <v>87</v>
      </c>
      <c r="H41" s="1">
        <f>SUMPRODUCT($B$32:$D$33,B41:D42)</f>
        <v>0</v>
      </c>
    </row>
    <row r="42" spans="1:8">
      <c r="A42" s="25" t="s">
        <v>89</v>
      </c>
      <c r="B42" s="22"/>
      <c r="C42" s="23">
        <v>1</v>
      </c>
      <c r="D42" s="24"/>
      <c r="G42" s="3"/>
    </row>
    <row r="43" spans="1:8">
      <c r="A43" s="25"/>
      <c r="B43" s="5"/>
      <c r="C43" s="5"/>
      <c r="D43" s="5"/>
      <c r="G43" s="3"/>
    </row>
    <row r="44" spans="1:8">
      <c r="A44" s="25"/>
      <c r="B44" s="19"/>
      <c r="C44" s="20"/>
      <c r="D44" s="21">
        <v>1</v>
      </c>
      <c r="E44" t="s">
        <v>7</v>
      </c>
      <c r="F44">
        <f>25*80000</f>
        <v>2000000</v>
      </c>
      <c r="G44" s="4" t="s">
        <v>87</v>
      </c>
      <c r="H44" s="1">
        <f>SUMPRODUCT($B$32:$D$33,B44:D45)</f>
        <v>2000000</v>
      </c>
    </row>
    <row r="45" spans="1:8">
      <c r="A45" s="25" t="s">
        <v>91</v>
      </c>
      <c r="B45" s="22"/>
      <c r="C45" s="23"/>
      <c r="D45" s="24">
        <v>1</v>
      </c>
      <c r="G45" s="3"/>
    </row>
    <row r="46" spans="1:8">
      <c r="A46" s="25"/>
      <c r="B46" s="5"/>
      <c r="C46" s="5"/>
      <c r="D46" s="5"/>
      <c r="G46" s="3"/>
    </row>
    <row r="47" spans="1:8">
      <c r="A47" s="25"/>
      <c r="B47" s="19">
        <v>1</v>
      </c>
      <c r="C47" s="20">
        <v>1</v>
      </c>
      <c r="D47" s="21">
        <v>1</v>
      </c>
      <c r="E47" t="s">
        <v>7</v>
      </c>
      <c r="F47">
        <v>600000</v>
      </c>
      <c r="G47" s="4" t="s">
        <v>22</v>
      </c>
      <c r="H47" s="1">
        <f>SUMPRODUCT($B$32:$D$33,B47:D48)</f>
        <v>600000</v>
      </c>
    </row>
    <row r="48" spans="1:8">
      <c r="A48" s="25" t="s">
        <v>92</v>
      </c>
      <c r="B48" s="22"/>
      <c r="C48" s="23"/>
      <c r="D48" s="24"/>
      <c r="G48" s="3"/>
    </row>
    <row r="49" spans="1:8">
      <c r="A49" s="25"/>
      <c r="B49" s="5"/>
      <c r="C49" s="5"/>
      <c r="D49" s="5"/>
      <c r="G49" s="3"/>
    </row>
    <row r="50" spans="1:8">
      <c r="A50" s="25"/>
      <c r="B50" s="19"/>
      <c r="C50" s="20"/>
      <c r="D50" s="21"/>
      <c r="E50" t="s">
        <v>7</v>
      </c>
      <c r="F50">
        <v>2400000</v>
      </c>
      <c r="G50" s="4" t="s">
        <v>22</v>
      </c>
      <c r="H50" s="1">
        <f>SUMPRODUCT($B$32:$D$33,B50:D51)</f>
        <v>2200000</v>
      </c>
    </row>
    <row r="51" spans="1:8">
      <c r="A51" s="25" t="s">
        <v>93</v>
      </c>
      <c r="B51" s="22">
        <v>1</v>
      </c>
      <c r="C51" s="23">
        <v>1</v>
      </c>
      <c r="D51" s="24">
        <v>1</v>
      </c>
      <c r="G51" s="3"/>
    </row>
    <row r="52" spans="1:8">
      <c r="A52" s="25"/>
      <c r="B52" s="5"/>
      <c r="C52" s="5"/>
      <c r="D52" s="5"/>
      <c r="G52" s="3"/>
    </row>
    <row r="53" spans="1:8">
      <c r="A53" s="25"/>
      <c r="B53" s="19">
        <v>1</v>
      </c>
      <c r="C53" s="20"/>
      <c r="D53" s="21"/>
      <c r="E53" t="s">
        <v>8</v>
      </c>
      <c r="F53">
        <v>0</v>
      </c>
      <c r="G53" s="4" t="s">
        <v>88</v>
      </c>
      <c r="H53" s="1">
        <f>SUMPRODUCT($B$32:$D$33,B53:D54)</f>
        <v>0</v>
      </c>
    </row>
    <row r="54" spans="1:8">
      <c r="A54" s="25" t="s">
        <v>94</v>
      </c>
      <c r="B54" s="22">
        <v>-3</v>
      </c>
      <c r="C54" s="23"/>
      <c r="D54" s="24"/>
      <c r="G54" s="3"/>
    </row>
    <row r="55" spans="1:8">
      <c r="A55" s="25"/>
      <c r="B55" s="5"/>
      <c r="C55" s="5"/>
      <c r="D55" s="5"/>
      <c r="G55" s="3"/>
    </row>
    <row r="56" spans="1:8">
      <c r="A56" s="25"/>
      <c r="B56" s="19"/>
      <c r="C56" s="20">
        <v>3</v>
      </c>
      <c r="D56" s="21"/>
      <c r="E56" t="s">
        <v>8</v>
      </c>
      <c r="F56">
        <v>0</v>
      </c>
      <c r="G56" s="4" t="s">
        <v>88</v>
      </c>
      <c r="H56" s="1">
        <f>SUMPRODUCT($B$32:$D$33,B56:D57)</f>
        <v>0</v>
      </c>
    </row>
    <row r="57" spans="1:8">
      <c r="A57" s="25" t="s">
        <v>95</v>
      </c>
      <c r="B57" s="22"/>
      <c r="C57" s="23">
        <v>-1</v>
      </c>
      <c r="D57" s="24"/>
      <c r="G57" s="3"/>
    </row>
    <row r="58" spans="1:8">
      <c r="G58" s="3"/>
    </row>
    <row r="59" spans="1:8">
      <c r="G59" s="3"/>
    </row>
    <row r="60" spans="1:8">
      <c r="G60" s="3"/>
    </row>
    <row r="61" spans="1:8">
      <c r="G6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C23" sqref="C22:C23"/>
    </sheetView>
  </sheetViews>
  <sheetFormatPr defaultRowHeight="12.75"/>
  <cols>
    <col min="1" max="1" width="14.42578125" bestFit="1" customWidth="1"/>
  </cols>
  <sheetData>
    <row r="2" spans="1:6">
      <c r="C2" s="2"/>
    </row>
    <row r="7" spans="1:6">
      <c r="B7" s="4" t="s">
        <v>29</v>
      </c>
      <c r="C7" s="4" t="s">
        <v>30</v>
      </c>
      <c r="D7" s="4" t="s">
        <v>31</v>
      </c>
      <c r="E7" s="4"/>
    </row>
    <row r="8" spans="1:6">
      <c r="A8" s="2" t="s">
        <v>32</v>
      </c>
      <c r="B8" s="6">
        <v>12</v>
      </c>
      <c r="C8" s="7">
        <v>24</v>
      </c>
    </row>
    <row r="9" spans="1:6">
      <c r="A9" s="8" t="s">
        <v>33</v>
      </c>
      <c r="B9" s="9">
        <v>300</v>
      </c>
      <c r="C9" s="9">
        <v>60</v>
      </c>
      <c r="D9" s="10">
        <f>SUMPRODUCT(B$8:C$8,B9:C9)</f>
        <v>5040</v>
      </c>
    </row>
    <row r="10" spans="1:6">
      <c r="A10" s="8"/>
      <c r="B10" s="3"/>
      <c r="C10" s="3"/>
      <c r="D10" s="5"/>
    </row>
    <row r="11" spans="1:6">
      <c r="A11" s="11" t="s">
        <v>34</v>
      </c>
      <c r="B11" s="3"/>
      <c r="C11" s="3"/>
      <c r="D11" s="12" t="s">
        <v>35</v>
      </c>
      <c r="E11" s="12"/>
      <c r="F11" s="4" t="s">
        <v>36</v>
      </c>
    </row>
    <row r="12" spans="1:6">
      <c r="A12" s="8" t="s">
        <v>37</v>
      </c>
      <c r="B12" s="9">
        <v>15</v>
      </c>
      <c r="C12" s="9">
        <v>5</v>
      </c>
      <c r="D12" s="10">
        <f>SUMPRODUCT(B$8:C$8,B12:C12)</f>
        <v>300</v>
      </c>
      <c r="E12" s="14" t="s">
        <v>41</v>
      </c>
      <c r="F12">
        <v>300</v>
      </c>
    </row>
    <row r="13" spans="1:6">
      <c r="A13" s="8" t="s">
        <v>38</v>
      </c>
      <c r="B13" s="9">
        <v>1</v>
      </c>
      <c r="C13" s="9">
        <f>1/8</f>
        <v>0.125</v>
      </c>
      <c r="D13" s="10">
        <f>SUMPRODUCT(B$8:C$8,B13:C13)</f>
        <v>15</v>
      </c>
      <c r="E13" s="14" t="s">
        <v>41</v>
      </c>
      <c r="F13">
        <v>15</v>
      </c>
    </row>
    <row r="16" spans="1:6">
      <c r="B16" s="13" t="s">
        <v>39</v>
      </c>
    </row>
    <row r="18" spans="2:2">
      <c r="B18" s="1" t="s">
        <v>40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 LP</vt:lpstr>
      <vt:lpstr>#2 LP</vt:lpstr>
      <vt:lpstr>#3 LP</vt:lpstr>
      <vt:lpstr>4.  Serendipity Canners</vt:lpstr>
      <vt:lpstr>5.  3 Princes</vt:lpstr>
    </vt:vector>
  </TitlesOfParts>
  <Company>Tippie College of Business, The Univ.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Burer</dc:creator>
  <cp:lastModifiedBy>pcjones</cp:lastModifiedBy>
  <cp:lastPrinted>2002-07-27T17:59:09Z</cp:lastPrinted>
  <dcterms:created xsi:type="dcterms:W3CDTF">2002-07-26T18:00:44Z</dcterms:created>
  <dcterms:modified xsi:type="dcterms:W3CDTF">2011-04-11T17:16:22Z</dcterms:modified>
</cp:coreProperties>
</file>