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\Documents\CSCI 271 - Data Mining\Student Slides Clustering\"/>
    </mc:Choice>
  </mc:AlternateContent>
  <xr:revisionPtr revIDLastSave="0" documentId="13_ncr:1_{53110432-5BAD-4399-8D51-0C5C15E1159F}" xr6:coauthVersionLast="47" xr6:coauthVersionMax="47" xr10:uidLastSave="{00000000-0000-0000-0000-000000000000}"/>
  <bookViews>
    <workbookView xWindow="-110" yWindow="-110" windowWidth="19420" windowHeight="10300" firstSheet="1" activeTab="2" xr2:uid="{23CAE655-0936-384F-9889-65CB78223C7B}"/>
  </bookViews>
  <sheets>
    <sheet name="Dataset" sheetId="2" r:id="rId1"/>
    <sheet name="Agglomerative - Single" sheetId="6" r:id="rId2"/>
    <sheet name="Agglomerative - Complete" sheetId="4" r:id="rId3"/>
    <sheet name="Agglomerative - Averag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4" l="1"/>
  <c r="Q41" i="5"/>
  <c r="Q41" i="4"/>
  <c r="P41" i="4"/>
  <c r="O41" i="4"/>
  <c r="O43" i="4" s="1"/>
  <c r="S43" i="5"/>
  <c r="R43" i="5"/>
  <c r="Q43" i="5"/>
  <c r="O43" i="5"/>
  <c r="U42" i="5"/>
  <c r="T42" i="5"/>
  <c r="S42" i="5"/>
  <c r="R42" i="5"/>
  <c r="Q42" i="5"/>
  <c r="P42" i="5"/>
  <c r="P43" i="5" s="1"/>
  <c r="O42" i="5"/>
  <c r="U41" i="5"/>
  <c r="U43" i="5" s="1"/>
  <c r="T41" i="5"/>
  <c r="T43" i="5" s="1"/>
  <c r="S41" i="5"/>
  <c r="R41" i="5"/>
  <c r="P41" i="5"/>
  <c r="O41" i="5"/>
  <c r="Q42" i="4"/>
  <c r="S42" i="4"/>
  <c r="S43" i="4" s="1"/>
  <c r="T42" i="4"/>
  <c r="Q43" i="4"/>
  <c r="P43" i="4"/>
  <c r="U41" i="4"/>
  <c r="T41" i="4"/>
  <c r="S41" i="4"/>
  <c r="U42" i="4"/>
  <c r="R42" i="4"/>
  <c r="P42" i="4"/>
  <c r="O42" i="4"/>
  <c r="O33" i="4"/>
  <c r="R43" i="4"/>
  <c r="S41" i="6"/>
  <c r="O41" i="6"/>
  <c r="S50" i="5"/>
  <c r="R50" i="5"/>
  <c r="Q50" i="5"/>
  <c r="P50" i="5"/>
  <c r="U49" i="5"/>
  <c r="U50" i="5" s="1"/>
  <c r="T49" i="5"/>
  <c r="T50" i="5" s="1"/>
  <c r="S49" i="5"/>
  <c r="R49" i="5"/>
  <c r="Q49" i="5"/>
  <c r="P49" i="5"/>
  <c r="O49" i="5"/>
  <c r="O50" i="5" s="1"/>
  <c r="U48" i="5"/>
  <c r="T48" i="5"/>
  <c r="S48" i="5"/>
  <c r="R48" i="5"/>
  <c r="Q48" i="5"/>
  <c r="P48" i="5"/>
  <c r="O48" i="5"/>
  <c r="S50" i="4"/>
  <c r="R50" i="4"/>
  <c r="Q50" i="4"/>
  <c r="U49" i="4"/>
  <c r="U50" i="4" s="1"/>
  <c r="T49" i="4"/>
  <c r="T50" i="4" s="1"/>
  <c r="S49" i="4"/>
  <c r="R49" i="4"/>
  <c r="Q49" i="4"/>
  <c r="P49" i="4"/>
  <c r="P50" i="4" s="1"/>
  <c r="O49" i="4"/>
  <c r="U48" i="4"/>
  <c r="T48" i="4"/>
  <c r="S48" i="4"/>
  <c r="R48" i="4"/>
  <c r="Q48" i="4"/>
  <c r="P48" i="4"/>
  <c r="O48" i="4"/>
  <c r="O50" i="4" s="1"/>
  <c r="S35" i="5"/>
  <c r="R35" i="5"/>
  <c r="Q35" i="5"/>
  <c r="P35" i="5"/>
  <c r="U34" i="5"/>
  <c r="T34" i="5"/>
  <c r="S34" i="5"/>
  <c r="R34" i="5"/>
  <c r="Q34" i="5"/>
  <c r="P34" i="5"/>
  <c r="O34" i="5"/>
  <c r="U33" i="5"/>
  <c r="U35" i="5" s="1"/>
  <c r="T33" i="5"/>
  <c r="T35" i="5" s="1"/>
  <c r="S33" i="5"/>
  <c r="R33" i="5"/>
  <c r="Q33" i="5"/>
  <c r="P33" i="5"/>
  <c r="O33" i="5"/>
  <c r="O35" i="5" s="1"/>
  <c r="S35" i="4"/>
  <c r="R35" i="4"/>
  <c r="Q35" i="4"/>
  <c r="U34" i="4"/>
  <c r="T34" i="4"/>
  <c r="S34" i="4"/>
  <c r="R34" i="4"/>
  <c r="Q34" i="4"/>
  <c r="P34" i="4"/>
  <c r="O34" i="4"/>
  <c r="U33" i="4"/>
  <c r="U35" i="4" s="1"/>
  <c r="T33" i="4"/>
  <c r="T35" i="4" s="1"/>
  <c r="S33" i="4"/>
  <c r="R33" i="4"/>
  <c r="Q33" i="4"/>
  <c r="P33" i="4"/>
  <c r="P35" i="4" s="1"/>
  <c r="O35" i="4"/>
  <c r="S26" i="5"/>
  <c r="R26" i="5"/>
  <c r="Q26" i="5"/>
  <c r="P26" i="5"/>
  <c r="U25" i="5"/>
  <c r="T25" i="5"/>
  <c r="S25" i="5"/>
  <c r="R25" i="5"/>
  <c r="Q25" i="5"/>
  <c r="P25" i="5"/>
  <c r="O25" i="5"/>
  <c r="U24" i="5"/>
  <c r="U26" i="5" s="1"/>
  <c r="T24" i="5"/>
  <c r="T26" i="5" s="1"/>
  <c r="S24" i="5"/>
  <c r="R24" i="5"/>
  <c r="Q24" i="5"/>
  <c r="P24" i="5"/>
  <c r="O24" i="5"/>
  <c r="O26" i="5" s="1"/>
  <c r="S26" i="4"/>
  <c r="R26" i="4"/>
  <c r="Q26" i="4"/>
  <c r="O26" i="4"/>
  <c r="U25" i="4"/>
  <c r="T25" i="4"/>
  <c r="S25" i="4"/>
  <c r="R25" i="4"/>
  <c r="Q25" i="4"/>
  <c r="P25" i="4"/>
  <c r="P26" i="4" s="1"/>
  <c r="O25" i="4"/>
  <c r="U24" i="4"/>
  <c r="U26" i="4" s="1"/>
  <c r="T24" i="4"/>
  <c r="T26" i="4" s="1"/>
  <c r="S24" i="4"/>
  <c r="R24" i="4"/>
  <c r="Q24" i="4"/>
  <c r="P24" i="4"/>
  <c r="O24" i="4"/>
  <c r="O15" i="4"/>
  <c r="P15" i="4"/>
  <c r="Q15" i="4"/>
  <c r="R15" i="4"/>
  <c r="S15" i="4"/>
  <c r="T15" i="4"/>
  <c r="U15" i="4"/>
  <c r="O16" i="4"/>
  <c r="P16" i="4"/>
  <c r="Q16" i="4"/>
  <c r="R16" i="4"/>
  <c r="S16" i="4"/>
  <c r="T16" i="4"/>
  <c r="U16" i="4"/>
  <c r="O17" i="4"/>
  <c r="O14" i="4"/>
  <c r="U14" i="4"/>
  <c r="T14" i="4"/>
  <c r="S14" i="4"/>
  <c r="R14" i="4"/>
  <c r="Q14" i="4"/>
  <c r="P14" i="4"/>
  <c r="F4" i="4"/>
  <c r="G4" i="4"/>
  <c r="H4" i="4"/>
  <c r="I4" i="4"/>
  <c r="J4" i="4"/>
  <c r="K4" i="4"/>
  <c r="L4" i="4"/>
  <c r="F5" i="4"/>
  <c r="G5" i="4"/>
  <c r="H5" i="4"/>
  <c r="I5" i="4"/>
  <c r="J5" i="4"/>
  <c r="K5" i="4"/>
  <c r="L5" i="4"/>
  <c r="F6" i="4"/>
  <c r="G6" i="4"/>
  <c r="H6" i="4"/>
  <c r="I6" i="4"/>
  <c r="J6" i="4"/>
  <c r="K6" i="4"/>
  <c r="L6" i="4"/>
  <c r="U15" i="6"/>
  <c r="T15" i="6"/>
  <c r="S15" i="6"/>
  <c r="R15" i="6"/>
  <c r="Q15" i="6"/>
  <c r="P15" i="6"/>
  <c r="O15" i="6"/>
  <c r="U14" i="6"/>
  <c r="T14" i="6"/>
  <c r="T16" i="6" s="1"/>
  <c r="S14" i="6"/>
  <c r="R14" i="6"/>
  <c r="Q14" i="6"/>
  <c r="Q16" i="6" s="1"/>
  <c r="P14" i="6"/>
  <c r="O14" i="6"/>
  <c r="S16" i="6"/>
  <c r="R16" i="6"/>
  <c r="P16" i="6"/>
  <c r="O16" i="6"/>
  <c r="U16" i="6"/>
  <c r="P26" i="6"/>
  <c r="Q26" i="6"/>
  <c r="R26" i="6"/>
  <c r="S26" i="6"/>
  <c r="T26" i="6"/>
  <c r="U26" i="6"/>
  <c r="O26" i="6"/>
  <c r="U25" i="6"/>
  <c r="T25" i="6"/>
  <c r="S25" i="6"/>
  <c r="R25" i="6"/>
  <c r="Q25" i="6"/>
  <c r="P25" i="6"/>
  <c r="O25" i="6"/>
  <c r="P35" i="6"/>
  <c r="Q35" i="6"/>
  <c r="R35" i="6"/>
  <c r="S35" i="6"/>
  <c r="T35" i="6"/>
  <c r="U35" i="6"/>
  <c r="O35" i="6"/>
  <c r="P43" i="6"/>
  <c r="Q43" i="6"/>
  <c r="R43" i="6"/>
  <c r="S43" i="6"/>
  <c r="T43" i="6"/>
  <c r="U43" i="6"/>
  <c r="O43" i="6"/>
  <c r="U24" i="6"/>
  <c r="T24" i="6"/>
  <c r="S24" i="6"/>
  <c r="R24" i="6"/>
  <c r="Q24" i="6"/>
  <c r="P24" i="6"/>
  <c r="O24" i="6"/>
  <c r="U34" i="6"/>
  <c r="T34" i="6"/>
  <c r="S34" i="6"/>
  <c r="R34" i="6"/>
  <c r="P34" i="6"/>
  <c r="Q34" i="6"/>
  <c r="O34" i="6"/>
  <c r="U33" i="6"/>
  <c r="T33" i="6"/>
  <c r="S33" i="6"/>
  <c r="R33" i="6"/>
  <c r="Q33" i="6"/>
  <c r="P33" i="6"/>
  <c r="O33" i="6"/>
  <c r="P42" i="6"/>
  <c r="U42" i="6"/>
  <c r="T42" i="6"/>
  <c r="S42" i="6"/>
  <c r="R42" i="6"/>
  <c r="Q42" i="6"/>
  <c r="O42" i="6"/>
  <c r="U41" i="6"/>
  <c r="T41" i="6"/>
  <c r="R41" i="6"/>
  <c r="Q41" i="6"/>
  <c r="P41" i="6"/>
  <c r="O48" i="6"/>
  <c r="P50" i="6"/>
  <c r="Q50" i="6"/>
  <c r="R50" i="6"/>
  <c r="S50" i="6"/>
  <c r="T50" i="6"/>
  <c r="U50" i="6"/>
  <c r="O50" i="6"/>
  <c r="T49" i="6"/>
  <c r="U49" i="6"/>
  <c r="U48" i="6"/>
  <c r="T48" i="6"/>
  <c r="J37" i="6"/>
  <c r="H37" i="6"/>
  <c r="F37" i="6"/>
  <c r="J35" i="6"/>
  <c r="H35" i="6"/>
  <c r="F35" i="6"/>
  <c r="J33" i="6"/>
  <c r="H33" i="6"/>
  <c r="F33" i="6"/>
  <c r="K29" i="6"/>
  <c r="J29" i="6"/>
  <c r="I29" i="6"/>
  <c r="H29" i="6"/>
  <c r="F29" i="6"/>
  <c r="K28" i="6"/>
  <c r="J28" i="6"/>
  <c r="I28" i="6"/>
  <c r="H28" i="6"/>
  <c r="F28" i="6"/>
  <c r="K27" i="6"/>
  <c r="J27" i="6"/>
  <c r="I27" i="6"/>
  <c r="H27" i="6"/>
  <c r="F27" i="6"/>
  <c r="F36" i="6" s="1"/>
  <c r="K26" i="6"/>
  <c r="J26" i="6"/>
  <c r="I26" i="6"/>
  <c r="H26" i="6"/>
  <c r="F26" i="6"/>
  <c r="K24" i="6"/>
  <c r="J24" i="6"/>
  <c r="I24" i="6"/>
  <c r="I33" i="6" s="1"/>
  <c r="H24" i="6"/>
  <c r="F24" i="6"/>
  <c r="L20" i="6"/>
  <c r="K20" i="6"/>
  <c r="J20" i="6"/>
  <c r="I20" i="6"/>
  <c r="H20" i="6"/>
  <c r="G20" i="6"/>
  <c r="F20" i="6"/>
  <c r="L19" i="6"/>
  <c r="K19" i="6"/>
  <c r="J19" i="6"/>
  <c r="I19" i="6"/>
  <c r="H19" i="6"/>
  <c r="G19" i="6"/>
  <c r="F19" i="6"/>
  <c r="L18" i="6"/>
  <c r="K18" i="6"/>
  <c r="J18" i="6"/>
  <c r="I18" i="6"/>
  <c r="H18" i="6"/>
  <c r="G18" i="6"/>
  <c r="F18" i="6"/>
  <c r="L17" i="6"/>
  <c r="K17" i="6"/>
  <c r="J17" i="6"/>
  <c r="I17" i="6"/>
  <c r="H17" i="6"/>
  <c r="G17" i="6"/>
  <c r="G35" i="6" s="1"/>
  <c r="F17" i="6"/>
  <c r="L16" i="6"/>
  <c r="K16" i="6"/>
  <c r="J16" i="6"/>
  <c r="I16" i="6"/>
  <c r="H16" i="6"/>
  <c r="G16" i="6"/>
  <c r="F16" i="6"/>
  <c r="L15" i="6"/>
  <c r="J34" i="6" s="1"/>
  <c r="K15" i="6"/>
  <c r="J25" i="6" s="1"/>
  <c r="J15" i="6"/>
  <c r="I25" i="6" s="1"/>
  <c r="I15" i="6"/>
  <c r="H15" i="6"/>
  <c r="G15" i="6"/>
  <c r="G25" i="6" s="1"/>
  <c r="F15" i="6"/>
  <c r="L14" i="6"/>
  <c r="K14" i="6"/>
  <c r="J14" i="6"/>
  <c r="I14" i="6"/>
  <c r="H14" i="6"/>
  <c r="G14" i="6"/>
  <c r="F14" i="6"/>
  <c r="L10" i="6"/>
  <c r="K10" i="6"/>
  <c r="J10" i="6"/>
  <c r="I10" i="6"/>
  <c r="H10" i="6"/>
  <c r="G10" i="6"/>
  <c r="F10" i="6"/>
  <c r="L9" i="6"/>
  <c r="K9" i="6"/>
  <c r="J9" i="6"/>
  <c r="S48" i="6" s="1"/>
  <c r="I9" i="6"/>
  <c r="H9" i="6"/>
  <c r="G9" i="6"/>
  <c r="G28" i="6" s="1"/>
  <c r="F9" i="6"/>
  <c r="L8" i="6"/>
  <c r="K8" i="6"/>
  <c r="J8" i="6"/>
  <c r="I8" i="6"/>
  <c r="R49" i="6" s="1"/>
  <c r="H8" i="6"/>
  <c r="Q49" i="6" s="1"/>
  <c r="G8" i="6"/>
  <c r="G27" i="6" s="1"/>
  <c r="F8" i="6"/>
  <c r="O49" i="6" s="1"/>
  <c r="L7" i="6"/>
  <c r="K7" i="6"/>
  <c r="J7" i="6"/>
  <c r="I7" i="6"/>
  <c r="H7" i="6"/>
  <c r="G7" i="6"/>
  <c r="G26" i="6" s="1"/>
  <c r="F7" i="6"/>
  <c r="L6" i="6"/>
  <c r="K6" i="6"/>
  <c r="J6" i="6"/>
  <c r="I6" i="6"/>
  <c r="H6" i="6"/>
  <c r="G6" i="6"/>
  <c r="F6" i="6"/>
  <c r="L5" i="6"/>
  <c r="K5" i="6"/>
  <c r="J5" i="6"/>
  <c r="I5" i="6"/>
  <c r="H5" i="6"/>
  <c r="G5" i="6"/>
  <c r="F5" i="6"/>
  <c r="L4" i="6"/>
  <c r="K4" i="6"/>
  <c r="J4" i="6"/>
  <c r="S49" i="6" s="1"/>
  <c r="I4" i="6"/>
  <c r="R48" i="6" s="1"/>
  <c r="H4" i="6"/>
  <c r="Q48" i="6" s="1"/>
  <c r="G4" i="6"/>
  <c r="G24" i="6" s="1"/>
  <c r="F4" i="6"/>
  <c r="F25" i="4"/>
  <c r="F55" i="5"/>
  <c r="G54" i="5"/>
  <c r="G49" i="5"/>
  <c r="H48" i="5"/>
  <c r="H50" i="5"/>
  <c r="H49" i="5"/>
  <c r="G50" i="5"/>
  <c r="F50" i="5"/>
  <c r="G48" i="5"/>
  <c r="F49" i="5"/>
  <c r="F48" i="5"/>
  <c r="H42" i="5"/>
  <c r="H41" i="5"/>
  <c r="F43" i="5"/>
  <c r="G41" i="5"/>
  <c r="G42" i="5"/>
  <c r="G43" i="5"/>
  <c r="F42" i="5"/>
  <c r="I41" i="5"/>
  <c r="J33" i="5"/>
  <c r="F44" i="5"/>
  <c r="I43" i="5"/>
  <c r="H44" i="5"/>
  <c r="I37" i="5"/>
  <c r="I36" i="5"/>
  <c r="I44" i="5"/>
  <c r="J37" i="5"/>
  <c r="J36" i="5"/>
  <c r="H43" i="5"/>
  <c r="H33" i="5"/>
  <c r="H35" i="5"/>
  <c r="H34" i="5"/>
  <c r="G34" i="5"/>
  <c r="G44" i="5"/>
  <c r="H37" i="5"/>
  <c r="F41" i="5"/>
  <c r="F54" i="5" s="1"/>
  <c r="K29" i="5"/>
  <c r="F37" i="5"/>
  <c r="F29" i="5"/>
  <c r="H26" i="5"/>
  <c r="K24" i="5"/>
  <c r="H29" i="5"/>
  <c r="H24" i="5"/>
  <c r="G33" i="5"/>
  <c r="H36" i="5"/>
  <c r="F36" i="5"/>
  <c r="I35" i="5"/>
  <c r="I33" i="5"/>
  <c r="I42" i="5"/>
  <c r="J35" i="5"/>
  <c r="L17" i="5"/>
  <c r="K26" i="5"/>
  <c r="J34" i="5"/>
  <c r="I34" i="5"/>
  <c r="F34" i="5"/>
  <c r="K25" i="5"/>
  <c r="J25" i="5"/>
  <c r="I25" i="5"/>
  <c r="H25" i="5"/>
  <c r="I26" i="5"/>
  <c r="F25" i="5"/>
  <c r="G35" i="5"/>
  <c r="F35" i="5"/>
  <c r="F26" i="5"/>
  <c r="G37" i="5"/>
  <c r="G36" i="5"/>
  <c r="F33" i="5"/>
  <c r="F4" i="5"/>
  <c r="G25" i="5"/>
  <c r="G27" i="5"/>
  <c r="G28" i="5"/>
  <c r="G29" i="5"/>
  <c r="G26" i="5"/>
  <c r="G24" i="5"/>
  <c r="J29" i="5"/>
  <c r="I29" i="5"/>
  <c r="K28" i="5"/>
  <c r="J28" i="5"/>
  <c r="I28" i="5"/>
  <c r="H28" i="5"/>
  <c r="F28" i="5"/>
  <c r="K27" i="5"/>
  <c r="J27" i="5"/>
  <c r="I27" i="5"/>
  <c r="G55" i="5" s="1"/>
  <c r="H27" i="5"/>
  <c r="F27" i="5"/>
  <c r="J26" i="5"/>
  <c r="J24" i="5"/>
  <c r="I24" i="5"/>
  <c r="F24" i="5"/>
  <c r="L20" i="5"/>
  <c r="K20" i="5"/>
  <c r="J20" i="5"/>
  <c r="I20" i="5"/>
  <c r="H20" i="5"/>
  <c r="G20" i="5"/>
  <c r="F20" i="5"/>
  <c r="L19" i="5"/>
  <c r="K19" i="5"/>
  <c r="J19" i="5"/>
  <c r="I19" i="5"/>
  <c r="H19" i="5"/>
  <c r="G19" i="5"/>
  <c r="F19" i="5"/>
  <c r="L18" i="5"/>
  <c r="K18" i="5"/>
  <c r="J18" i="5"/>
  <c r="I18" i="5"/>
  <c r="H18" i="5"/>
  <c r="G18" i="5"/>
  <c r="F18" i="5"/>
  <c r="K17" i="5"/>
  <c r="J17" i="5"/>
  <c r="I17" i="5"/>
  <c r="H17" i="5"/>
  <c r="G17" i="5"/>
  <c r="F17" i="5"/>
  <c r="L16" i="5"/>
  <c r="K16" i="5"/>
  <c r="J16" i="5"/>
  <c r="I16" i="5"/>
  <c r="H16" i="5"/>
  <c r="G16" i="5"/>
  <c r="F16" i="5"/>
  <c r="L15" i="5"/>
  <c r="K15" i="5"/>
  <c r="J15" i="5"/>
  <c r="I15" i="5"/>
  <c r="H15" i="5"/>
  <c r="G15" i="5"/>
  <c r="F15" i="5"/>
  <c r="L14" i="5"/>
  <c r="K14" i="5"/>
  <c r="J14" i="5"/>
  <c r="I14" i="5"/>
  <c r="H14" i="5"/>
  <c r="G14" i="5"/>
  <c r="F14" i="5"/>
  <c r="L10" i="5"/>
  <c r="K10" i="5"/>
  <c r="J10" i="5"/>
  <c r="I10" i="5"/>
  <c r="H10" i="5"/>
  <c r="G10" i="5"/>
  <c r="F10" i="5"/>
  <c r="L9" i="5"/>
  <c r="K9" i="5"/>
  <c r="J9" i="5"/>
  <c r="I9" i="5"/>
  <c r="H9" i="5"/>
  <c r="G9" i="5"/>
  <c r="F9" i="5"/>
  <c r="L8" i="5"/>
  <c r="K8" i="5"/>
  <c r="J8" i="5"/>
  <c r="I8" i="5"/>
  <c r="H8" i="5"/>
  <c r="G8" i="5"/>
  <c r="F8" i="5"/>
  <c r="L7" i="5"/>
  <c r="K7" i="5"/>
  <c r="J7" i="5"/>
  <c r="I7" i="5"/>
  <c r="H7" i="5"/>
  <c r="G7" i="5"/>
  <c r="F7" i="5"/>
  <c r="L6" i="5"/>
  <c r="K6" i="5"/>
  <c r="J6" i="5"/>
  <c r="I6" i="5"/>
  <c r="H6" i="5"/>
  <c r="G6" i="5"/>
  <c r="F6" i="5"/>
  <c r="L5" i="5"/>
  <c r="K5" i="5"/>
  <c r="J5" i="5"/>
  <c r="I5" i="5"/>
  <c r="H5" i="5"/>
  <c r="G5" i="5"/>
  <c r="F5" i="5"/>
  <c r="L4" i="5"/>
  <c r="K4" i="5"/>
  <c r="J4" i="5"/>
  <c r="I4" i="5"/>
  <c r="H4" i="5"/>
  <c r="G4" i="5"/>
  <c r="G54" i="4"/>
  <c r="G55" i="4"/>
  <c r="F54" i="4"/>
  <c r="F41" i="4"/>
  <c r="F48" i="4" s="1"/>
  <c r="F42" i="4"/>
  <c r="F49" i="4" s="1"/>
  <c r="F44" i="4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L14" i="4"/>
  <c r="L15" i="4"/>
  <c r="L16" i="4"/>
  <c r="L17" i="4"/>
  <c r="L18" i="4"/>
  <c r="L19" i="4"/>
  <c r="L20" i="4"/>
  <c r="F24" i="4"/>
  <c r="K29" i="4"/>
  <c r="J29" i="4"/>
  <c r="I29" i="4"/>
  <c r="H29" i="4"/>
  <c r="F29" i="4"/>
  <c r="K28" i="4"/>
  <c r="J28" i="4"/>
  <c r="I28" i="4"/>
  <c r="H28" i="4"/>
  <c r="F28" i="4"/>
  <c r="K27" i="4"/>
  <c r="J27" i="4"/>
  <c r="I27" i="4"/>
  <c r="H27" i="4"/>
  <c r="F27" i="4"/>
  <c r="K26" i="4"/>
  <c r="J26" i="4"/>
  <c r="I26" i="4"/>
  <c r="H26" i="4"/>
  <c r="F26" i="4"/>
  <c r="K24" i="4"/>
  <c r="J24" i="4"/>
  <c r="I24" i="4"/>
  <c r="H24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L8" i="4"/>
  <c r="K8" i="4"/>
  <c r="J8" i="4"/>
  <c r="I8" i="4"/>
  <c r="H8" i="4"/>
  <c r="G8" i="4"/>
  <c r="F8" i="4"/>
  <c r="L7" i="4"/>
  <c r="K7" i="4"/>
  <c r="J7" i="4"/>
  <c r="I7" i="4"/>
  <c r="H7" i="4"/>
  <c r="G7" i="4"/>
  <c r="F7" i="4"/>
  <c r="G25" i="4"/>
  <c r="L10" i="2"/>
  <c r="K10" i="2"/>
  <c r="J10" i="2"/>
  <c r="I10" i="2"/>
  <c r="H10" i="2"/>
  <c r="G10" i="2"/>
  <c r="F10" i="2"/>
  <c r="L9" i="2"/>
  <c r="K9" i="2"/>
  <c r="J9" i="2"/>
  <c r="I9" i="2"/>
  <c r="H9" i="2"/>
  <c r="G9" i="2"/>
  <c r="F9" i="2"/>
  <c r="L8" i="2"/>
  <c r="K8" i="2"/>
  <c r="J8" i="2"/>
  <c r="I8" i="2"/>
  <c r="H8" i="2"/>
  <c r="G8" i="2"/>
  <c r="F8" i="2"/>
  <c r="L7" i="2"/>
  <c r="K7" i="2"/>
  <c r="J7" i="2"/>
  <c r="I7" i="2"/>
  <c r="H7" i="2"/>
  <c r="G7" i="2"/>
  <c r="F7" i="2"/>
  <c r="L6" i="2"/>
  <c r="K6" i="2"/>
  <c r="J6" i="2"/>
  <c r="I6" i="2"/>
  <c r="H6" i="2"/>
  <c r="G6" i="2"/>
  <c r="F6" i="2"/>
  <c r="L5" i="2"/>
  <c r="K5" i="2"/>
  <c r="J5" i="2"/>
  <c r="I5" i="2"/>
  <c r="H5" i="2"/>
  <c r="G5" i="2"/>
  <c r="F5" i="2"/>
  <c r="L4" i="2"/>
  <c r="K4" i="2"/>
  <c r="J4" i="2"/>
  <c r="I4" i="2"/>
  <c r="H4" i="2"/>
  <c r="G4" i="2"/>
  <c r="F4" i="2"/>
  <c r="O44" i="4" l="1"/>
  <c r="O44" i="5"/>
  <c r="T43" i="4"/>
  <c r="U43" i="4"/>
  <c r="O51" i="5"/>
  <c r="O51" i="4"/>
  <c r="O36" i="5"/>
  <c r="O36" i="4"/>
  <c r="O27" i="5"/>
  <c r="O27" i="4"/>
  <c r="O51" i="6"/>
  <c r="O17" i="6"/>
  <c r="O27" i="6"/>
  <c r="O36" i="6"/>
  <c r="G37" i="6"/>
  <c r="I35" i="6"/>
  <c r="I34" i="6"/>
  <c r="H42" i="6" s="1"/>
  <c r="F25" i="6"/>
  <c r="K25" i="6"/>
  <c r="I36" i="6"/>
  <c r="H43" i="6" s="1"/>
  <c r="G34" i="6"/>
  <c r="P48" i="6"/>
  <c r="H36" i="6"/>
  <c r="I41" i="6"/>
  <c r="H48" i="6" s="1"/>
  <c r="G54" i="6" s="1"/>
  <c r="F42" i="6"/>
  <c r="P49" i="6"/>
  <c r="F34" i="6"/>
  <c r="H34" i="6"/>
  <c r="J36" i="6"/>
  <c r="I43" i="6" s="1"/>
  <c r="I37" i="6"/>
  <c r="H44" i="6" s="1"/>
  <c r="G43" i="6"/>
  <c r="H41" i="6"/>
  <c r="F44" i="6"/>
  <c r="F50" i="6" s="1"/>
  <c r="F55" i="6" s="1"/>
  <c r="G36" i="6"/>
  <c r="F41" i="6"/>
  <c r="F43" i="6"/>
  <c r="G41" i="6"/>
  <c r="G33" i="6"/>
  <c r="G29" i="6"/>
  <c r="H25" i="6"/>
  <c r="I33" i="4"/>
  <c r="H41" i="4" s="1"/>
  <c r="H48" i="4" s="1"/>
  <c r="H43" i="4"/>
  <c r="H50" i="4" s="1"/>
  <c r="I35" i="4"/>
  <c r="H42" i="4" s="1"/>
  <c r="H49" i="4" s="1"/>
  <c r="H36" i="4"/>
  <c r="G43" i="4" s="1"/>
  <c r="G50" i="4" s="1"/>
  <c r="I36" i="4"/>
  <c r="F36" i="4"/>
  <c r="J36" i="4"/>
  <c r="I43" i="4" s="1"/>
  <c r="I37" i="4"/>
  <c r="H44" i="4" s="1"/>
  <c r="I25" i="4"/>
  <c r="J25" i="4"/>
  <c r="K25" i="4"/>
  <c r="G26" i="4"/>
  <c r="H25" i="4"/>
  <c r="G24" i="4"/>
  <c r="G29" i="4"/>
  <c r="G28" i="4"/>
  <c r="G27" i="4"/>
  <c r="O44" i="6" l="1"/>
  <c r="G36" i="4"/>
  <c r="F43" i="4" s="1"/>
  <c r="F50" i="4" s="1"/>
  <c r="F55" i="4" s="1"/>
  <c r="I34" i="4"/>
</calcChain>
</file>

<file path=xl/sharedStrings.xml><?xml version="1.0" encoding="utf-8"?>
<sst xmlns="http://schemas.openxmlformats.org/spreadsheetml/2006/main" count="214" uniqueCount="35">
  <si>
    <t>X1</t>
  </si>
  <si>
    <t>X2</t>
  </si>
  <si>
    <t>distance metric = euclidean</t>
  </si>
  <si>
    <t>Clusters</t>
  </si>
  <si>
    <t>k = 6</t>
  </si>
  <si>
    <t>let k = number of clusters</t>
  </si>
  <si>
    <t>{1, 2, 3, 4, 5, 6, 7}</t>
  </si>
  <si>
    <t>{1, 2, 3, 4,5,6,7}</t>
  </si>
  <si>
    <t>k = 7</t>
  </si>
  <si>
    <t>k = 5</t>
  </si>
  <si>
    <t>k = 4</t>
  </si>
  <si>
    <t>k = 3</t>
  </si>
  <si>
    <t>k = 2</t>
  </si>
  <si>
    <t>{1, {2,3}, 4,{5,6},7}</t>
  </si>
  <si>
    <t>{{1, 2,3}, 4,{5,6},7}</t>
  </si>
  <si>
    <t>{2, 3}</t>
  </si>
  <si>
    <t>{1, {2,3}, 4, 5, 6, 7}</t>
  </si>
  <si>
    <t>{5, 6}</t>
  </si>
  <si>
    <t>{1, 2, 3}</t>
  </si>
  <si>
    <t>{{1, 2,3}, 4,{5,6,7}}</t>
  </si>
  <si>
    <t>{5, 6, 7}</t>
  </si>
  <si>
    <t>{1, 2, 3, 4}</t>
  </si>
  <si>
    <t>{{1, 2,3, 4},{5,6,7}}</t>
  </si>
  <si>
    <t>{{1, 2,3, 4, 5,6,7}}</t>
  </si>
  <si>
    <t>{5,6}</t>
  </si>
  <si>
    <t>{1, 2, 3,4}</t>
  </si>
  <si>
    <t>{{1, 2,3, 4},{5,6},7}</t>
  </si>
  <si>
    <t>k = 1</t>
  </si>
  <si>
    <t>{5,6, 7}</t>
  </si>
  <si>
    <t>a</t>
  </si>
  <si>
    <t>b</t>
  </si>
  <si>
    <t>s</t>
  </si>
  <si>
    <t>avg s</t>
  </si>
  <si>
    <t>best silhouette score</t>
  </si>
  <si>
    <t>Silhouette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</si>
</sst>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Roboto Mono"/>
      <family val="3"/>
    </font>
    <font>
      <sz val="12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3" fillId="4" borderId="0" xfId="0" applyFont="1" applyFill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5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Dataset!$B$2:$B$8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24</c:v>
                </c:pt>
                <c:pt idx="3">
                  <c:v>30</c:v>
                </c:pt>
                <c:pt idx="4">
                  <c:v>71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Dataset!$C$2:$C$8</c:f>
              <c:numCache>
                <c:formatCode>General</c:formatCode>
                <c:ptCount val="7"/>
                <c:pt idx="0">
                  <c:v>3</c:v>
                </c:pt>
                <c:pt idx="1">
                  <c:v>12</c:v>
                </c:pt>
                <c:pt idx="2">
                  <c:v>10</c:v>
                </c:pt>
                <c:pt idx="3">
                  <c:v>30</c:v>
                </c:pt>
                <c:pt idx="4">
                  <c:v>80</c:v>
                </c:pt>
                <c:pt idx="5">
                  <c:v>78</c:v>
                </c:pt>
                <c:pt idx="6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E-EF4E-9CF1-F271713B3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97984"/>
        <c:axId val="735257007"/>
      </c:scatterChart>
      <c:valAx>
        <c:axId val="21246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57007"/>
        <c:crosses val="autoZero"/>
        <c:crossBetween val="midCat"/>
      </c:valAx>
      <c:valAx>
        <c:axId val="7352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177466</xdr:colOff>
      <xdr:row>12</xdr:row>
      <xdr:rowOff>60157</xdr:rowOff>
    </xdr:from>
    <xdr:to>
      <xdr:col>11</xdr:col>
      <xdr:colOff>322179</xdr:colOff>
      <xdr:row>30</xdr:row>
      <xdr:rowOff>168219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4DB1-DB08-A01A-7020-86FBB0149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42C6-D40A-DD48-9512-85B1FB5A20B3}">
  <dimension ref="A1:L12"/>
  <sheetViews>
    <sheetView topLeftCell="B1" zoomScale="179" zoomScaleNormal="114" workbookViewId="0">
      <selection activeCell="N18" sqref="N18"/>
    </sheetView>
  </sheetViews>
  <sheetFormatPr defaultColWidth="10.6640625" defaultRowHeight="16" x14ac:dyDescent="0.4"/>
  <cols>
    <col min="5" max="5" width="7.1640625" customWidth="1"/>
    <col min="6" max="12" width="12.33203125" customWidth="1"/>
  </cols>
  <sheetData>
    <row r="1" spans="1:12" x14ac:dyDescent="0.4">
      <c r="B1" t="s">
        <v>0</v>
      </c>
      <c r="C1" t="s">
        <v>1</v>
      </c>
      <c r="E1" t="s">
        <v>2</v>
      </c>
    </row>
    <row r="2" spans="1:12" x14ac:dyDescent="0.4">
      <c r="A2">
        <v>1</v>
      </c>
      <c r="B2">
        <v>5</v>
      </c>
      <c r="C2">
        <v>3</v>
      </c>
    </row>
    <row r="3" spans="1:12" x14ac:dyDescent="0.4">
      <c r="A3">
        <v>2</v>
      </c>
      <c r="B3">
        <v>15</v>
      </c>
      <c r="C3">
        <v>12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</row>
    <row r="4" spans="1:12" x14ac:dyDescent="0.4">
      <c r="A4">
        <v>3</v>
      </c>
      <c r="B4">
        <v>24</v>
      </c>
      <c r="C4">
        <v>10</v>
      </c>
      <c r="E4" s="2">
        <v>1</v>
      </c>
      <c r="F4" s="4">
        <f>SQRT((B2-$B$2)^2 + (C2-$C$2)^2)</f>
        <v>0</v>
      </c>
      <c r="G4" s="4">
        <f>SQRT((B2-$B$3)^2 + (C2-$C$3)^2)</f>
        <v>13.45362404707371</v>
      </c>
      <c r="H4" s="4">
        <f>SQRT((B2-$B$4)^2 + (C2-$C$4)^2)</f>
        <v>20.248456731316587</v>
      </c>
      <c r="I4" s="4">
        <f>SQRT((B2-$B$5)^2 + (C2-$C$5)^2)</f>
        <v>36.796738985948195</v>
      </c>
      <c r="J4" s="4">
        <f>SQRT((B2-$B$6)^2 + (C2-$C$6)^2)</f>
        <v>101.41498903022176</v>
      </c>
      <c r="K4" s="4">
        <f>SQRT((B2-$B$7)^2 + (C2-$C$7)^2)</f>
        <v>93.005376188691372</v>
      </c>
      <c r="L4" s="4">
        <f>SQRT((B2-$B$8)^2 + (C2-$C$8)^2)</f>
        <v>83.240615086627031</v>
      </c>
    </row>
    <row r="5" spans="1:12" x14ac:dyDescent="0.4">
      <c r="A5">
        <v>4</v>
      </c>
      <c r="B5">
        <v>30</v>
      </c>
      <c r="C5">
        <v>30</v>
      </c>
      <c r="E5" s="2">
        <v>2</v>
      </c>
      <c r="F5" s="4">
        <f t="shared" ref="F5:F8" si="0">SQRT((B3-$B$2)^2 + (C3-$C$2)^2)</f>
        <v>13.45362404707371</v>
      </c>
      <c r="G5" s="4">
        <f t="shared" ref="G5:G10" si="1">SQRT((B3-$B$3)^2 + (C3-$C$3)^2)</f>
        <v>0</v>
      </c>
      <c r="H5" s="4">
        <f t="shared" ref="H5:H10" si="2">SQRT((B3-$B$4)^2 + (C3-$C$4)^2)</f>
        <v>9.2195444572928871</v>
      </c>
      <c r="I5" s="4">
        <f t="shared" ref="I5:I10" si="3">SQRT((B3-$B$5)^2 + (C3-$C$5)^2)</f>
        <v>23.430749027719962</v>
      </c>
      <c r="J5" s="4">
        <f t="shared" ref="J5:J10" si="4">SQRT((B3-$B$6)^2 + (C3-$C$6)^2)</f>
        <v>88.090862182180956</v>
      </c>
      <c r="K5" s="4">
        <f t="shared" ref="K5:K10" si="5">SQRT((B3-$B$7)^2 + (C3-$C$7)^2)</f>
        <v>79.881161734166085</v>
      </c>
      <c r="L5" s="4">
        <f t="shared" ref="L5:L10" si="6">SQRT((B3-$B$8)^2 + (C3-$C$8)^2)</f>
        <v>69.814038702828242</v>
      </c>
    </row>
    <row r="6" spans="1:12" x14ac:dyDescent="0.4">
      <c r="A6">
        <v>5</v>
      </c>
      <c r="B6">
        <v>71</v>
      </c>
      <c r="C6">
        <v>80</v>
      </c>
      <c r="E6" s="2">
        <v>3</v>
      </c>
      <c r="F6" s="4">
        <f t="shared" si="0"/>
        <v>20.248456731316587</v>
      </c>
      <c r="G6" s="4">
        <f t="shared" si="1"/>
        <v>9.2195444572928871</v>
      </c>
      <c r="H6" s="4">
        <f t="shared" si="2"/>
        <v>0</v>
      </c>
      <c r="I6" s="4">
        <f t="shared" si="3"/>
        <v>20.880613017821101</v>
      </c>
      <c r="J6" s="4">
        <f t="shared" si="4"/>
        <v>84.314885992925355</v>
      </c>
      <c r="K6" s="4">
        <f t="shared" si="5"/>
        <v>76.941536246685374</v>
      </c>
      <c r="L6" s="4">
        <f t="shared" si="6"/>
        <v>64.350602172784676</v>
      </c>
    </row>
    <row r="7" spans="1:12" x14ac:dyDescent="0.4">
      <c r="A7">
        <v>6</v>
      </c>
      <c r="B7">
        <v>60</v>
      </c>
      <c r="C7">
        <v>78</v>
      </c>
      <c r="E7" s="2">
        <v>4</v>
      </c>
      <c r="F7" s="4">
        <f t="shared" si="0"/>
        <v>36.796738985948195</v>
      </c>
      <c r="G7" s="4">
        <f t="shared" si="1"/>
        <v>23.430749027719962</v>
      </c>
      <c r="H7" s="4">
        <f t="shared" si="2"/>
        <v>20.880613017821101</v>
      </c>
      <c r="I7" s="4">
        <f t="shared" si="3"/>
        <v>0</v>
      </c>
      <c r="J7" s="4">
        <f t="shared" si="4"/>
        <v>64.660652641308843</v>
      </c>
      <c r="K7" s="4">
        <f t="shared" si="5"/>
        <v>56.603886792339623</v>
      </c>
      <c r="L7" s="4">
        <f t="shared" si="6"/>
        <v>47.169905660283021</v>
      </c>
    </row>
    <row r="8" spans="1:12" x14ac:dyDescent="0.4">
      <c r="A8">
        <v>7</v>
      </c>
      <c r="B8">
        <v>70</v>
      </c>
      <c r="C8">
        <v>55</v>
      </c>
      <c r="E8" s="2">
        <v>5</v>
      </c>
      <c r="F8" s="4">
        <f t="shared" si="0"/>
        <v>101.41498903022176</v>
      </c>
      <c r="G8" s="4">
        <f t="shared" si="1"/>
        <v>88.090862182180956</v>
      </c>
      <c r="H8" s="4">
        <f t="shared" si="2"/>
        <v>84.314885992925355</v>
      </c>
      <c r="I8" s="4">
        <f t="shared" si="3"/>
        <v>64.660652641308843</v>
      </c>
      <c r="J8" s="4">
        <f t="shared" si="4"/>
        <v>0</v>
      </c>
      <c r="K8" s="4">
        <f t="shared" si="5"/>
        <v>11.180339887498949</v>
      </c>
      <c r="L8" s="4">
        <f t="shared" si="6"/>
        <v>25.019992006393608</v>
      </c>
    </row>
    <row r="9" spans="1:12" x14ac:dyDescent="0.4">
      <c r="E9" s="2">
        <v>6</v>
      </c>
      <c r="F9" s="4">
        <f>SQRT((B7-$B$2)^2 + (C7-$C$2)^2)</f>
        <v>93.005376188691372</v>
      </c>
      <c r="G9" s="4">
        <f t="shared" si="1"/>
        <v>79.881161734166085</v>
      </c>
      <c r="H9" s="4">
        <f t="shared" si="2"/>
        <v>76.941536246685374</v>
      </c>
      <c r="I9" s="4">
        <f t="shared" si="3"/>
        <v>56.603886792339623</v>
      </c>
      <c r="J9" s="4">
        <f t="shared" si="4"/>
        <v>11.180339887498949</v>
      </c>
      <c r="K9" s="4">
        <f t="shared" si="5"/>
        <v>0</v>
      </c>
      <c r="L9" s="4">
        <f t="shared" si="6"/>
        <v>25.079872407968907</v>
      </c>
    </row>
    <row r="10" spans="1:12" x14ac:dyDescent="0.4">
      <c r="E10" s="2">
        <v>7</v>
      </c>
      <c r="F10" s="4">
        <f>SQRT((B8-$B$2)^2 + (C8-$C$2)^2)</f>
        <v>83.240615086627031</v>
      </c>
      <c r="G10" s="4">
        <f t="shared" si="1"/>
        <v>69.814038702828242</v>
      </c>
      <c r="H10" s="4">
        <f t="shared" si="2"/>
        <v>64.350602172784676</v>
      </c>
      <c r="I10" s="4">
        <f t="shared" si="3"/>
        <v>47.169905660283021</v>
      </c>
      <c r="J10" s="4">
        <f t="shared" si="4"/>
        <v>25.019992006393608</v>
      </c>
      <c r="K10" s="4">
        <f t="shared" si="5"/>
        <v>25.079872407968907</v>
      </c>
      <c r="L10" s="4">
        <f t="shared" si="6"/>
        <v>0</v>
      </c>
    </row>
    <row r="11" spans="1:12" x14ac:dyDescent="0.4">
      <c r="F11" t="s">
        <v>3</v>
      </c>
      <c r="G11" t="s">
        <v>7</v>
      </c>
    </row>
    <row r="12" spans="1:12" ht="19.5" x14ac:dyDescent="0.5">
      <c r="D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A370-61F5-E742-A596-B8EF65E019E0}">
  <dimension ref="A1:U56"/>
  <sheetViews>
    <sheetView topLeftCell="A18" zoomScale="75" zoomScaleNormal="94" workbookViewId="0">
      <selection activeCell="H15" sqref="H15"/>
    </sheetView>
  </sheetViews>
  <sheetFormatPr defaultColWidth="10.6640625" defaultRowHeight="16" x14ac:dyDescent="0.4"/>
  <cols>
    <col min="5" max="5" width="9.33203125" customWidth="1"/>
    <col min="6" max="12" width="12.33203125" customWidth="1"/>
  </cols>
  <sheetData>
    <row r="1" spans="1:21" x14ac:dyDescent="0.4">
      <c r="B1" t="s">
        <v>0</v>
      </c>
      <c r="C1" t="s">
        <v>1</v>
      </c>
      <c r="E1" t="s">
        <v>2</v>
      </c>
    </row>
    <row r="2" spans="1:21" x14ac:dyDescent="0.4">
      <c r="A2">
        <v>1</v>
      </c>
      <c r="B2">
        <v>5</v>
      </c>
      <c r="C2">
        <v>3</v>
      </c>
      <c r="E2" t="s">
        <v>5</v>
      </c>
    </row>
    <row r="3" spans="1:21" x14ac:dyDescent="0.4">
      <c r="A3">
        <v>2</v>
      </c>
      <c r="B3">
        <v>15</v>
      </c>
      <c r="C3">
        <v>12</v>
      </c>
      <c r="E3" t="s">
        <v>8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</row>
    <row r="4" spans="1:21" x14ac:dyDescent="0.4">
      <c r="A4">
        <v>3</v>
      </c>
      <c r="B4">
        <v>24</v>
      </c>
      <c r="C4">
        <v>10</v>
      </c>
      <c r="E4" s="2">
        <v>1</v>
      </c>
      <c r="F4" s="4">
        <f>SQRT((B2-$B$2)^2 + (C2-$C$2)^2)</f>
        <v>0</v>
      </c>
      <c r="G4" s="4">
        <f>SQRT((B2-$B$3)^2 + (C2-$C$3)^2)</f>
        <v>13.45362404707371</v>
      </c>
      <c r="H4" s="4">
        <f>SQRT((B2-$B$4)^2 + (C2-$C$4)^2)</f>
        <v>20.248456731316587</v>
      </c>
      <c r="I4" s="4">
        <f>SQRT((B2-$B$5)^2 + (C2-$C$5)^2)</f>
        <v>36.796738985948195</v>
      </c>
      <c r="J4" s="4">
        <f>SQRT((B2-$B$6)^2 + (C2-$C$6)^2)</f>
        <v>101.41498903022176</v>
      </c>
      <c r="K4" s="4">
        <f>SQRT((B2-$B$7)^2 + (C2-$C$7)^2)</f>
        <v>93.005376188691372</v>
      </c>
      <c r="L4" s="4">
        <f>SQRT((B2-$B$8)^2 + (C2-$C$8)^2)</f>
        <v>83.240615086627031</v>
      </c>
    </row>
    <row r="5" spans="1:21" x14ac:dyDescent="0.4">
      <c r="A5">
        <v>4</v>
      </c>
      <c r="B5">
        <v>30</v>
      </c>
      <c r="C5">
        <v>30</v>
      </c>
      <c r="E5" s="2">
        <v>2</v>
      </c>
      <c r="F5" s="4">
        <f>SQRT((B3-$B$2)^2 + (C3-$C$2)^2)</f>
        <v>13.45362404707371</v>
      </c>
      <c r="G5" s="4">
        <f t="shared" ref="G5:G10" si="0">SQRT((B3-$B$3)^2 + (C3-$C$3)^2)</f>
        <v>0</v>
      </c>
      <c r="H5" s="4">
        <f t="shared" ref="H5:H10" si="1">SQRT((B3-$B$4)^2 + (C3-$C$4)^2)</f>
        <v>9.2195444572928871</v>
      </c>
      <c r="I5" s="4">
        <f t="shared" ref="I5:I10" si="2">SQRT((B3-$B$5)^2 + (C3-$C$5)^2)</f>
        <v>23.430749027719962</v>
      </c>
      <c r="J5" s="4">
        <f t="shared" ref="J5:J10" si="3">SQRT((B3-$B$6)^2 + (C3-$C$6)^2)</f>
        <v>88.090862182180956</v>
      </c>
      <c r="K5" s="4">
        <f t="shared" ref="K5:K10" si="4">SQRT((B3-$B$7)^2 + (C3-$C$7)^2)</f>
        <v>79.881161734166085</v>
      </c>
      <c r="L5" s="4">
        <f t="shared" ref="L5:L10" si="5">SQRT((B3-$B$8)^2 + (C3-$C$8)^2)</f>
        <v>69.814038702828242</v>
      </c>
    </row>
    <row r="6" spans="1:21" x14ac:dyDescent="0.4">
      <c r="A6">
        <v>5</v>
      </c>
      <c r="B6">
        <v>71</v>
      </c>
      <c r="C6">
        <v>80</v>
      </c>
      <c r="E6" s="2">
        <v>3</v>
      </c>
      <c r="F6" s="4">
        <f t="shared" ref="F6:F10" si="6">SQRT((B4-$B$2)^2 + (C4-$C$2)^2)</f>
        <v>20.248456731316587</v>
      </c>
      <c r="G6" s="4">
        <f t="shared" si="0"/>
        <v>9.2195444572928871</v>
      </c>
      <c r="H6" s="4">
        <f t="shared" si="1"/>
        <v>0</v>
      </c>
      <c r="I6" s="4">
        <f t="shared" si="2"/>
        <v>20.880613017821101</v>
      </c>
      <c r="J6" s="4">
        <f t="shared" si="3"/>
        <v>84.314885992925355</v>
      </c>
      <c r="K6" s="4">
        <f t="shared" si="4"/>
        <v>76.941536246685374</v>
      </c>
      <c r="L6" s="4">
        <f t="shared" si="5"/>
        <v>64.350602172784676</v>
      </c>
    </row>
    <row r="7" spans="1:21" x14ac:dyDescent="0.4">
      <c r="A7">
        <v>6</v>
      </c>
      <c r="B7">
        <v>60</v>
      </c>
      <c r="C7">
        <v>78</v>
      </c>
      <c r="E7" s="2">
        <v>4</v>
      </c>
      <c r="F7" s="4">
        <f t="shared" si="6"/>
        <v>36.796738985948195</v>
      </c>
      <c r="G7" s="4">
        <f t="shared" si="0"/>
        <v>23.430749027719962</v>
      </c>
      <c r="H7" s="4">
        <f t="shared" si="1"/>
        <v>20.880613017821101</v>
      </c>
      <c r="I7" s="4">
        <f t="shared" si="2"/>
        <v>0</v>
      </c>
      <c r="J7" s="4">
        <f t="shared" si="3"/>
        <v>64.660652641308843</v>
      </c>
      <c r="K7" s="4">
        <f t="shared" si="4"/>
        <v>56.603886792339623</v>
      </c>
      <c r="L7" s="4">
        <f t="shared" si="5"/>
        <v>47.169905660283021</v>
      </c>
    </row>
    <row r="8" spans="1:21" x14ac:dyDescent="0.4">
      <c r="A8">
        <v>7</v>
      </c>
      <c r="B8">
        <v>70</v>
      </c>
      <c r="C8">
        <v>55</v>
      </c>
      <c r="E8" s="2">
        <v>5</v>
      </c>
      <c r="F8" s="4">
        <f t="shared" si="6"/>
        <v>101.41498903022176</v>
      </c>
      <c r="G8" s="4">
        <f t="shared" si="0"/>
        <v>88.090862182180956</v>
      </c>
      <c r="H8" s="4">
        <f t="shared" si="1"/>
        <v>84.314885992925355</v>
      </c>
      <c r="I8" s="4">
        <f t="shared" si="2"/>
        <v>64.660652641308843</v>
      </c>
      <c r="J8" s="4">
        <f t="shared" si="3"/>
        <v>0</v>
      </c>
      <c r="K8" s="4">
        <f t="shared" si="4"/>
        <v>11.180339887498949</v>
      </c>
      <c r="L8" s="4">
        <f t="shared" si="5"/>
        <v>25.019992006393608</v>
      </c>
    </row>
    <row r="9" spans="1:21" x14ac:dyDescent="0.4">
      <c r="E9" s="2">
        <v>6</v>
      </c>
      <c r="F9" s="4">
        <f t="shared" si="6"/>
        <v>93.005376188691372</v>
      </c>
      <c r="G9" s="4">
        <f t="shared" si="0"/>
        <v>79.881161734166085</v>
      </c>
      <c r="H9" s="4">
        <f t="shared" si="1"/>
        <v>76.941536246685374</v>
      </c>
      <c r="I9" s="4">
        <f t="shared" si="2"/>
        <v>56.603886792339623</v>
      </c>
      <c r="J9" s="4">
        <f t="shared" si="3"/>
        <v>11.180339887498949</v>
      </c>
      <c r="K9" s="4">
        <f t="shared" si="4"/>
        <v>0</v>
      </c>
      <c r="L9" s="4">
        <f t="shared" si="5"/>
        <v>25.079872407968907</v>
      </c>
    </row>
    <row r="10" spans="1:21" x14ac:dyDescent="0.4">
      <c r="E10" s="2">
        <v>7</v>
      </c>
      <c r="F10" s="4">
        <f t="shared" si="6"/>
        <v>83.240615086627031</v>
      </c>
      <c r="G10" s="4">
        <f t="shared" si="0"/>
        <v>69.814038702828242</v>
      </c>
      <c r="H10" s="4">
        <f t="shared" si="1"/>
        <v>64.350602172784676</v>
      </c>
      <c r="I10" s="4">
        <f t="shared" si="2"/>
        <v>47.169905660283021</v>
      </c>
      <c r="J10" s="4">
        <f t="shared" si="3"/>
        <v>25.019992006393608</v>
      </c>
      <c r="K10" s="4">
        <f t="shared" si="4"/>
        <v>25.079872407968907</v>
      </c>
      <c r="L10" s="4">
        <f t="shared" si="5"/>
        <v>0</v>
      </c>
    </row>
    <row r="11" spans="1:21" x14ac:dyDescent="0.4">
      <c r="F11" t="s">
        <v>3</v>
      </c>
      <c r="G11" t="s">
        <v>6</v>
      </c>
      <c r="H11" s="4"/>
      <c r="I11" s="4"/>
      <c r="J11" s="4"/>
      <c r="K11" s="4"/>
      <c r="L11" s="4"/>
      <c r="N11" t="s">
        <v>34</v>
      </c>
    </row>
    <row r="13" spans="1:21" ht="19.5" x14ac:dyDescent="0.5">
      <c r="D13" s="1"/>
      <c r="E13" t="s">
        <v>4</v>
      </c>
      <c r="F13" s="3">
        <v>1</v>
      </c>
      <c r="G13" s="3">
        <v>2</v>
      </c>
      <c r="H13" s="3">
        <v>3</v>
      </c>
      <c r="I13" s="3">
        <v>4</v>
      </c>
      <c r="J13" s="3">
        <v>5</v>
      </c>
      <c r="K13" s="3">
        <v>6</v>
      </c>
      <c r="L13" s="3">
        <v>7</v>
      </c>
      <c r="N13" s="3" t="s">
        <v>4</v>
      </c>
      <c r="O13" s="3">
        <v>1</v>
      </c>
      <c r="P13" s="3">
        <v>2</v>
      </c>
      <c r="Q13" s="3">
        <v>3</v>
      </c>
      <c r="R13" s="3">
        <v>4</v>
      </c>
      <c r="S13" s="3">
        <v>5</v>
      </c>
      <c r="T13" s="3">
        <v>6</v>
      </c>
      <c r="U13" s="3">
        <v>7</v>
      </c>
    </row>
    <row r="14" spans="1:21" x14ac:dyDescent="0.4">
      <c r="E14" s="2">
        <v>1</v>
      </c>
      <c r="F14" s="4">
        <f t="shared" ref="F14:F20" si="7">SQRT((B2-$B$2)^2 + (C2-$C$2)^2)</f>
        <v>0</v>
      </c>
      <c r="G14" s="4">
        <f t="shared" ref="G14:G20" si="8">SQRT((B2-$B$3)^2+(C2-$C$3)^2)</f>
        <v>13.45362404707371</v>
      </c>
      <c r="H14" s="4">
        <f t="shared" ref="H14:H20" si="9">SQRT((B2-$B$4)^2 + (C2-$C$4)^2)</f>
        <v>20.248456731316587</v>
      </c>
      <c r="I14" s="4">
        <f t="shared" ref="I14:I20" si="10">SQRT((B2-$B$5)^2 + (C2-$C$5)^2)</f>
        <v>36.796738985948195</v>
      </c>
      <c r="J14" s="4">
        <f t="shared" ref="J14:J20" si="11">SQRT((B2-$B$6)^2 + (C2-$C$6)^2)</f>
        <v>101.41498903022176</v>
      </c>
      <c r="K14" s="4">
        <f t="shared" ref="K14:K20" si="12">SQRT((B2-$B$7)^2 + (C2-$C$7)^2)</f>
        <v>93.005376188691372</v>
      </c>
      <c r="L14" s="4">
        <f t="shared" ref="L14:L20" si="13">SQRT((B2-$B$8)^2 + (C2-$C$8)^2)</f>
        <v>83.240615086627031</v>
      </c>
      <c r="N14" t="s">
        <v>29</v>
      </c>
      <c r="O14" s="4">
        <f>AVERAGE(F4)</f>
        <v>0</v>
      </c>
      <c r="P14" s="4">
        <f>AVERAGE(G6)</f>
        <v>9.2195444572928871</v>
      </c>
      <c r="Q14" s="4">
        <f>AVERAGE(H5)</f>
        <v>9.2195444572928871</v>
      </c>
      <c r="R14" s="4">
        <f>I7</f>
        <v>0</v>
      </c>
      <c r="S14" s="4">
        <f>J8</f>
        <v>0</v>
      </c>
      <c r="T14" s="4">
        <f>K9</f>
        <v>0</v>
      </c>
      <c r="U14" s="4">
        <f>L10</f>
        <v>0</v>
      </c>
    </row>
    <row r="15" spans="1:21" x14ac:dyDescent="0.4">
      <c r="E15" s="2">
        <v>2</v>
      </c>
      <c r="F15" s="4">
        <f t="shared" si="7"/>
        <v>13.45362404707371</v>
      </c>
      <c r="G15" s="4">
        <f t="shared" si="8"/>
        <v>0</v>
      </c>
      <c r="H15" s="5">
        <f t="shared" si="9"/>
        <v>9.2195444572928871</v>
      </c>
      <c r="I15" s="4">
        <f t="shared" si="10"/>
        <v>23.430749027719962</v>
      </c>
      <c r="J15" s="4">
        <f t="shared" si="11"/>
        <v>88.090862182180956</v>
      </c>
      <c r="K15" s="4">
        <f t="shared" si="12"/>
        <v>79.881161734166085</v>
      </c>
      <c r="L15" s="4">
        <f t="shared" si="13"/>
        <v>69.814038702828242</v>
      </c>
      <c r="N15" t="s">
        <v>30</v>
      </c>
      <c r="O15" s="4">
        <f>MIN(AVERAGE(F5:F6),F7,F8,F9,F10)</f>
        <v>16.851040389195148</v>
      </c>
      <c r="P15" s="4">
        <f>MIN(G4,G7:G10)</f>
        <v>13.45362404707371</v>
      </c>
      <c r="Q15" s="4">
        <f>MIN(H4,H7:H10)</f>
        <v>20.248456731316587</v>
      </c>
      <c r="R15" s="4">
        <f>MIN(I4,AVERAGE(I5:I6),I8,I9,I10)</f>
        <v>22.15568102277053</v>
      </c>
      <c r="S15" s="4">
        <f>MIN(J4,AVERAGE(J5:J6),J7,J9,J10)</f>
        <v>11.180339887498949</v>
      </c>
      <c r="T15" s="4">
        <f>MIN(K4,AVERAGE(K5:K6),K7,K8,K10)</f>
        <v>11.180339887498949</v>
      </c>
      <c r="U15" s="4">
        <f>MIN(L4,AVERAGE(L5:L6),L7:L9)</f>
        <v>25.019992006393608</v>
      </c>
    </row>
    <row r="16" spans="1:21" x14ac:dyDescent="0.4">
      <c r="E16" s="2">
        <v>3</v>
      </c>
      <c r="F16" s="4">
        <f t="shared" si="7"/>
        <v>20.248456731316587</v>
      </c>
      <c r="G16" s="5">
        <f t="shared" si="8"/>
        <v>9.2195444572928871</v>
      </c>
      <c r="H16" s="4">
        <f t="shared" si="9"/>
        <v>0</v>
      </c>
      <c r="I16" s="4">
        <f t="shared" si="10"/>
        <v>20.880613017821101</v>
      </c>
      <c r="J16" s="4">
        <f t="shared" si="11"/>
        <v>84.314885992925355</v>
      </c>
      <c r="K16" s="4">
        <f t="shared" si="12"/>
        <v>76.941536246685374</v>
      </c>
      <c r="L16" s="4">
        <f t="shared" si="13"/>
        <v>64.350602172784676</v>
      </c>
      <c r="N16" t="s">
        <v>31</v>
      </c>
      <c r="O16">
        <f>IF(O14&gt;0,(O15-O14)/(MAX(O14:O15)),0)</f>
        <v>0</v>
      </c>
      <c r="P16">
        <f t="shared" ref="P16" si="14">IF(P14&gt;0,(P15-P14)/(MAX(P14:P15)),0)</f>
        <v>0.31471665738286891</v>
      </c>
      <c r="Q16">
        <f t="shared" ref="Q16" si="15">IF(Q14&gt;0,(Q15-Q14)/(MAX(Q14:Q15)),0)</f>
        <v>0.54467915359525687</v>
      </c>
      <c r="R16">
        <f t="shared" ref="R16" si="16">IF(R14&gt;0,(R15-R14)/(MAX(R14:R15)),0)</f>
        <v>0</v>
      </c>
      <c r="S16">
        <f t="shared" ref="S16" si="17">IF(S14&gt;0,(S15-S14)/(MAX(S14:S15)),0)</f>
        <v>0</v>
      </c>
      <c r="T16">
        <f t="shared" ref="T16" si="18">IF(T14&gt;0,(T15-T14)/(MAX(T14:T15)),0)</f>
        <v>0</v>
      </c>
      <c r="U16">
        <f t="shared" ref="U16" si="19">IF(U14&gt;0,(U15-U14)/(MAX(U14:U15)),0)</f>
        <v>0</v>
      </c>
    </row>
    <row r="17" spans="5:21" x14ac:dyDescent="0.4">
      <c r="E17" s="2">
        <v>4</v>
      </c>
      <c r="F17" s="4">
        <f t="shared" si="7"/>
        <v>36.796738985948195</v>
      </c>
      <c r="G17" s="4">
        <f t="shared" si="8"/>
        <v>23.430749027719962</v>
      </c>
      <c r="H17" s="4">
        <f t="shared" si="9"/>
        <v>20.880613017821101</v>
      </c>
      <c r="I17" s="4">
        <f t="shared" si="10"/>
        <v>0</v>
      </c>
      <c r="J17" s="4">
        <f t="shared" si="11"/>
        <v>64.660652641308843</v>
      </c>
      <c r="K17" s="4">
        <f t="shared" si="12"/>
        <v>56.603886792339623</v>
      </c>
      <c r="L17" s="4">
        <f t="shared" si="13"/>
        <v>47.169905660283021</v>
      </c>
      <c r="N17" t="s">
        <v>32</v>
      </c>
      <c r="O17">
        <f>AVERAGE(O16:U16)</f>
        <v>0.12277083013973225</v>
      </c>
    </row>
    <row r="18" spans="5:21" x14ac:dyDescent="0.4">
      <c r="E18" s="2">
        <v>5</v>
      </c>
      <c r="F18" s="4">
        <f t="shared" si="7"/>
        <v>101.41498903022176</v>
      </c>
      <c r="G18" s="4">
        <f t="shared" si="8"/>
        <v>88.090862182180956</v>
      </c>
      <c r="H18" s="4">
        <f t="shared" si="9"/>
        <v>84.314885992925355</v>
      </c>
      <c r="I18" s="4">
        <f t="shared" si="10"/>
        <v>64.660652641308843</v>
      </c>
      <c r="J18" s="4">
        <f t="shared" si="11"/>
        <v>0</v>
      </c>
      <c r="K18" s="4">
        <f t="shared" si="12"/>
        <v>11.180339887498949</v>
      </c>
      <c r="L18" s="4">
        <f t="shared" si="13"/>
        <v>25.019992006393608</v>
      </c>
    </row>
    <row r="19" spans="5:21" x14ac:dyDescent="0.4">
      <c r="E19" s="2">
        <v>6</v>
      </c>
      <c r="F19" s="4">
        <f t="shared" si="7"/>
        <v>93.005376188691372</v>
      </c>
      <c r="G19" s="4">
        <f t="shared" si="8"/>
        <v>79.881161734166085</v>
      </c>
      <c r="H19" s="4">
        <f t="shared" si="9"/>
        <v>76.941536246685374</v>
      </c>
      <c r="I19" s="4">
        <f t="shared" si="10"/>
        <v>56.603886792339623</v>
      </c>
      <c r="J19" s="4">
        <f t="shared" si="11"/>
        <v>11.180339887498949</v>
      </c>
      <c r="K19" s="4">
        <f t="shared" si="12"/>
        <v>0</v>
      </c>
      <c r="L19" s="4">
        <f t="shared" si="13"/>
        <v>25.079872407968907</v>
      </c>
    </row>
    <row r="20" spans="5:21" x14ac:dyDescent="0.4">
      <c r="E20" s="2">
        <v>7</v>
      </c>
      <c r="F20" s="4">
        <f t="shared" si="7"/>
        <v>83.240615086627031</v>
      </c>
      <c r="G20" s="4">
        <f t="shared" si="8"/>
        <v>69.814038702828242</v>
      </c>
      <c r="H20" s="4">
        <f t="shared" si="9"/>
        <v>64.350602172784676</v>
      </c>
      <c r="I20" s="4">
        <f t="shared" si="10"/>
        <v>47.169905660283021</v>
      </c>
      <c r="J20" s="4">
        <f t="shared" si="11"/>
        <v>25.019992006393608</v>
      </c>
      <c r="K20" s="4">
        <f t="shared" si="12"/>
        <v>25.079872407968907</v>
      </c>
      <c r="L20" s="4">
        <f t="shared" si="13"/>
        <v>0</v>
      </c>
    </row>
    <row r="21" spans="5:21" x14ac:dyDescent="0.4">
      <c r="F21" t="s">
        <v>3</v>
      </c>
      <c r="G21" t="s">
        <v>16</v>
      </c>
    </row>
    <row r="23" spans="5:21" x14ac:dyDescent="0.4">
      <c r="E23" t="s">
        <v>9</v>
      </c>
      <c r="F23" s="3">
        <v>1</v>
      </c>
      <c r="G23" s="3" t="s">
        <v>15</v>
      </c>
      <c r="H23" s="3">
        <v>4</v>
      </c>
      <c r="I23" s="3">
        <v>5</v>
      </c>
      <c r="J23" s="3">
        <v>6</v>
      </c>
      <c r="K23" s="3">
        <v>7</v>
      </c>
      <c r="N23" s="3" t="s">
        <v>9</v>
      </c>
      <c r="O23" s="3">
        <v>1</v>
      </c>
      <c r="P23" s="3">
        <v>2</v>
      </c>
      <c r="Q23" s="3">
        <v>3</v>
      </c>
      <c r="R23" s="3">
        <v>4</v>
      </c>
      <c r="S23" s="3">
        <v>5</v>
      </c>
      <c r="T23" s="3">
        <v>6</v>
      </c>
      <c r="U23" s="3">
        <v>7</v>
      </c>
    </row>
    <row r="24" spans="5:21" x14ac:dyDescent="0.4">
      <c r="E24" s="2">
        <v>1</v>
      </c>
      <c r="F24" s="4">
        <f>SQRT((B2-$B$2)^2 + (C2-$C$2)^2)</f>
        <v>0</v>
      </c>
      <c r="G24" s="4">
        <f>MIN(G4,H4)</f>
        <v>13.45362404707371</v>
      </c>
      <c r="H24" s="4">
        <f>SQRT((B2-$B$5)^2 + (C2-$C$5)^2)</f>
        <v>36.796738985948195</v>
      </c>
      <c r="I24" s="4">
        <f>SQRT((B2-$B$6)^2 + (C2-$C$6)^2)</f>
        <v>101.41498903022176</v>
      </c>
      <c r="J24" s="4">
        <f>SQRT((B2-$B$7)^2 + (C2-$C$7)^2)</f>
        <v>93.005376188691372</v>
      </c>
      <c r="K24" s="4">
        <f>SQRT((B2-$B$8)^2 + (C2-$C$8)^2)</f>
        <v>83.240615086627031</v>
      </c>
      <c r="N24" t="s">
        <v>29</v>
      </c>
      <c r="O24" s="4">
        <f>AVERAGE(F4)</f>
        <v>0</v>
      </c>
      <c r="P24" s="4">
        <f>AVERAGE(G6)</f>
        <v>9.2195444572928871</v>
      </c>
      <c r="Q24" s="4">
        <f>AVERAGE(H5)</f>
        <v>9.2195444572928871</v>
      </c>
      <c r="R24" s="4">
        <f>AVERAGE(I7)</f>
        <v>0</v>
      </c>
      <c r="S24" s="4">
        <f>AVERAGE(J9)</f>
        <v>11.180339887498949</v>
      </c>
      <c r="T24" s="4">
        <f>AVERAGE(K8)</f>
        <v>11.180339887498949</v>
      </c>
      <c r="U24" s="4">
        <f>AVERAGE(L10)</f>
        <v>0</v>
      </c>
    </row>
    <row r="25" spans="5:21" x14ac:dyDescent="0.4">
      <c r="E25" s="2" t="s">
        <v>15</v>
      </c>
      <c r="F25" s="4">
        <f>MIN(F15,F16)</f>
        <v>13.45362404707371</v>
      </c>
      <c r="G25" s="4">
        <f>MIN(G15,H16)</f>
        <v>0</v>
      </c>
      <c r="H25" s="4">
        <f>MIN(I15,I16)</f>
        <v>20.880613017821101</v>
      </c>
      <c r="I25" s="4">
        <f>MIN(J15,J16)</f>
        <v>84.314885992925355</v>
      </c>
      <c r="J25" s="4">
        <f>MIN(K15,K16)</f>
        <v>76.941536246685374</v>
      </c>
      <c r="K25" s="4">
        <f>MIN(L15,L16)</f>
        <v>64.350602172784676</v>
      </c>
      <c r="N25" t="s">
        <v>30</v>
      </c>
      <c r="O25" s="4">
        <f>MIN(AVERAGE(F5:F6,), AVERAGE(F7), AVERAGE(F8:F9),AVERAGE(F10))</f>
        <v>11.234026926130099</v>
      </c>
      <c r="P25" s="4">
        <f>MIN(AVERAGE(G4), AVERAGE(G7), AVERAGE(G8:G9),AVERAGE(G10))</f>
        <v>13.45362404707371</v>
      </c>
      <c r="Q25" s="4">
        <f>MIN(AVERAGE(H4), AVERAGE(H7), AVERAGE(H8:H9),AVERAGE(H10))</f>
        <v>20.248456731316587</v>
      </c>
      <c r="R25" s="4">
        <f>MIN(AVERAGE(I4),AVERAGE(I5:I6),AVERAGE(I8:I9), AVERAGE(I10))</f>
        <v>22.15568102277053</v>
      </c>
      <c r="S25" s="4">
        <f>MIN(AVERAGE(J4),AVERAGE(J5:J6),AVERAGE(J7),AVERAGE(J10))</f>
        <v>25.019992006393608</v>
      </c>
      <c r="T25" s="4">
        <f>MIN(AVERAGE(K4),AVERAGE(K5:K6),AVERAGE(K7),AVERAGE(K10))</f>
        <v>25.079872407968907</v>
      </c>
      <c r="U25" s="4">
        <f>MIN(AVERAGE(L4),AVERAGE(L5:L6),L7,AVERAGE(L8:L9))</f>
        <v>25.049932207181257</v>
      </c>
    </row>
    <row r="26" spans="5:21" x14ac:dyDescent="0.4">
      <c r="E26" s="2">
        <v>4</v>
      </c>
      <c r="F26" s="4">
        <f>SQRT((B5-$B$2)^2 + (C5-$C$2)^2)</f>
        <v>36.796738985948195</v>
      </c>
      <c r="G26" s="4">
        <f>MIN(G7,H7)</f>
        <v>20.880613017821101</v>
      </c>
      <c r="H26" s="4">
        <f>SQRT((B5-$B$5)^2 + (C5-$C$5)^2)</f>
        <v>0</v>
      </c>
      <c r="I26" s="4">
        <f>SQRT((B5-$B$6)^2 + (C5-$C$6)^2)</f>
        <v>64.660652641308843</v>
      </c>
      <c r="J26" s="4">
        <f>SQRT((B5-$B$7)^2 + (C5-$C$7)^2)</f>
        <v>56.603886792339623</v>
      </c>
      <c r="K26" s="4">
        <f>SQRT((B5-$B$8)^2 + (C5-$C$8)^2)</f>
        <v>47.169905660283021</v>
      </c>
      <c r="N26" t="s">
        <v>31</v>
      </c>
      <c r="O26">
        <f>IF(O24&gt;0,(O25-O24)/(MAX(O24:O25)),0)</f>
        <v>0</v>
      </c>
      <c r="P26">
        <f t="shared" ref="P26:U26" si="20">IF(P24&gt;0,(P25-P24)/(MAX(P24:P25)),0)</f>
        <v>0.31471665738286891</v>
      </c>
      <c r="Q26">
        <f t="shared" si="20"/>
        <v>0.54467915359525687</v>
      </c>
      <c r="R26">
        <f t="shared" si="20"/>
        <v>0</v>
      </c>
      <c r="S26">
        <f t="shared" si="20"/>
        <v>0.55314374662302346</v>
      </c>
      <c r="T26">
        <f t="shared" si="20"/>
        <v>0.55421065523656754</v>
      </c>
      <c r="U26">
        <f t="shared" si="20"/>
        <v>0</v>
      </c>
    </row>
    <row r="27" spans="5:21" x14ac:dyDescent="0.4">
      <c r="E27" s="2">
        <v>5</v>
      </c>
      <c r="F27" s="4">
        <f>SQRT((B6-$B$2)^2 + (C6-$C$2)^2)</f>
        <v>101.41498903022176</v>
      </c>
      <c r="G27" s="4">
        <f t="shared" ref="G27:G28" si="21">MIN(G8,H8)</f>
        <v>84.314885992925355</v>
      </c>
      <c r="H27" s="4">
        <f>SQRT((B6-$B$5)^2 + (C6-$C$5)^2)</f>
        <v>64.660652641308843</v>
      </c>
      <c r="I27" s="4">
        <f>SQRT((B6-$B$6)^2 + (C6-$C$6)^2)</f>
        <v>0</v>
      </c>
      <c r="J27" s="5">
        <f>SQRT((B6-$B$7)^2 + (C6-$C$7)^2)</f>
        <v>11.180339887498949</v>
      </c>
      <c r="K27" s="4">
        <f>SQRT((B6-$B$8)^2 + (C6-$C$8)^2)</f>
        <v>25.019992006393608</v>
      </c>
      <c r="N27" t="s">
        <v>32</v>
      </c>
      <c r="O27">
        <f>AVERAGE(O26:U26)</f>
        <v>0.28096431611967382</v>
      </c>
    </row>
    <row r="28" spans="5:21" x14ac:dyDescent="0.4">
      <c r="E28" s="2">
        <v>6</v>
      </c>
      <c r="F28" s="4">
        <f>SQRT((B7-$B$2)^2 + (C7-$C$2)^2)</f>
        <v>93.005376188691372</v>
      </c>
      <c r="G28" s="4">
        <f t="shared" si="21"/>
        <v>76.941536246685374</v>
      </c>
      <c r="H28" s="4">
        <f>SQRT((B7-$B$5)^2 + (C7-$C$5)^2)</f>
        <v>56.603886792339623</v>
      </c>
      <c r="I28" s="5">
        <f>SQRT((B7-$B$6)^2 + (C7-$C$6)^2)</f>
        <v>11.180339887498949</v>
      </c>
      <c r="J28" s="4">
        <f>SQRT((B7-$B$7)^2 + (C7-$C$7)^2)</f>
        <v>0</v>
      </c>
      <c r="K28" s="4">
        <f>SQRT((B7-$B$8)^2 + (C7-$C$8)^2)</f>
        <v>25.079872407968907</v>
      </c>
    </row>
    <row r="29" spans="5:21" x14ac:dyDescent="0.4">
      <c r="E29" s="2">
        <v>7</v>
      </c>
      <c r="F29" s="4">
        <f>SQRT((B8-$B$2)^2 + (C8-$C$2)^2)</f>
        <v>83.240615086627031</v>
      </c>
      <c r="G29" s="4">
        <f>MIN(G10,H10)</f>
        <v>64.350602172784676</v>
      </c>
      <c r="H29" s="4">
        <f>SQRT((B8-$B$5)^2 + (C8-$C$5)^2)</f>
        <v>47.169905660283021</v>
      </c>
      <c r="I29" s="4">
        <f>SQRT((B8-$B$6)^2 + (C8-$C$6)^2)</f>
        <v>25.019992006393608</v>
      </c>
      <c r="J29" s="4">
        <f>SQRT((B8-$B$7)^2 + (C8-$C$7)^2)</f>
        <v>25.079872407968907</v>
      </c>
      <c r="K29" s="4">
        <f>SQRT((B8-$B$8)^2 + (C8-$C$8)^2)</f>
        <v>0</v>
      </c>
    </row>
    <row r="30" spans="5:21" x14ac:dyDescent="0.4">
      <c r="F30" t="s">
        <v>3</v>
      </c>
      <c r="G30" t="s">
        <v>13</v>
      </c>
    </row>
    <row r="32" spans="5:21" x14ac:dyDescent="0.4">
      <c r="E32" t="s">
        <v>10</v>
      </c>
      <c r="F32" s="3">
        <v>1</v>
      </c>
      <c r="G32" s="3" t="s">
        <v>15</v>
      </c>
      <c r="H32" s="3">
        <v>4</v>
      </c>
      <c r="I32" s="3" t="s">
        <v>17</v>
      </c>
      <c r="J32" s="3">
        <v>7</v>
      </c>
      <c r="N32" s="3" t="s">
        <v>10</v>
      </c>
      <c r="O32" s="3">
        <v>1</v>
      </c>
      <c r="P32" s="3">
        <v>2</v>
      </c>
      <c r="Q32" s="3">
        <v>3</v>
      </c>
      <c r="R32" s="3">
        <v>4</v>
      </c>
      <c r="S32" s="3">
        <v>5</v>
      </c>
      <c r="T32" s="3">
        <v>6</v>
      </c>
      <c r="U32" s="3">
        <v>7</v>
      </c>
    </row>
    <row r="33" spans="5:21" x14ac:dyDescent="0.4">
      <c r="E33" s="2">
        <v>1</v>
      </c>
      <c r="F33" s="4">
        <f>SQRT((B2-$B$2)^2 + (C2-$C$2)^2)</f>
        <v>0</v>
      </c>
      <c r="G33" s="5">
        <f>MIN(G4,H4)</f>
        <v>13.45362404707371</v>
      </c>
      <c r="H33" s="4">
        <f>SQRT((B2-$B$5)^2 + (C2-$C$5)^2)</f>
        <v>36.796738985948195</v>
      </c>
      <c r="I33" s="4">
        <f>MIN(I24,J24)</f>
        <v>93.005376188691372</v>
      </c>
      <c r="J33" s="4">
        <f>SQRT((B2-$B$8)^2 + (C2-$C$8)^2)</f>
        <v>83.240615086627031</v>
      </c>
      <c r="N33" t="s">
        <v>29</v>
      </c>
      <c r="O33" s="4">
        <f>AVERAGE(F5:F6)</f>
        <v>16.851040389195148</v>
      </c>
      <c r="P33" s="4">
        <f>AVERAGE(G4,G6)</f>
        <v>11.336584252183298</v>
      </c>
      <c r="Q33" s="4">
        <f>AVERAGE(H4:H5)</f>
        <v>14.734000594304737</v>
      </c>
      <c r="R33" s="4">
        <f>AVERAGE(I7)</f>
        <v>0</v>
      </c>
      <c r="S33" s="4">
        <f>AVERAGE(J9)</f>
        <v>11.180339887498949</v>
      </c>
      <c r="T33" s="4">
        <f>AVERAGE(K8)</f>
        <v>11.180339887498949</v>
      </c>
      <c r="U33" s="4">
        <f>AVERAGE(L20)</f>
        <v>0</v>
      </c>
    </row>
    <row r="34" spans="5:21" x14ac:dyDescent="0.4">
      <c r="E34" s="2" t="s">
        <v>15</v>
      </c>
      <c r="F34" s="5">
        <f>MIN(F5,F6)</f>
        <v>13.45362404707371</v>
      </c>
      <c r="G34" s="4">
        <f>MIN(G15,H16)</f>
        <v>0</v>
      </c>
      <c r="H34" s="4">
        <f>MIN(I16,I15)</f>
        <v>20.880613017821101</v>
      </c>
      <c r="I34" s="4">
        <f t="shared" ref="I34:I35" si="22">MIN(I25,J25)</f>
        <v>76.941536246685374</v>
      </c>
      <c r="J34" s="4">
        <f>MIN(L15,L16)</f>
        <v>64.350602172784676</v>
      </c>
      <c r="N34" t="s">
        <v>30</v>
      </c>
      <c r="O34" s="4">
        <f>MIN(AVERAGE(F7), AVERAGE(F8:F9), AVERAGE(F10))</f>
        <v>36.796738985948195</v>
      </c>
      <c r="P34" s="4">
        <f>MIN(AVERAGE(G7), AVERAGE(G8:G9), AVERAGE(G10))</f>
        <v>23.430749027719962</v>
      </c>
      <c r="Q34" s="4">
        <f>MIN(AVERAGE(H7), AVERAGE(H8:H9), AVERAGE(H10))</f>
        <v>20.880613017821101</v>
      </c>
      <c r="R34" s="4">
        <f>MIN(AVERAGE(I4:I6),AVERAGE(I8:I9),AVERAGE(I10))</f>
        <v>27.036033677163086</v>
      </c>
      <c r="S34" s="4">
        <f>MIN(AVERAGE(J4:J6),J7,J10)</f>
        <v>25.019992006393608</v>
      </c>
      <c r="T34" s="4">
        <f>MIN(AVERAGE(K4:K6),K7,K10)</f>
        <v>25.079872407968907</v>
      </c>
      <c r="U34" s="4">
        <f>MIN(AVERAGE(L4:L6),L7,AVERAGE(L8:L9))</f>
        <v>25.049932207181257</v>
      </c>
    </row>
    <row r="35" spans="5:21" x14ac:dyDescent="0.4">
      <c r="E35" s="2">
        <v>4</v>
      </c>
      <c r="F35" s="4">
        <f>SQRT((B5-$B$2)^2 + (C5-$C$2)^2)</f>
        <v>36.796738985948195</v>
      </c>
      <c r="G35" s="4">
        <f>MIN(G17,H17)</f>
        <v>20.880613017821101</v>
      </c>
      <c r="H35" s="4">
        <f>SQRT((B5-$B$5)^2 + (C5-$C$5)^2)</f>
        <v>0</v>
      </c>
      <c r="I35" s="4">
        <f t="shared" si="22"/>
        <v>56.603886792339623</v>
      </c>
      <c r="J35" s="4">
        <f>SQRT((B5-$B$8)^2 + (C5-$C$8)^2)</f>
        <v>47.169905660283021</v>
      </c>
      <c r="N35" t="s">
        <v>31</v>
      </c>
      <c r="O35">
        <f>IF(O33&gt;0,(O34-O33)/(MAX(O33:O34)),0)</f>
        <v>0.54205071281913975</v>
      </c>
      <c r="P35">
        <f t="shared" ref="P35:U35" si="23">IF(P33&gt;0,(P34-P33)/(MAX(P33:P34)),0)</f>
        <v>0.51616637441801583</v>
      </c>
      <c r="Q35">
        <f t="shared" si="23"/>
        <v>0.29436934721554286</v>
      </c>
      <c r="R35">
        <f t="shared" si="23"/>
        <v>0</v>
      </c>
      <c r="S35">
        <f t="shared" si="23"/>
        <v>0.55314374662302346</v>
      </c>
      <c r="T35">
        <f t="shared" si="23"/>
        <v>0.55421065523656754</v>
      </c>
      <c r="U35">
        <f t="shared" si="23"/>
        <v>0</v>
      </c>
    </row>
    <row r="36" spans="5:21" x14ac:dyDescent="0.4">
      <c r="E36" s="2" t="s">
        <v>24</v>
      </c>
      <c r="F36" s="4">
        <f>MIN(F27,F28)</f>
        <v>93.005376188691372</v>
      </c>
      <c r="G36" s="4">
        <f t="shared" ref="G36:I36" si="24">MIN(G27,G28)</f>
        <v>76.941536246685374</v>
      </c>
      <c r="H36" s="4">
        <f t="shared" si="24"/>
        <v>56.603886792339623</v>
      </c>
      <c r="I36" s="4">
        <f t="shared" si="24"/>
        <v>0</v>
      </c>
      <c r="J36" s="4">
        <f>MIN(K27,K28)</f>
        <v>25.019992006393608</v>
      </c>
      <c r="N36" t="s">
        <v>32</v>
      </c>
      <c r="O36">
        <f>AVERAGE(O35:U35)</f>
        <v>0.35142011947318424</v>
      </c>
    </row>
    <row r="37" spans="5:21" x14ac:dyDescent="0.4">
      <c r="E37" s="2">
        <v>7</v>
      </c>
      <c r="F37" s="4">
        <f>SQRT((B8-$B$2)^2 + (C8-$C$2)^2)</f>
        <v>83.240615086627031</v>
      </c>
      <c r="G37" s="4">
        <f>MIN(G10,H10)</f>
        <v>64.350602172784676</v>
      </c>
      <c r="H37" s="4">
        <f>SQRT((B8-$B$5)^2 + (C8-$C$5)^2)</f>
        <v>47.169905660283021</v>
      </c>
      <c r="I37" s="4">
        <f>MIN(I29,J29)</f>
        <v>25.019992006393608</v>
      </c>
      <c r="J37" s="4">
        <f>SQRT((B8-$B$8)^2 + (C8-$C$8)^2)</f>
        <v>0</v>
      </c>
    </row>
    <row r="38" spans="5:21" x14ac:dyDescent="0.4">
      <c r="F38" t="s">
        <v>3</v>
      </c>
      <c r="G38" t="s">
        <v>14</v>
      </c>
    </row>
    <row r="40" spans="5:21" x14ac:dyDescent="0.4">
      <c r="E40" t="s">
        <v>11</v>
      </c>
      <c r="F40" s="3" t="s">
        <v>18</v>
      </c>
      <c r="G40" s="3">
        <v>4</v>
      </c>
      <c r="H40" s="3" t="s">
        <v>17</v>
      </c>
      <c r="I40" s="3">
        <v>7</v>
      </c>
      <c r="N40" s="3" t="s">
        <v>11</v>
      </c>
      <c r="O40" s="3">
        <v>1</v>
      </c>
      <c r="P40" s="3">
        <v>2</v>
      </c>
      <c r="Q40" s="3">
        <v>3</v>
      </c>
      <c r="R40" s="3">
        <v>4</v>
      </c>
      <c r="S40" s="3">
        <v>5</v>
      </c>
      <c r="T40" s="3">
        <v>6</v>
      </c>
      <c r="U40" s="3">
        <v>7</v>
      </c>
    </row>
    <row r="41" spans="5:21" x14ac:dyDescent="0.4">
      <c r="E41" s="2" t="s">
        <v>18</v>
      </c>
      <c r="F41" s="4">
        <f>MIN(F33,F34)</f>
        <v>0</v>
      </c>
      <c r="G41" s="5">
        <f>MIN(H33,H34)</f>
        <v>20.880613017821101</v>
      </c>
      <c r="H41" s="4">
        <f>MIN(I33,I34)</f>
        <v>76.941536246685374</v>
      </c>
      <c r="I41" s="4">
        <f>MIN(J33,J34)</f>
        <v>64.350602172784676</v>
      </c>
      <c r="N41" t="s">
        <v>29</v>
      </c>
      <c r="O41" s="4">
        <f>AVERAGE(F5:F7)</f>
        <v>23.49960658811283</v>
      </c>
      <c r="P41" s="4">
        <f>AVERAGE(G4,G6:G7)</f>
        <v>15.367972510695518</v>
      </c>
      <c r="Q41" s="4">
        <f>AVERAGE(H4:H5,H7)</f>
        <v>16.782871402143524</v>
      </c>
      <c r="R41" s="4">
        <f>AVERAGE(I4:I6)</f>
        <v>27.036033677163086</v>
      </c>
      <c r="S41" s="4">
        <f>AVERAGE(J9)</f>
        <v>11.180339887498949</v>
      </c>
      <c r="T41" s="4">
        <f>AVERAGE(K18)</f>
        <v>11.180339887498949</v>
      </c>
      <c r="U41" s="4">
        <f>AVERAGE(K29)</f>
        <v>0</v>
      </c>
    </row>
    <row r="42" spans="5:21" x14ac:dyDescent="0.4">
      <c r="E42" s="2">
        <v>4</v>
      </c>
      <c r="F42" s="5">
        <f>MIN(F35,G35)</f>
        <v>20.880613017821101</v>
      </c>
      <c r="G42" s="4">
        <v>0</v>
      </c>
      <c r="H42" s="4">
        <f>MIN(I34,J34)</f>
        <v>64.350602172784676</v>
      </c>
      <c r="I42" s="4">
        <v>47.169905660283021</v>
      </c>
      <c r="N42" t="s">
        <v>30</v>
      </c>
      <c r="O42" s="4">
        <f>MIN(AVERAGE(F8:F9),F10)</f>
        <v>83.240615086627031</v>
      </c>
      <c r="P42" s="4">
        <f>MIN(AVERAGE(G8:G9),G10)</f>
        <v>69.814038702828242</v>
      </c>
      <c r="Q42" s="4">
        <f>MIN(AVERAGE(H8:H9),H10)</f>
        <v>64.350602172784676</v>
      </c>
      <c r="R42" s="4">
        <f>MIN(AVERAGE(I8:I9),I10)</f>
        <v>47.169905660283021</v>
      </c>
      <c r="S42" s="4">
        <f>MIN(AVERAGE(J4:J7),J10)</f>
        <v>25.019992006393608</v>
      </c>
      <c r="T42" s="4">
        <f>MIN(AVERAGE(K4:K7),K10)</f>
        <v>25.079872407968907</v>
      </c>
      <c r="U42" s="4">
        <f>MIN(AVERAGE(L4:L7),AVERAGE(L8:L9))</f>
        <v>25.049932207181257</v>
      </c>
    </row>
    <row r="43" spans="5:21" x14ac:dyDescent="0.4">
      <c r="E43" s="2" t="s">
        <v>24</v>
      </c>
      <c r="F43" s="4">
        <f>MIN(F36,G36)</f>
        <v>76.941536246685374</v>
      </c>
      <c r="G43" s="4">
        <f>MIN(H35,H36)</f>
        <v>0</v>
      </c>
      <c r="H43" s="4">
        <f>MIN(I35,I36)</f>
        <v>0</v>
      </c>
      <c r="I43" s="4">
        <f>J36</f>
        <v>25.019992006393608</v>
      </c>
      <c r="N43" t="s">
        <v>31</v>
      </c>
      <c r="O43">
        <f>IF(O41&gt;0,(O42-O41)/(MAX(O41:O42)),0)</f>
        <v>0.71769061817170376</v>
      </c>
      <c r="P43">
        <f t="shared" ref="P43:U43" si="25">IF(P41&gt;0,(P42-P41)/(MAX(P41:P42)),0)</f>
        <v>0.779872747713234</v>
      </c>
      <c r="Q43">
        <f t="shared" si="25"/>
        <v>0.73919635814625861</v>
      </c>
      <c r="R43">
        <f t="shared" si="25"/>
        <v>0.42683723236853155</v>
      </c>
      <c r="S43">
        <f t="shared" si="25"/>
        <v>0.55314374662302346</v>
      </c>
      <c r="T43">
        <f t="shared" si="25"/>
        <v>0.55421065523656754</v>
      </c>
      <c r="U43">
        <f t="shared" si="25"/>
        <v>0</v>
      </c>
    </row>
    <row r="44" spans="5:21" x14ac:dyDescent="0.4">
      <c r="E44" s="2">
        <v>7</v>
      </c>
      <c r="F44" s="4">
        <f>MIN(F37,G37)</f>
        <v>64.350602172784676</v>
      </c>
      <c r="G44" s="4">
        <v>47.169905660283021</v>
      </c>
      <c r="H44" s="4">
        <f>I37</f>
        <v>25.019992006393608</v>
      </c>
      <c r="I44" s="4">
        <v>0</v>
      </c>
      <c r="N44" t="s">
        <v>32</v>
      </c>
      <c r="O44">
        <f>AVERAGE(O43:U43)</f>
        <v>0.53870733689418837</v>
      </c>
    </row>
    <row r="45" spans="5:21" x14ac:dyDescent="0.4">
      <c r="F45" t="s">
        <v>3</v>
      </c>
      <c r="G45" t="s">
        <v>26</v>
      </c>
    </row>
    <row r="47" spans="5:21" x14ac:dyDescent="0.4">
      <c r="E47" t="s">
        <v>12</v>
      </c>
      <c r="F47" s="3" t="s">
        <v>25</v>
      </c>
      <c r="G47" s="3" t="s">
        <v>17</v>
      </c>
      <c r="H47" s="3">
        <v>7</v>
      </c>
      <c r="N47" s="3" t="s">
        <v>12</v>
      </c>
      <c r="O47" s="3">
        <v>1</v>
      </c>
      <c r="P47" s="3">
        <v>2</v>
      </c>
      <c r="Q47" s="3">
        <v>3</v>
      </c>
      <c r="R47" s="3">
        <v>4</v>
      </c>
      <c r="S47" s="3">
        <v>5</v>
      </c>
      <c r="T47" s="3">
        <v>6</v>
      </c>
      <c r="U47" s="3">
        <v>7</v>
      </c>
    </row>
    <row r="48" spans="5:21" x14ac:dyDescent="0.4">
      <c r="E48" s="2" t="s">
        <v>21</v>
      </c>
      <c r="F48" s="4">
        <v>0</v>
      </c>
      <c r="G48" s="4">
        <v>76.941536246685374</v>
      </c>
      <c r="H48" s="4">
        <f>MIN(I41,I42)</f>
        <v>47.169905660283021</v>
      </c>
      <c r="N48" t="s">
        <v>29</v>
      </c>
      <c r="O48" s="4">
        <f>AVERAGE(F5:F7)</f>
        <v>23.49960658811283</v>
      </c>
      <c r="P48" s="4">
        <f>AVERAGE(G4,G6:G7)</f>
        <v>15.367972510695518</v>
      </c>
      <c r="Q48" s="4">
        <f>AVERAGE(H4:H5,H7)</f>
        <v>16.782871402143524</v>
      </c>
      <c r="R48" s="4">
        <f>AVERAGE(I4:I6)</f>
        <v>27.036033677163086</v>
      </c>
      <c r="S48" s="4">
        <f>AVERAGE(J9:J10)</f>
        <v>18.100165946946277</v>
      </c>
      <c r="T48" s="4">
        <f>AVERAGE(K8,K10)</f>
        <v>18.130106147733926</v>
      </c>
      <c r="U48" s="4">
        <f>AVERAGE(L8:L9)</f>
        <v>25.049932207181257</v>
      </c>
    </row>
    <row r="49" spans="5:21" x14ac:dyDescent="0.4">
      <c r="E49" s="2" t="s">
        <v>24</v>
      </c>
      <c r="F49" s="4">
        <v>76.941536246685374</v>
      </c>
      <c r="G49" s="4">
        <v>0</v>
      </c>
      <c r="H49" s="5">
        <v>25.019992006393608</v>
      </c>
      <c r="N49" t="s">
        <v>30</v>
      </c>
      <c r="O49" s="4">
        <f>AVERAGE(F8:F10)</f>
        <v>92.553660101846731</v>
      </c>
      <c r="P49" s="4">
        <f>AVERAGE(G8:G10)</f>
        <v>79.262020873058432</v>
      </c>
      <c r="Q49" s="4">
        <f>AVERAGE(H8:H10)</f>
        <v>75.202341470798473</v>
      </c>
      <c r="R49" s="4">
        <f>AVERAGE(I8:I10)</f>
        <v>56.144815031310493</v>
      </c>
      <c r="S49" s="4">
        <f>AVERAGE(J4:J7)</f>
        <v>84.620347461659236</v>
      </c>
      <c r="T49" s="4">
        <f>AVERAGE(K4:K7)</f>
        <v>76.607990240470613</v>
      </c>
      <c r="U49" s="4">
        <f>AVERAGE(L4:L7)</f>
        <v>66.143790405630739</v>
      </c>
    </row>
    <row r="50" spans="5:21" x14ac:dyDescent="0.4">
      <c r="E50" s="2">
        <v>7</v>
      </c>
      <c r="F50" s="4">
        <f>MIN(F44,G44)</f>
        <v>47.169905660283021</v>
      </c>
      <c r="G50" s="5">
        <v>25.019992006393608</v>
      </c>
      <c r="H50" s="4">
        <v>0</v>
      </c>
      <c r="N50" t="s">
        <v>31</v>
      </c>
      <c r="O50">
        <f>(O49-O48)/(MAX(O48:O49))</f>
        <v>0.7460974902315729</v>
      </c>
      <c r="P50">
        <f t="shared" ref="P50:U50" si="26">(P49-P48)/(MAX(P48:P49))</f>
        <v>0.80611177533174438</v>
      </c>
      <c r="Q50">
        <f t="shared" si="26"/>
        <v>0.77683046732447258</v>
      </c>
      <c r="R50">
        <f t="shared" si="26"/>
        <v>0.51845894118475944</v>
      </c>
      <c r="S50">
        <f t="shared" si="26"/>
        <v>0.7861014934363475</v>
      </c>
      <c r="T50">
        <f t="shared" si="26"/>
        <v>0.76333922752934824</v>
      </c>
      <c r="U50">
        <f t="shared" si="26"/>
        <v>0.62128066665727721</v>
      </c>
    </row>
    <row r="51" spans="5:21" x14ac:dyDescent="0.4">
      <c r="F51" t="s">
        <v>3</v>
      </c>
      <c r="G51" t="s">
        <v>22</v>
      </c>
      <c r="N51" t="s">
        <v>32</v>
      </c>
      <c r="O51" s="6">
        <f>AVERAGE(O50:U50)</f>
        <v>0.71688858024221758</v>
      </c>
      <c r="P51" s="6" t="s">
        <v>33</v>
      </c>
    </row>
    <row r="53" spans="5:21" x14ac:dyDescent="0.4">
      <c r="E53" t="s">
        <v>27</v>
      </c>
      <c r="F53" s="3" t="s">
        <v>25</v>
      </c>
      <c r="G53" s="3" t="s">
        <v>20</v>
      </c>
    </row>
    <row r="54" spans="5:21" x14ac:dyDescent="0.4">
      <c r="E54" s="2" t="s">
        <v>21</v>
      </c>
      <c r="F54" s="4">
        <v>0</v>
      </c>
      <c r="G54" s="5">
        <f>MIN(G48,H48)</f>
        <v>47.169905660283021</v>
      </c>
      <c r="I54" s="4"/>
    </row>
    <row r="55" spans="5:21" x14ac:dyDescent="0.4">
      <c r="E55" s="2" t="s">
        <v>28</v>
      </c>
      <c r="F55" s="5">
        <f>MIN(F49,F50)</f>
        <v>47.169905660283021</v>
      </c>
      <c r="G55" s="4">
        <v>0</v>
      </c>
      <c r="I55" s="4"/>
      <c r="R55" s="4"/>
      <c r="S55" s="4"/>
    </row>
    <row r="56" spans="5:21" x14ac:dyDescent="0.4">
      <c r="F56" t="s">
        <v>3</v>
      </c>
      <c r="G56" t="s">
        <v>22</v>
      </c>
      <c r="R56" s="4"/>
      <c r="S5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45F5-8A1C-FE48-B80A-7366CA4DA021}">
  <dimension ref="A1:U56"/>
  <sheetViews>
    <sheetView tabSelected="1" topLeftCell="A6" zoomScale="75" zoomScaleNormal="100" workbookViewId="0">
      <selection activeCell="H25" sqref="H25"/>
    </sheetView>
  </sheetViews>
  <sheetFormatPr defaultColWidth="10.6640625" defaultRowHeight="16" x14ac:dyDescent="0.4"/>
  <cols>
    <col min="5" max="5" width="9.6640625" customWidth="1"/>
    <col min="6" max="12" width="12.33203125" customWidth="1"/>
  </cols>
  <sheetData>
    <row r="1" spans="1:21" x14ac:dyDescent="0.4">
      <c r="B1" t="s">
        <v>0</v>
      </c>
      <c r="C1" t="s">
        <v>1</v>
      </c>
      <c r="E1" t="s">
        <v>2</v>
      </c>
    </row>
    <row r="2" spans="1:21" x14ac:dyDescent="0.4">
      <c r="A2">
        <v>1</v>
      </c>
      <c r="B2">
        <v>5</v>
      </c>
      <c r="C2">
        <v>3</v>
      </c>
      <c r="E2" t="s">
        <v>5</v>
      </c>
    </row>
    <row r="3" spans="1:21" x14ac:dyDescent="0.4">
      <c r="A3">
        <v>2</v>
      </c>
      <c r="B3">
        <v>15</v>
      </c>
      <c r="C3">
        <v>12</v>
      </c>
      <c r="E3" t="s">
        <v>8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</row>
    <row r="4" spans="1:21" x14ac:dyDescent="0.4">
      <c r="A4">
        <v>3</v>
      </c>
      <c r="B4">
        <v>24</v>
      </c>
      <c r="C4">
        <v>10</v>
      </c>
      <c r="E4" s="2">
        <v>1</v>
      </c>
      <c r="F4" s="4">
        <f>SQRT((B2-$B$2)^2 + (C2-$C$2)^2)</f>
        <v>0</v>
      </c>
      <c r="G4" s="4">
        <f>SQRT((B2-$B$3)^2 + (C2-$C$3)^2)</f>
        <v>13.45362404707371</v>
      </c>
      <c r="H4" s="4">
        <f>SQRT((B2-$B$4)^2 + (C2-$C$4)^2)</f>
        <v>20.248456731316587</v>
      </c>
      <c r="I4" s="4">
        <f>SQRT((B2-$B$5)^2 + (C2-$C$5)^2)</f>
        <v>36.796738985948195</v>
      </c>
      <c r="J4" s="4">
        <f>SQRT((B2-$B$6)^2 + (C2-$C$6)^2)</f>
        <v>101.41498903022176</v>
      </c>
      <c r="K4" s="4">
        <f>SQRT((B2-$B$7)^2 + (C2-$C$7)^2)</f>
        <v>93.005376188691372</v>
      </c>
      <c r="L4" s="4">
        <f>SQRT((B2-$B$8)^2 + (C2-$C$8)^2)</f>
        <v>83.240615086627031</v>
      </c>
    </row>
    <row r="5" spans="1:21" x14ac:dyDescent="0.4">
      <c r="A5">
        <v>4</v>
      </c>
      <c r="B5">
        <v>30</v>
      </c>
      <c r="C5">
        <v>30</v>
      </c>
      <c r="E5" s="2">
        <v>2</v>
      </c>
      <c r="F5" s="4">
        <f t="shared" ref="F5:F10" si="0">SQRT((B3-$B$2)^2 + (C3-$C$2)^2)</f>
        <v>13.45362404707371</v>
      </c>
      <c r="G5" s="4">
        <f t="shared" ref="G5:G10" si="1">SQRT((B3-$B$3)^2 + (C3-$C$3)^2)</f>
        <v>0</v>
      </c>
      <c r="H5" s="4">
        <f t="shared" ref="H5:H10" si="2">SQRT((B3-$B$4)^2 + (C3-$C$4)^2)</f>
        <v>9.2195444572928871</v>
      </c>
      <c r="I5" s="4">
        <f t="shared" ref="I5:I10" si="3">SQRT((B3-$B$5)^2 + (C3-$C$5)^2)</f>
        <v>23.430749027719962</v>
      </c>
      <c r="J5" s="4">
        <f t="shared" ref="J5:J10" si="4">SQRT((B3-$B$6)^2 + (C3-$C$6)^2)</f>
        <v>88.090862182180956</v>
      </c>
      <c r="K5" s="4">
        <f t="shared" ref="K5:K10" si="5">SQRT((B3-$B$7)^2 + (C3-$C$7)^2)</f>
        <v>79.881161734166085</v>
      </c>
      <c r="L5" s="4">
        <f t="shared" ref="L5:L10" si="6">SQRT((B3-$B$8)^2 + (C3-$C$8)^2)</f>
        <v>69.814038702828242</v>
      </c>
    </row>
    <row r="6" spans="1:21" x14ac:dyDescent="0.4">
      <c r="A6">
        <v>5</v>
      </c>
      <c r="B6">
        <v>71</v>
      </c>
      <c r="C6">
        <v>80</v>
      </c>
      <c r="E6" s="2">
        <v>3</v>
      </c>
      <c r="F6" s="4">
        <f t="shared" si="0"/>
        <v>20.248456731316587</v>
      </c>
      <c r="G6" s="4">
        <f t="shared" si="1"/>
        <v>9.2195444572928871</v>
      </c>
      <c r="H6" s="4">
        <f t="shared" si="2"/>
        <v>0</v>
      </c>
      <c r="I6" s="4">
        <f t="shared" si="3"/>
        <v>20.880613017821101</v>
      </c>
      <c r="J6" s="4">
        <f t="shared" si="4"/>
        <v>84.314885992925355</v>
      </c>
      <c r="K6" s="4">
        <f t="shared" si="5"/>
        <v>76.941536246685374</v>
      </c>
      <c r="L6" s="4">
        <f t="shared" si="6"/>
        <v>64.350602172784676</v>
      </c>
    </row>
    <row r="7" spans="1:21" x14ac:dyDescent="0.4">
      <c r="A7">
        <v>6</v>
      </c>
      <c r="B7">
        <v>60</v>
      </c>
      <c r="C7">
        <v>78</v>
      </c>
      <c r="E7" s="2">
        <v>4</v>
      </c>
      <c r="F7" s="4">
        <f t="shared" si="0"/>
        <v>36.796738985948195</v>
      </c>
      <c r="G7" s="4">
        <f t="shared" si="1"/>
        <v>23.430749027719962</v>
      </c>
      <c r="H7" s="4">
        <f t="shared" si="2"/>
        <v>20.880613017821101</v>
      </c>
      <c r="I7" s="4">
        <f t="shared" si="3"/>
        <v>0</v>
      </c>
      <c r="J7" s="4">
        <f t="shared" si="4"/>
        <v>64.660652641308843</v>
      </c>
      <c r="K7" s="4">
        <f t="shared" si="5"/>
        <v>56.603886792339623</v>
      </c>
      <c r="L7" s="4">
        <f t="shared" si="6"/>
        <v>47.169905660283021</v>
      </c>
    </row>
    <row r="8" spans="1:21" x14ac:dyDescent="0.4">
      <c r="A8">
        <v>7</v>
      </c>
      <c r="B8">
        <v>70</v>
      </c>
      <c r="C8">
        <v>55</v>
      </c>
      <c r="E8" s="2">
        <v>5</v>
      </c>
      <c r="F8" s="4">
        <f t="shared" si="0"/>
        <v>101.41498903022176</v>
      </c>
      <c r="G8" s="4">
        <f t="shared" si="1"/>
        <v>88.090862182180956</v>
      </c>
      <c r="H8" s="4">
        <f t="shared" si="2"/>
        <v>84.314885992925355</v>
      </c>
      <c r="I8" s="4">
        <f t="shared" si="3"/>
        <v>64.660652641308843</v>
      </c>
      <c r="J8" s="4">
        <f t="shared" si="4"/>
        <v>0</v>
      </c>
      <c r="K8" s="4">
        <f t="shared" si="5"/>
        <v>11.180339887498949</v>
      </c>
      <c r="L8" s="4">
        <f t="shared" si="6"/>
        <v>25.019992006393608</v>
      </c>
    </row>
    <row r="9" spans="1:21" x14ac:dyDescent="0.4">
      <c r="E9" s="2">
        <v>6</v>
      </c>
      <c r="F9" s="4">
        <f t="shared" si="0"/>
        <v>93.005376188691372</v>
      </c>
      <c r="G9" s="4">
        <f t="shared" si="1"/>
        <v>79.881161734166085</v>
      </c>
      <c r="H9" s="4">
        <f t="shared" si="2"/>
        <v>76.941536246685374</v>
      </c>
      <c r="I9" s="4">
        <f t="shared" si="3"/>
        <v>56.603886792339623</v>
      </c>
      <c r="J9" s="4">
        <f t="shared" si="4"/>
        <v>11.180339887498949</v>
      </c>
      <c r="K9" s="4">
        <f t="shared" si="5"/>
        <v>0</v>
      </c>
      <c r="L9" s="4">
        <f t="shared" si="6"/>
        <v>25.079872407968907</v>
      </c>
    </row>
    <row r="10" spans="1:21" x14ac:dyDescent="0.4">
      <c r="E10" s="2">
        <v>7</v>
      </c>
      <c r="F10" s="4">
        <f t="shared" si="0"/>
        <v>83.240615086627031</v>
      </c>
      <c r="G10" s="4">
        <f t="shared" si="1"/>
        <v>69.814038702828242</v>
      </c>
      <c r="H10" s="4">
        <f t="shared" si="2"/>
        <v>64.350602172784676</v>
      </c>
      <c r="I10" s="4">
        <f t="shared" si="3"/>
        <v>47.169905660283021</v>
      </c>
      <c r="J10" s="4">
        <f t="shared" si="4"/>
        <v>25.019992006393608</v>
      </c>
      <c r="K10" s="4">
        <f t="shared" si="5"/>
        <v>25.079872407968907</v>
      </c>
      <c r="L10" s="4">
        <f t="shared" si="6"/>
        <v>0</v>
      </c>
    </row>
    <row r="11" spans="1:21" x14ac:dyDescent="0.4">
      <c r="F11" t="s">
        <v>3</v>
      </c>
      <c r="G11" t="s">
        <v>6</v>
      </c>
      <c r="H11" s="4"/>
      <c r="I11" s="4"/>
      <c r="J11" s="4"/>
      <c r="K11" s="4"/>
      <c r="L11" s="4"/>
      <c r="N11" t="s">
        <v>34</v>
      </c>
    </row>
    <row r="12" spans="1:21" ht="19.5" x14ac:dyDescent="0.5">
      <c r="D12" s="1"/>
    </row>
    <row r="13" spans="1:21" x14ac:dyDescent="0.4">
      <c r="E13" t="s">
        <v>4</v>
      </c>
      <c r="F13" s="3">
        <v>1</v>
      </c>
      <c r="G13" s="3">
        <v>2</v>
      </c>
      <c r="H13" s="3">
        <v>3</v>
      </c>
      <c r="I13" s="3">
        <v>4</v>
      </c>
      <c r="J13" s="3">
        <v>5</v>
      </c>
      <c r="K13" s="3">
        <v>6</v>
      </c>
      <c r="L13" s="3">
        <v>7</v>
      </c>
      <c r="N13" s="3" t="s">
        <v>4</v>
      </c>
      <c r="O13" s="3">
        <v>1</v>
      </c>
      <c r="P13" s="3">
        <v>2</v>
      </c>
      <c r="Q13" s="3">
        <v>3</v>
      </c>
      <c r="R13" s="3">
        <v>4</v>
      </c>
      <c r="S13" s="3">
        <v>5</v>
      </c>
      <c r="T13" s="3">
        <v>6</v>
      </c>
      <c r="U13" s="3">
        <v>7</v>
      </c>
    </row>
    <row r="14" spans="1:21" x14ac:dyDescent="0.4">
      <c r="E14" s="2">
        <v>1</v>
      </c>
      <c r="F14" s="4">
        <f t="shared" ref="F14:F20" si="7">SQRT((B2-$B$2)^2 + (C2-$C$2)^2)</f>
        <v>0</v>
      </c>
      <c r="G14" s="4">
        <f t="shared" ref="G14:G20" si="8">SQRT((B2-$B$3)^2+(C2-$C$3)^2)</f>
        <v>13.45362404707371</v>
      </c>
      <c r="H14" s="4">
        <f t="shared" ref="H14:H20" si="9">SQRT((B2-$B$4)^2 + (C2-$C$4)^2)</f>
        <v>20.248456731316587</v>
      </c>
      <c r="I14" s="4">
        <f t="shared" ref="I14:I20" si="10">SQRT((B2-$B$5)^2 + (C2-$C$5)^2)</f>
        <v>36.796738985948195</v>
      </c>
      <c r="J14" s="4">
        <f t="shared" ref="J14:J20" si="11">SQRT((B2-$B$6)^2 + (C2-$C$6)^2)</f>
        <v>101.41498903022176</v>
      </c>
      <c r="K14" s="4">
        <f t="shared" ref="K14:K20" si="12">SQRT((B2-$B$7)^2 + (C2-$C$7)^2)</f>
        <v>93.005376188691372</v>
      </c>
      <c r="L14" s="4">
        <f t="shared" ref="L14:L20" si="13">SQRT((B2-$B$8)^2 + (C2-$C$8)^2)</f>
        <v>83.240615086627031</v>
      </c>
      <c r="N14" t="s">
        <v>29</v>
      </c>
      <c r="O14" s="4">
        <f>AVERAGE(F4)</f>
        <v>0</v>
      </c>
      <c r="P14" s="4">
        <f>AVERAGE(G6)</f>
        <v>9.2195444572928871</v>
      </c>
      <c r="Q14" s="4">
        <f>AVERAGE(H5)</f>
        <v>9.2195444572928871</v>
      </c>
      <c r="R14" s="4">
        <f>I7</f>
        <v>0</v>
      </c>
      <c r="S14" s="4">
        <f>J8</f>
        <v>0</v>
      </c>
      <c r="T14" s="4">
        <f>K9</f>
        <v>0</v>
      </c>
      <c r="U14" s="4">
        <f>L10</f>
        <v>0</v>
      </c>
    </row>
    <row r="15" spans="1:21" x14ac:dyDescent="0.4">
      <c r="E15" s="2">
        <v>2</v>
      </c>
      <c r="F15" s="4">
        <f t="shared" si="7"/>
        <v>13.45362404707371</v>
      </c>
      <c r="G15" s="4">
        <f t="shared" si="8"/>
        <v>0</v>
      </c>
      <c r="H15" s="5">
        <f t="shared" si="9"/>
        <v>9.2195444572928871</v>
      </c>
      <c r="I15" s="4">
        <f t="shared" si="10"/>
        <v>23.430749027719962</v>
      </c>
      <c r="J15" s="4">
        <f t="shared" si="11"/>
        <v>88.090862182180956</v>
      </c>
      <c r="K15" s="4">
        <f t="shared" si="12"/>
        <v>79.881161734166085</v>
      </c>
      <c r="L15" s="4">
        <f t="shared" si="13"/>
        <v>69.814038702828242</v>
      </c>
      <c r="N15" t="s">
        <v>30</v>
      </c>
      <c r="O15" s="4">
        <f>MIN(AVERAGE(F5:F6),F7,F8,F9,F10)</f>
        <v>16.851040389195148</v>
      </c>
      <c r="P15" s="4">
        <f>MIN(G4,G7:G10)</f>
        <v>13.45362404707371</v>
      </c>
      <c r="Q15" s="4">
        <f>MIN(H4,H7:H10)</f>
        <v>20.248456731316587</v>
      </c>
      <c r="R15" s="4">
        <f>MIN(I4,AVERAGE(I5:I6),I8,I9,I10)</f>
        <v>22.15568102277053</v>
      </c>
      <c r="S15" s="4">
        <f>MIN(J4,AVERAGE(J5:J6),J7,J9,J10)</f>
        <v>11.180339887498949</v>
      </c>
      <c r="T15" s="4">
        <f>MIN(K4,AVERAGE(K5:K6),K7,K8,K10)</f>
        <v>11.180339887498949</v>
      </c>
      <c r="U15" s="4">
        <f>MIN(L4,AVERAGE(L5:L6),L7:L9)</f>
        <v>25.019992006393608</v>
      </c>
    </row>
    <row r="16" spans="1:21" x14ac:dyDescent="0.4">
      <c r="E16" s="2">
        <v>3</v>
      </c>
      <c r="F16" s="4">
        <f t="shared" si="7"/>
        <v>20.248456731316587</v>
      </c>
      <c r="G16" s="5">
        <f t="shared" si="8"/>
        <v>9.2195444572928871</v>
      </c>
      <c r="H16" s="4">
        <f t="shared" si="9"/>
        <v>0</v>
      </c>
      <c r="I16" s="4">
        <f t="shared" si="10"/>
        <v>20.880613017821101</v>
      </c>
      <c r="J16" s="4">
        <f t="shared" si="11"/>
        <v>84.314885992925355</v>
      </c>
      <c r="K16" s="4">
        <f t="shared" si="12"/>
        <v>76.941536246685374</v>
      </c>
      <c r="L16" s="4">
        <f t="shared" si="13"/>
        <v>64.350602172784676</v>
      </c>
      <c r="N16" t="s">
        <v>31</v>
      </c>
      <c r="O16">
        <f>IF(O14&gt;0,(O15-O14)/(MAX(O14:O15)),0)</f>
        <v>0</v>
      </c>
      <c r="P16">
        <f t="shared" ref="P16:U16" si="14">IF(P14&gt;0,(P15-P14)/(MAX(P14:P15)),0)</f>
        <v>0.31471665738286891</v>
      </c>
      <c r="Q16">
        <f t="shared" si="14"/>
        <v>0.54467915359525687</v>
      </c>
      <c r="R16">
        <f t="shared" si="14"/>
        <v>0</v>
      </c>
      <c r="S16">
        <f t="shared" si="14"/>
        <v>0</v>
      </c>
      <c r="T16">
        <f t="shared" si="14"/>
        <v>0</v>
      </c>
      <c r="U16">
        <f t="shared" si="14"/>
        <v>0</v>
      </c>
    </row>
    <row r="17" spans="5:21" x14ac:dyDescent="0.4">
      <c r="E17" s="2">
        <v>4</v>
      </c>
      <c r="F17" s="4">
        <f t="shared" si="7"/>
        <v>36.796738985948195</v>
      </c>
      <c r="G17" s="4">
        <f t="shared" si="8"/>
        <v>23.430749027719962</v>
      </c>
      <c r="H17" s="4">
        <f t="shared" si="9"/>
        <v>20.880613017821101</v>
      </c>
      <c r="I17" s="4">
        <f t="shared" si="10"/>
        <v>0</v>
      </c>
      <c r="J17" s="4">
        <f t="shared" si="11"/>
        <v>64.660652641308843</v>
      </c>
      <c r="K17" s="4">
        <f t="shared" si="12"/>
        <v>56.603886792339623</v>
      </c>
      <c r="L17" s="4">
        <f t="shared" si="13"/>
        <v>47.169905660283021</v>
      </c>
      <c r="N17" t="s">
        <v>32</v>
      </c>
      <c r="O17" s="10">
        <f>AVERAGE(O16:U16)</f>
        <v>0.12277083013973225</v>
      </c>
    </row>
    <row r="18" spans="5:21" x14ac:dyDescent="0.4">
      <c r="E18" s="2">
        <v>5</v>
      </c>
      <c r="F18" s="4">
        <f t="shared" si="7"/>
        <v>101.41498903022176</v>
      </c>
      <c r="G18" s="4">
        <f t="shared" si="8"/>
        <v>88.090862182180956</v>
      </c>
      <c r="H18" s="4">
        <f t="shared" si="9"/>
        <v>84.314885992925355</v>
      </c>
      <c r="I18" s="4">
        <f t="shared" si="10"/>
        <v>64.660652641308843</v>
      </c>
      <c r="J18" s="4">
        <f t="shared" si="11"/>
        <v>0</v>
      </c>
      <c r="K18" s="4">
        <f t="shared" si="12"/>
        <v>11.180339887498949</v>
      </c>
      <c r="L18" s="4">
        <f t="shared" si="13"/>
        <v>25.019992006393608</v>
      </c>
    </row>
    <row r="19" spans="5:21" x14ac:dyDescent="0.4">
      <c r="E19" s="2">
        <v>6</v>
      </c>
      <c r="F19" s="4">
        <f t="shared" si="7"/>
        <v>93.005376188691372</v>
      </c>
      <c r="G19" s="4">
        <f t="shared" si="8"/>
        <v>79.881161734166085</v>
      </c>
      <c r="H19" s="4">
        <f t="shared" si="9"/>
        <v>76.941536246685374</v>
      </c>
      <c r="I19" s="4">
        <f t="shared" si="10"/>
        <v>56.603886792339623</v>
      </c>
      <c r="J19" s="4">
        <f t="shared" si="11"/>
        <v>11.180339887498949</v>
      </c>
      <c r="K19" s="4">
        <f t="shared" si="12"/>
        <v>0</v>
      </c>
      <c r="L19" s="4">
        <f t="shared" si="13"/>
        <v>25.079872407968907</v>
      </c>
    </row>
    <row r="20" spans="5:21" x14ac:dyDescent="0.4">
      <c r="E20" s="2">
        <v>7</v>
      </c>
      <c r="F20" s="4">
        <f t="shared" si="7"/>
        <v>83.240615086627031</v>
      </c>
      <c r="G20" s="4">
        <f t="shared" si="8"/>
        <v>69.814038702828242</v>
      </c>
      <c r="H20" s="4">
        <f t="shared" si="9"/>
        <v>64.350602172784676</v>
      </c>
      <c r="I20" s="4">
        <f t="shared" si="10"/>
        <v>47.169905660283021</v>
      </c>
      <c r="J20" s="4">
        <f t="shared" si="11"/>
        <v>25.019992006393608</v>
      </c>
      <c r="K20" s="4">
        <f t="shared" si="12"/>
        <v>25.079872407968907</v>
      </c>
      <c r="L20" s="4">
        <f t="shared" si="13"/>
        <v>0</v>
      </c>
    </row>
    <row r="21" spans="5:21" x14ac:dyDescent="0.4">
      <c r="F21" t="s">
        <v>3</v>
      </c>
      <c r="G21" t="s">
        <v>16</v>
      </c>
    </row>
    <row r="23" spans="5:21" x14ac:dyDescent="0.4">
      <c r="E23" t="s">
        <v>9</v>
      </c>
      <c r="F23" s="3">
        <v>1</v>
      </c>
      <c r="G23" s="3" t="s">
        <v>15</v>
      </c>
      <c r="H23" s="3">
        <v>4</v>
      </c>
      <c r="I23" s="3">
        <v>5</v>
      </c>
      <c r="J23" s="3">
        <v>6</v>
      </c>
      <c r="K23" s="3">
        <v>7</v>
      </c>
      <c r="N23" s="3" t="s">
        <v>9</v>
      </c>
      <c r="O23" s="3">
        <v>1</v>
      </c>
      <c r="P23" s="3">
        <v>2</v>
      </c>
      <c r="Q23" s="3">
        <v>3</v>
      </c>
      <c r="R23" s="3">
        <v>4</v>
      </c>
      <c r="S23" s="3">
        <v>5</v>
      </c>
      <c r="T23" s="3">
        <v>6</v>
      </c>
      <c r="U23" s="3">
        <v>7</v>
      </c>
    </row>
    <row r="24" spans="5:21" x14ac:dyDescent="0.4">
      <c r="E24" s="2">
        <v>1</v>
      </c>
      <c r="F24" s="4">
        <f>SQRT((B2-$B$2)^2 + (C2-$C$2)^2)</f>
        <v>0</v>
      </c>
      <c r="G24" s="4">
        <f>MAX(G4,H4)</f>
        <v>20.248456731316587</v>
      </c>
      <c r="H24" s="4">
        <f>SQRT((B2-$B$5)^2 + (C2-$C$5)^2)</f>
        <v>36.796738985948195</v>
      </c>
      <c r="I24" s="4">
        <f>SQRT((B2-$B$6)^2 + (C2-$C$6)^2)</f>
        <v>101.41498903022176</v>
      </c>
      <c r="J24" s="4">
        <f>SQRT((B2-$B$7)^2 + (C2-$C$7)^2)</f>
        <v>93.005376188691372</v>
      </c>
      <c r="K24" s="4">
        <f>SQRT((B2-$B$8)^2 + (C2-$C$8)^2)</f>
        <v>83.240615086627031</v>
      </c>
      <c r="N24" t="s">
        <v>29</v>
      </c>
      <c r="O24" s="4">
        <f>AVERAGE(F4)</f>
        <v>0</v>
      </c>
      <c r="P24" s="4">
        <f>AVERAGE(G6)</f>
        <v>9.2195444572928871</v>
      </c>
      <c r="Q24" s="4">
        <f>AVERAGE(H5)</f>
        <v>9.2195444572928871</v>
      </c>
      <c r="R24" s="4">
        <f>AVERAGE(I7)</f>
        <v>0</v>
      </c>
      <c r="S24" s="4">
        <f>AVERAGE(J9)</f>
        <v>11.180339887498949</v>
      </c>
      <c r="T24" s="4">
        <f>AVERAGE(K8)</f>
        <v>11.180339887498949</v>
      </c>
      <c r="U24" s="4">
        <f>AVERAGE(L10)</f>
        <v>0</v>
      </c>
    </row>
    <row r="25" spans="5:21" x14ac:dyDescent="0.4">
      <c r="E25" s="2" t="s">
        <v>15</v>
      </c>
      <c r="F25" s="4">
        <f>MAX(F5,F6)</f>
        <v>20.248456731316587</v>
      </c>
      <c r="G25" s="4">
        <f>MAX(G5,H6)</f>
        <v>0</v>
      </c>
      <c r="H25" s="4">
        <f>MAX(I5,I6)</f>
        <v>23.430749027719962</v>
      </c>
      <c r="I25" s="4">
        <f>MAX(J5,J6)</f>
        <v>88.090862182180956</v>
      </c>
      <c r="J25" s="4">
        <f>MAX(K5,K6)</f>
        <v>79.881161734166085</v>
      </c>
      <c r="K25" s="4">
        <f>MAX(L5,L6)</f>
        <v>69.814038702828242</v>
      </c>
      <c r="N25" t="s">
        <v>30</v>
      </c>
      <c r="O25" s="4">
        <f>MIN(AVERAGE(F5:F6,), AVERAGE(F7), AVERAGE(F8:F9),AVERAGE(F10))</f>
        <v>11.234026926130099</v>
      </c>
      <c r="P25" s="4">
        <f>MIN(AVERAGE(G4), AVERAGE(G7), AVERAGE(G8:G9),AVERAGE(G10))</f>
        <v>13.45362404707371</v>
      </c>
      <c r="Q25" s="4">
        <f>MIN(AVERAGE(H4), AVERAGE(H7), AVERAGE(H8:H9),AVERAGE(H10))</f>
        <v>20.248456731316587</v>
      </c>
      <c r="R25" s="4">
        <f>MIN(AVERAGE(I4),AVERAGE(I5:I6),AVERAGE(I8:I9), AVERAGE(I10))</f>
        <v>22.15568102277053</v>
      </c>
      <c r="S25" s="4">
        <f>MIN(AVERAGE(J4),AVERAGE(J5:J6),AVERAGE(J7),AVERAGE(J10))</f>
        <v>25.019992006393608</v>
      </c>
      <c r="T25" s="4">
        <f>MIN(AVERAGE(K4),AVERAGE(K5:K6),AVERAGE(K7),AVERAGE(K10))</f>
        <v>25.079872407968907</v>
      </c>
      <c r="U25" s="4">
        <f>MIN(AVERAGE(L4),AVERAGE(L5:L6),L7,AVERAGE(L8:L9))</f>
        <v>25.049932207181257</v>
      </c>
    </row>
    <row r="26" spans="5:21" x14ac:dyDescent="0.4">
      <c r="E26" s="2">
        <v>4</v>
      </c>
      <c r="F26" s="4">
        <f>SQRT((B5-$B$2)^2 + (C5-$C$2)^2)</f>
        <v>36.796738985948195</v>
      </c>
      <c r="G26" s="4">
        <f>MAX(G7,H7)</f>
        <v>23.430749027719962</v>
      </c>
      <c r="H26" s="4">
        <f>SQRT((B5-$B$5)^2 + (C5-$C$5)^2)</f>
        <v>0</v>
      </c>
      <c r="I26" s="4">
        <f>SQRT((B5-$B$6)^2 + (C5-$C$6)^2)</f>
        <v>64.660652641308843</v>
      </c>
      <c r="J26" s="4">
        <f>SQRT((B5-$B$7)^2 + (C5-$C$7)^2)</f>
        <v>56.603886792339623</v>
      </c>
      <c r="K26" s="4">
        <f>SQRT((B5-$B$8)^2 + (C5-$C$8)^2)</f>
        <v>47.169905660283021</v>
      </c>
      <c r="N26" t="s">
        <v>31</v>
      </c>
      <c r="O26">
        <f>IF(O24&gt;0,(O25-O24)/(MAX(O24:O25)),0)</f>
        <v>0</v>
      </c>
      <c r="P26">
        <f t="shared" ref="P26:U26" si="15">IF(P24&gt;0,(P25-P24)/(MAX(P24:P25)),0)</f>
        <v>0.31471665738286891</v>
      </c>
      <c r="Q26">
        <f t="shared" si="15"/>
        <v>0.54467915359525687</v>
      </c>
      <c r="R26">
        <f t="shared" si="15"/>
        <v>0</v>
      </c>
      <c r="S26">
        <f t="shared" si="15"/>
        <v>0.55314374662302346</v>
      </c>
      <c r="T26">
        <f t="shared" si="15"/>
        <v>0.55421065523656754</v>
      </c>
      <c r="U26">
        <f t="shared" si="15"/>
        <v>0</v>
      </c>
    </row>
    <row r="27" spans="5:21" x14ac:dyDescent="0.4">
      <c r="E27" s="2">
        <v>5</v>
      </c>
      <c r="F27" s="4">
        <f>SQRT((B6-$B$2)^2 + (C6-$C$2)^2)</f>
        <v>101.41498903022176</v>
      </c>
      <c r="G27" s="4">
        <f>MAX(G8,H8)</f>
        <v>88.090862182180956</v>
      </c>
      <c r="H27" s="4">
        <f>SQRT((B6-$B$5)^2 + (C6-$C$5)^2)</f>
        <v>64.660652641308843</v>
      </c>
      <c r="I27" s="4">
        <f>SQRT((B6-$B$6)^2 + (C6-$C$6)^2)</f>
        <v>0</v>
      </c>
      <c r="J27" s="5">
        <f>SQRT((B6-$B$7)^2 + (C6-$C$7)^2)</f>
        <v>11.180339887498949</v>
      </c>
      <c r="K27" s="4">
        <f>SQRT((B6-$B$8)^2 + (C6-$C$8)^2)</f>
        <v>25.019992006393608</v>
      </c>
      <c r="N27" t="s">
        <v>32</v>
      </c>
      <c r="O27" s="10">
        <f>AVERAGE(O26:U26)</f>
        <v>0.28096431611967382</v>
      </c>
    </row>
    <row r="28" spans="5:21" x14ac:dyDescent="0.4">
      <c r="E28" s="2">
        <v>6</v>
      </c>
      <c r="F28" s="4">
        <f>SQRT((B7-$B$2)^2 + (C7-$C$2)^2)</f>
        <v>93.005376188691372</v>
      </c>
      <c r="G28" s="4">
        <f>MAX(G9,H9)</f>
        <v>79.881161734166085</v>
      </c>
      <c r="H28" s="4">
        <f>SQRT((B7-$B$5)^2 + (C7-$C$5)^2)</f>
        <v>56.603886792339623</v>
      </c>
      <c r="I28" s="5">
        <f>SQRT((B7-$B$6)^2 + (C7-$C$6)^2)</f>
        <v>11.180339887498949</v>
      </c>
      <c r="J28" s="4">
        <f>SQRT((B7-$B$7)^2 + (C7-$C$7)^2)</f>
        <v>0</v>
      </c>
      <c r="K28" s="4">
        <f>SQRT((B7-$B$8)^2 + (C7-$C$8)^2)</f>
        <v>25.079872407968907</v>
      </c>
    </row>
    <row r="29" spans="5:21" x14ac:dyDescent="0.4">
      <c r="E29" s="2">
        <v>7</v>
      </c>
      <c r="F29" s="4">
        <f>SQRT((B8-$B$2)^2 + (C8-$C$2)^2)</f>
        <v>83.240615086627031</v>
      </c>
      <c r="G29" s="4">
        <f>MAX(G10,H10)</f>
        <v>69.814038702828242</v>
      </c>
      <c r="H29" s="4">
        <f>SQRT((B8-$B$5)^2 + (C8-$C$5)^2)</f>
        <v>47.169905660283021</v>
      </c>
      <c r="I29" s="4">
        <f>SQRT((B8-$B$6)^2 + (C8-$C$6)^2)</f>
        <v>25.019992006393608</v>
      </c>
      <c r="J29" s="4">
        <f>SQRT((B8-$B$7)^2 + (C8-$C$7)^2)</f>
        <v>25.079872407968907</v>
      </c>
      <c r="K29" s="4">
        <f>SQRT((B8-$B$8)^2 + (C8-$C$8)^2)</f>
        <v>0</v>
      </c>
    </row>
    <row r="30" spans="5:21" x14ac:dyDescent="0.4">
      <c r="F30" t="s">
        <v>3</v>
      </c>
      <c r="G30" t="s">
        <v>13</v>
      </c>
    </row>
    <row r="32" spans="5:21" x14ac:dyDescent="0.4">
      <c r="E32" t="s">
        <v>10</v>
      </c>
      <c r="F32" s="3">
        <v>1</v>
      </c>
      <c r="G32" s="3" t="s">
        <v>15</v>
      </c>
      <c r="H32" s="3">
        <v>4</v>
      </c>
      <c r="I32" s="3" t="s">
        <v>17</v>
      </c>
      <c r="J32" s="3">
        <v>7</v>
      </c>
      <c r="N32" s="3" t="s">
        <v>10</v>
      </c>
      <c r="O32" s="3">
        <v>1</v>
      </c>
      <c r="P32" s="3">
        <v>2</v>
      </c>
      <c r="Q32" s="3">
        <v>3</v>
      </c>
      <c r="R32" s="3">
        <v>4</v>
      </c>
      <c r="S32" s="3">
        <v>5</v>
      </c>
      <c r="T32" s="3">
        <v>6</v>
      </c>
      <c r="U32" s="3">
        <v>7</v>
      </c>
    </row>
    <row r="33" spans="5:21" x14ac:dyDescent="0.4">
      <c r="E33" s="2">
        <v>1</v>
      </c>
      <c r="F33" s="4">
        <v>0</v>
      </c>
      <c r="G33" s="5">
        <v>20.248456731316587</v>
      </c>
      <c r="H33" s="4">
        <v>36.796738985948195</v>
      </c>
      <c r="I33" s="4">
        <f>MAX(I24,J24)</f>
        <v>101.41498903022176</v>
      </c>
      <c r="J33" s="4">
        <v>83.240615086627031</v>
      </c>
      <c r="N33" t="s">
        <v>29</v>
      </c>
      <c r="O33" s="4">
        <f>AVERAGE(F5:F6)</f>
        <v>16.851040389195148</v>
      </c>
      <c r="P33" s="4">
        <f>AVERAGE(G4,G6)</f>
        <v>11.336584252183298</v>
      </c>
      <c r="Q33" s="4">
        <f>AVERAGE(H4:H5)</f>
        <v>14.734000594304737</v>
      </c>
      <c r="R33" s="4">
        <f>AVERAGE(I7)</f>
        <v>0</v>
      </c>
      <c r="S33" s="4">
        <f>AVERAGE(J9)</f>
        <v>11.180339887498949</v>
      </c>
      <c r="T33" s="4">
        <f>AVERAGE(K8)</f>
        <v>11.180339887498949</v>
      </c>
      <c r="U33" s="4">
        <f>AVERAGE(L20)</f>
        <v>0</v>
      </c>
    </row>
    <row r="34" spans="5:21" x14ac:dyDescent="0.4">
      <c r="E34" s="2" t="s">
        <v>15</v>
      </c>
      <c r="F34" s="5">
        <v>20.248456731316587</v>
      </c>
      <c r="G34" s="4">
        <v>0</v>
      </c>
      <c r="H34" s="4">
        <v>23.430749027719962</v>
      </c>
      <c r="I34" s="4">
        <f>MAX(I25,J25)</f>
        <v>88.090862182180956</v>
      </c>
      <c r="J34" s="4">
        <v>69.814038702828242</v>
      </c>
      <c r="N34" t="s">
        <v>30</v>
      </c>
      <c r="O34" s="4">
        <f>MIN(AVERAGE(F7), AVERAGE(F8:F9), AVERAGE(F10))</f>
        <v>36.796738985948195</v>
      </c>
      <c r="P34" s="4">
        <f>MIN(AVERAGE(G7), AVERAGE(G8:G9), AVERAGE(G10))</f>
        <v>23.430749027719962</v>
      </c>
      <c r="Q34" s="4">
        <f>MIN(AVERAGE(H7), AVERAGE(H8:H9), AVERAGE(H10))</f>
        <v>20.880613017821101</v>
      </c>
      <c r="R34" s="4">
        <f>MIN(AVERAGE(I4:I6),AVERAGE(I8:I9),AVERAGE(I10))</f>
        <v>27.036033677163086</v>
      </c>
      <c r="S34" s="4">
        <f>MIN(AVERAGE(J4:J6),J7,J10)</f>
        <v>25.019992006393608</v>
      </c>
      <c r="T34" s="4">
        <f>MIN(AVERAGE(K4:K6),K7,K10)</f>
        <v>25.079872407968907</v>
      </c>
      <c r="U34" s="4">
        <f>MIN(AVERAGE(L4:L6),L7,AVERAGE(L8:L9))</f>
        <v>25.049932207181257</v>
      </c>
    </row>
    <row r="35" spans="5:21" x14ac:dyDescent="0.4">
      <c r="E35" s="2">
        <v>4</v>
      </c>
      <c r="F35" s="4">
        <v>36.796738985948195</v>
      </c>
      <c r="G35" s="4">
        <v>23.430749027719962</v>
      </c>
      <c r="H35" s="4">
        <v>0</v>
      </c>
      <c r="I35" s="4">
        <f>MAX(I26,J26)</f>
        <v>64.660652641308843</v>
      </c>
      <c r="J35" s="4">
        <v>47.169905660283021</v>
      </c>
      <c r="N35" t="s">
        <v>31</v>
      </c>
      <c r="O35">
        <f>IF(O33&gt;0,(O34-O33)/(MAX(O33:O34)),0)</f>
        <v>0.54205071281913975</v>
      </c>
      <c r="P35">
        <f t="shared" ref="P35:U35" si="16">IF(P33&gt;0,(P34-P33)/(MAX(P33:P34)),0)</f>
        <v>0.51616637441801583</v>
      </c>
      <c r="Q35">
        <f t="shared" si="16"/>
        <v>0.29436934721554286</v>
      </c>
      <c r="R35">
        <f t="shared" si="16"/>
        <v>0</v>
      </c>
      <c r="S35">
        <f t="shared" si="16"/>
        <v>0.55314374662302346</v>
      </c>
      <c r="T35">
        <f t="shared" si="16"/>
        <v>0.55421065523656754</v>
      </c>
      <c r="U35">
        <f t="shared" si="16"/>
        <v>0</v>
      </c>
    </row>
    <row r="36" spans="5:21" x14ac:dyDescent="0.4">
      <c r="E36" s="2" t="s">
        <v>17</v>
      </c>
      <c r="F36" s="4">
        <f>MAX(F27,F28)</f>
        <v>101.41498903022176</v>
      </c>
      <c r="G36" s="4">
        <f>MAX(G27,G28)</f>
        <v>88.090862182180956</v>
      </c>
      <c r="H36" s="4">
        <f>MAX(H28,H27)</f>
        <v>64.660652641308843</v>
      </c>
      <c r="I36" s="4">
        <f>MAX(I27,J28)</f>
        <v>0</v>
      </c>
      <c r="J36" s="4">
        <f>MAX(K27,K28)</f>
        <v>25.079872407968907</v>
      </c>
      <c r="N36" t="s">
        <v>32</v>
      </c>
      <c r="O36" s="10">
        <f>AVERAGE(O35:U35)</f>
        <v>0.35142011947318424</v>
      </c>
    </row>
    <row r="37" spans="5:21" x14ac:dyDescent="0.4">
      <c r="E37" s="2">
        <v>7</v>
      </c>
      <c r="F37" s="4">
        <v>83.240615086627031</v>
      </c>
      <c r="G37" s="4">
        <v>69.814038702828242</v>
      </c>
      <c r="H37" s="4">
        <v>47.169905660283021</v>
      </c>
      <c r="I37" s="4">
        <f>MAX(I29,J29)</f>
        <v>25.079872407968907</v>
      </c>
      <c r="J37" s="4">
        <v>0</v>
      </c>
    </row>
    <row r="38" spans="5:21" x14ac:dyDescent="0.4">
      <c r="F38" t="s">
        <v>3</v>
      </c>
      <c r="G38" t="s">
        <v>14</v>
      </c>
    </row>
    <row r="40" spans="5:21" x14ac:dyDescent="0.4">
      <c r="E40" t="s">
        <v>11</v>
      </c>
      <c r="F40" s="3" t="s">
        <v>18</v>
      </c>
      <c r="G40" s="3">
        <v>4</v>
      </c>
      <c r="H40" s="3" t="s">
        <v>17</v>
      </c>
      <c r="I40" s="3">
        <v>7</v>
      </c>
      <c r="N40" s="3" t="s">
        <v>11</v>
      </c>
      <c r="O40" s="3">
        <v>1</v>
      </c>
      <c r="P40" s="3">
        <v>2</v>
      </c>
      <c r="Q40" s="3">
        <v>3</v>
      </c>
      <c r="R40" s="3">
        <v>4</v>
      </c>
      <c r="S40" s="3">
        <v>5</v>
      </c>
      <c r="T40" s="3">
        <v>6</v>
      </c>
      <c r="U40" s="3">
        <v>7</v>
      </c>
    </row>
    <row r="41" spans="5:21" x14ac:dyDescent="0.4">
      <c r="E41" s="2" t="s">
        <v>18</v>
      </c>
      <c r="F41" s="4">
        <f>MAX(F33,G34)</f>
        <v>0</v>
      </c>
      <c r="G41" s="4">
        <v>36.796738985948203</v>
      </c>
      <c r="H41" s="4">
        <f>MAX(I33,J33)</f>
        <v>101.41498903022176</v>
      </c>
      <c r="I41" s="4">
        <v>83.240615086627031</v>
      </c>
      <c r="N41" t="s">
        <v>29</v>
      </c>
      <c r="O41" s="4">
        <f>AVERAGE(F5:F6)</f>
        <v>16.851040389195148</v>
      </c>
      <c r="P41" s="4">
        <f>AVERAGE(G4,G6)</f>
        <v>11.336584252183298</v>
      </c>
      <c r="Q41" s="4">
        <f>AVERAGE(H4:H5)</f>
        <v>14.734000594304737</v>
      </c>
      <c r="R41" s="4">
        <f>AVERAGE(I7)</f>
        <v>0</v>
      </c>
      <c r="S41" s="4">
        <f>AVERAGE(J9:J10)</f>
        <v>18.100165946946277</v>
      </c>
      <c r="T41" s="4">
        <f>AVERAGE(K8,K10)</f>
        <v>18.130106147733926</v>
      </c>
      <c r="U41" s="4">
        <f>AVERAGE(L8:L9)</f>
        <v>25.049932207181257</v>
      </c>
    </row>
    <row r="42" spans="5:21" x14ac:dyDescent="0.4">
      <c r="E42" s="2">
        <v>4</v>
      </c>
      <c r="F42" s="4">
        <f>MAX(F35,G35)</f>
        <v>36.796738985948195</v>
      </c>
      <c r="G42" s="4">
        <v>0</v>
      </c>
      <c r="H42" s="4">
        <f>MAX(I35,J35)</f>
        <v>64.660652641308843</v>
      </c>
      <c r="I42" s="4">
        <v>47.169905660283</v>
      </c>
      <c r="N42" t="s">
        <v>30</v>
      </c>
      <c r="O42" s="4">
        <f>MIN(F7,AVERAGE(F8:F10))</f>
        <v>36.796738985948195</v>
      </c>
      <c r="P42" s="4">
        <f>MIN(G7,AVERAGE(G8:G10))</f>
        <v>23.430749027719962</v>
      </c>
      <c r="Q42" s="4">
        <f>MIN(H7,AVERAGE(H8:H10))</f>
        <v>20.880613017821101</v>
      </c>
      <c r="R42" s="4">
        <f>MIN(AVERAGE(I4:I6),AVERAGE(I8:I10))</f>
        <v>27.036033677163086</v>
      </c>
      <c r="S42" s="4">
        <f>MIN(AVERAGE(J4:J6),J7)</f>
        <v>64.660652641308843</v>
      </c>
      <c r="T42" s="4">
        <f>MIN(AVERAGE(K4:K6),K7)</f>
        <v>56.603886792339623</v>
      </c>
      <c r="U42" s="4">
        <f>MIN(AVERAGE(L4:L6),L7)</f>
        <v>47.169905660283021</v>
      </c>
    </row>
    <row r="43" spans="5:21" x14ac:dyDescent="0.4">
      <c r="E43" s="2" t="s">
        <v>17</v>
      </c>
      <c r="F43" s="4">
        <f>MAX(F36,G36)</f>
        <v>101.41498903022176</v>
      </c>
      <c r="G43" s="4">
        <f>MAX(H35,H36)</f>
        <v>64.660652641308843</v>
      </c>
      <c r="H43" s="4">
        <f>MAX(I27,J28)</f>
        <v>0</v>
      </c>
      <c r="I43" s="5">
        <f>J36</f>
        <v>25.079872407968907</v>
      </c>
      <c r="N43" t="s">
        <v>31</v>
      </c>
      <c r="O43">
        <f>IF(O41&gt;0,(O42-O41)/(MAX(O41:O42)),0)</f>
        <v>0.54205071281913975</v>
      </c>
      <c r="P43">
        <f>IF(P41&gt;0,(P42-P41)/(MAX(P41:P42)),0)</f>
        <v>0.51616637441801583</v>
      </c>
      <c r="Q43">
        <f>IF(Q41&gt;0,(Q42-Q41)/(MAX(Q41:Q42)),0)</f>
        <v>0.29436934721554286</v>
      </c>
      <c r="R43">
        <f t="shared" ref="R43:U43" si="17">IF(R41&gt;0,(R42-R41)/(MAX(R41:R42)),0)</f>
        <v>0</v>
      </c>
      <c r="S43">
        <f>IF(S41&gt;0,(S42-S41)/(MAX(S41:S42)),0)</f>
        <v>0.72007449341173402</v>
      </c>
      <c r="T43">
        <f>IF(T41&gt;0,(T42-T41)/(MAX(T41:T42)),0)</f>
        <v>0.67970209865186271</v>
      </c>
      <c r="U43">
        <f t="shared" si="17"/>
        <v>0.46894249932169663</v>
      </c>
    </row>
    <row r="44" spans="5:21" x14ac:dyDescent="0.4">
      <c r="E44" s="2">
        <v>7</v>
      </c>
      <c r="F44" s="4">
        <f>MAX(F37,G37)</f>
        <v>83.240615086627031</v>
      </c>
      <c r="G44" s="4">
        <v>47.169905660283021</v>
      </c>
      <c r="H44" s="5">
        <f>MAX(I37,J37)</f>
        <v>25.079872407968907</v>
      </c>
      <c r="I44" s="4">
        <v>0</v>
      </c>
      <c r="N44" t="s">
        <v>32</v>
      </c>
      <c r="O44" s="10">
        <f>AVERAGE(O43:U43)</f>
        <v>0.46018650369114161</v>
      </c>
    </row>
    <row r="45" spans="5:21" x14ac:dyDescent="0.4">
      <c r="F45" t="s">
        <v>3</v>
      </c>
      <c r="G45" t="s">
        <v>19</v>
      </c>
    </row>
    <row r="47" spans="5:21" x14ac:dyDescent="0.4">
      <c r="E47" t="s">
        <v>12</v>
      </c>
      <c r="F47" s="3" t="s">
        <v>18</v>
      </c>
      <c r="G47" s="3">
        <v>4</v>
      </c>
      <c r="H47" s="3" t="s">
        <v>20</v>
      </c>
      <c r="N47" s="3" t="s">
        <v>12</v>
      </c>
      <c r="O47" s="3">
        <v>1</v>
      </c>
      <c r="P47" s="3">
        <v>2</v>
      </c>
      <c r="Q47" s="3">
        <v>3</v>
      </c>
      <c r="R47" s="3">
        <v>4</v>
      </c>
      <c r="S47" s="3">
        <v>5</v>
      </c>
      <c r="T47" s="3">
        <v>6</v>
      </c>
      <c r="U47" s="3">
        <v>7</v>
      </c>
    </row>
    <row r="48" spans="5:21" x14ac:dyDescent="0.4">
      <c r="E48" s="2" t="s">
        <v>18</v>
      </c>
      <c r="F48" s="4">
        <f>F41</f>
        <v>0</v>
      </c>
      <c r="G48" s="5">
        <v>36.796738985948203</v>
      </c>
      <c r="H48" s="4">
        <f>MAX(H41,I41)</f>
        <v>101.41498903022176</v>
      </c>
      <c r="N48" t="s">
        <v>29</v>
      </c>
      <c r="O48" s="4">
        <f>AVERAGE(F5:F7)</f>
        <v>23.49960658811283</v>
      </c>
      <c r="P48" s="4">
        <f>AVERAGE(G4,G6:G7)</f>
        <v>15.367972510695518</v>
      </c>
      <c r="Q48" s="4">
        <f>AVERAGE(H4:H5,H7)</f>
        <v>16.782871402143524</v>
      </c>
      <c r="R48" s="4">
        <f>AVERAGE(I4:I6)</f>
        <v>27.036033677163086</v>
      </c>
      <c r="S48" s="4">
        <f>AVERAGE(J9:J10)</f>
        <v>18.100165946946277</v>
      </c>
      <c r="T48" s="4">
        <f>AVERAGE(K8,K10)</f>
        <v>18.130106147733926</v>
      </c>
      <c r="U48" s="4">
        <f>AVERAGE(L8:L9)</f>
        <v>25.049932207181257</v>
      </c>
    </row>
    <row r="49" spans="5:21" x14ac:dyDescent="0.4">
      <c r="E49" s="2">
        <v>4</v>
      </c>
      <c r="F49" s="5">
        <f>MAX(F42,G42)</f>
        <v>36.796738985948195</v>
      </c>
      <c r="G49" s="4">
        <v>0</v>
      </c>
      <c r="H49" s="4">
        <f>MAX(H42,I42)</f>
        <v>64.660652641308843</v>
      </c>
      <c r="N49" t="s">
        <v>30</v>
      </c>
      <c r="O49" s="4">
        <f>AVERAGE(F8:F10)</f>
        <v>92.553660101846731</v>
      </c>
      <c r="P49" s="4">
        <f>AVERAGE(G8:G10)</f>
        <v>79.262020873058432</v>
      </c>
      <c r="Q49" s="4">
        <f>AVERAGE(H8:H10)</f>
        <v>75.202341470798473</v>
      </c>
      <c r="R49" s="4">
        <f>AVERAGE(I8:I10)</f>
        <v>56.144815031310493</v>
      </c>
      <c r="S49" s="4">
        <f>AVERAGE(J4:J7)</f>
        <v>84.620347461659236</v>
      </c>
      <c r="T49" s="4">
        <f>AVERAGE(K4:K7)</f>
        <v>76.607990240470613</v>
      </c>
      <c r="U49" s="4">
        <f>AVERAGE(L4:L7)</f>
        <v>66.143790405630739</v>
      </c>
    </row>
    <row r="50" spans="5:21" x14ac:dyDescent="0.4">
      <c r="E50" s="2" t="s">
        <v>20</v>
      </c>
      <c r="F50" s="4">
        <f>MAX(F43,F44)</f>
        <v>101.41498903022176</v>
      </c>
      <c r="G50" s="4">
        <f>MAX(G43,G44)</f>
        <v>64.660652641308843</v>
      </c>
      <c r="H50" s="4">
        <f>MAX(H43,I44)</f>
        <v>0</v>
      </c>
      <c r="N50" t="s">
        <v>31</v>
      </c>
      <c r="O50">
        <f>(O49-O48)/(MAX(O48:O49))</f>
        <v>0.7460974902315729</v>
      </c>
      <c r="P50">
        <f t="shared" ref="P50:U50" si="18">(P49-P48)/(MAX(P48:P49))</f>
        <v>0.80611177533174438</v>
      </c>
      <c r="Q50">
        <f t="shared" si="18"/>
        <v>0.77683046732447258</v>
      </c>
      <c r="R50">
        <f t="shared" si="18"/>
        <v>0.51845894118475944</v>
      </c>
      <c r="S50">
        <f t="shared" si="18"/>
        <v>0.7861014934363475</v>
      </c>
      <c r="T50">
        <f t="shared" si="18"/>
        <v>0.76333922752934824</v>
      </c>
      <c r="U50">
        <f t="shared" si="18"/>
        <v>0.62128066665727721</v>
      </c>
    </row>
    <row r="51" spans="5:21" x14ac:dyDescent="0.4">
      <c r="F51" t="s">
        <v>3</v>
      </c>
      <c r="G51" t="s">
        <v>22</v>
      </c>
      <c r="N51" t="s">
        <v>32</v>
      </c>
      <c r="O51" s="11">
        <f>AVERAGE(O50:U50)</f>
        <v>0.71688858024221758</v>
      </c>
      <c r="P51" s="6" t="s">
        <v>33</v>
      </c>
    </row>
    <row r="53" spans="5:21" x14ac:dyDescent="0.4">
      <c r="E53" t="s">
        <v>27</v>
      </c>
      <c r="F53" s="3" t="s">
        <v>21</v>
      </c>
      <c r="G53" s="3" t="s">
        <v>20</v>
      </c>
    </row>
    <row r="54" spans="5:21" x14ac:dyDescent="0.4">
      <c r="E54" s="2" t="s">
        <v>21</v>
      </c>
      <c r="F54" s="4">
        <f>MAX(F48,G49)</f>
        <v>0</v>
      </c>
      <c r="G54" s="5">
        <f>H48</f>
        <v>101.41498903022176</v>
      </c>
    </row>
    <row r="55" spans="5:21" x14ac:dyDescent="0.4">
      <c r="E55" s="2" t="s">
        <v>20</v>
      </c>
      <c r="F55" s="5">
        <f>MAX(F49,F50)</f>
        <v>101.41498903022176</v>
      </c>
      <c r="G55" s="4">
        <f>H50</f>
        <v>0</v>
      </c>
    </row>
    <row r="56" spans="5:21" x14ac:dyDescent="0.4">
      <c r="F56" t="s">
        <v>3</v>
      </c>
      <c r="G56" t="s">
        <v>23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FDBB-3551-8E40-8285-209ACBB869C1}">
  <dimension ref="A1:U56"/>
  <sheetViews>
    <sheetView topLeftCell="A5" zoomScale="82" zoomScaleNormal="160" workbookViewId="0">
      <selection activeCell="G35" sqref="G35"/>
    </sheetView>
  </sheetViews>
  <sheetFormatPr defaultColWidth="10.6640625" defaultRowHeight="16" x14ac:dyDescent="0.4"/>
  <cols>
    <col min="5" max="5" width="9.6640625" customWidth="1"/>
    <col min="6" max="12" width="12.33203125" customWidth="1"/>
  </cols>
  <sheetData>
    <row r="1" spans="1:21" x14ac:dyDescent="0.4">
      <c r="B1" t="s">
        <v>0</v>
      </c>
      <c r="C1" t="s">
        <v>1</v>
      </c>
      <c r="E1" t="s">
        <v>2</v>
      </c>
    </row>
    <row r="2" spans="1:21" x14ac:dyDescent="0.4">
      <c r="A2">
        <v>1</v>
      </c>
      <c r="B2">
        <v>5</v>
      </c>
      <c r="C2">
        <v>3</v>
      </c>
      <c r="E2" t="s">
        <v>5</v>
      </c>
    </row>
    <row r="3" spans="1:21" x14ac:dyDescent="0.4">
      <c r="A3">
        <v>2</v>
      </c>
      <c r="B3">
        <v>15</v>
      </c>
      <c r="C3">
        <v>12</v>
      </c>
      <c r="E3" t="s">
        <v>8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</row>
    <row r="4" spans="1:21" x14ac:dyDescent="0.4">
      <c r="A4">
        <v>3</v>
      </c>
      <c r="B4">
        <v>24</v>
      </c>
      <c r="C4">
        <v>10</v>
      </c>
      <c r="E4" s="2">
        <v>1</v>
      </c>
      <c r="F4" s="4">
        <f>SQRT((B2-$B$2)^2 + (C2-$C$2)^2)</f>
        <v>0</v>
      </c>
      <c r="G4" s="4">
        <f>SQRT((B2-$B$3)^2 + (C2-$C$3)^2)</f>
        <v>13.45362404707371</v>
      </c>
      <c r="H4" s="4">
        <f>SQRT((B2-$B$4)^2 + (C2-$C$4)^2)</f>
        <v>20.248456731316587</v>
      </c>
      <c r="I4" s="4">
        <f>SQRT((B2-$B$5)^2 + (C2-$C$5)^2)</f>
        <v>36.796738985948195</v>
      </c>
      <c r="J4" s="4">
        <f>SQRT((B2-$B$6)^2 + (C2-$C$6)^2)</f>
        <v>101.41498903022176</v>
      </c>
      <c r="K4" s="4">
        <f>SQRT((B2-$B$7)^2 + (C2-$C$7)^2)</f>
        <v>93.005376188691372</v>
      </c>
      <c r="L4" s="4">
        <f>SQRT((B2-$B$8)^2 + (C2-$C$8)^2)</f>
        <v>83.240615086627031</v>
      </c>
    </row>
    <row r="5" spans="1:21" x14ac:dyDescent="0.4">
      <c r="A5">
        <v>4</v>
      </c>
      <c r="B5">
        <v>30</v>
      </c>
      <c r="C5">
        <v>30</v>
      </c>
      <c r="E5" s="2">
        <v>2</v>
      </c>
      <c r="F5" s="4">
        <f t="shared" ref="F5:F10" si="0">SQRT((B3-$B$2)^2 + (C3-$C$2)^2)</f>
        <v>13.45362404707371</v>
      </c>
      <c r="G5" s="4">
        <f t="shared" ref="G5:G10" si="1">SQRT((B3-$B$3)^2 + (C3-$C$3)^2)</f>
        <v>0</v>
      </c>
      <c r="H5" s="4">
        <f t="shared" ref="H5:H10" si="2">SQRT((B3-$B$4)^2 + (C3-$C$4)^2)</f>
        <v>9.2195444572928871</v>
      </c>
      <c r="I5" s="4">
        <f t="shared" ref="I5:I10" si="3">SQRT((B3-$B$5)^2 + (C3-$C$5)^2)</f>
        <v>23.430749027719962</v>
      </c>
      <c r="J5" s="4">
        <f t="shared" ref="J5:J10" si="4">SQRT((B3-$B$6)^2 + (C3-$C$6)^2)</f>
        <v>88.090862182180956</v>
      </c>
      <c r="K5" s="4">
        <f t="shared" ref="K5:K10" si="5">SQRT((B3-$B$7)^2 + (C3-$C$7)^2)</f>
        <v>79.881161734166085</v>
      </c>
      <c r="L5" s="4">
        <f t="shared" ref="L5:L10" si="6">SQRT((B3-$B$8)^2 + (C3-$C$8)^2)</f>
        <v>69.814038702828242</v>
      </c>
    </row>
    <row r="6" spans="1:21" x14ac:dyDescent="0.4">
      <c r="A6">
        <v>5</v>
      </c>
      <c r="B6">
        <v>71</v>
      </c>
      <c r="C6">
        <v>80</v>
      </c>
      <c r="E6" s="2">
        <v>3</v>
      </c>
      <c r="F6" s="4">
        <f t="shared" si="0"/>
        <v>20.248456731316587</v>
      </c>
      <c r="G6" s="4">
        <f t="shared" si="1"/>
        <v>9.2195444572928871</v>
      </c>
      <c r="H6" s="4">
        <f t="shared" si="2"/>
        <v>0</v>
      </c>
      <c r="I6" s="4">
        <f t="shared" si="3"/>
        <v>20.880613017821101</v>
      </c>
      <c r="J6" s="4">
        <f t="shared" si="4"/>
        <v>84.314885992925355</v>
      </c>
      <c r="K6" s="4">
        <f t="shared" si="5"/>
        <v>76.941536246685374</v>
      </c>
      <c r="L6" s="4">
        <f t="shared" si="6"/>
        <v>64.350602172784676</v>
      </c>
    </row>
    <row r="7" spans="1:21" x14ac:dyDescent="0.4">
      <c r="A7">
        <v>6</v>
      </c>
      <c r="B7">
        <v>60</v>
      </c>
      <c r="C7">
        <v>78</v>
      </c>
      <c r="E7" s="2">
        <v>4</v>
      </c>
      <c r="F7" s="4">
        <f t="shared" si="0"/>
        <v>36.796738985948195</v>
      </c>
      <c r="G7" s="4">
        <f t="shared" si="1"/>
        <v>23.430749027719962</v>
      </c>
      <c r="H7" s="4">
        <f t="shared" si="2"/>
        <v>20.880613017821101</v>
      </c>
      <c r="I7" s="4">
        <f t="shared" si="3"/>
        <v>0</v>
      </c>
      <c r="J7" s="4">
        <f t="shared" si="4"/>
        <v>64.660652641308843</v>
      </c>
      <c r="K7" s="4">
        <f t="shared" si="5"/>
        <v>56.603886792339623</v>
      </c>
      <c r="L7" s="4">
        <f t="shared" si="6"/>
        <v>47.169905660283021</v>
      </c>
    </row>
    <row r="8" spans="1:21" x14ac:dyDescent="0.4">
      <c r="A8">
        <v>7</v>
      </c>
      <c r="B8">
        <v>70</v>
      </c>
      <c r="C8">
        <v>55</v>
      </c>
      <c r="E8" s="2">
        <v>5</v>
      </c>
      <c r="F8" s="4">
        <f t="shared" si="0"/>
        <v>101.41498903022176</v>
      </c>
      <c r="G8" s="4">
        <f t="shared" si="1"/>
        <v>88.090862182180956</v>
      </c>
      <c r="H8" s="4">
        <f t="shared" si="2"/>
        <v>84.314885992925355</v>
      </c>
      <c r="I8" s="4">
        <f t="shared" si="3"/>
        <v>64.660652641308843</v>
      </c>
      <c r="J8" s="4">
        <f t="shared" si="4"/>
        <v>0</v>
      </c>
      <c r="K8" s="4">
        <f t="shared" si="5"/>
        <v>11.180339887498949</v>
      </c>
      <c r="L8" s="4">
        <f t="shared" si="6"/>
        <v>25.019992006393608</v>
      </c>
    </row>
    <row r="9" spans="1:21" x14ac:dyDescent="0.4">
      <c r="E9" s="2">
        <v>6</v>
      </c>
      <c r="F9" s="4">
        <f t="shared" si="0"/>
        <v>93.005376188691372</v>
      </c>
      <c r="G9" s="4">
        <f t="shared" si="1"/>
        <v>79.881161734166085</v>
      </c>
      <c r="H9" s="4">
        <f t="shared" si="2"/>
        <v>76.941536246685374</v>
      </c>
      <c r="I9" s="4">
        <f t="shared" si="3"/>
        <v>56.603886792339623</v>
      </c>
      <c r="J9" s="4">
        <f t="shared" si="4"/>
        <v>11.180339887498949</v>
      </c>
      <c r="K9" s="4">
        <f t="shared" si="5"/>
        <v>0</v>
      </c>
      <c r="L9" s="4">
        <f t="shared" si="6"/>
        <v>25.079872407968907</v>
      </c>
    </row>
    <row r="10" spans="1:21" x14ac:dyDescent="0.4">
      <c r="E10" s="2">
        <v>7</v>
      </c>
      <c r="F10" s="4">
        <f t="shared" si="0"/>
        <v>83.240615086627031</v>
      </c>
      <c r="G10" s="4">
        <f t="shared" si="1"/>
        <v>69.814038702828242</v>
      </c>
      <c r="H10" s="4">
        <f t="shared" si="2"/>
        <v>64.350602172784676</v>
      </c>
      <c r="I10" s="4">
        <f t="shared" si="3"/>
        <v>47.169905660283021</v>
      </c>
      <c r="J10" s="4">
        <f t="shared" si="4"/>
        <v>25.019992006393608</v>
      </c>
      <c r="K10" s="4">
        <f t="shared" si="5"/>
        <v>25.079872407968907</v>
      </c>
      <c r="L10" s="4">
        <f t="shared" si="6"/>
        <v>0</v>
      </c>
    </row>
    <row r="11" spans="1:21" x14ac:dyDescent="0.4">
      <c r="F11" t="s">
        <v>3</v>
      </c>
      <c r="G11" t="s">
        <v>6</v>
      </c>
      <c r="H11" s="4"/>
      <c r="I11" s="4"/>
      <c r="J11" s="4"/>
      <c r="K11" s="4"/>
      <c r="L11" s="4"/>
      <c r="N11" t="s">
        <v>34</v>
      </c>
    </row>
    <row r="12" spans="1:21" ht="19.5" x14ac:dyDescent="0.5">
      <c r="D12" s="1"/>
    </row>
    <row r="13" spans="1:21" x14ac:dyDescent="0.4">
      <c r="E13" t="s">
        <v>4</v>
      </c>
      <c r="F13" s="3">
        <v>1</v>
      </c>
      <c r="G13" s="3">
        <v>2</v>
      </c>
      <c r="H13" s="3">
        <v>3</v>
      </c>
      <c r="I13" s="3">
        <v>4</v>
      </c>
      <c r="J13" s="3">
        <v>5</v>
      </c>
      <c r="K13" s="3">
        <v>6</v>
      </c>
      <c r="L13" s="3">
        <v>7</v>
      </c>
      <c r="N13" s="7" t="s">
        <v>4</v>
      </c>
      <c r="O13" s="7">
        <v>1</v>
      </c>
      <c r="P13" s="7">
        <v>2</v>
      </c>
      <c r="Q13" s="7">
        <v>3</v>
      </c>
      <c r="R13" s="7">
        <v>4</v>
      </c>
      <c r="S13" s="7">
        <v>5</v>
      </c>
      <c r="T13" s="7">
        <v>6</v>
      </c>
      <c r="U13" s="7">
        <v>7</v>
      </c>
    </row>
    <row r="14" spans="1:21" x14ac:dyDescent="0.4">
      <c r="E14" s="2">
        <v>1</v>
      </c>
      <c r="F14" s="4">
        <f t="shared" ref="F14:F20" si="7">SQRT((B2-$B$2)^2 + (C2-$C$2)^2)</f>
        <v>0</v>
      </c>
      <c r="G14" s="4">
        <f t="shared" ref="G14:G20" si="8">SQRT((B2-$B$3)^2+(C2-$C$3)^2)</f>
        <v>13.45362404707371</v>
      </c>
      <c r="H14" s="4">
        <f t="shared" ref="H14:H20" si="9">SQRT((B2-$B$4)^2 + (C2-$C$4)^2)</f>
        <v>20.248456731316587</v>
      </c>
      <c r="I14" s="4">
        <f t="shared" ref="I14:I20" si="10">SQRT((B2-$B$5)^2 + (C2-$C$5)^2)</f>
        <v>36.796738985948195</v>
      </c>
      <c r="J14" s="4">
        <f t="shared" ref="J14:J20" si="11">SQRT((B2-$B$6)^2 + (C2-$C$6)^2)</f>
        <v>101.41498903022176</v>
      </c>
      <c r="K14" s="4">
        <f t="shared" ref="K14:K20" si="12">SQRT((B2-$B$7)^2 + (C2-$C$7)^2)</f>
        <v>93.005376188691372</v>
      </c>
      <c r="L14" s="4">
        <f t="shared" ref="L14:L20" si="13">SQRT((B2-$B$8)^2 + (C2-$C$8)^2)</f>
        <v>83.240615086627031</v>
      </c>
      <c r="N14" s="8" t="s">
        <v>29</v>
      </c>
      <c r="O14" s="9">
        <v>0</v>
      </c>
      <c r="P14" s="9">
        <v>9.2200000000000006</v>
      </c>
      <c r="Q14" s="9">
        <v>9.2200000000000006</v>
      </c>
      <c r="R14" s="9">
        <v>0</v>
      </c>
      <c r="S14" s="9">
        <v>0</v>
      </c>
      <c r="T14" s="9">
        <v>0</v>
      </c>
      <c r="U14" s="9">
        <v>0</v>
      </c>
    </row>
    <row r="15" spans="1:21" x14ac:dyDescent="0.4">
      <c r="E15" s="2">
        <v>2</v>
      </c>
      <c r="F15" s="4">
        <f t="shared" si="7"/>
        <v>13.45362404707371</v>
      </c>
      <c r="G15" s="4">
        <f t="shared" si="8"/>
        <v>0</v>
      </c>
      <c r="H15" s="5">
        <f t="shared" si="9"/>
        <v>9.2195444572928871</v>
      </c>
      <c r="I15" s="4">
        <f t="shared" si="10"/>
        <v>23.430749027719962</v>
      </c>
      <c r="J15" s="4">
        <f t="shared" si="11"/>
        <v>88.090862182180956</v>
      </c>
      <c r="K15" s="4">
        <f t="shared" si="12"/>
        <v>79.881161734166085</v>
      </c>
      <c r="L15" s="4">
        <f t="shared" si="13"/>
        <v>69.814038702828242</v>
      </c>
      <c r="N15" s="8" t="s">
        <v>30</v>
      </c>
      <c r="O15" s="9">
        <v>16.850999999999999</v>
      </c>
      <c r="P15" s="9">
        <v>13.454000000000001</v>
      </c>
      <c r="Q15" s="9">
        <v>20.248000000000001</v>
      </c>
      <c r="R15" s="9">
        <v>22.155999999999999</v>
      </c>
      <c r="S15" s="9">
        <v>11.18</v>
      </c>
      <c r="T15" s="9">
        <v>11.18</v>
      </c>
      <c r="U15" s="9">
        <v>25.02</v>
      </c>
    </row>
    <row r="16" spans="1:21" x14ac:dyDescent="0.4">
      <c r="E16" s="2">
        <v>3</v>
      </c>
      <c r="F16" s="4">
        <f t="shared" si="7"/>
        <v>20.248456731316587</v>
      </c>
      <c r="G16" s="5">
        <f t="shared" si="8"/>
        <v>9.2195444572928871</v>
      </c>
      <c r="H16" s="4">
        <f t="shared" si="9"/>
        <v>0</v>
      </c>
      <c r="I16" s="4">
        <f t="shared" si="10"/>
        <v>20.880613017821101</v>
      </c>
      <c r="J16" s="4">
        <f t="shared" si="11"/>
        <v>84.314885992925355</v>
      </c>
      <c r="K16" s="4">
        <f t="shared" si="12"/>
        <v>76.941536246685374</v>
      </c>
      <c r="L16" s="4">
        <f t="shared" si="13"/>
        <v>64.350602172784676</v>
      </c>
      <c r="N16" s="8" t="s">
        <v>31</v>
      </c>
      <c r="O16" s="8">
        <v>0</v>
      </c>
      <c r="P16" s="8">
        <v>0.31471665999999998</v>
      </c>
      <c r="Q16" s="8">
        <v>0.54467915</v>
      </c>
      <c r="R16" s="8">
        <v>0</v>
      </c>
      <c r="S16" s="8">
        <v>0</v>
      </c>
      <c r="T16" s="8">
        <v>0</v>
      </c>
      <c r="U16" s="8">
        <v>0</v>
      </c>
    </row>
    <row r="17" spans="5:21" x14ac:dyDescent="0.4">
      <c r="E17" s="2">
        <v>4</v>
      </c>
      <c r="F17" s="4">
        <f t="shared" si="7"/>
        <v>36.796738985948195</v>
      </c>
      <c r="G17" s="4">
        <f t="shared" si="8"/>
        <v>23.430749027719962</v>
      </c>
      <c r="H17" s="4">
        <f t="shared" si="9"/>
        <v>20.880613017821101</v>
      </c>
      <c r="I17" s="4">
        <f t="shared" si="10"/>
        <v>0</v>
      </c>
      <c r="J17" s="4">
        <f t="shared" si="11"/>
        <v>64.660652641308843</v>
      </c>
      <c r="K17" s="4">
        <f t="shared" si="12"/>
        <v>56.603886792339623</v>
      </c>
      <c r="L17" s="4">
        <f>SQRT((B5-$B$8)^2 + (C5-$C$8)^2)</f>
        <v>47.169905660283021</v>
      </c>
      <c r="N17" s="8" t="s">
        <v>32</v>
      </c>
      <c r="O17" s="8">
        <v>0.12277083</v>
      </c>
      <c r="P17" s="8"/>
      <c r="Q17" s="8"/>
      <c r="R17" s="8"/>
      <c r="S17" s="8"/>
      <c r="T17" s="8"/>
      <c r="U17" s="8"/>
    </row>
    <row r="18" spans="5:21" x14ac:dyDescent="0.4">
      <c r="E18" s="2">
        <v>5</v>
      </c>
      <c r="F18" s="4">
        <f t="shared" si="7"/>
        <v>101.41498903022176</v>
      </c>
      <c r="G18" s="4">
        <f t="shared" si="8"/>
        <v>88.090862182180956</v>
      </c>
      <c r="H18" s="4">
        <f t="shared" si="9"/>
        <v>84.314885992925355</v>
      </c>
      <c r="I18" s="4">
        <f t="shared" si="10"/>
        <v>64.660652641308843</v>
      </c>
      <c r="J18" s="4">
        <f t="shared" si="11"/>
        <v>0</v>
      </c>
      <c r="K18" s="4">
        <f t="shared" si="12"/>
        <v>11.180339887498949</v>
      </c>
      <c r="L18" s="4">
        <f t="shared" si="13"/>
        <v>25.019992006393608</v>
      </c>
    </row>
    <row r="19" spans="5:21" x14ac:dyDescent="0.4">
      <c r="E19" s="2">
        <v>6</v>
      </c>
      <c r="F19" s="4">
        <f t="shared" si="7"/>
        <v>93.005376188691372</v>
      </c>
      <c r="G19" s="4">
        <f t="shared" si="8"/>
        <v>79.881161734166085</v>
      </c>
      <c r="H19" s="4">
        <f t="shared" si="9"/>
        <v>76.941536246685374</v>
      </c>
      <c r="I19" s="4">
        <f t="shared" si="10"/>
        <v>56.603886792339623</v>
      </c>
      <c r="J19" s="4">
        <f t="shared" si="11"/>
        <v>11.180339887498949</v>
      </c>
      <c r="K19" s="4">
        <f t="shared" si="12"/>
        <v>0</v>
      </c>
      <c r="L19" s="4">
        <f t="shared" si="13"/>
        <v>25.079872407968907</v>
      </c>
    </row>
    <row r="20" spans="5:21" x14ac:dyDescent="0.4">
      <c r="E20" s="2">
        <v>7</v>
      </c>
      <c r="F20" s="4">
        <f t="shared" si="7"/>
        <v>83.240615086627031</v>
      </c>
      <c r="G20" s="4">
        <f t="shared" si="8"/>
        <v>69.814038702828242</v>
      </c>
      <c r="H20" s="4">
        <f t="shared" si="9"/>
        <v>64.350602172784676</v>
      </c>
      <c r="I20" s="4">
        <f t="shared" si="10"/>
        <v>47.169905660283021</v>
      </c>
      <c r="J20" s="4">
        <f t="shared" si="11"/>
        <v>25.019992006393608</v>
      </c>
      <c r="K20" s="4">
        <f t="shared" si="12"/>
        <v>25.079872407968907</v>
      </c>
      <c r="L20" s="4">
        <f t="shared" si="13"/>
        <v>0</v>
      </c>
    </row>
    <row r="21" spans="5:21" x14ac:dyDescent="0.4">
      <c r="F21" t="s">
        <v>3</v>
      </c>
      <c r="G21" t="s">
        <v>16</v>
      </c>
    </row>
    <row r="23" spans="5:21" x14ac:dyDescent="0.4">
      <c r="E23" t="s">
        <v>9</v>
      </c>
      <c r="F23" s="3">
        <v>1</v>
      </c>
      <c r="G23" s="3" t="s">
        <v>15</v>
      </c>
      <c r="H23" s="3">
        <v>4</v>
      </c>
      <c r="I23" s="3">
        <v>5</v>
      </c>
      <c r="J23" s="3">
        <v>6</v>
      </c>
      <c r="K23" s="3">
        <v>7</v>
      </c>
      <c r="N23" s="3" t="s">
        <v>9</v>
      </c>
      <c r="O23" s="3">
        <v>1</v>
      </c>
      <c r="P23" s="3">
        <v>2</v>
      </c>
      <c r="Q23" s="3">
        <v>3</v>
      </c>
      <c r="R23" s="3">
        <v>4</v>
      </c>
      <c r="S23" s="3">
        <v>5</v>
      </c>
      <c r="T23" s="3">
        <v>6</v>
      </c>
      <c r="U23" s="3">
        <v>7</v>
      </c>
    </row>
    <row r="24" spans="5:21" x14ac:dyDescent="0.4">
      <c r="E24" s="2">
        <v>1</v>
      </c>
      <c r="F24" s="4">
        <f>SQRT((B2-$B$2)^2 + (C2-$C$2)^2)</f>
        <v>0</v>
      </c>
      <c r="G24" s="4">
        <f>AVERAGE(G4,H4)</f>
        <v>16.851040389195148</v>
      </c>
      <c r="H24" s="4">
        <f>SQRT((B2-$B$5)^2 + (C2-$C$5)^2)</f>
        <v>36.796738985948195</v>
      </c>
      <c r="I24" s="4">
        <f>SQRT((B2-$B$6)^2 + (C2-$C$6)^2)</f>
        <v>101.41498903022176</v>
      </c>
      <c r="J24" s="4">
        <f>SQRT((B2-$B$7)^2 + (C2-$C$7)^2)</f>
        <v>93.005376188691372</v>
      </c>
      <c r="K24" s="4">
        <f>SQRT((B2-$B$8)^2 + (C2-$C$8)^2)</f>
        <v>83.240615086627031</v>
      </c>
      <c r="N24" t="s">
        <v>29</v>
      </c>
      <c r="O24" s="4">
        <f>AVERAGE(F4)</f>
        <v>0</v>
      </c>
      <c r="P24" s="4">
        <f>AVERAGE(G6)</f>
        <v>9.2195444572928871</v>
      </c>
      <c r="Q24" s="4">
        <f>AVERAGE(H5)</f>
        <v>9.2195444572928871</v>
      </c>
      <c r="R24" s="4">
        <f>AVERAGE(I7)</f>
        <v>0</v>
      </c>
      <c r="S24" s="4">
        <f>AVERAGE(J9)</f>
        <v>11.180339887498949</v>
      </c>
      <c r="T24" s="4">
        <f>AVERAGE(K8)</f>
        <v>11.180339887498949</v>
      </c>
      <c r="U24" s="4">
        <f>AVERAGE(L10)</f>
        <v>0</v>
      </c>
    </row>
    <row r="25" spans="5:21" x14ac:dyDescent="0.4">
      <c r="E25" s="2" t="s">
        <v>15</v>
      </c>
      <c r="F25" s="4">
        <f>AVERAGE(F5,F6)</f>
        <v>16.851040389195148</v>
      </c>
      <c r="G25" s="4">
        <f>AVERAGE(G5,H6)</f>
        <v>0</v>
      </c>
      <c r="H25" s="4">
        <f>AVERAGE(I5,I6)</f>
        <v>22.15568102277053</v>
      </c>
      <c r="I25" s="4">
        <f>AVERAGE(J5,J6)</f>
        <v>86.202874087553155</v>
      </c>
      <c r="J25" s="4">
        <f>AVERAGE(K5,K6)</f>
        <v>78.411348990425722</v>
      </c>
      <c r="K25" s="4">
        <f>AVERAGE(L5,L6)</f>
        <v>67.082320437806459</v>
      </c>
      <c r="N25" t="s">
        <v>30</v>
      </c>
      <c r="O25" s="4">
        <f>MIN(AVERAGE(F5:F6,), AVERAGE(F7), AVERAGE(F8:F9),AVERAGE(F10))</f>
        <v>11.234026926130099</v>
      </c>
      <c r="P25" s="4">
        <f>MIN(AVERAGE(G4), AVERAGE(G7), AVERAGE(G8:G9),AVERAGE(G10))</f>
        <v>13.45362404707371</v>
      </c>
      <c r="Q25" s="4">
        <f>MIN(AVERAGE(H4), AVERAGE(H7), AVERAGE(H8:H9),AVERAGE(H10))</f>
        <v>20.248456731316587</v>
      </c>
      <c r="R25" s="4">
        <f>MIN(AVERAGE(I4),AVERAGE(I5:I6),AVERAGE(I8:I9), AVERAGE(I10))</f>
        <v>22.15568102277053</v>
      </c>
      <c r="S25" s="4">
        <f>MIN(AVERAGE(J4),AVERAGE(J5:J6),AVERAGE(J7),AVERAGE(J10))</f>
        <v>25.019992006393608</v>
      </c>
      <c r="T25" s="4">
        <f>MIN(AVERAGE(K4),AVERAGE(K5:K6),AVERAGE(K7),AVERAGE(K10))</f>
        <v>25.079872407968907</v>
      </c>
      <c r="U25" s="4">
        <f>MIN(AVERAGE(L4),AVERAGE(L5:L6),L7,AVERAGE(L8:L9))</f>
        <v>25.049932207181257</v>
      </c>
    </row>
    <row r="26" spans="5:21" x14ac:dyDescent="0.4">
      <c r="E26" s="2">
        <v>4</v>
      </c>
      <c r="F26" s="4">
        <f>SQRT((B5-$B$2)^2 + (C5-$C$2)^2)</f>
        <v>36.796738985948195</v>
      </c>
      <c r="G26" s="4">
        <f>AVERAGE(G7,H7)</f>
        <v>22.15568102277053</v>
      </c>
      <c r="H26" s="4">
        <f>SQRT((B5-$B$5)^2 + (C5-$C$5)^2)</f>
        <v>0</v>
      </c>
      <c r="I26" s="4">
        <f>SQRT((B5-$B$6)^2 + (C5-$C$6)^2)</f>
        <v>64.660652641308843</v>
      </c>
      <c r="J26" s="4">
        <f>SQRT((B5-$B$7)^2 + (C5-$C$7)^2)</f>
        <v>56.603886792339623</v>
      </c>
      <c r="K26" s="4">
        <f>SQRT((B5-$B$8)^2 + (C5-$C$8)^2)</f>
        <v>47.169905660283021</v>
      </c>
      <c r="N26" t="s">
        <v>31</v>
      </c>
      <c r="O26">
        <f>IF(O24&gt;0,(O25-O24)/(MAX(O24:O25)),0)</f>
        <v>0</v>
      </c>
      <c r="P26">
        <f t="shared" ref="P26:U26" si="14">IF(P24&gt;0,(P25-P24)/(MAX(P24:P25)),0)</f>
        <v>0.31471665738286891</v>
      </c>
      <c r="Q26">
        <f t="shared" si="14"/>
        <v>0.54467915359525687</v>
      </c>
      <c r="R26">
        <f t="shared" si="14"/>
        <v>0</v>
      </c>
      <c r="S26">
        <f t="shared" si="14"/>
        <v>0.55314374662302346</v>
      </c>
      <c r="T26">
        <f t="shared" si="14"/>
        <v>0.55421065523656754</v>
      </c>
      <c r="U26">
        <f t="shared" si="14"/>
        <v>0</v>
      </c>
    </row>
    <row r="27" spans="5:21" x14ac:dyDescent="0.4">
      <c r="E27" s="2">
        <v>5</v>
      </c>
      <c r="F27" s="4">
        <f>SQRT((B6-$B$2)^2 + (C6-$C$2)^2)</f>
        <v>101.41498903022176</v>
      </c>
      <c r="G27" s="4">
        <f t="shared" ref="G27:G29" si="15">AVERAGE(G8,H8)</f>
        <v>86.202874087553155</v>
      </c>
      <c r="H27" s="4">
        <f>SQRT((B6-$B$5)^2 + (C6-$C$5)^2)</f>
        <v>64.660652641308843</v>
      </c>
      <c r="I27" s="4">
        <f>SQRT((B6-$B$6)^2 + (C6-$C$6)^2)</f>
        <v>0</v>
      </c>
      <c r="J27" s="5">
        <f>SQRT((B6-$B$7)^2 + (C6-$C$7)^2)</f>
        <v>11.180339887498949</v>
      </c>
      <c r="K27" s="4">
        <f>SQRT((B6-$B$8)^2 + (C6-$C$8)^2)</f>
        <v>25.019992006393608</v>
      </c>
      <c r="N27" t="s">
        <v>32</v>
      </c>
      <c r="O27">
        <f>AVERAGE(O26:U26)</f>
        <v>0.28096431611967382</v>
      </c>
    </row>
    <row r="28" spans="5:21" x14ac:dyDescent="0.4">
      <c r="E28" s="2">
        <v>6</v>
      </c>
      <c r="F28" s="4">
        <f>SQRT((B7-$B$2)^2 + (C7-$C$2)^2)</f>
        <v>93.005376188691372</v>
      </c>
      <c r="G28" s="4">
        <f t="shared" si="15"/>
        <v>78.411348990425722</v>
      </c>
      <c r="H28" s="4">
        <f>SQRT((B7-$B$5)^2 + (C7-$C$5)^2)</f>
        <v>56.603886792339623</v>
      </c>
      <c r="I28" s="5">
        <f>SQRT((B7-$B$6)^2 + (C7-$C$6)^2)</f>
        <v>11.180339887498949</v>
      </c>
      <c r="J28" s="4">
        <f>SQRT((B7-$B$7)^2 + (C7-$C$7)^2)</f>
        <v>0</v>
      </c>
      <c r="K28" s="4">
        <f>SQRT((B7-$B$8)^2 + (C7-$C$8)^2)</f>
        <v>25.079872407968907</v>
      </c>
    </row>
    <row r="29" spans="5:21" x14ac:dyDescent="0.4">
      <c r="E29" s="2">
        <v>7</v>
      </c>
      <c r="F29" s="4">
        <f>SQRT((B8-$B$2)^2 + (C8-$C$2)^2)</f>
        <v>83.240615086627031</v>
      </c>
      <c r="G29" s="4">
        <f t="shared" si="15"/>
        <v>67.082320437806459</v>
      </c>
      <c r="H29" s="4">
        <f>SQRT((B8-$B$5)^2 + (C8-$C$5)^2)</f>
        <v>47.169905660283021</v>
      </c>
      <c r="I29" s="4">
        <f>SQRT((B8-$B$6)^2 + (C8-$C$6)^2)</f>
        <v>25.019992006393608</v>
      </c>
      <c r="J29" s="4">
        <f>SQRT((B8-$B$7)^2 + (C8-$C$7)^2)</f>
        <v>25.079872407968907</v>
      </c>
      <c r="K29" s="4">
        <f>SQRT((B8-$B$8)^2 + (C8-$C$8)^2)</f>
        <v>0</v>
      </c>
    </row>
    <row r="30" spans="5:21" x14ac:dyDescent="0.4">
      <c r="F30" t="s">
        <v>3</v>
      </c>
      <c r="G30" t="s">
        <v>13</v>
      </c>
    </row>
    <row r="32" spans="5:21" x14ac:dyDescent="0.4">
      <c r="E32" t="s">
        <v>10</v>
      </c>
      <c r="F32" s="3">
        <v>1</v>
      </c>
      <c r="G32" s="3" t="s">
        <v>15</v>
      </c>
      <c r="H32" s="3">
        <v>4</v>
      </c>
      <c r="I32" s="3" t="s">
        <v>17</v>
      </c>
      <c r="J32" s="3">
        <v>7</v>
      </c>
      <c r="N32" s="3" t="s">
        <v>10</v>
      </c>
      <c r="O32" s="3">
        <v>1</v>
      </c>
      <c r="P32" s="3">
        <v>2</v>
      </c>
      <c r="Q32" s="3">
        <v>3</v>
      </c>
      <c r="R32" s="3">
        <v>4</v>
      </c>
      <c r="S32" s="3">
        <v>5</v>
      </c>
      <c r="T32" s="3">
        <v>6</v>
      </c>
      <c r="U32" s="3">
        <v>7</v>
      </c>
    </row>
    <row r="33" spans="5:21" x14ac:dyDescent="0.4">
      <c r="E33" s="2">
        <v>1</v>
      </c>
      <c r="F33" s="4">
        <f>SQRT((B2-$B$2)^2 + (C2-$C$2)^2)</f>
        <v>0</v>
      </c>
      <c r="G33" s="5">
        <f>AVERAGE(G14,H14)</f>
        <v>16.851040389195148</v>
      </c>
      <c r="H33" s="4">
        <f>SQRT((B2-$B$5)^2 + (C2-$C$5)^2)</f>
        <v>36.796738985948195</v>
      </c>
      <c r="I33" s="4">
        <f>AVERAGE(I24,J24)</f>
        <v>97.210182609456567</v>
      </c>
      <c r="J33" s="4">
        <f>SQRT((B2-$B$8)^2+(C2-$C$8)^2)</f>
        <v>83.240615086627031</v>
      </c>
      <c r="N33" t="s">
        <v>29</v>
      </c>
      <c r="O33" s="4">
        <f>AVERAGE(F5:F6)</f>
        <v>16.851040389195148</v>
      </c>
      <c r="P33" s="4">
        <f>AVERAGE(G4,G6)</f>
        <v>11.336584252183298</v>
      </c>
      <c r="Q33" s="4">
        <f>AVERAGE(H4:H5)</f>
        <v>14.734000594304737</v>
      </c>
      <c r="R33" s="4">
        <f>AVERAGE(I7)</f>
        <v>0</v>
      </c>
      <c r="S33" s="4">
        <f>AVERAGE(J9)</f>
        <v>11.180339887498949</v>
      </c>
      <c r="T33" s="4">
        <f>AVERAGE(K8)</f>
        <v>11.180339887498949</v>
      </c>
      <c r="U33" s="4">
        <f>AVERAGE(L20)</f>
        <v>0</v>
      </c>
    </row>
    <row r="34" spans="5:21" x14ac:dyDescent="0.4">
      <c r="E34" s="2" t="s">
        <v>15</v>
      </c>
      <c r="F34" s="5">
        <f>AVERAGE(F5,F6)</f>
        <v>16.851040389195148</v>
      </c>
      <c r="G34" s="4">
        <f>AVERAGE(G15,H16)</f>
        <v>0</v>
      </c>
      <c r="H34" s="4">
        <f>AVERAGE(I15,I16)</f>
        <v>22.15568102277053</v>
      </c>
      <c r="I34" s="4">
        <f>AVERAGE(J15,J16)</f>
        <v>86.202874087553155</v>
      </c>
      <c r="J34" s="4">
        <f>AVERAGE(L15,L16)</f>
        <v>67.082320437806459</v>
      </c>
      <c r="N34" t="s">
        <v>30</v>
      </c>
      <c r="O34" s="4">
        <f>MIN(AVERAGE(F7), AVERAGE(F8:F9), AVERAGE(F10))</f>
        <v>36.796738985948195</v>
      </c>
      <c r="P34" s="4">
        <f>MIN(AVERAGE(G7), AVERAGE(G8:G9), AVERAGE(G10))</f>
        <v>23.430749027719962</v>
      </c>
      <c r="Q34" s="4">
        <f>MIN(AVERAGE(H7), AVERAGE(H8:H9), AVERAGE(H10))</f>
        <v>20.880613017821101</v>
      </c>
      <c r="R34" s="4">
        <f>MIN(AVERAGE(I4:I6),AVERAGE(I8:I9),AVERAGE(I10))</f>
        <v>27.036033677163086</v>
      </c>
      <c r="S34" s="4">
        <f>MIN(AVERAGE(J4:J6),J7,J10)</f>
        <v>25.019992006393608</v>
      </c>
      <c r="T34" s="4">
        <f>MIN(AVERAGE(K4:K6),K7,K10)</f>
        <v>25.079872407968907</v>
      </c>
      <c r="U34" s="4">
        <f>MIN(AVERAGE(L4:L6),L7,AVERAGE(L8:L9))</f>
        <v>25.049932207181257</v>
      </c>
    </row>
    <row r="35" spans="5:21" x14ac:dyDescent="0.4">
      <c r="E35" s="2">
        <v>4</v>
      </c>
      <c r="F35" s="4">
        <f>SQRT((B5-$B$2)^2 + (C5-$C$2)^2)</f>
        <v>36.796738985948195</v>
      </c>
      <c r="G35" s="4">
        <f>AVERAGE(G17,H17)</f>
        <v>22.15568102277053</v>
      </c>
      <c r="H35" s="4">
        <f>SQRT((B5-$B$5)^2 + (C5-$C$5)^2)</f>
        <v>0</v>
      </c>
      <c r="I35" s="4">
        <f>AVERAGE(I26,J26)</f>
        <v>60.632269716824233</v>
      </c>
      <c r="J35" s="4">
        <f>SQRT((B5-$B$8)^2 + (C5-$C$8)^2)</f>
        <v>47.169905660283021</v>
      </c>
      <c r="N35" t="s">
        <v>31</v>
      </c>
      <c r="O35">
        <f>IF(O33&gt;0,(O34-O33)/(MAX(O33:O34)),0)</f>
        <v>0.54205071281913975</v>
      </c>
      <c r="P35">
        <f t="shared" ref="P35:U35" si="16">IF(P33&gt;0,(P34-P33)/(MAX(P33:P34)),0)</f>
        <v>0.51616637441801583</v>
      </c>
      <c r="Q35">
        <f t="shared" si="16"/>
        <v>0.29436934721554286</v>
      </c>
      <c r="R35">
        <f t="shared" si="16"/>
        <v>0</v>
      </c>
      <c r="S35">
        <f t="shared" si="16"/>
        <v>0.55314374662302346</v>
      </c>
      <c r="T35">
        <f t="shared" si="16"/>
        <v>0.55421065523656754</v>
      </c>
      <c r="U35">
        <f t="shared" si="16"/>
        <v>0</v>
      </c>
    </row>
    <row r="36" spans="5:21" x14ac:dyDescent="0.4">
      <c r="E36" s="2" t="s">
        <v>17</v>
      </c>
      <c r="F36" s="4">
        <f>AVERAGE(F27,F28)</f>
        <v>97.210182609456567</v>
      </c>
      <c r="G36" s="4">
        <f>AVERAGE(G18:G19,H18:H19)</f>
        <v>82.307111538989446</v>
      </c>
      <c r="H36" s="4">
        <f>AVERAGE(H28,H27)</f>
        <v>60.632269716824233</v>
      </c>
      <c r="I36" s="4">
        <f>AVERAGE(I27,J28)</f>
        <v>0</v>
      </c>
      <c r="J36" s="4">
        <f>AVERAGE(   K27,K28)</f>
        <v>25.049932207181257</v>
      </c>
      <c r="N36" t="s">
        <v>32</v>
      </c>
      <c r="O36">
        <f>AVERAGE(O35:U35)</f>
        <v>0.35142011947318424</v>
      </c>
    </row>
    <row r="37" spans="5:21" x14ac:dyDescent="0.4">
      <c r="E37" s="2">
        <v>7</v>
      </c>
      <c r="F37" s="4">
        <f>SQRT((B8-$B$2)^2 + (C8-$C$2)^2)</f>
        <v>83.240615086627031</v>
      </c>
      <c r="G37" s="4">
        <f>AVERAGE(G20,H20)</f>
        <v>67.082320437806459</v>
      </c>
      <c r="H37" s="4">
        <f>SQRT((B8-$B$5)^2 + (C8-$C$5)^2)</f>
        <v>47.169905660283021</v>
      </c>
      <c r="I37" s="4">
        <f>AVERAGE(I29,J29)</f>
        <v>25.049932207181257</v>
      </c>
      <c r="J37" s="4">
        <f>SQRT((B8-$B$8)^2 + (C8-$C$8)^2)</f>
        <v>0</v>
      </c>
    </row>
    <row r="38" spans="5:21" x14ac:dyDescent="0.4">
      <c r="F38" t="s">
        <v>3</v>
      </c>
      <c r="G38" s="4"/>
    </row>
    <row r="40" spans="5:21" x14ac:dyDescent="0.4">
      <c r="E40" t="s">
        <v>11</v>
      </c>
      <c r="F40" s="3" t="s">
        <v>18</v>
      </c>
      <c r="G40" s="3">
        <v>4</v>
      </c>
      <c r="H40" s="3" t="s">
        <v>17</v>
      </c>
      <c r="I40" s="3">
        <v>7</v>
      </c>
      <c r="N40" s="3" t="s">
        <v>11</v>
      </c>
      <c r="O40" s="3">
        <v>1</v>
      </c>
      <c r="P40" s="3">
        <v>2</v>
      </c>
      <c r="Q40" s="3">
        <v>3</v>
      </c>
      <c r="R40" s="3">
        <v>4</v>
      </c>
      <c r="S40" s="3">
        <v>5</v>
      </c>
      <c r="T40" s="3">
        <v>6</v>
      </c>
      <c r="U40" s="3">
        <v>7</v>
      </c>
    </row>
    <row r="41" spans="5:21" x14ac:dyDescent="0.4">
      <c r="E41" s="2" t="s">
        <v>18</v>
      </c>
      <c r="F41" s="4">
        <f>AVERAGE(F33,G34)</f>
        <v>0</v>
      </c>
      <c r="G41" s="4">
        <f>AVERAGE(I4:I6)</f>
        <v>27.036033677163086</v>
      </c>
      <c r="H41" s="4">
        <f>AVERAGE(I24:I25,J24:J25)</f>
        <v>89.758647074223006</v>
      </c>
      <c r="I41" s="4">
        <f>AVERAGE(J33,J34)</f>
        <v>75.161467762216745</v>
      </c>
      <c r="N41" t="s">
        <v>29</v>
      </c>
      <c r="O41" s="4">
        <f>AVERAGE(F5:F6)</f>
        <v>16.851040389195148</v>
      </c>
      <c r="P41" s="4">
        <f>AVERAGE(G4,G6)</f>
        <v>11.336584252183298</v>
      </c>
      <c r="Q41" s="4">
        <f>AVERAGE(H4:H5)</f>
        <v>14.734000594304737</v>
      </c>
      <c r="R41" s="4">
        <f>AVERAGE(I7)</f>
        <v>0</v>
      </c>
      <c r="S41" s="4">
        <f>AVERAGE(J9:J10)</f>
        <v>18.100165946946277</v>
      </c>
      <c r="T41" s="4">
        <f>AVERAGE(K8,K10)</f>
        <v>18.130106147733926</v>
      </c>
      <c r="U41" s="4">
        <f>AVERAGE(L8:L9)</f>
        <v>25.049932207181257</v>
      </c>
    </row>
    <row r="42" spans="5:21" x14ac:dyDescent="0.4">
      <c r="E42" s="2">
        <v>4</v>
      </c>
      <c r="F42" s="4">
        <f>AVERAGE(F7:H7)</f>
        <v>27.036033677163086</v>
      </c>
      <c r="G42" s="4">
        <f>SQRT((B5-$B$5)^2 + (C5-$C$5)^2)</f>
        <v>0</v>
      </c>
      <c r="H42" s="4">
        <f>AVERAGE(I26,J26)</f>
        <v>60.632269716824233</v>
      </c>
      <c r="I42" s="4">
        <f>SQRT((B5-$B$8)^2 + (C5-$C$8)^2)</f>
        <v>47.169905660283021</v>
      </c>
      <c r="N42" t="s">
        <v>30</v>
      </c>
      <c r="O42" s="4">
        <f>MIN(F7,AVERAGE(F8:F10))</f>
        <v>36.796738985948195</v>
      </c>
      <c r="P42" s="4">
        <f>MIN(G7,AVERAGE(G8:G10))</f>
        <v>23.430749027719962</v>
      </c>
      <c r="Q42" s="4">
        <f>MIN(H7,AVERAGE(H8:H10))</f>
        <v>20.880613017821101</v>
      </c>
      <c r="R42" s="4">
        <f>MIN(AVERAGE(I4:I6),AVERAGE(I8:I10))</f>
        <v>27.036033677163086</v>
      </c>
      <c r="S42" s="4">
        <f>MIN(AVERAGE(J4:J6),J7)</f>
        <v>64.660652641308843</v>
      </c>
      <c r="T42" s="4">
        <f>MIN(AVERAGE(K4:K6),K7)</f>
        <v>56.603886792339623</v>
      </c>
      <c r="U42" s="4">
        <f>MIN(AVERAGE(L4:L6),L7)</f>
        <v>47.169905660283021</v>
      </c>
    </row>
    <row r="43" spans="5:21" x14ac:dyDescent="0.4">
      <c r="E43" s="2" t="s">
        <v>17</v>
      </c>
      <c r="F43" s="4">
        <f>AVERAGE(F36,G36)</f>
        <v>89.758647074223006</v>
      </c>
      <c r="G43" s="4">
        <f>AVERAGE(H27,H28)</f>
        <v>60.632269716824233</v>
      </c>
      <c r="H43" s="4">
        <f>AVERAGE(I27,J28)</f>
        <v>0</v>
      </c>
      <c r="I43" s="5">
        <f>AVERAGE(   K27,K28)</f>
        <v>25.049932207181257</v>
      </c>
      <c r="N43" t="s">
        <v>31</v>
      </c>
      <c r="O43">
        <f>IF(O41&gt;0,(O42-O41)/(MAX(O41:O42)),0)</f>
        <v>0.54205071281913975</v>
      </c>
      <c r="P43">
        <f>IF(P41&gt;0,(P42-P41)/(MAX(P41:P42)),0)</f>
        <v>0.51616637441801583</v>
      </c>
      <c r="Q43">
        <f>IF(Q41&gt;0,(Q42-Q41)/(MAX(Q41:Q42)),0)</f>
        <v>0.29436934721554286</v>
      </c>
      <c r="R43">
        <f t="shared" ref="R43:U43" si="17">IF(R41&gt;0,(R42-R41)/(MAX(R41:R42)),0)</f>
        <v>0</v>
      </c>
      <c r="S43">
        <f>IF(S41&gt;0,(S42-S41)/(MAX(S41:S42)),0)</f>
        <v>0.72007449341173402</v>
      </c>
      <c r="T43">
        <f>IF(T41&gt;0,(T42-T41)/(MAX(T41:T42)),0)</f>
        <v>0.67970209865186271</v>
      </c>
      <c r="U43">
        <f t="shared" si="17"/>
        <v>0.46894249932169663</v>
      </c>
    </row>
    <row r="44" spans="5:21" x14ac:dyDescent="0.4">
      <c r="E44" s="2">
        <v>7</v>
      </c>
      <c r="F44" s="4">
        <f>AVERAGE(F37,G37)</f>
        <v>75.161467762216745</v>
      </c>
      <c r="G44" s="4">
        <f>SQRT((B8-$B$5)^2 + (C8-$C$5)^2)</f>
        <v>47.169905660283021</v>
      </c>
      <c r="H44" s="5">
        <f>AVERAGE(I29,J29)</f>
        <v>25.049932207181257</v>
      </c>
      <c r="I44" s="4">
        <f>SQRT((B8-$B$8)^2 + (C8-$C$8)^2)</f>
        <v>0</v>
      </c>
      <c r="N44" t="s">
        <v>32</v>
      </c>
      <c r="O44">
        <f>AVERAGE(O43:U43)</f>
        <v>0.46018650369114161</v>
      </c>
    </row>
    <row r="45" spans="5:21" x14ac:dyDescent="0.4">
      <c r="F45" t="s">
        <v>3</v>
      </c>
      <c r="G45" t="s">
        <v>19</v>
      </c>
    </row>
    <row r="47" spans="5:21" x14ac:dyDescent="0.4">
      <c r="E47" t="s">
        <v>12</v>
      </c>
      <c r="F47" s="3" t="s">
        <v>18</v>
      </c>
      <c r="G47" s="3">
        <v>4</v>
      </c>
      <c r="H47" s="3" t="s">
        <v>20</v>
      </c>
      <c r="N47" s="3" t="s">
        <v>12</v>
      </c>
      <c r="O47" s="3">
        <v>1</v>
      </c>
      <c r="P47" s="3">
        <v>2</v>
      </c>
      <c r="Q47" s="3">
        <v>3</v>
      </c>
      <c r="R47" s="3">
        <v>4</v>
      </c>
      <c r="S47" s="3">
        <v>5</v>
      </c>
      <c r="T47" s="3">
        <v>6</v>
      </c>
      <c r="U47" s="3">
        <v>7</v>
      </c>
    </row>
    <row r="48" spans="5:21" x14ac:dyDescent="0.4">
      <c r="E48" s="2" t="s">
        <v>18</v>
      </c>
      <c r="F48" s="4">
        <f>F41</f>
        <v>0</v>
      </c>
      <c r="G48" s="5">
        <f>AVERAGE(I4:I6)</f>
        <v>27.036033677163086</v>
      </c>
      <c r="H48" s="4">
        <f>AVERAGE(J4:L6)</f>
        <v>82.339340815234536</v>
      </c>
      <c r="N48" t="s">
        <v>29</v>
      </c>
      <c r="O48" s="4">
        <f>AVERAGE(F5:F7)</f>
        <v>23.49960658811283</v>
      </c>
      <c r="P48" s="4">
        <f>AVERAGE(G4,G6:G7)</f>
        <v>15.367972510695518</v>
      </c>
      <c r="Q48" s="4">
        <f>AVERAGE(H4:H5,H7)</f>
        <v>16.782871402143524</v>
      </c>
      <c r="R48" s="4">
        <f>AVERAGE(I4:I6)</f>
        <v>27.036033677163086</v>
      </c>
      <c r="S48" s="4">
        <f>AVERAGE(J9:J10)</f>
        <v>18.100165946946277</v>
      </c>
      <c r="T48" s="4">
        <f>AVERAGE(K8,K10)</f>
        <v>18.130106147733926</v>
      </c>
      <c r="U48" s="4">
        <f>AVERAGE(L8:L9)</f>
        <v>25.049932207181257</v>
      </c>
    </row>
    <row r="49" spans="5:21" x14ac:dyDescent="0.4">
      <c r="E49" s="2">
        <v>4</v>
      </c>
      <c r="F49" s="5">
        <f>AVERAGE(F7:H7)</f>
        <v>27.036033677163086</v>
      </c>
      <c r="G49" s="4">
        <f>G42</f>
        <v>0</v>
      </c>
      <c r="H49" s="4">
        <f>AVERAGE(J7:L7)</f>
        <v>56.144815031310493</v>
      </c>
      <c r="N49" t="s">
        <v>30</v>
      </c>
      <c r="O49" s="4">
        <f>AVERAGE(F8:F10)</f>
        <v>92.553660101846731</v>
      </c>
      <c r="P49" s="4">
        <f>AVERAGE(G8:G10)</f>
        <v>79.262020873058432</v>
      </c>
      <c r="Q49" s="4">
        <f>AVERAGE(H8:H10)</f>
        <v>75.202341470798473</v>
      </c>
      <c r="R49" s="4">
        <f>AVERAGE(I8:I10)</f>
        <v>56.144815031310493</v>
      </c>
      <c r="S49" s="4">
        <f>AVERAGE(J4:J7)</f>
        <v>84.620347461659236</v>
      </c>
      <c r="T49" s="4">
        <f>AVERAGE(K4:K7)</f>
        <v>76.607990240470613</v>
      </c>
      <c r="U49" s="4">
        <f>AVERAGE(L4:L7)</f>
        <v>66.143790405630739</v>
      </c>
    </row>
    <row r="50" spans="5:21" x14ac:dyDescent="0.4">
      <c r="E50" s="2" t="s">
        <v>20</v>
      </c>
      <c r="F50" s="4">
        <f>AVERAGE(F8:H10)</f>
        <v>82.339340815234536</v>
      </c>
      <c r="G50" s="4">
        <f>AVERAGE(I18:I20)</f>
        <v>56.144815031310493</v>
      </c>
      <c r="H50" s="4">
        <f>AVERAGE(H43,I44)</f>
        <v>0</v>
      </c>
      <c r="N50" t="s">
        <v>31</v>
      </c>
      <c r="O50">
        <f>(O49-O48)/(MAX(O48:O49))</f>
        <v>0.7460974902315729</v>
      </c>
      <c r="P50">
        <f t="shared" ref="P50:U50" si="18">(P49-P48)/(MAX(P48:P49))</f>
        <v>0.80611177533174438</v>
      </c>
      <c r="Q50">
        <f t="shared" si="18"/>
        <v>0.77683046732447258</v>
      </c>
      <c r="R50">
        <f t="shared" si="18"/>
        <v>0.51845894118475944</v>
      </c>
      <c r="S50">
        <f t="shared" si="18"/>
        <v>0.7861014934363475</v>
      </c>
      <c r="T50">
        <f t="shared" si="18"/>
        <v>0.76333922752934824</v>
      </c>
      <c r="U50">
        <f t="shared" si="18"/>
        <v>0.62128066665727721</v>
      </c>
    </row>
    <row r="51" spans="5:21" x14ac:dyDescent="0.4">
      <c r="F51" t="s">
        <v>3</v>
      </c>
      <c r="G51" t="s">
        <v>22</v>
      </c>
      <c r="N51" t="s">
        <v>32</v>
      </c>
      <c r="O51" s="6">
        <f>AVERAGE(O50:U50)</f>
        <v>0.71688858024221758</v>
      </c>
      <c r="P51" s="6" t="s">
        <v>33</v>
      </c>
    </row>
    <row r="53" spans="5:21" x14ac:dyDescent="0.4">
      <c r="E53" t="s">
        <v>27</v>
      </c>
      <c r="F53" s="3" t="s">
        <v>21</v>
      </c>
      <c r="G53" s="3" t="s">
        <v>20</v>
      </c>
    </row>
    <row r="54" spans="5:21" x14ac:dyDescent="0.4">
      <c r="E54" s="2" t="s">
        <v>21</v>
      </c>
      <c r="F54" s="4">
        <f>MAX(F48,G49)</f>
        <v>0</v>
      </c>
      <c r="G54" s="5">
        <f>AVERAGE(J4:L7)</f>
        <v>75.79070936925352</v>
      </c>
    </row>
    <row r="55" spans="5:21" x14ac:dyDescent="0.4">
      <c r="E55" s="2" t="s">
        <v>20</v>
      </c>
      <c r="F55" s="5">
        <f>AVERAGE(F8:I10)</f>
        <v>75.79070936925352</v>
      </c>
      <c r="G55" s="4">
        <f>H50</f>
        <v>0</v>
      </c>
    </row>
    <row r="56" spans="5:21" x14ac:dyDescent="0.4">
      <c r="F56" t="s">
        <v>3</v>
      </c>
      <c r="G56" t="s">
        <v>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Agglomerative - Single</vt:lpstr>
      <vt:lpstr>Agglomerative - Complete</vt:lpstr>
      <vt:lpstr>Agglomerative -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LOUISE ESCIBIR ASUERO</dc:creator>
  <cp:lastModifiedBy>Jeremy Tan</cp:lastModifiedBy>
  <dcterms:created xsi:type="dcterms:W3CDTF">2025-03-15T02:11:29Z</dcterms:created>
  <dcterms:modified xsi:type="dcterms:W3CDTF">2025-04-30T11:50:25Z</dcterms:modified>
</cp:coreProperties>
</file>