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_Parameters" sheetId="1" r:id="rId1"/>
    <sheet name="Executive_Dashboard" sheetId="2" r:id="rId2"/>
    <sheet name="Cost_Timeline" sheetId="3" r:id="rId3"/>
    <sheet name="Sensitivity_Analysis" sheetId="4" r:id="rId4"/>
    <sheet name="Break_Even_Analysis" sheetId="5" r:id="rId5"/>
    <sheet name="Assumptions_Checklist" sheetId="6" r:id="rId6"/>
    <sheet name="Methodology" sheetId="7" r:id="rId7"/>
  </sheets>
  <calcPr calcId="124519" fullCalcOnLoad="1"/>
</workbook>
</file>

<file path=xl/sharedStrings.xml><?xml version="1.0" encoding="utf-8"?>
<sst xmlns="http://schemas.openxmlformats.org/spreadsheetml/2006/main" count="274" uniqueCount="218">
  <si>
    <t>BUILD vs BUY DECISION CALCULATOR - INPUT PARAMETERS</t>
  </si>
  <si>
    <t>Instructions: Modify the YELLOW cells to update all calculations throughout the workbook</t>
  </si>
  <si>
    <t>CORE BUILD PARAMETERS</t>
  </si>
  <si>
    <t>Build Timeline (months)</t>
  </si>
  <si>
    <t>Time required to complete the build project</t>
  </si>
  <si>
    <t>Build Timeline Std Dev (months)</t>
  </si>
  <si>
    <t>Uncertainty in build timeline (0 = no uncertainty)</t>
  </si>
  <si>
    <t>FTE Annual Cost ($)</t>
  </si>
  <si>
    <t>Fully loaded annual cost per full-time equivalent</t>
  </si>
  <si>
    <t>FTE Cost Std Dev ($)</t>
  </si>
  <si>
    <t>Uncertainty in FTE costs (0 = no uncertainty)</t>
  </si>
  <si>
    <t>Number of FTEs</t>
  </si>
  <si>
    <t>Number of full-time equivalent team members</t>
  </si>
  <si>
    <t>Capitalization Rate (%)</t>
  </si>
  <si>
    <t>Percentage of labor costs that can be capitalized for tax purposes</t>
  </si>
  <si>
    <t>Asset Useful Life (years)</t>
  </si>
  <si>
    <t>Expected useful life of the solution</t>
  </si>
  <si>
    <t>Build Success Probability (%)</t>
  </si>
  <si>
    <t>Probability the build project will succeed</t>
  </si>
  <si>
    <t>WACC - Discount Rate (%)</t>
  </si>
  <si>
    <t>Weighted Average Cost of Capital for present value calculations</t>
  </si>
  <si>
    <t>R&amp;D Tax Credit Rate (%)</t>
  </si>
  <si>
    <t>Tax credit rate for qualified research expenses (typically 13-17%)</t>
  </si>
  <si>
    <t>Miscellaneous Build Costs ($)</t>
  </si>
  <si>
    <t>Additional one-time costs (training, migration, etc.)</t>
  </si>
  <si>
    <t>Infrastructure CapEx ($)</t>
  </si>
  <si>
    <t>Capital expenditure for hardware/infrastructure</t>
  </si>
  <si>
    <t>Annual Maintenance OpEx ($)</t>
  </si>
  <si>
    <t>Ongoing annual operational costs</t>
  </si>
  <si>
    <t>Monthly Amortization ($)</t>
  </si>
  <si>
    <t>Monthly recurring costs during build phase</t>
  </si>
  <si>
    <t>Technical Risk (%)</t>
  </si>
  <si>
    <t>Additional cost risk from technical challenges</t>
  </si>
  <si>
    <t>Vendor Risk (%)</t>
  </si>
  <si>
    <t>Risk of vendor-related cost increases</t>
  </si>
  <si>
    <t>Market Risk (%)</t>
  </si>
  <si>
    <t>Risk from market condition changes</t>
  </si>
  <si>
    <t>BUY OPTION PARAMETERS</t>
  </si>
  <si>
    <t>One-Time Purchase Price ($)</t>
  </si>
  <si>
    <t>Total cost for one-time software purchase</t>
  </si>
  <si>
    <t>Annual Subscription Price ($)</t>
  </si>
  <si>
    <t>Annual cost for subscription-based pricing</t>
  </si>
  <si>
    <t>Annual Price Increase (%)</t>
  </si>
  <si>
    <t>Expected annual increase in subscription costs</t>
  </si>
  <si>
    <t>KEY CALCULATED VALUES (Auto-Updated)</t>
  </si>
  <si>
    <t>Total FTE Costs ($)</t>
  </si>
  <si>
    <t>Total labor costs for build project</t>
  </si>
  <si>
    <t>Capitalized Labor ($)</t>
  </si>
  <si>
    <t>Portion of labor costs that can be capitalized</t>
  </si>
  <si>
    <t>Expensed Labor ($)</t>
  </si>
  <si>
    <t>Portion of labor costs expensed immediately</t>
  </si>
  <si>
    <t>Estimated Tax Credit ($)</t>
  </si>
  <si>
    <t>Tax credit on capitalized R&amp;D expenses</t>
  </si>
  <si>
    <t>USAGE INSTRUCTIONS</t>
  </si>
  <si>
    <t>1. Yellow cells are INPUT PARAMETERS - modify these to see changes throughout the workbook</t>
  </si>
  <si>
    <t>2. Green cells are CALCULATED VALUES - these update automatically based on your inputs</t>
  </si>
  <si>
    <t>3. Other worksheets reference these cells, so changes here update the entire analysis</t>
  </si>
  <si>
    <t>4. Tax Credit is calculated as: Capitalized Labor × Tax Credit Rate</t>
  </si>
  <si>
    <t>5. Save the file to preserve your parameter changes for future use</t>
  </si>
  <si>
    <t>BUILD vs BUY DECISION DASHBOARD</t>
  </si>
  <si>
    <t>Analysis Date: August 05, 2025</t>
  </si>
  <si>
    <t>KEY FINANCIAL METRICS</t>
  </si>
  <si>
    <t>BUILD Option Total Cost:</t>
  </si>
  <si>
    <t>TBD</t>
  </si>
  <si>
    <t>BUY Option Total Cost:</t>
  </si>
  <si>
    <t>FINANCIAL ADVANTAGE:</t>
  </si>
  <si>
    <t>RECOMMENDATION:</t>
  </si>
  <si>
    <t>RISK ASSESSMENT</t>
  </si>
  <si>
    <t>Total Risk Score:</t>
  </si>
  <si>
    <t>Risk Level: HIGH</t>
  </si>
  <si>
    <t>KEY ASSUMPTIONS</t>
  </si>
  <si>
    <t>Build Timeline:</t>
  </si>
  <si>
    <t>18.0 months</t>
  </si>
  <si>
    <t>Team Size:</t>
  </si>
  <si>
    <t>3.0 FTEs</t>
  </si>
  <si>
    <t>Success Probability:</t>
  </si>
  <si>
    <t>85.0%</t>
  </si>
  <si>
    <t>WACC (Discount Rate):</t>
  </si>
  <si>
    <t>8.5%</t>
  </si>
  <si>
    <t>NEXT STEPS &amp; VALIDATION</t>
  </si>
  <si>
    <t>□ Review all yellow input cells in Input_Parameters sheet</t>
  </si>
  <si>
    <t>□ Validate FTE cost assumptions with HR/Finance</t>
  </si>
  <si>
    <t>□ Confirm vendor pricing and escalation rates</t>
  </si>
  <si>
    <t>□ Review risk assessments with technical team</t>
  </si>
  <si>
    <t>□ Consider sensitivity analysis for key variables</t>
  </si>
  <si>
    <t>□ Obtain stakeholder buy-in on recommendation</t>
  </si>
  <si>
    <t>This analysis is based on assumptions in Input_Parameters. Update inputs to see real-time results.</t>
  </si>
  <si>
    <t>DYNAMIC Cost Breakdown Timeline (Updates from Input_Parameters)</t>
  </si>
  <si>
    <t>WACC Rate (from Input_Parameters):</t>
  </si>
  <si>
    <t>BUILD OPTION - Cost Components (Dynamic)</t>
  </si>
  <si>
    <t>Cost Component</t>
  </si>
  <si>
    <t>Year 0</t>
  </si>
  <si>
    <t>Year 1</t>
  </si>
  <si>
    <t>Year 2</t>
  </si>
  <si>
    <t>Year 3</t>
  </si>
  <si>
    <t>Year 4</t>
  </si>
  <si>
    <t>Year 5</t>
  </si>
  <si>
    <t>Nominal Total</t>
  </si>
  <si>
    <t>PV Factor</t>
  </si>
  <si>
    <t>Present Value</t>
  </si>
  <si>
    <t>Cost Type</t>
  </si>
  <si>
    <t>Notes</t>
  </si>
  <si>
    <t>FTE Labor Costs (Expensed)</t>
  </si>
  <si>
    <t>-</t>
  </si>
  <si>
    <t>OpEx</t>
  </si>
  <si>
    <t>Development team costs (expensed portion)</t>
  </si>
  <si>
    <t>FTE Labor Costs (Capitalized)</t>
  </si>
  <si>
    <t>CapEx</t>
  </si>
  <si>
    <t>Development team costs (capitalized for tax purposes)</t>
  </si>
  <si>
    <t>Miscellaneous Costs</t>
  </si>
  <si>
    <t>Additional development expenses</t>
  </si>
  <si>
    <t>Infrastructure CapEx</t>
  </si>
  <si>
    <t>Hardware and infrastructure investment</t>
  </si>
  <si>
    <t>Ongoing Maintenance</t>
  </si>
  <si>
    <t>Annual maintenance and support costs</t>
  </si>
  <si>
    <t>R&amp;D Tax Credit (Benefit)</t>
  </si>
  <si>
    <t>Benefit</t>
  </si>
  <si>
    <t>Tax credit reduces overall cost</t>
  </si>
  <si>
    <t>BUY OPTION - Cost Components (Dynamic)</t>
  </si>
  <si>
    <t>One-Time Purchase</t>
  </si>
  <si>
    <t>Software license purchase</t>
  </si>
  <si>
    <t>Annual Subscription (All Years)</t>
  </si>
  <si>
    <t>Multi-year subscription with escalation</t>
  </si>
  <si>
    <t>SUMMARY TOTALS (Auto-Calculated)</t>
  </si>
  <si>
    <t>BUILD OPTION - Total Present Value</t>
  </si>
  <si>
    <t>Includes R&amp;D tax credit benefit</t>
  </si>
  <si>
    <t>BUY OPTION - Total Present Value</t>
  </si>
  <si>
    <t>NPV DIFFERENCE (Build - Buy)</t>
  </si>
  <si>
    <t>Negative = Build preferred</t>
  </si>
  <si>
    <t>KEY INSIGHTS</t>
  </si>
  <si>
    <t>• All values automatically update when you change Input_Parameters sheet</t>
  </si>
  <si>
    <t>• Tax credit reduces build cost (calculated on capitalized labor)</t>
  </si>
  <si>
    <t>• Present values use WACC discounting for accurate comparison</t>
  </si>
  <si>
    <t>• Negative NPV Difference means BUILD is preferred</t>
  </si>
  <si>
    <t>• Positive NPV Difference means BUY is preferred</t>
  </si>
  <si>
    <t>SENSITIVITY ANALYSIS - Impact of Parameter Changes</t>
  </si>
  <si>
    <t>Shows how NPV difference changes with ±20% parameter variation</t>
  </si>
  <si>
    <t>Parameter</t>
  </si>
  <si>
    <t>-20%</t>
  </si>
  <si>
    <t>Base Case</t>
  </si>
  <si>
    <t>+20%</t>
  </si>
  <si>
    <t>Impact Range</t>
  </si>
  <si>
    <t>See Cost_Timeline for impact</t>
  </si>
  <si>
    <t>Team Size (people)</t>
  </si>
  <si>
    <t>Success Probability (%)</t>
  </si>
  <si>
    <t>WACC Rate (%)</t>
  </si>
  <si>
    <t>Subscription Price ($)</t>
  </si>
  <si>
    <t>Key Insights:</t>
  </si>
  <si>
    <t>• Parameters with highest impact should be validated carefully</t>
  </si>
  <si>
    <t>• Consider Monte Carlo analysis for uncertain parameters</t>
  </si>
  <si>
    <t>• Test different scenarios by modifying Input_Parameters</t>
  </si>
  <si>
    <t>BREAK-EVEN ANALYSIS</t>
  </si>
  <si>
    <t>Identifies critical thresholds where build vs buy decision changes</t>
  </si>
  <si>
    <t>KEY BREAK-EVEN POINTS</t>
  </si>
  <si>
    <t>Subscription Break-Even Timeline</t>
  </si>
  <si>
    <t>5.4 years</t>
  </si>
  <si>
    <t>Time when build cost equals cumulative subscription</t>
  </si>
  <si>
    <t>One-Time Purchase Comparison</t>
  </si>
  <si>
    <t>77% of purchase price</t>
  </si>
  <si>
    <t>Build cost as percentage of buy price</t>
  </si>
  <si>
    <t>Team Size Break-Even</t>
  </si>
  <si>
    <t>3.9 FTEs</t>
  </si>
  <si>
    <t>Maximum team size before buy becomes favorable</t>
  </si>
  <si>
    <t>Timeline Break-Even</t>
  </si>
  <si>
    <t>23 months</t>
  </si>
  <si>
    <t>Maximum build time before buy becomes favorable</t>
  </si>
  <si>
    <t>SCENARIO TESTING</t>
  </si>
  <si>
    <t>Test these scenarios by modifying Input_Parameters:</t>
  </si>
  <si>
    <t>• What if build timeline increases by 50%?</t>
  </si>
  <si>
    <t>• What if subscription price increases by 20% annually?</t>
  </si>
  <si>
    <t>• What if team needs 1 additional FTE?</t>
  </si>
  <si>
    <t>• What if success probability drops to 70%?</t>
  </si>
  <si>
    <t>• What if WACC increases to reflect higher risk?</t>
  </si>
  <si>
    <t>ASSUMPTIONS VALIDATION CHECKLIST</t>
  </si>
  <si>
    <t>Validate these assumptions before finalizing your decision:</t>
  </si>
  <si>
    <t>Assumption Category</t>
  </si>
  <si>
    <t>Status</t>
  </si>
  <si>
    <t>Build timeline is realistic</t>
  </si>
  <si>
    <t>PASS</t>
  </si>
  <si>
    <t>18.0 months - typical range is 6-36 months</t>
  </si>
  <si>
    <t>FTE costs include all loaded costs</t>
  </si>
  <si>
    <t>$145,000 - should include benefits, overhead</t>
  </si>
  <si>
    <t>Success probability is conservative</t>
  </si>
  <si>
    <t>85.0% - consider project complexity and team experience</t>
  </si>
  <si>
    <t>WACC reflects true cost of capital</t>
  </si>
  <si>
    <t>8.5% - should align with company cost of capital</t>
  </si>
  <si>
    <t>Subscription pricing confirmed with vendor</t>
  </si>
  <si>
    <t>REVIEW</t>
  </si>
  <si>
    <t>Validate current pricing and escalation terms</t>
  </si>
  <si>
    <t>Risk factors reflect actual project risks</t>
  </si>
  <si>
    <t>Consider technical, market, and execution risks</t>
  </si>
  <si>
    <t>Tax implications have been considered</t>
  </si>
  <si>
    <t>Verify R&amp;D tax credit eligibility and rates</t>
  </si>
  <si>
    <t>BUILD vs BUY ANALYSIS METHODOLOGY</t>
  </si>
  <si>
    <t>OVERVIEW</t>
  </si>
  <si>
    <t>This analysis uses Net Present Value (NPV) methodology to compare build vs buy options.</t>
  </si>
  <si>
    <t>All costs are discounted to present value using the specified WACC rate.</t>
  </si>
  <si>
    <t/>
  </si>
  <si>
    <t>BUILD COST CALCULATION</t>
  </si>
  <si>
    <t>1. Labor Costs: FTE Count × Annual Cost × (Timeline/12) × Success Probability</t>
  </si>
  <si>
    <t>2. Tax Credit: Capitalized Labor × Tax Credit Rate (reduces total cost)</t>
  </si>
  <si>
    <t>3. Additional Costs: CapEx + OpEx (PV) + Amortization (PV) + Miscellaneous</t>
  </si>
  <si>
    <t>4. Risk Adjustment: Base costs × (1 + Total Risk Factors)</t>
  </si>
  <si>
    <t>BUY COST CALCULATION</t>
  </si>
  <si>
    <t>1. One-time Purchase: Immediate cost in Year 0</t>
  </si>
  <si>
    <t>2. Subscription: Annual costs with escalation, discounted over useful life</t>
  </si>
  <si>
    <t xml:space="preserve">   - Starts in Year 1 for annual subscriptions</t>
  </si>
  <si>
    <t xml:space="preserve">   - Escalated by annual increase rate</t>
  </si>
  <si>
    <t xml:space="preserve">   - Discounted by WACC for each year</t>
  </si>
  <si>
    <t>DECISION CRITERIA</t>
  </si>
  <si>
    <t>• NPV Difference = Build Cost - Buy Cost</t>
  </si>
  <si>
    <t>• Negative difference indicates Build is preferred</t>
  </si>
  <si>
    <t>• Positive difference indicates Buy is preferred</t>
  </si>
  <si>
    <t>• Consider risk tolerance and strategic factors beyond pure NPV</t>
  </si>
  <si>
    <t>• All costs are in nominal dollars</t>
  </si>
  <si>
    <t>• WACC represents appropriate discount rate for the organization</t>
  </si>
  <si>
    <t>• Success probability applies to entire build cost</t>
  </si>
  <si>
    <t>• Tax credits are received when expenses are incurred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</si>
</sst>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"/>
    <numFmt numFmtId="166" formatCode="0.00%"/>
    <numFmt numFmtId="167" formatCode="0.0%"/>
    <numFmt numFmtId="168" formatCode="#,##0.0"/>
  </numFmts>
  <fonts count="8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65" fontId="2" fillId="4" borderId="1" xfId="0" applyNumberFormat="1" applyFont="1" applyFill="1" applyBorder="1" applyAlignment="1">
      <alignment horizontal="right"/>
    </xf>
    <xf numFmtId="166" fontId="2" fillId="4" borderId="1" xfId="0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0" fontId="3" fillId="6" borderId="1" xfId="0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0" fontId="5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0" fontId="7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1" width="35.7109375" customWidth="1"/>
    <col min="2" max="2" width="20.7109375" customWidth="1"/>
    <col min="3" max="3" width="50.7109375" customWidth="1"/>
  </cols>
  <sheetData>
    <row r="1" spans="1:3">
      <c r="A1" s="1" t="s">
        <v>0</v>
      </c>
      <c r="B1" s="1"/>
      <c r="C1" s="1"/>
    </row>
    <row r="3" spans="1:3">
      <c r="A3" s="2" t="s">
        <v>1</v>
      </c>
    </row>
    <row r="4" spans="1:3">
      <c r="A4" s="3" t="s">
        <v>2</v>
      </c>
      <c r="B4" s="3"/>
      <c r="C4" s="3"/>
    </row>
    <row r="6" spans="1:3">
      <c r="A6" s="2" t="s">
        <v>3</v>
      </c>
      <c r="B6" s="4">
        <v>18</v>
      </c>
      <c r="C6" s="5" t="s">
        <v>4</v>
      </c>
    </row>
    <row r="7" spans="1:3">
      <c r="A7" s="2" t="s">
        <v>5</v>
      </c>
      <c r="B7" s="4">
        <v>2</v>
      </c>
      <c r="C7" s="5" t="s">
        <v>6</v>
      </c>
    </row>
    <row r="8" spans="1:3">
      <c r="A8" s="2" t="s">
        <v>7</v>
      </c>
      <c r="B8" s="6">
        <v>145000</v>
      </c>
      <c r="C8" s="5" t="s">
        <v>8</v>
      </c>
    </row>
    <row r="9" spans="1:3">
      <c r="A9" s="2" t="s">
        <v>9</v>
      </c>
      <c r="B9" s="6">
        <v>15000</v>
      </c>
      <c r="C9" s="5" t="s">
        <v>10</v>
      </c>
    </row>
    <row r="10" spans="1:3">
      <c r="A10" s="2" t="s">
        <v>11</v>
      </c>
      <c r="B10" s="4">
        <v>3</v>
      </c>
      <c r="C10" s="5" t="s">
        <v>12</v>
      </c>
    </row>
    <row r="11" spans="1:3">
      <c r="A11" s="2" t="s">
        <v>13</v>
      </c>
      <c r="B11" s="7">
        <v>0.75</v>
      </c>
      <c r="C11" s="5" t="s">
        <v>14</v>
      </c>
    </row>
    <row r="12" spans="1:3">
      <c r="A12" s="2" t="s">
        <v>15</v>
      </c>
      <c r="B12" s="4">
        <v>5</v>
      </c>
      <c r="C12" s="5" t="s">
        <v>16</v>
      </c>
    </row>
    <row r="13" spans="1:3">
      <c r="A13" s="2" t="s">
        <v>17</v>
      </c>
      <c r="B13" s="7">
        <v>0.85</v>
      </c>
      <c r="C13" s="5" t="s">
        <v>18</v>
      </c>
    </row>
    <row r="14" spans="1:3">
      <c r="A14" s="2" t="s">
        <v>19</v>
      </c>
      <c r="B14" s="7">
        <v>0.08500000000000001</v>
      </c>
      <c r="C14" s="5" t="s">
        <v>20</v>
      </c>
    </row>
    <row r="15" spans="1:3">
      <c r="A15" s="2" t="s">
        <v>21</v>
      </c>
      <c r="B15" s="7">
        <v>0.15</v>
      </c>
      <c r="C15" s="5" t="s">
        <v>22</v>
      </c>
    </row>
    <row r="16" spans="1:3">
      <c r="A16" s="2" t="s">
        <v>23</v>
      </c>
      <c r="B16" s="6">
        <v>25000</v>
      </c>
      <c r="C16" s="5" t="s">
        <v>24</v>
      </c>
    </row>
    <row r="17" spans="1:3">
      <c r="A17" s="2" t="s">
        <v>25</v>
      </c>
      <c r="B17" s="6">
        <v>65000</v>
      </c>
      <c r="C17" s="5" t="s">
        <v>26</v>
      </c>
    </row>
    <row r="18" spans="1:3">
      <c r="A18" s="2" t="s">
        <v>27</v>
      </c>
      <c r="B18" s="6">
        <v>18000</v>
      </c>
      <c r="C18" s="5" t="s">
        <v>28</v>
      </c>
    </row>
    <row r="19" spans="1:3">
      <c r="A19" s="2" t="s">
        <v>29</v>
      </c>
      <c r="B19" s="6">
        <v>8000</v>
      </c>
      <c r="C19" s="5" t="s">
        <v>30</v>
      </c>
    </row>
    <row r="20" spans="1:3">
      <c r="A20" s="2" t="s">
        <v>31</v>
      </c>
      <c r="B20" s="7">
        <v>0.12</v>
      </c>
      <c r="C20" s="5" t="s">
        <v>32</v>
      </c>
    </row>
    <row r="21" spans="1:3">
      <c r="A21" s="2" t="s">
        <v>33</v>
      </c>
      <c r="B21" s="7">
        <v>0.08</v>
      </c>
      <c r="C21" s="5" t="s">
        <v>34</v>
      </c>
    </row>
    <row r="22" spans="1:3">
      <c r="A22" s="2" t="s">
        <v>35</v>
      </c>
      <c r="B22" s="7">
        <v>0.06</v>
      </c>
      <c r="C22" s="5" t="s">
        <v>36</v>
      </c>
    </row>
    <row r="23" spans="1:3">
      <c r="A23" s="3" t="s">
        <v>37</v>
      </c>
      <c r="B23" s="3"/>
      <c r="C23" s="3"/>
    </row>
    <row r="25" spans="1:3">
      <c r="A25" s="2" t="s">
        <v>38</v>
      </c>
      <c r="B25" s="6">
        <v>850000</v>
      </c>
      <c r="C25" s="5" t="s">
        <v>39</v>
      </c>
    </row>
    <row r="26" spans="1:3">
      <c r="A26" s="2" t="s">
        <v>40</v>
      </c>
      <c r="B26" s="6">
        <v>120000</v>
      </c>
      <c r="C26" s="5" t="s">
        <v>41</v>
      </c>
    </row>
    <row r="27" spans="1:3">
      <c r="A27" s="2" t="s">
        <v>42</v>
      </c>
      <c r="B27" s="7">
        <v>0.035</v>
      </c>
      <c r="C27" s="5" t="s">
        <v>43</v>
      </c>
    </row>
    <row r="29" spans="1:3">
      <c r="A29" s="3" t="s">
        <v>44</v>
      </c>
      <c r="B29" s="3"/>
      <c r="C29" s="3"/>
    </row>
    <row r="31" spans="1:3">
      <c r="A31" s="2" t="s">
        <v>45</v>
      </c>
      <c r="B31" s="8">
        <f>(B6/12)*B8*B10</f>
        <v>0</v>
      </c>
      <c r="C31" s="5" t="s">
        <v>46</v>
      </c>
    </row>
    <row r="32" spans="1:3">
      <c r="A32" s="2" t="s">
        <v>47</v>
      </c>
      <c r="B32" s="8">
        <f>B31*B11</f>
        <v>0</v>
      </c>
      <c r="C32" s="5" t="s">
        <v>48</v>
      </c>
    </row>
    <row r="33" spans="1:3">
      <c r="A33" s="2" t="s">
        <v>49</v>
      </c>
      <c r="B33" s="8">
        <f>B31-B32</f>
        <v>0</v>
      </c>
      <c r="C33" s="5" t="s">
        <v>50</v>
      </c>
    </row>
    <row r="34" spans="1:3">
      <c r="A34" s="2" t="s">
        <v>51</v>
      </c>
      <c r="B34" s="8">
        <f>B32*B15</f>
        <v>0</v>
      </c>
      <c r="C34" s="5" t="s">
        <v>52</v>
      </c>
    </row>
    <row r="36" spans="1:3">
      <c r="A36" s="3" t="s">
        <v>53</v>
      </c>
      <c r="B36" s="3"/>
      <c r="C36" s="3"/>
    </row>
    <row r="38" spans="1:3">
      <c r="A38" s="5" t="s">
        <v>54</v>
      </c>
    </row>
    <row r="39" spans="1:3">
      <c r="A39" s="5" t="s">
        <v>55</v>
      </c>
    </row>
    <row r="40" spans="1:3">
      <c r="A40" s="5" t="s">
        <v>56</v>
      </c>
    </row>
    <row r="41" spans="1:3">
      <c r="A41" s="5" t="s">
        <v>57</v>
      </c>
    </row>
    <row r="42" spans="1:3">
      <c r="A42" s="5" t="s">
        <v>58</v>
      </c>
    </row>
  </sheetData>
  <mergeCells count="5">
    <mergeCell ref="A1:C1"/>
    <mergeCell ref="A4:C4"/>
    <mergeCell ref="A23:C23"/>
    <mergeCell ref="A29:C29"/>
    <mergeCell ref="A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20.7109375" customWidth="1"/>
  </cols>
  <sheetData>
    <row r="1" spans="1:4">
      <c r="A1" s="1" t="s">
        <v>59</v>
      </c>
      <c r="B1" s="1"/>
      <c r="C1" s="1"/>
      <c r="D1" s="1"/>
    </row>
    <row r="2" spans="1:4">
      <c r="A2" s="2" t="s">
        <v>60</v>
      </c>
      <c r="B2" s="2"/>
      <c r="C2" s="2"/>
      <c r="D2" s="2"/>
    </row>
    <row r="4" spans="1:4">
      <c r="A4" s="3" t="s">
        <v>61</v>
      </c>
      <c r="B4" s="3"/>
      <c r="C4" s="3"/>
      <c r="D4" s="3"/>
    </row>
    <row r="7" spans="1:4">
      <c r="A7" s="9" t="s">
        <v>62</v>
      </c>
      <c r="B7" s="10" t="s">
        <v>63</v>
      </c>
      <c r="C7" s="9" t="s">
        <v>64</v>
      </c>
      <c r="D7" s="10" t="s">
        <v>63</v>
      </c>
    </row>
    <row r="9" spans="1:4">
      <c r="A9" s="9" t="s">
        <v>65</v>
      </c>
      <c r="B9" s="10" t="s">
        <v>63</v>
      </c>
      <c r="C9" s="9" t="s">
        <v>66</v>
      </c>
      <c r="D9" s="10" t="s">
        <v>63</v>
      </c>
    </row>
    <row r="11" spans="1:4">
      <c r="A11" s="3" t="s">
        <v>67</v>
      </c>
      <c r="B11" s="3"/>
      <c r="C11" s="3"/>
      <c r="D11" s="3"/>
    </row>
    <row r="13" spans="1:4">
      <c r="A13" s="2" t="s">
        <v>68</v>
      </c>
      <c r="B13" s="11">
        <v>26</v>
      </c>
      <c r="C13" s="12" t="s">
        <v>69</v>
      </c>
    </row>
    <row r="14" spans="1:4">
      <c r="A14" s="3" t="s">
        <v>70</v>
      </c>
      <c r="B14" s="3"/>
      <c r="C14" s="3"/>
      <c r="D14" s="3"/>
    </row>
    <row r="16" spans="1:4">
      <c r="A16" s="2" t="s">
        <v>71</v>
      </c>
      <c r="B16" s="5" t="s">
        <v>72</v>
      </c>
      <c r="C16" s="2" t="s">
        <v>73</v>
      </c>
      <c r="D16" s="5" t="s">
        <v>74</v>
      </c>
    </row>
    <row r="17" spans="1:4">
      <c r="A17" s="2" t="s">
        <v>75</v>
      </c>
      <c r="B17" s="5" t="s">
        <v>76</v>
      </c>
      <c r="C17" s="2" t="s">
        <v>77</v>
      </c>
      <c r="D17" s="5" t="s">
        <v>78</v>
      </c>
    </row>
    <row r="18" spans="1:4">
      <c r="A18" s="3" t="s">
        <v>79</v>
      </c>
      <c r="B18" s="3"/>
      <c r="C18" s="3"/>
      <c r="D18" s="3"/>
    </row>
    <row r="20" spans="1:4">
      <c r="A20" s="5" t="s">
        <v>80</v>
      </c>
    </row>
    <row r="21" spans="1:4">
      <c r="A21" s="5" t="s">
        <v>81</v>
      </c>
    </row>
    <row r="22" spans="1:4">
      <c r="A22" s="5" t="s">
        <v>82</v>
      </c>
    </row>
    <row r="23" spans="1:4">
      <c r="A23" s="5" t="s">
        <v>83</v>
      </c>
    </row>
    <row r="24" spans="1:4">
      <c r="A24" s="5" t="s">
        <v>84</v>
      </c>
    </row>
    <row r="25" spans="1:4">
      <c r="A25" s="5" t="s">
        <v>85</v>
      </c>
    </row>
    <row r="26" spans="1:4">
      <c r="A26" s="13" t="s">
        <v>86</v>
      </c>
      <c r="B26" s="13"/>
      <c r="C26" s="13"/>
      <c r="D26" s="13"/>
    </row>
  </sheetData>
  <mergeCells count="7">
    <mergeCell ref="A1:D1"/>
    <mergeCell ref="A2:D2"/>
    <mergeCell ref="A4:D4"/>
    <mergeCell ref="A11:D11"/>
    <mergeCell ref="A14:D14"/>
    <mergeCell ref="A18:D18"/>
    <mergeCell ref="A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workbookViewId="0"/>
  </sheetViews>
  <sheetFormatPr defaultRowHeight="15"/>
  <cols>
    <col min="1" max="1" width="25.7109375" customWidth="1"/>
    <col min="2" max="13" width="15.7109375" customWidth="1"/>
  </cols>
  <sheetData>
    <row r="1" spans="1:13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A3" s="2" t="s">
        <v>88</v>
      </c>
      <c r="B3" s="11">
        <f>Input_Parameters!B14</f>
        <v>0</v>
      </c>
    </row>
    <row r="5" spans="1:13">
      <c r="A5" s="3" t="s">
        <v>89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96</v>
      </c>
      <c r="H6" s="2" t="s">
        <v>97</v>
      </c>
      <c r="I6" s="2" t="s">
        <v>98</v>
      </c>
      <c r="J6" s="2" t="s">
        <v>99</v>
      </c>
      <c r="K6" s="2" t="s">
        <v>100</v>
      </c>
      <c r="L6" s="2" t="s">
        <v>101</v>
      </c>
    </row>
    <row r="7" spans="1:13">
      <c r="A7" s="5" t="s">
        <v>102</v>
      </c>
      <c r="B7" s="14">
        <f>Input_Parameters!B33</f>
        <v>0</v>
      </c>
      <c r="C7" s="5" t="s">
        <v>103</v>
      </c>
      <c r="D7" s="5" t="s">
        <v>103</v>
      </c>
      <c r="E7" s="5" t="s">
        <v>103</v>
      </c>
      <c r="F7" s="5" t="s">
        <v>103</v>
      </c>
      <c r="G7" s="5" t="s">
        <v>103</v>
      </c>
      <c r="H7" s="15">
        <f>SUM(B7:G7)</f>
        <v>0</v>
      </c>
      <c r="I7" s="16">
        <f>1</f>
        <v>0</v>
      </c>
      <c r="J7" s="15">
        <f>H7</f>
        <v>0</v>
      </c>
      <c r="K7" s="5" t="s">
        <v>104</v>
      </c>
      <c r="L7" s="5" t="s">
        <v>105</v>
      </c>
    </row>
    <row r="8" spans="1:13">
      <c r="A8" s="5" t="s">
        <v>106</v>
      </c>
      <c r="B8" s="14">
        <f>Input_Parameters!B32</f>
        <v>0</v>
      </c>
      <c r="C8" s="5" t="s">
        <v>103</v>
      </c>
      <c r="D8" s="5" t="s">
        <v>103</v>
      </c>
      <c r="E8" s="5" t="s">
        <v>103</v>
      </c>
      <c r="F8" s="5" t="s">
        <v>103</v>
      </c>
      <c r="G8" s="5" t="s">
        <v>103</v>
      </c>
      <c r="H8" s="15">
        <f>SUM(B8:G8)</f>
        <v>0</v>
      </c>
      <c r="I8" s="16">
        <f>1</f>
        <v>0</v>
      </c>
      <c r="J8" s="15">
        <f>H8</f>
        <v>0</v>
      </c>
      <c r="K8" s="5" t="s">
        <v>107</v>
      </c>
      <c r="L8" s="5" t="s">
        <v>108</v>
      </c>
    </row>
    <row r="9" spans="1:13">
      <c r="A9" s="5" t="s">
        <v>109</v>
      </c>
      <c r="B9" s="14">
        <f>Input_Parameters!B16</f>
        <v>0</v>
      </c>
      <c r="C9" s="5" t="s">
        <v>103</v>
      </c>
      <c r="D9" s="5" t="s">
        <v>103</v>
      </c>
      <c r="E9" s="5" t="s">
        <v>103</v>
      </c>
      <c r="F9" s="5" t="s">
        <v>103</v>
      </c>
      <c r="G9" s="5" t="s">
        <v>103</v>
      </c>
      <c r="H9" s="15">
        <f>SUM(B9:G9)</f>
        <v>0</v>
      </c>
      <c r="I9" s="16">
        <f>1</f>
        <v>0</v>
      </c>
      <c r="J9" s="15">
        <f>H9</f>
        <v>0</v>
      </c>
      <c r="K9" s="5" t="s">
        <v>104</v>
      </c>
      <c r="L9" s="5" t="s">
        <v>110</v>
      </c>
    </row>
    <row r="10" spans="1:13">
      <c r="A10" s="5" t="s">
        <v>111</v>
      </c>
      <c r="B10" s="14">
        <f>Input_Parameters!B17</f>
        <v>0</v>
      </c>
      <c r="C10" s="5" t="s">
        <v>103</v>
      </c>
      <c r="D10" s="5" t="s">
        <v>103</v>
      </c>
      <c r="E10" s="5" t="s">
        <v>103</v>
      </c>
      <c r="F10" s="5" t="s">
        <v>103</v>
      </c>
      <c r="G10" s="5" t="s">
        <v>103</v>
      </c>
      <c r="H10" s="15">
        <f>SUM(B10:G10)</f>
        <v>0</v>
      </c>
      <c r="I10" s="16">
        <f>1</f>
        <v>0</v>
      </c>
      <c r="J10" s="15">
        <f>H10</f>
        <v>0</v>
      </c>
      <c r="K10" s="5" t="s">
        <v>107</v>
      </c>
      <c r="L10" s="5" t="s">
        <v>112</v>
      </c>
    </row>
    <row r="11" spans="1:13">
      <c r="A11" s="5" t="s">
        <v>113</v>
      </c>
      <c r="B11" s="5" t="s">
        <v>103</v>
      </c>
      <c r="C11" s="14">
        <f>IF(AND(1&gt;=1,1&lt;=Input_Parameters!B12,Input_Parameters!B18&gt;0),Input_Parameters!B18,0)</f>
        <v>0</v>
      </c>
      <c r="D11" s="14">
        <f>IF(AND(2&gt;=1,2&lt;=Input_Parameters!B12,Input_Parameters!B18&gt;0),Input_Parameters!B18,0)</f>
        <v>0</v>
      </c>
      <c r="E11" s="14">
        <f>IF(AND(3&gt;=1,3&lt;=Input_Parameters!B12,Input_Parameters!B18&gt;0),Input_Parameters!B18,0)</f>
        <v>0</v>
      </c>
      <c r="F11" s="14">
        <f>IF(AND(4&gt;=1,4&lt;=Input_Parameters!B12,Input_Parameters!B18&gt;0),Input_Parameters!B18,0)</f>
        <v>0</v>
      </c>
      <c r="G11" s="14">
        <f>IF(AND(5&gt;=1,5&lt;=Input_Parameters!B12,Input_Parameters!B18&gt;0),Input_Parameters!B18,0)</f>
        <v>0</v>
      </c>
      <c r="H11" s="15">
        <f>SUM(B11:G11)</f>
        <v>0</v>
      </c>
      <c r="I11" s="16">
        <f>IF(H11=0,0,J11/H11)</f>
        <v>0</v>
      </c>
      <c r="J11" s="15">
        <f>IF(Input_Parameters!B18=0,0,Input_Parameters!B18/(1+Input_Parameters!B14)^1+Input_Parameters!B18/(1+Input_Parameters!B14)^2+Input_Parameters!B18/(1+Input_Parameters!B14)^3+Input_Parameters!B18/(1+Input_Parameters!B14)^4+Input_Parameters!B18/(1+Input_Parameters!B14)^5)</f>
        <v>0</v>
      </c>
      <c r="K11" s="5" t="s">
        <v>104</v>
      </c>
      <c r="L11" s="5" t="s">
        <v>114</v>
      </c>
    </row>
    <row r="12" spans="1:13">
      <c r="A12" s="5" t="s">
        <v>115</v>
      </c>
      <c r="B12" s="14">
        <f>-Input_Parameters!B34</f>
        <v>0</v>
      </c>
      <c r="C12" s="5" t="s">
        <v>103</v>
      </c>
      <c r="D12" s="5" t="s">
        <v>103</v>
      </c>
      <c r="E12" s="5" t="s">
        <v>103</v>
      </c>
      <c r="F12" s="5" t="s">
        <v>103</v>
      </c>
      <c r="G12" s="5" t="s">
        <v>103</v>
      </c>
      <c r="H12" s="15">
        <f>SUM(B12:G12)</f>
        <v>0</v>
      </c>
      <c r="I12" s="16">
        <f>1</f>
        <v>0</v>
      </c>
      <c r="J12" s="15">
        <f>H12</f>
        <v>0</v>
      </c>
      <c r="K12" s="5" t="s">
        <v>116</v>
      </c>
      <c r="L12" s="5" t="s">
        <v>117</v>
      </c>
    </row>
    <row r="14" spans="1:13">
      <c r="A14" s="3" t="s">
        <v>118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5" t="s">
        <v>119</v>
      </c>
      <c r="B15" s="14">
        <f>IF(Input_Parameters!B25&gt;0,Input_Parameters!B25,0)</f>
        <v>0</v>
      </c>
      <c r="C15" s="5" t="s">
        <v>103</v>
      </c>
      <c r="D15" s="5" t="s">
        <v>103</v>
      </c>
      <c r="E15" s="5" t="s">
        <v>103</v>
      </c>
      <c r="F15" s="5" t="s">
        <v>103</v>
      </c>
      <c r="G15" s="5" t="s">
        <v>103</v>
      </c>
      <c r="H15" s="15">
        <f>SUM(B15:G15)</f>
        <v>0</v>
      </c>
      <c r="I15" s="16">
        <f>1</f>
        <v>0</v>
      </c>
      <c r="J15" s="15">
        <f>H15</f>
        <v>0</v>
      </c>
      <c r="K15" s="5" t="s">
        <v>107</v>
      </c>
      <c r="L15" s="5" t="s">
        <v>120</v>
      </c>
    </row>
    <row r="16" spans="1:13">
      <c r="A16" s="5" t="s">
        <v>121</v>
      </c>
      <c r="B16" s="5" t="s">
        <v>103</v>
      </c>
      <c r="C16" s="14">
        <f>IF(AND(Input_Parameters!B26&gt;0,1&lt;=Input_Parameters!B12),Input_Parameters!B26*((1+Input_Parameters!B27)^1),0)</f>
        <v>0</v>
      </c>
      <c r="D16" s="14">
        <f>IF(AND(Input_Parameters!B26&gt;0,2&lt;=Input_Parameters!B12),Input_Parameters!B26*((1+Input_Parameters!B27)^2),0)</f>
        <v>0</v>
      </c>
      <c r="E16" s="14">
        <f>IF(AND(Input_Parameters!B26&gt;0,3&lt;=Input_Parameters!B12),Input_Parameters!B26*((1+Input_Parameters!B27)^3),0)</f>
        <v>0</v>
      </c>
      <c r="F16" s="14">
        <f>IF(AND(Input_Parameters!B26&gt;0,4&lt;=Input_Parameters!B12),Input_Parameters!B26*((1+Input_Parameters!B27)^4),0)</f>
        <v>0</v>
      </c>
      <c r="G16" s="14">
        <f>IF(AND(Input_Parameters!B26&gt;0,5&lt;=Input_Parameters!B12),Input_Parameters!B26*((1+Input_Parameters!B27)^5),0)</f>
        <v>0</v>
      </c>
      <c r="H16" s="15">
        <f>SUM(B16:G16)</f>
        <v>0</v>
      </c>
      <c r="I16" s="16">
        <f>IF(H16=0,0,J16/H16)</f>
        <v>0</v>
      </c>
      <c r="J16" s="15">
        <f>IF(Input_Parameters!B26=0,0,C16/(1+Input_Parameters!B14)^1+D16/(1+Input_Parameters!B14)^2+E16/(1+Input_Parameters!B14)^3+F16/(1+Input_Parameters!B14)^4+G16/(1+Input_Parameters!B14)^5)</f>
        <v>0</v>
      </c>
      <c r="K16" s="5" t="s">
        <v>104</v>
      </c>
      <c r="L16" s="5" t="s">
        <v>122</v>
      </c>
    </row>
    <row r="19" spans="1:13">
      <c r="A19" s="3" t="s">
        <v>123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2" t="s">
        <v>124</v>
      </c>
      <c r="J20" s="15">
        <f>SUM(J6:J11)</f>
        <v>0</v>
      </c>
      <c r="L20" s="5" t="s">
        <v>125</v>
      </c>
    </row>
    <row r="21" spans="1:13">
      <c r="A21" s="2" t="s">
        <v>126</v>
      </c>
      <c r="J21" s="15">
        <f>SUM(J14:J15)</f>
        <v>0</v>
      </c>
    </row>
    <row r="22" spans="1:13">
      <c r="A22" s="2" t="s">
        <v>127</v>
      </c>
      <c r="J22" s="15">
        <f>J20-J21</f>
        <v>0</v>
      </c>
      <c r="L22" s="5" t="s">
        <v>128</v>
      </c>
    </row>
    <row r="25" spans="1:13">
      <c r="A25" s="3" t="s">
        <v>129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5" t="s">
        <v>130</v>
      </c>
    </row>
    <row r="27" spans="1:13">
      <c r="A27" s="5" t="s">
        <v>131</v>
      </c>
    </row>
    <row r="28" spans="1:13">
      <c r="A28" s="5" t="s">
        <v>132</v>
      </c>
    </row>
    <row r="29" spans="1:13">
      <c r="A29" s="5" t="s">
        <v>133</v>
      </c>
    </row>
    <row r="30" spans="1:13">
      <c r="A30" s="5" t="s">
        <v>134</v>
      </c>
    </row>
  </sheetData>
  <mergeCells count="5">
    <mergeCell ref="A1:M1"/>
    <mergeCell ref="A5:M5"/>
    <mergeCell ref="A14:M14"/>
    <mergeCell ref="A19:M19"/>
    <mergeCell ref="A25:M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30.7109375" customWidth="1"/>
    <col min="2" max="5" width="15.7109375" customWidth="1"/>
  </cols>
  <sheetData>
    <row r="1" spans="1:5">
      <c r="A1" s="1" t="s">
        <v>135</v>
      </c>
      <c r="B1" s="1"/>
      <c r="C1" s="1"/>
      <c r="D1" s="1"/>
      <c r="E1" s="1"/>
    </row>
    <row r="3" spans="1:5">
      <c r="A3" s="2" t="s">
        <v>136</v>
      </c>
    </row>
    <row r="5" spans="1:5">
      <c r="A5" s="3" t="s">
        <v>137</v>
      </c>
      <c r="B5" s="3" t="s">
        <v>138</v>
      </c>
      <c r="C5" s="3" t="s">
        <v>139</v>
      </c>
      <c r="D5" s="3" t="s">
        <v>140</v>
      </c>
      <c r="E5" s="3" t="s">
        <v>141</v>
      </c>
    </row>
    <row r="6" spans="1:5">
      <c r="A6" s="2" t="s">
        <v>3</v>
      </c>
      <c r="B6" s="16">
        <v>14.4</v>
      </c>
      <c r="C6" s="16">
        <v>18</v>
      </c>
      <c r="D6" s="16">
        <v>21.6</v>
      </c>
      <c r="E6" s="5" t="s">
        <v>142</v>
      </c>
    </row>
    <row r="7" spans="1:5">
      <c r="A7" s="2" t="s">
        <v>7</v>
      </c>
      <c r="B7" s="16">
        <v>116000</v>
      </c>
      <c r="C7" s="16">
        <v>145000</v>
      </c>
      <c r="D7" s="16">
        <v>174000</v>
      </c>
      <c r="E7" s="5" t="s">
        <v>142</v>
      </c>
    </row>
    <row r="8" spans="1:5">
      <c r="A8" s="2" t="s">
        <v>143</v>
      </c>
      <c r="B8" s="16">
        <v>2.4</v>
      </c>
      <c r="C8" s="16">
        <v>3</v>
      </c>
      <c r="D8" s="16">
        <v>3.6</v>
      </c>
      <c r="E8" s="5" t="s">
        <v>142</v>
      </c>
    </row>
    <row r="9" spans="1:5">
      <c r="A9" s="2" t="s">
        <v>144</v>
      </c>
      <c r="B9" s="16">
        <v>68</v>
      </c>
      <c r="C9" s="16">
        <v>85</v>
      </c>
      <c r="D9" s="16">
        <v>102</v>
      </c>
      <c r="E9" s="5" t="s">
        <v>142</v>
      </c>
    </row>
    <row r="10" spans="1:5">
      <c r="A10" s="2" t="s">
        <v>145</v>
      </c>
      <c r="B10" s="16">
        <v>6.800000000000001</v>
      </c>
      <c r="C10" s="16">
        <v>8.5</v>
      </c>
      <c r="D10" s="16">
        <v>10.2</v>
      </c>
      <c r="E10" s="5" t="s">
        <v>142</v>
      </c>
    </row>
    <row r="11" spans="1:5">
      <c r="A11" s="2" t="s">
        <v>146</v>
      </c>
      <c r="B11" s="16">
        <v>96000</v>
      </c>
      <c r="C11" s="16">
        <v>120000</v>
      </c>
      <c r="D11" s="16">
        <v>144000</v>
      </c>
      <c r="E11" s="5" t="s">
        <v>142</v>
      </c>
    </row>
    <row r="14" spans="1:5">
      <c r="A14" s="2" t="s">
        <v>147</v>
      </c>
    </row>
    <row r="15" spans="1:5">
      <c r="A15" s="5" t="s">
        <v>148</v>
      </c>
    </row>
    <row r="16" spans="1:5">
      <c r="A16" s="5" t="s">
        <v>149</v>
      </c>
    </row>
    <row r="17" spans="1:1">
      <c r="A17" s="5" t="s">
        <v>150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1" max="1" width="35.7109375" customWidth="1"/>
    <col min="2" max="3" width="20.7109375" customWidth="1"/>
  </cols>
  <sheetData>
    <row r="1" spans="1:3">
      <c r="A1" s="1" t="s">
        <v>151</v>
      </c>
      <c r="B1" s="1"/>
      <c r="C1" s="1"/>
    </row>
    <row r="3" spans="1:3">
      <c r="A3" s="2" t="s">
        <v>152</v>
      </c>
    </row>
    <row r="4" spans="1:3">
      <c r="A4" s="3" t="s">
        <v>153</v>
      </c>
      <c r="B4" s="3"/>
      <c r="C4" s="3"/>
    </row>
    <row r="6" spans="1:3">
      <c r="A6" s="2" t="s">
        <v>154</v>
      </c>
      <c r="B6" s="16" t="s">
        <v>155</v>
      </c>
      <c r="C6" s="5" t="s">
        <v>156</v>
      </c>
    </row>
    <row r="7" spans="1:3">
      <c r="A7" s="2" t="s">
        <v>157</v>
      </c>
      <c r="B7" s="5" t="s">
        <v>158</v>
      </c>
      <c r="C7" s="5" t="s">
        <v>159</v>
      </c>
    </row>
    <row r="8" spans="1:3">
      <c r="A8" s="2" t="s">
        <v>160</v>
      </c>
      <c r="B8" s="16" t="s">
        <v>161</v>
      </c>
      <c r="C8" s="5" t="s">
        <v>162</v>
      </c>
    </row>
    <row r="9" spans="1:3">
      <c r="A9" s="2" t="s">
        <v>163</v>
      </c>
      <c r="B9" s="16" t="s">
        <v>164</v>
      </c>
      <c r="C9" s="5" t="s">
        <v>165</v>
      </c>
    </row>
    <row r="11" spans="1:3">
      <c r="A11" s="3" t="s">
        <v>166</v>
      </c>
      <c r="B11" s="3"/>
      <c r="C11" s="3"/>
    </row>
    <row r="13" spans="1:3">
      <c r="A13" s="2" t="s">
        <v>167</v>
      </c>
    </row>
    <row r="14" spans="1:3">
      <c r="A14" s="5" t="s">
        <v>168</v>
      </c>
    </row>
    <row r="15" spans="1:3">
      <c r="A15" s="5" t="s">
        <v>169</v>
      </c>
    </row>
    <row r="16" spans="1:3">
      <c r="A16" s="5" t="s">
        <v>170</v>
      </c>
    </row>
    <row r="17" spans="1:1">
      <c r="A17" s="5" t="s">
        <v>171</v>
      </c>
    </row>
    <row r="18" spans="1:1">
      <c r="A18" s="5" t="s">
        <v>172</v>
      </c>
    </row>
  </sheetData>
  <mergeCells count="3">
    <mergeCell ref="A1:C1"/>
    <mergeCell ref="A4:C4"/>
    <mergeCell ref="A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cols>
    <col min="1" max="1" width="40.7109375" customWidth="1"/>
    <col min="2" max="2" width="15.7109375" customWidth="1"/>
    <col min="3" max="3" width="30.7109375" customWidth="1"/>
  </cols>
  <sheetData>
    <row r="1" spans="1:3">
      <c r="A1" s="1" t="s">
        <v>173</v>
      </c>
      <c r="B1" s="1"/>
      <c r="C1" s="1"/>
    </row>
    <row r="3" spans="1:3">
      <c r="A3" s="2" t="s">
        <v>174</v>
      </c>
    </row>
    <row r="5" spans="1:3">
      <c r="A5" s="3" t="s">
        <v>175</v>
      </c>
      <c r="B5" s="3" t="s">
        <v>176</v>
      </c>
      <c r="C5" s="3" t="s">
        <v>101</v>
      </c>
    </row>
    <row r="6" spans="1:3">
      <c r="A6" s="5" t="s">
        <v>177</v>
      </c>
      <c r="B6" s="17" t="s">
        <v>178</v>
      </c>
      <c r="C6" s="5" t="s">
        <v>179</v>
      </c>
    </row>
    <row r="7" spans="1:3">
      <c r="A7" s="5" t="s">
        <v>180</v>
      </c>
      <c r="B7" s="17" t="s">
        <v>178</v>
      </c>
      <c r="C7" s="5" t="s">
        <v>181</v>
      </c>
    </row>
    <row r="8" spans="1:3">
      <c r="A8" s="5" t="s">
        <v>182</v>
      </c>
      <c r="B8" s="17" t="s">
        <v>178</v>
      </c>
      <c r="C8" s="5" t="s">
        <v>183</v>
      </c>
    </row>
    <row r="9" spans="1:3">
      <c r="A9" s="5" t="s">
        <v>184</v>
      </c>
      <c r="B9" s="17" t="s">
        <v>178</v>
      </c>
      <c r="C9" s="5" t="s">
        <v>185</v>
      </c>
    </row>
    <row r="10" spans="1:3">
      <c r="A10" s="5" t="s">
        <v>186</v>
      </c>
      <c r="B10" s="13" t="s">
        <v>187</v>
      </c>
      <c r="C10" s="5" t="s">
        <v>188</v>
      </c>
    </row>
    <row r="11" spans="1:3">
      <c r="A11" s="5" t="s">
        <v>189</v>
      </c>
      <c r="B11" s="13" t="s">
        <v>187</v>
      </c>
      <c r="C11" s="5" t="s">
        <v>190</v>
      </c>
    </row>
    <row r="12" spans="1:3">
      <c r="A12" s="5" t="s">
        <v>191</v>
      </c>
      <c r="B12" s="13" t="s">
        <v>187</v>
      </c>
      <c r="C12" s="5" t="s">
        <v>192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0"/>
  <sheetViews>
    <sheetView workbookViewId="0"/>
  </sheetViews>
  <sheetFormatPr defaultRowHeight="15"/>
  <cols>
    <col min="1" max="1" width="80.7109375" customWidth="1"/>
  </cols>
  <sheetData>
    <row r="1" spans="1:1">
      <c r="A1" s="1" t="s">
        <v>193</v>
      </c>
    </row>
    <row r="3" spans="1:1">
      <c r="A3" s="3" t="s">
        <v>194</v>
      </c>
    </row>
    <row r="4" spans="1:1">
      <c r="A4" s="5" t="s">
        <v>195</v>
      </c>
    </row>
    <row r="5" spans="1:1">
      <c r="A5" s="5" t="s">
        <v>196</v>
      </c>
    </row>
    <row r="6" spans="1:1">
      <c r="A6" s="5" t="s">
        <v>197</v>
      </c>
    </row>
    <row r="7" spans="1:1">
      <c r="A7" s="3" t="s">
        <v>198</v>
      </c>
    </row>
    <row r="8" spans="1:1">
      <c r="A8" s="5" t="s">
        <v>199</v>
      </c>
    </row>
    <row r="9" spans="1:1">
      <c r="A9" s="5" t="s">
        <v>200</v>
      </c>
    </row>
    <row r="10" spans="1:1">
      <c r="A10" s="5" t="s">
        <v>201</v>
      </c>
    </row>
    <row r="11" spans="1:1">
      <c r="A11" s="5" t="s">
        <v>202</v>
      </c>
    </row>
    <row r="12" spans="1:1">
      <c r="A12" s="5" t="s">
        <v>197</v>
      </c>
    </row>
    <row r="13" spans="1:1">
      <c r="A13" s="3" t="s">
        <v>203</v>
      </c>
    </row>
    <row r="14" spans="1:1">
      <c r="A14" s="5" t="s">
        <v>204</v>
      </c>
    </row>
    <row r="15" spans="1:1">
      <c r="A15" s="5" t="s">
        <v>205</v>
      </c>
    </row>
    <row r="16" spans="1:1">
      <c r="A16" s="5" t="s">
        <v>206</v>
      </c>
    </row>
    <row r="17" spans="1:1">
      <c r="A17" s="5" t="s">
        <v>207</v>
      </c>
    </row>
    <row r="18" spans="1:1">
      <c r="A18" s="5" t="s">
        <v>208</v>
      </c>
    </row>
    <row r="19" spans="1:1">
      <c r="A19" s="5" t="s">
        <v>197</v>
      </c>
    </row>
    <row r="20" spans="1:1">
      <c r="A20" s="3" t="s">
        <v>209</v>
      </c>
    </row>
    <row r="21" spans="1:1">
      <c r="A21" s="5" t="s">
        <v>210</v>
      </c>
    </row>
    <row r="22" spans="1:1">
      <c r="A22" s="5" t="s">
        <v>211</v>
      </c>
    </row>
    <row r="23" spans="1:1">
      <c r="A23" s="5" t="s">
        <v>212</v>
      </c>
    </row>
    <row r="24" spans="1:1">
      <c r="A24" s="5" t="s">
        <v>213</v>
      </c>
    </row>
    <row r="25" spans="1:1">
      <c r="A25" s="5" t="s">
        <v>197</v>
      </c>
    </row>
    <row r="26" spans="1:1">
      <c r="A26" s="3" t="s">
        <v>70</v>
      </c>
    </row>
    <row r="27" spans="1:1">
      <c r="A27" s="5" t="s">
        <v>214</v>
      </c>
    </row>
    <row r="28" spans="1:1">
      <c r="A28" s="5" t="s">
        <v>215</v>
      </c>
    </row>
    <row r="29" spans="1:1">
      <c r="A29" s="5" t="s">
        <v>216</v>
      </c>
    </row>
    <row r="30" spans="1:1">
      <c r="A30" s="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Input_Parameters</vt:lpstr>
      <vt:lpstr>Executive_Dashboard</vt:lpstr>
      <vt:lpstr>Cost_Timeline</vt:lpstr>
      <vt:lpstr>Sensitivity_Analysis</vt:lpstr>
      <vt:lpstr>Break_Even_Analysis</vt:lpstr>
      <vt:lpstr>Assumptions_Checklist</vt:lpstr>
      <vt:lpstr>Methodology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2025-08-05T22:43:24Z</dcterms:created>
  <dcterms:modified xsi:type="dcterms:W3CDTF">2025-08-05T22:43:24Z</dcterms:modified>
</cp:coreProperties>
</file>