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rmo\Documents\SwissNuclearExit\app\data\"/>
    </mc:Choice>
  </mc:AlternateContent>
  <bookViews>
    <workbookView xWindow="0" yWindow="0" windowWidth="24000" windowHeight="9750"/>
  </bookViews>
  <sheets>
    <sheet name="Statistiques Europe" sheetId="1" r:id="rId1"/>
    <sheet name="Stats Europe JSON" sheetId="4" r:id="rId2"/>
    <sheet name="Énergies renouvelables" sheetId="2" r:id="rId3"/>
    <sheet name="Conso ménages suisse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6" i="1" l="1"/>
  <c r="I97" i="1"/>
  <c r="AB12" i="4" l="1"/>
  <c r="V12" i="4"/>
  <c r="L12" i="4"/>
  <c r="D12" i="4"/>
  <c r="AB11" i="4"/>
  <c r="V11" i="4"/>
  <c r="L11" i="4"/>
  <c r="H11" i="4"/>
  <c r="D11" i="4"/>
  <c r="AB10" i="4"/>
  <c r="V10" i="4"/>
  <c r="D10" i="4"/>
  <c r="AB9" i="4"/>
  <c r="V9" i="4"/>
  <c r="D9" i="4"/>
  <c r="AB8" i="4"/>
  <c r="V8" i="4"/>
  <c r="L8" i="4"/>
  <c r="D8" i="4"/>
  <c r="AB7" i="4"/>
  <c r="V7" i="4"/>
  <c r="L7" i="4"/>
  <c r="D7" i="4"/>
  <c r="AB6" i="4"/>
  <c r="V6" i="4"/>
  <c r="L6" i="4"/>
  <c r="D6" i="4"/>
  <c r="AB5" i="4"/>
  <c r="V5" i="4"/>
  <c r="L5" i="4"/>
  <c r="D5" i="4"/>
  <c r="AB4" i="4"/>
  <c r="V4" i="4"/>
  <c r="L4" i="4"/>
  <c r="D4" i="4"/>
  <c r="R12" i="1"/>
  <c r="K12" i="1"/>
  <c r="F12" i="1"/>
  <c r="B12" i="1"/>
  <c r="R11" i="1"/>
  <c r="K11" i="1"/>
  <c r="F11" i="1"/>
  <c r="D11" i="1"/>
  <c r="B11" i="1"/>
  <c r="R10" i="1"/>
  <c r="K10" i="1"/>
  <c r="B10" i="1"/>
  <c r="R9" i="1"/>
  <c r="K9" i="1"/>
  <c r="B9" i="1"/>
  <c r="R8" i="1"/>
  <c r="K8" i="1"/>
  <c r="F8" i="1"/>
  <c r="B8" i="1"/>
  <c r="R7" i="1"/>
  <c r="K7" i="1"/>
  <c r="F7" i="1"/>
  <c r="B7" i="1"/>
  <c r="R6" i="1"/>
  <c r="K6" i="1"/>
  <c r="F6" i="1"/>
  <c r="B6" i="1"/>
  <c r="R5" i="1"/>
  <c r="K5" i="1"/>
  <c r="F5" i="1"/>
  <c r="B5" i="1"/>
  <c r="R4" i="1"/>
  <c r="K4" i="1"/>
  <c r="F4" i="1"/>
  <c r="B4" i="1"/>
</calcChain>
</file>

<file path=xl/sharedStrings.xml><?xml version="1.0" encoding="utf-8"?>
<sst xmlns="http://schemas.openxmlformats.org/spreadsheetml/2006/main" count="204" uniqueCount="57">
  <si>
    <t>Hydraulique</t>
  </si>
  <si>
    <t>Nucléaire</t>
  </si>
  <si>
    <t>Divers</t>
  </si>
  <si>
    <t>Sweden</t>
  </si>
  <si>
    <t>Swiss</t>
  </si>
  <si>
    <t>Belgium</t>
  </si>
  <si>
    <t>France</t>
  </si>
  <si>
    <t>Austria</t>
  </si>
  <si>
    <t>Germany</t>
  </si>
  <si>
    <t>Thermique</t>
  </si>
  <si>
    <t>Solar</t>
  </si>
  <si>
    <t>25m2</t>
  </si>
  <si>
    <t>Wind</t>
  </si>
  <si>
    <t>Spain</t>
  </si>
  <si>
    <t>Danemark</t>
  </si>
  <si>
    <t>Biomass and biogaz</t>
  </si>
  <si>
    <t>Non-renew</t>
  </si>
  <si>
    <t>Geothermal</t>
  </si>
  <si>
    <t>Hydro</t>
  </si>
  <si>
    <t>Wastes</t>
  </si>
  <si>
    <t>Italy</t>
  </si>
  <si>
    <t>Imports exports</t>
  </si>
  <si>
    <t>Renewables enrgies [GWh]</t>
  </si>
  <si>
    <t>Denmark</t>
  </si>
  <si>
    <t>Households consumption</t>
  </si>
  <si>
    <t>Nbr of household</t>
  </si>
  <si>
    <t>Households comsumption [GWh]</t>
  </si>
  <si>
    <t>Household consumption [kWh]</t>
  </si>
  <si>
    <t>Imports/exports [GWh]</t>
  </si>
  <si>
    <t>Imports</t>
  </si>
  <si>
    <t>Exports</t>
  </si>
  <si>
    <t>Sold</t>
  </si>
  <si>
    <t>2014 euro stats</t>
  </si>
  <si>
    <t xml:space="preserve">Renewables energies </t>
  </si>
  <si>
    <t>Unity</t>
  </si>
  <si>
    <t>Year production [kWh]</t>
  </si>
  <si>
    <t>Imp_été</t>
  </si>
  <si>
    <t>Imp_hiv</t>
  </si>
  <si>
    <t>Exp_été</t>
  </si>
  <si>
    <t>Exp_hiver</t>
  </si>
  <si>
    <t>Consommation des ménages [GWh]</t>
  </si>
  <si>
    <t>non_renewable</t>
  </si>
  <si>
    <t>geothermal</t>
  </si>
  <si>
    <t>hydraulic</t>
  </si>
  <si>
    <t>solar</t>
  </si>
  <si>
    <t>biomass_biogaz</t>
  </si>
  <si>
    <t>wind</t>
  </si>
  <si>
    <t>wastes</t>
  </si>
  <si>
    <t>households_comsumption_GWh</t>
  </si>
  <si>
    <t>nbr_households</t>
  </si>
  <si>
    <t>comsumption_by_households_kWh</t>
  </si>
  <si>
    <t>import</t>
  </si>
  <si>
    <t>export</t>
  </si>
  <si>
    <t>sold</t>
  </si>
  <si>
    <t>2012 euro stats</t>
  </si>
  <si>
    <t>country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</si>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</sst>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20">
    <xf numFmtId="0" fontId="0" fillId="0" borderId="0" xfId="0"/>
    <xf numFmtId="3" fontId="0" fillId="0" borderId="0" xfId="0" applyNumberFormat="1"/>
    <xf numFmtId="0" fontId="1" fillId="0" borderId="0" xfId="1" applyFill="1" applyProtection="1"/>
    <xf numFmtId="0" fontId="1" fillId="0" borderId="0" xfId="1" applyFill="1" applyProtection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2" borderId="0" xfId="0" applyFill="1"/>
    <xf numFmtId="0" fontId="0" fillId="4" borderId="0" xfId="0" applyFill="1"/>
    <xf numFmtId="3" fontId="3" fillId="0" borderId="0" xfId="0" applyNumberFormat="1" applyFont="1" applyAlignment="1">
      <alignment horizontal="left"/>
    </xf>
    <xf numFmtId="0" fontId="2" fillId="2" borderId="0" xfId="0" applyFont="1" applyFill="1"/>
    <xf numFmtId="0" fontId="0" fillId="4" borderId="0" xfId="0" applyFill="1" applyAlignment="1">
      <alignment horizontal="left"/>
    </xf>
    <xf numFmtId="0" fontId="4" fillId="3" borderId="0" xfId="0" applyFont="1" applyFill="1"/>
    <xf numFmtId="0" fontId="4" fillId="5" borderId="0" xfId="0" applyFont="1" applyFill="1"/>
    <xf numFmtId="0" fontId="5" fillId="4" borderId="0" xfId="0" applyFont="1" applyFill="1" applyAlignment="1">
      <alignment horizontal="left"/>
    </xf>
    <xf numFmtId="0" fontId="2" fillId="2" borderId="0" xfId="0" applyFont="1" applyFill="1" applyAlignment="1"/>
    <xf numFmtId="0" fontId="2" fillId="0" borderId="0" xfId="0" applyFont="1"/>
    <xf numFmtId="0" fontId="2" fillId="2" borderId="0" xfId="0" applyFont="1" applyFill="1" applyAlignment="1">
      <alignment horizontal="left"/>
    </xf>
    <xf numFmtId="0" fontId="4" fillId="3" borderId="0" xfId="0" applyFont="1" applyFill="1" applyAlignment="1"/>
    <xf numFmtId="0" fontId="2" fillId="2" borderId="0" xfId="0" applyFont="1" applyFill="1" applyAlignment="1"/>
    <xf numFmtId="0" fontId="4" fillId="3" borderId="0" xfId="0" applyFont="1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Personnalisé 2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EE7344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70"/>
  <sheetViews>
    <sheetView tabSelected="1" zoomScaleNormal="100" workbookViewId="0">
      <selection activeCell="B4" sqref="B4"/>
    </sheetView>
  </sheetViews>
  <sheetFormatPr baseColWidth="10" defaultRowHeight="15" x14ac:dyDescent="0.25"/>
  <cols>
    <col min="1" max="1" width="8.42578125" bestFit="1" customWidth="1"/>
    <col min="2" max="2" width="13.7109375" bestFit="1" customWidth="1"/>
    <col min="3" max="3" width="10.7109375" bestFit="1" customWidth="1"/>
    <col min="4" max="4" width="14.42578125" customWidth="1"/>
    <col min="5" max="5" width="13.85546875" customWidth="1"/>
    <col min="6" max="6" width="17.28515625" bestFit="1" customWidth="1"/>
    <col min="7" max="7" width="6.28515625" bestFit="1" customWidth="1"/>
    <col min="8" max="8" width="14.140625" bestFit="1" customWidth="1"/>
    <col min="9" max="9" width="28.7109375" bestFit="1" customWidth="1"/>
    <col min="10" max="10" width="15.42578125" bestFit="1" customWidth="1"/>
    <col min="11" max="11" width="27" bestFit="1" customWidth="1"/>
    <col min="12" max="12" width="20.5703125" bestFit="1" customWidth="1"/>
    <col min="13" max="13" width="7.140625" bestFit="1" customWidth="1"/>
    <col min="14" max="14" width="7.7109375" bestFit="1" customWidth="1"/>
    <col min="15" max="15" width="7.5703125" bestFit="1" customWidth="1"/>
    <col min="16" max="16" width="7.42578125" bestFit="1" customWidth="1"/>
    <col min="17" max="17" width="9" bestFit="1" customWidth="1"/>
    <col min="18" max="18" width="6.85546875" bestFit="1" customWidth="1"/>
  </cols>
  <sheetData>
    <row r="1" spans="1:16384" s="12" customFormat="1" x14ac:dyDescent="0.25">
      <c r="A1" s="4"/>
      <c r="B1" s="11" t="s">
        <v>32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x14ac:dyDescent="0.25">
      <c r="A2" s="4"/>
      <c r="B2" s="16" t="s">
        <v>22</v>
      </c>
      <c r="C2" s="16"/>
      <c r="D2" s="16"/>
      <c r="E2" s="16"/>
      <c r="F2" s="16"/>
      <c r="G2" s="16"/>
      <c r="H2" s="16"/>
      <c r="I2" s="16" t="s">
        <v>24</v>
      </c>
      <c r="J2" s="16"/>
      <c r="K2" s="16"/>
      <c r="L2" s="9" t="s">
        <v>28</v>
      </c>
      <c r="M2" s="6"/>
      <c r="N2" s="6"/>
      <c r="O2" s="6"/>
      <c r="P2" s="6"/>
      <c r="Q2" s="6"/>
      <c r="R2" s="6"/>
    </row>
    <row r="3" spans="1:16384" x14ac:dyDescent="0.25">
      <c r="A3" s="4"/>
      <c r="B3" s="10" t="s">
        <v>16</v>
      </c>
      <c r="C3" s="10" t="s">
        <v>17</v>
      </c>
      <c r="D3" s="10" t="s">
        <v>18</v>
      </c>
      <c r="E3" s="10" t="s">
        <v>10</v>
      </c>
      <c r="F3" s="10" t="s">
        <v>15</v>
      </c>
      <c r="G3" s="10" t="s">
        <v>12</v>
      </c>
      <c r="H3" s="10" t="s">
        <v>19</v>
      </c>
      <c r="I3" s="10" t="s">
        <v>26</v>
      </c>
      <c r="J3" s="10" t="s">
        <v>25</v>
      </c>
      <c r="K3" s="10" t="s">
        <v>27</v>
      </c>
      <c r="L3" s="10" t="s">
        <v>29</v>
      </c>
      <c r="M3" s="10" t="s">
        <v>30</v>
      </c>
      <c r="N3" s="10" t="s">
        <v>36</v>
      </c>
      <c r="O3" s="10" t="s">
        <v>37</v>
      </c>
      <c r="P3" s="10" t="s">
        <v>38</v>
      </c>
      <c r="Q3" s="10" t="s">
        <v>39</v>
      </c>
      <c r="R3" s="10" t="s">
        <v>31</v>
      </c>
    </row>
    <row r="4" spans="1:16384" x14ac:dyDescent="0.25">
      <c r="A4" s="10" t="s">
        <v>4</v>
      </c>
      <c r="B4" s="4">
        <f>65967-C4-D4-E4-F4-G4-H4</f>
        <v>25948</v>
      </c>
      <c r="C4" s="4">
        <v>0</v>
      </c>
      <c r="D4" s="4">
        <v>37190</v>
      </c>
      <c r="E4" s="4">
        <v>1118</v>
      </c>
      <c r="F4" s="4">
        <f>283+126</f>
        <v>409</v>
      </c>
      <c r="G4" s="4">
        <v>110</v>
      </c>
      <c r="H4" s="4">
        <v>1192</v>
      </c>
      <c r="I4" s="4">
        <v>18287</v>
      </c>
      <c r="J4" s="8">
        <v>3400000</v>
      </c>
      <c r="K4" s="4">
        <f>I4/J4*1000000</f>
        <v>5378.5294117647054</v>
      </c>
      <c r="L4" s="5">
        <v>37438</v>
      </c>
      <c r="M4" s="5">
        <v>42929</v>
      </c>
      <c r="N4" s="1">
        <v>17291</v>
      </c>
      <c r="O4" s="1">
        <v>20147</v>
      </c>
      <c r="P4" s="1">
        <v>23449</v>
      </c>
      <c r="Q4" s="1">
        <v>19480</v>
      </c>
      <c r="R4" s="5">
        <f t="shared" ref="R4:R12" si="0">L4-M4</f>
        <v>-5491</v>
      </c>
    </row>
    <row r="5" spans="1:16384" x14ac:dyDescent="0.25">
      <c r="A5" s="10" t="s">
        <v>8</v>
      </c>
      <c r="B5" s="5">
        <f>591951-C5-D5-E5-F5-G5-H5</f>
        <v>425628</v>
      </c>
      <c r="C5" s="4">
        <v>98</v>
      </c>
      <c r="D5" s="4">
        <v>24899</v>
      </c>
      <c r="E5" s="4">
        <v>35115</v>
      </c>
      <c r="F5" s="4">
        <f>11868+30917</f>
        <v>42785</v>
      </c>
      <c r="G5" s="5">
        <v>57357</v>
      </c>
      <c r="H5" s="4">
        <v>6069</v>
      </c>
      <c r="I5" s="4">
        <v>129593.09</v>
      </c>
      <c r="J5" s="8">
        <v>40100000</v>
      </c>
      <c r="K5" s="4">
        <f>I5/J5*1000000</f>
        <v>3231.7478802992518</v>
      </c>
      <c r="L5" s="5">
        <v>40435</v>
      </c>
      <c r="M5" s="5">
        <v>74320</v>
      </c>
      <c r="N5" s="1"/>
      <c r="O5" s="1"/>
      <c r="P5" s="1"/>
      <c r="Q5" s="1"/>
      <c r="R5" s="5">
        <f t="shared" si="0"/>
        <v>-33885</v>
      </c>
    </row>
    <row r="6" spans="1:16384" x14ac:dyDescent="0.25">
      <c r="A6" s="10" t="s">
        <v>20</v>
      </c>
      <c r="B6" s="5">
        <f>269148-C6-D6-E6-F6-G6-H6</f>
        <v>152515</v>
      </c>
      <c r="C6" s="4">
        <v>5916</v>
      </c>
      <c r="D6" s="4">
        <v>58842</v>
      </c>
      <c r="E6" s="4">
        <v>22306</v>
      </c>
      <c r="F6" s="4">
        <f>3823+8198</f>
        <v>12021</v>
      </c>
      <c r="G6" s="5">
        <v>15178</v>
      </c>
      <c r="H6" s="4">
        <v>2370</v>
      </c>
      <c r="I6" s="4">
        <v>64244.12</v>
      </c>
      <c r="J6" s="5">
        <v>23800000</v>
      </c>
      <c r="K6" s="4">
        <f t="shared" ref="K6:K12" si="1">I6/J6*1000000</f>
        <v>2699.3327731092436</v>
      </c>
      <c r="L6" s="5">
        <v>46747</v>
      </c>
      <c r="M6" s="5">
        <v>3031</v>
      </c>
      <c r="N6" s="5"/>
      <c r="O6" s="5"/>
      <c r="P6" s="5"/>
      <c r="Q6" s="5"/>
      <c r="R6" s="5">
        <f t="shared" si="0"/>
        <v>43716</v>
      </c>
    </row>
    <row r="7" spans="1:16384" x14ac:dyDescent="0.25">
      <c r="A7" s="10" t="s">
        <v>6</v>
      </c>
      <c r="B7" s="5">
        <f>539416-C7-D7-E7-F7-G7-H7</f>
        <v>444299</v>
      </c>
      <c r="C7" s="4">
        <v>83</v>
      </c>
      <c r="D7" s="4">
        <v>66965</v>
      </c>
      <c r="E7" s="4">
        <v>5905</v>
      </c>
      <c r="F7" s="4">
        <f>1637+1454</f>
        <v>3091</v>
      </c>
      <c r="G7" s="5">
        <v>17249</v>
      </c>
      <c r="H7" s="4">
        <v>1824</v>
      </c>
      <c r="I7" s="4">
        <v>149422.24</v>
      </c>
      <c r="J7" s="5">
        <v>23800000</v>
      </c>
      <c r="K7" s="4">
        <f t="shared" si="1"/>
        <v>6278.2453781512604</v>
      </c>
      <c r="L7" s="5">
        <v>7873</v>
      </c>
      <c r="M7" s="5">
        <v>75063</v>
      </c>
      <c r="N7" s="5"/>
      <c r="O7" s="5"/>
      <c r="P7" s="5"/>
      <c r="Q7" s="5"/>
      <c r="R7" s="5">
        <f t="shared" si="0"/>
        <v>-67190</v>
      </c>
    </row>
    <row r="8" spans="1:16384" x14ac:dyDescent="0.25">
      <c r="A8" s="10" t="s">
        <v>7</v>
      </c>
      <c r="B8" s="5">
        <f>62338-C8-D8-E8-F8-G8-H8</f>
        <v>11203.599999999999</v>
      </c>
      <c r="C8" s="4">
        <v>0.4</v>
      </c>
      <c r="D8" s="4">
        <v>42166</v>
      </c>
      <c r="E8" s="4">
        <v>785</v>
      </c>
      <c r="F8" s="4">
        <f>3437+615</f>
        <v>4052</v>
      </c>
      <c r="G8" s="5">
        <v>3846</v>
      </c>
      <c r="H8" s="4">
        <v>285</v>
      </c>
      <c r="I8" s="4">
        <v>17433.37</v>
      </c>
      <c r="J8" s="5">
        <v>3600000</v>
      </c>
      <c r="K8" s="4">
        <f t="shared" si="1"/>
        <v>4842.6027777777772</v>
      </c>
      <c r="L8" s="5">
        <v>26712</v>
      </c>
      <c r="M8" s="5">
        <v>17437</v>
      </c>
      <c r="N8" s="5"/>
      <c r="O8" s="5"/>
      <c r="P8" s="5"/>
      <c r="Q8" s="5"/>
      <c r="R8" s="5">
        <f t="shared" si="0"/>
        <v>9275</v>
      </c>
    </row>
    <row r="9" spans="1:16384" x14ac:dyDescent="0.25">
      <c r="A9" s="10" t="s">
        <v>23</v>
      </c>
      <c r="B9" s="5">
        <f>30814-C9-D9-E9-F9-G9-H9</f>
        <v>12785</v>
      </c>
      <c r="C9" s="4">
        <v>0</v>
      </c>
      <c r="D9" s="4">
        <v>15</v>
      </c>
      <c r="E9" s="4">
        <v>596</v>
      </c>
      <c r="F9" s="4">
        <v>3454</v>
      </c>
      <c r="G9" s="5">
        <v>13079</v>
      </c>
      <c r="H9" s="4">
        <v>885</v>
      </c>
      <c r="I9" s="4">
        <v>10094.84</v>
      </c>
      <c r="J9" s="5">
        <v>2500000</v>
      </c>
      <c r="K9" s="4">
        <f t="shared" si="1"/>
        <v>4037.9359999999997</v>
      </c>
      <c r="L9" s="5">
        <v>12702</v>
      </c>
      <c r="M9" s="5">
        <v>9847</v>
      </c>
      <c r="N9" s="5"/>
      <c r="O9" s="5"/>
      <c r="P9" s="5"/>
      <c r="Q9" s="5"/>
      <c r="R9" s="5">
        <f t="shared" si="0"/>
        <v>2855</v>
      </c>
    </row>
    <row r="10" spans="1:16384" x14ac:dyDescent="0.25">
      <c r="A10" s="10" t="s">
        <v>3</v>
      </c>
      <c r="B10" s="5">
        <f>149956-C10-D10-E10-F10-G10-H10</f>
        <v>64635</v>
      </c>
      <c r="C10" s="4">
        <v>0</v>
      </c>
      <c r="D10" s="4">
        <v>63323</v>
      </c>
      <c r="E10" s="4">
        <v>47</v>
      </c>
      <c r="F10" s="4">
        <v>9091</v>
      </c>
      <c r="G10" s="5">
        <v>11234</v>
      </c>
      <c r="H10" s="4">
        <v>1626</v>
      </c>
      <c r="I10" s="4">
        <v>36820.58</v>
      </c>
      <c r="J10" s="5">
        <v>4600000</v>
      </c>
      <c r="K10" s="4">
        <f t="shared" si="1"/>
        <v>8004.4739130434791</v>
      </c>
      <c r="L10" s="5">
        <v>13852</v>
      </c>
      <c r="M10" s="5">
        <v>3655</v>
      </c>
      <c r="N10" s="5"/>
      <c r="O10" s="5"/>
      <c r="P10" s="5"/>
      <c r="Q10" s="5"/>
      <c r="R10" s="5">
        <f t="shared" si="0"/>
        <v>10197</v>
      </c>
    </row>
    <row r="11" spans="1:16384" x14ac:dyDescent="0.25">
      <c r="A11" s="10" t="s">
        <v>13</v>
      </c>
      <c r="B11" s="5">
        <f>268380-C11-D11-E11-F11-G11-H11</f>
        <v>160220</v>
      </c>
      <c r="C11" s="4">
        <v>0</v>
      </c>
      <c r="D11" s="4">
        <f>41467+1052</f>
        <v>42519</v>
      </c>
      <c r="E11" s="4">
        <v>8218</v>
      </c>
      <c r="F11" s="4">
        <f>3821+907</f>
        <v>4728</v>
      </c>
      <c r="G11" s="5">
        <v>52013</v>
      </c>
      <c r="H11" s="4">
        <v>682</v>
      </c>
      <c r="I11" s="4">
        <v>70710.399999999994</v>
      </c>
      <c r="J11" s="5">
        <v>16700000</v>
      </c>
      <c r="K11" s="4">
        <f t="shared" si="1"/>
        <v>4234.1556886227545</v>
      </c>
      <c r="L11" s="5">
        <v>12310</v>
      </c>
      <c r="M11" s="5">
        <v>15716</v>
      </c>
      <c r="N11" s="5"/>
      <c r="O11" s="5"/>
      <c r="P11" s="5"/>
      <c r="Q11" s="5"/>
      <c r="R11" s="5">
        <f t="shared" si="0"/>
        <v>-3406</v>
      </c>
    </row>
    <row r="12" spans="1:16384" x14ac:dyDescent="0.25">
      <c r="A12" s="10" t="s">
        <v>5</v>
      </c>
      <c r="B12" s="5">
        <f>69965-C12-D12-E12-F12-G12-H12</f>
        <v>56662</v>
      </c>
      <c r="C12" s="4">
        <v>0</v>
      </c>
      <c r="D12" s="4">
        <v>1496</v>
      </c>
      <c r="E12" s="4">
        <v>2883</v>
      </c>
      <c r="F12" s="4">
        <f>2632+869</f>
        <v>3501</v>
      </c>
      <c r="G12" s="5">
        <v>4614</v>
      </c>
      <c r="H12" s="4">
        <v>809</v>
      </c>
      <c r="I12" s="4">
        <v>18941.780999999999</v>
      </c>
      <c r="J12" s="5">
        <v>4600000</v>
      </c>
      <c r="K12" s="4">
        <f t="shared" si="1"/>
        <v>4117.7784782608687</v>
      </c>
      <c r="L12" s="5">
        <v>21791</v>
      </c>
      <c r="M12" s="5">
        <v>4188</v>
      </c>
      <c r="N12" s="5"/>
      <c r="O12" s="5"/>
      <c r="P12" s="5"/>
      <c r="Q12" s="5"/>
      <c r="R12" s="5">
        <f t="shared" si="0"/>
        <v>17603</v>
      </c>
    </row>
    <row r="13" spans="1:16384" x14ac:dyDescent="0.25">
      <c r="A13" s="5"/>
      <c r="B13" s="5"/>
      <c r="C13" s="4"/>
      <c r="D13" s="4"/>
      <c r="E13" s="4"/>
      <c r="F13" s="4"/>
      <c r="G13" s="5"/>
      <c r="H13" s="4"/>
      <c r="I13" s="4"/>
      <c r="J13" s="5"/>
      <c r="K13" s="4"/>
      <c r="L13" s="5"/>
      <c r="M13" s="5"/>
      <c r="N13" s="5"/>
      <c r="O13" s="5"/>
      <c r="P13" s="5"/>
      <c r="Q13" s="5"/>
      <c r="R13" s="5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40" spans="1:6" x14ac:dyDescent="0.25">
      <c r="B40" t="s">
        <v>0</v>
      </c>
      <c r="D40" t="s">
        <v>1</v>
      </c>
      <c r="E40" t="s">
        <v>9</v>
      </c>
      <c r="F40" t="s">
        <v>2</v>
      </c>
    </row>
    <row r="41" spans="1:6" x14ac:dyDescent="0.25">
      <c r="A41">
        <v>1960</v>
      </c>
      <c r="B41" s="1">
        <v>20504</v>
      </c>
      <c r="C41" s="1"/>
      <c r="D41">
        <v>0</v>
      </c>
      <c r="E41">
        <v>168</v>
      </c>
      <c r="F41">
        <v>0</v>
      </c>
    </row>
    <row r="42" spans="1:6" x14ac:dyDescent="0.25">
      <c r="A42">
        <v>1961</v>
      </c>
      <c r="B42" s="1">
        <v>21526</v>
      </c>
      <c r="C42" s="1"/>
      <c r="D42">
        <v>0</v>
      </c>
      <c r="E42">
        <v>174</v>
      </c>
      <c r="F42">
        <v>0</v>
      </c>
    </row>
    <row r="43" spans="1:6" x14ac:dyDescent="0.25">
      <c r="A43">
        <v>1962</v>
      </c>
      <c r="B43" s="1">
        <v>21186</v>
      </c>
      <c r="C43" s="1"/>
      <c r="D43">
        <v>0</v>
      </c>
      <c r="E43">
        <v>231</v>
      </c>
      <c r="F43">
        <v>0</v>
      </c>
    </row>
    <row r="44" spans="1:6" x14ac:dyDescent="0.25">
      <c r="A44">
        <v>1963</v>
      </c>
      <c r="B44" s="1">
        <v>22549</v>
      </c>
      <c r="C44" s="1"/>
      <c r="D44">
        <v>0</v>
      </c>
      <c r="E44">
        <v>254</v>
      </c>
      <c r="F44">
        <v>0</v>
      </c>
    </row>
    <row r="45" spans="1:6" x14ac:dyDescent="0.25">
      <c r="A45">
        <v>1964</v>
      </c>
      <c r="B45" s="1">
        <v>22104</v>
      </c>
      <c r="C45" s="1"/>
      <c r="D45">
        <v>0</v>
      </c>
      <c r="E45">
        <v>304</v>
      </c>
      <c r="F45">
        <v>0</v>
      </c>
    </row>
    <row r="46" spans="1:6" x14ac:dyDescent="0.25">
      <c r="A46">
        <v>1965</v>
      </c>
      <c r="B46" s="1">
        <v>24797</v>
      </c>
      <c r="C46" s="1"/>
      <c r="D46">
        <v>0</v>
      </c>
      <c r="E46">
        <v>491</v>
      </c>
      <c r="F46">
        <v>0</v>
      </c>
    </row>
    <row r="47" spans="1:6" x14ac:dyDescent="0.25">
      <c r="A47">
        <v>1966</v>
      </c>
      <c r="B47" s="1">
        <v>27797</v>
      </c>
      <c r="C47" s="1"/>
      <c r="D47">
        <v>0</v>
      </c>
      <c r="E47">
        <v>652</v>
      </c>
      <c r="F47">
        <v>0</v>
      </c>
    </row>
    <row r="48" spans="1:6" x14ac:dyDescent="0.25">
      <c r="A48">
        <v>1967</v>
      </c>
      <c r="B48" s="1">
        <v>29898</v>
      </c>
      <c r="C48" s="1"/>
      <c r="D48">
        <v>0</v>
      </c>
      <c r="E48">
        <v>897</v>
      </c>
      <c r="F48">
        <v>0</v>
      </c>
    </row>
    <row r="49" spans="1:6" x14ac:dyDescent="0.25">
      <c r="A49">
        <v>1968</v>
      </c>
      <c r="B49" s="1">
        <v>29441</v>
      </c>
      <c r="C49" s="1"/>
      <c r="D49">
        <v>0</v>
      </c>
      <c r="E49" s="1">
        <v>1324</v>
      </c>
      <c r="F49">
        <v>0</v>
      </c>
    </row>
    <row r="50" spans="1:6" x14ac:dyDescent="0.25">
      <c r="A50">
        <v>1969</v>
      </c>
      <c r="B50" s="1">
        <v>27327</v>
      </c>
      <c r="C50" s="1"/>
      <c r="D50">
        <v>563</v>
      </c>
      <c r="E50" s="1">
        <v>1521</v>
      </c>
      <c r="F50">
        <v>0</v>
      </c>
    </row>
    <row r="51" spans="1:6" x14ac:dyDescent="0.25">
      <c r="A51">
        <v>1970</v>
      </c>
      <c r="B51" s="1">
        <v>31273</v>
      </c>
      <c r="C51" s="1"/>
      <c r="D51" s="1">
        <v>1850</v>
      </c>
      <c r="E51" s="2">
        <v>1763</v>
      </c>
      <c r="F51">
        <v>0</v>
      </c>
    </row>
    <row r="52" spans="1:6" x14ac:dyDescent="0.25">
      <c r="A52">
        <v>1971</v>
      </c>
      <c r="B52" s="1">
        <v>27563</v>
      </c>
      <c r="C52" s="1"/>
      <c r="D52" s="1">
        <v>1843</v>
      </c>
      <c r="E52" s="2">
        <v>2181</v>
      </c>
      <c r="F52">
        <v>0</v>
      </c>
    </row>
    <row r="53" spans="1:6" x14ac:dyDescent="0.25">
      <c r="A53">
        <v>1972</v>
      </c>
      <c r="B53" s="1">
        <v>25277</v>
      </c>
      <c r="C53" s="1"/>
      <c r="D53" s="1">
        <v>4650</v>
      </c>
      <c r="E53" s="2">
        <v>2371</v>
      </c>
      <c r="F53">
        <v>0</v>
      </c>
    </row>
    <row r="54" spans="1:6" x14ac:dyDescent="0.25">
      <c r="A54">
        <v>1973</v>
      </c>
      <c r="B54" s="1">
        <v>28825</v>
      </c>
      <c r="C54" s="1"/>
      <c r="D54" s="1">
        <v>5896</v>
      </c>
      <c r="E54" s="2">
        <v>2434</v>
      </c>
      <c r="F54">
        <v>0</v>
      </c>
    </row>
    <row r="55" spans="1:6" x14ac:dyDescent="0.25">
      <c r="A55">
        <v>1974</v>
      </c>
      <c r="B55" s="1">
        <v>28563</v>
      </c>
      <c r="C55" s="1"/>
      <c r="D55" s="1">
        <v>6730</v>
      </c>
      <c r="E55" s="2">
        <v>2117</v>
      </c>
      <c r="F55">
        <v>0</v>
      </c>
    </row>
    <row r="56" spans="1:6" x14ac:dyDescent="0.25">
      <c r="A56">
        <v>1975</v>
      </c>
      <c r="B56" s="1">
        <v>33974</v>
      </c>
      <c r="C56" s="1"/>
      <c r="D56" s="1">
        <v>7391</v>
      </c>
      <c r="E56" s="2">
        <v>1629</v>
      </c>
      <c r="F56">
        <v>0</v>
      </c>
    </row>
    <row r="57" spans="1:6" x14ac:dyDescent="0.25">
      <c r="A57">
        <v>1976</v>
      </c>
      <c r="B57" s="1">
        <v>26622</v>
      </c>
      <c r="C57" s="1"/>
      <c r="D57" s="1">
        <v>7561</v>
      </c>
      <c r="E57" s="2">
        <v>2058</v>
      </c>
      <c r="F57">
        <v>0</v>
      </c>
    </row>
    <row r="58" spans="1:6" x14ac:dyDescent="0.25">
      <c r="A58">
        <v>1977</v>
      </c>
      <c r="B58" s="1">
        <v>36290</v>
      </c>
      <c r="C58" s="1"/>
      <c r="D58" s="1">
        <v>7728</v>
      </c>
      <c r="E58" s="2">
        <v>1885</v>
      </c>
      <c r="F58">
        <v>0</v>
      </c>
    </row>
    <row r="59" spans="1:6" x14ac:dyDescent="0.25">
      <c r="A59">
        <v>1978</v>
      </c>
      <c r="B59" s="1">
        <v>32510</v>
      </c>
      <c r="C59" s="1"/>
      <c r="D59" s="1">
        <v>7995</v>
      </c>
      <c r="E59" s="2">
        <v>1845</v>
      </c>
      <c r="F59">
        <v>0</v>
      </c>
    </row>
    <row r="60" spans="1:6" x14ac:dyDescent="0.25">
      <c r="A60">
        <v>1979</v>
      </c>
      <c r="B60" s="1">
        <v>32345</v>
      </c>
      <c r="C60" s="1"/>
      <c r="D60" s="1">
        <v>11243</v>
      </c>
      <c r="E60" s="2">
        <v>1963</v>
      </c>
      <c r="F60">
        <v>0</v>
      </c>
    </row>
    <row r="61" spans="1:6" x14ac:dyDescent="0.25">
      <c r="A61">
        <v>1980</v>
      </c>
      <c r="B61" s="1">
        <v>33542</v>
      </c>
      <c r="C61" s="1"/>
      <c r="D61" s="1">
        <v>13663</v>
      </c>
      <c r="E61" s="2">
        <v>957</v>
      </c>
      <c r="F61">
        <v>0</v>
      </c>
    </row>
    <row r="62" spans="1:6" x14ac:dyDescent="0.25">
      <c r="A62">
        <v>1981</v>
      </c>
      <c r="B62" s="1">
        <v>36097</v>
      </c>
      <c r="C62" s="1"/>
      <c r="D62" s="1">
        <v>14462</v>
      </c>
      <c r="E62" s="2">
        <v>956</v>
      </c>
      <c r="F62">
        <v>0</v>
      </c>
    </row>
    <row r="63" spans="1:6" x14ac:dyDescent="0.25">
      <c r="A63">
        <v>1982</v>
      </c>
      <c r="B63" s="1">
        <v>37035</v>
      </c>
      <c r="C63" s="1"/>
      <c r="D63" s="1">
        <v>14276</v>
      </c>
      <c r="E63" s="2">
        <v>974</v>
      </c>
      <c r="F63">
        <v>0</v>
      </c>
    </row>
    <row r="64" spans="1:6" x14ac:dyDescent="0.25">
      <c r="A64">
        <v>1983</v>
      </c>
      <c r="B64" s="1">
        <v>36002</v>
      </c>
      <c r="C64" s="1"/>
      <c r="D64" s="1">
        <v>14821</v>
      </c>
      <c r="E64" s="2">
        <v>996</v>
      </c>
      <c r="F64">
        <v>0</v>
      </c>
    </row>
    <row r="65" spans="1:9" x14ac:dyDescent="0.25">
      <c r="A65">
        <v>1984</v>
      </c>
      <c r="B65" s="1">
        <v>30872</v>
      </c>
      <c r="C65" s="1"/>
      <c r="D65" s="1">
        <v>17396</v>
      </c>
      <c r="E65" s="2">
        <v>884</v>
      </c>
      <c r="F65">
        <v>0</v>
      </c>
    </row>
    <row r="66" spans="1:9" x14ac:dyDescent="0.25">
      <c r="A66">
        <v>1985</v>
      </c>
      <c r="B66" s="1">
        <v>32677</v>
      </c>
      <c r="C66" s="1"/>
      <c r="D66" s="1">
        <v>21281</v>
      </c>
      <c r="E66" s="2">
        <v>869</v>
      </c>
      <c r="F66">
        <v>0</v>
      </c>
    </row>
    <row r="67" spans="1:9" x14ac:dyDescent="0.25">
      <c r="A67">
        <v>1986</v>
      </c>
      <c r="B67" s="1">
        <v>33589</v>
      </c>
      <c r="C67" s="1"/>
      <c r="D67" s="1">
        <v>21303</v>
      </c>
      <c r="E67" s="2">
        <v>988</v>
      </c>
      <c r="F67">
        <v>0</v>
      </c>
    </row>
    <row r="68" spans="1:9" x14ac:dyDescent="0.25">
      <c r="A68">
        <v>1987</v>
      </c>
      <c r="B68" s="1">
        <v>35412</v>
      </c>
      <c r="C68" s="1"/>
      <c r="D68" s="1">
        <v>21701</v>
      </c>
      <c r="E68" s="2">
        <v>1048</v>
      </c>
      <c r="F68">
        <v>0</v>
      </c>
    </row>
    <row r="69" spans="1:9" x14ac:dyDescent="0.25">
      <c r="A69">
        <v>1988</v>
      </c>
      <c r="B69" s="1">
        <v>36439</v>
      </c>
      <c r="C69" s="1"/>
      <c r="D69" s="1">
        <v>21502</v>
      </c>
      <c r="E69" s="2">
        <v>1023</v>
      </c>
      <c r="F69">
        <v>0</v>
      </c>
      <c r="G69" s="1">
        <v>12668</v>
      </c>
      <c r="H69" s="1"/>
      <c r="I69" s="1"/>
    </row>
    <row r="70" spans="1:9" x14ac:dyDescent="0.25">
      <c r="A70">
        <v>1989</v>
      </c>
      <c r="B70" s="1">
        <v>30485</v>
      </c>
      <c r="C70" s="1"/>
      <c r="D70" s="1">
        <v>21543</v>
      </c>
      <c r="E70" s="2">
        <v>1082</v>
      </c>
      <c r="F70">
        <v>0</v>
      </c>
      <c r="G70" s="1">
        <v>12875</v>
      </c>
      <c r="H70" s="1"/>
      <c r="I70" s="1"/>
    </row>
    <row r="71" spans="1:9" x14ac:dyDescent="0.25">
      <c r="A71">
        <v>1990</v>
      </c>
      <c r="B71" s="1">
        <v>30675</v>
      </c>
      <c r="C71" s="1"/>
      <c r="D71" s="1">
        <v>22298</v>
      </c>
      <c r="E71" s="2">
        <v>1013</v>
      </c>
      <c r="F71" s="3">
        <v>88</v>
      </c>
      <c r="G71" s="1">
        <v>13213</v>
      </c>
      <c r="H71" s="1"/>
      <c r="I71" s="1"/>
    </row>
    <row r="72" spans="1:9" x14ac:dyDescent="0.25">
      <c r="A72">
        <v>1991</v>
      </c>
      <c r="B72" s="1">
        <v>33082</v>
      </c>
      <c r="C72" s="1"/>
      <c r="D72" s="1">
        <v>21654</v>
      </c>
      <c r="E72" s="2">
        <v>1247</v>
      </c>
      <c r="F72" s="3">
        <v>95</v>
      </c>
      <c r="G72" s="1">
        <v>13848</v>
      </c>
      <c r="H72" s="1"/>
      <c r="I72" s="1"/>
    </row>
    <row r="73" spans="1:9" x14ac:dyDescent="0.25">
      <c r="A73">
        <v>1992</v>
      </c>
      <c r="B73" s="1">
        <v>33725</v>
      </c>
      <c r="C73" s="1"/>
      <c r="D73" s="1">
        <v>22121</v>
      </c>
      <c r="E73" s="2">
        <v>1393</v>
      </c>
      <c r="F73" s="3">
        <v>109</v>
      </c>
      <c r="G73" s="1">
        <v>14166</v>
      </c>
      <c r="H73" s="1"/>
      <c r="I73" s="1"/>
    </row>
    <row r="74" spans="1:9" x14ac:dyDescent="0.25">
      <c r="A74">
        <v>1993</v>
      </c>
      <c r="B74" s="1">
        <v>36253</v>
      </c>
      <c r="C74" s="1"/>
      <c r="D74" s="1">
        <v>22029</v>
      </c>
      <c r="E74" s="2">
        <v>913</v>
      </c>
      <c r="F74" s="3">
        <v>118</v>
      </c>
      <c r="G74" s="1">
        <v>14172</v>
      </c>
      <c r="H74" s="1"/>
      <c r="I74" s="1"/>
    </row>
    <row r="75" spans="1:9" x14ac:dyDescent="0.25">
      <c r="A75">
        <v>1994</v>
      </c>
      <c r="B75" s="1">
        <v>39556</v>
      </c>
      <c r="C75" s="1"/>
      <c r="D75" s="1">
        <v>22984</v>
      </c>
      <c r="E75" s="2">
        <v>988</v>
      </c>
      <c r="F75" s="3">
        <v>133</v>
      </c>
      <c r="G75" s="1">
        <v>14193</v>
      </c>
      <c r="H75" s="1"/>
      <c r="I75" s="1"/>
    </row>
    <row r="76" spans="1:9" x14ac:dyDescent="0.25">
      <c r="A76">
        <v>1995</v>
      </c>
      <c r="B76" s="1">
        <v>35597</v>
      </c>
      <c r="C76" s="1"/>
      <c r="D76" s="1">
        <v>23486</v>
      </c>
      <c r="E76" s="2">
        <v>1137</v>
      </c>
      <c r="F76" s="3">
        <v>138</v>
      </c>
      <c r="G76" s="1">
        <v>14680</v>
      </c>
      <c r="H76" s="1"/>
      <c r="I76" s="1"/>
    </row>
    <row r="77" spans="1:9" x14ac:dyDescent="0.25">
      <c r="A77">
        <v>1996</v>
      </c>
      <c r="B77" s="1">
        <v>29698</v>
      </c>
      <c r="C77" s="1"/>
      <c r="D77" s="1">
        <v>23719</v>
      </c>
      <c r="E77" s="2">
        <v>1556</v>
      </c>
      <c r="F77" s="3">
        <v>147</v>
      </c>
      <c r="G77" s="1">
        <v>15271</v>
      </c>
      <c r="H77" s="1"/>
      <c r="I77" s="1"/>
    </row>
    <row r="78" spans="1:9" x14ac:dyDescent="0.25">
      <c r="A78">
        <v>1997</v>
      </c>
      <c r="B78" s="1">
        <v>34794</v>
      </c>
      <c r="C78" s="1"/>
      <c r="D78" s="1">
        <v>23971</v>
      </c>
      <c r="E78" s="2">
        <v>1686</v>
      </c>
      <c r="F78" s="3">
        <v>149</v>
      </c>
      <c r="G78" s="1">
        <v>14859</v>
      </c>
      <c r="H78" s="1"/>
      <c r="I78" s="1"/>
    </row>
    <row r="79" spans="1:9" x14ac:dyDescent="0.25">
      <c r="A79">
        <v>1998</v>
      </c>
      <c r="B79" s="1">
        <v>34295</v>
      </c>
      <c r="C79" s="1"/>
      <c r="D79" s="1">
        <v>24368</v>
      </c>
      <c r="E79" s="2">
        <v>2124</v>
      </c>
      <c r="F79" s="3">
        <v>161</v>
      </c>
      <c r="G79" s="1">
        <v>15122</v>
      </c>
      <c r="H79" s="1"/>
      <c r="I79" s="1"/>
    </row>
    <row r="80" spans="1:9" x14ac:dyDescent="0.25">
      <c r="A80">
        <v>1999</v>
      </c>
      <c r="B80" s="1">
        <v>40616</v>
      </c>
      <c r="C80" s="1"/>
      <c r="D80" s="1">
        <v>23523</v>
      </c>
      <c r="E80" s="2">
        <v>2386</v>
      </c>
      <c r="F80" s="3">
        <v>168</v>
      </c>
      <c r="G80" s="1">
        <v>15558</v>
      </c>
      <c r="H80" s="1"/>
      <c r="I80" s="1"/>
    </row>
    <row r="81" spans="1:9" x14ac:dyDescent="0.25">
      <c r="A81">
        <v>2000</v>
      </c>
      <c r="B81" s="1">
        <v>37851</v>
      </c>
      <c r="C81" s="1"/>
      <c r="D81" s="1">
        <v>24949</v>
      </c>
      <c r="E81" s="2">
        <v>2372</v>
      </c>
      <c r="F81" s="3">
        <v>176</v>
      </c>
      <c r="G81" s="1">
        <v>15727</v>
      </c>
      <c r="H81" s="1"/>
      <c r="I81" s="1"/>
    </row>
    <row r="82" spans="1:9" x14ac:dyDescent="0.25">
      <c r="A82">
        <v>2001</v>
      </c>
      <c r="B82" s="1">
        <v>42261</v>
      </c>
      <c r="C82" s="1"/>
      <c r="D82" s="1">
        <v>25293</v>
      </c>
      <c r="E82" s="2">
        <v>2433</v>
      </c>
      <c r="F82" s="3">
        <v>187</v>
      </c>
      <c r="G82" s="1">
        <v>16080</v>
      </c>
      <c r="H82" s="1"/>
      <c r="I82" s="1"/>
    </row>
    <row r="83" spans="1:9" x14ac:dyDescent="0.25">
      <c r="A83">
        <v>2002</v>
      </c>
      <c r="B83" s="1">
        <v>36513</v>
      </c>
      <c r="C83" s="1"/>
      <c r="D83" s="1">
        <v>25692</v>
      </c>
      <c r="E83" s="2">
        <v>2612</v>
      </c>
      <c r="F83" s="3">
        <v>194</v>
      </c>
      <c r="G83" s="1">
        <v>16291</v>
      </c>
      <c r="H83" s="1"/>
      <c r="I83" s="1"/>
    </row>
    <row r="84" spans="1:9" x14ac:dyDescent="0.25">
      <c r="A84">
        <v>2003</v>
      </c>
      <c r="B84" s="1">
        <v>36445</v>
      </c>
      <c r="C84" s="1"/>
      <c r="D84" s="1">
        <v>25931</v>
      </c>
      <c r="E84" s="2">
        <v>2689</v>
      </c>
      <c r="F84" s="3">
        <v>201</v>
      </c>
      <c r="G84" s="1">
        <v>16679</v>
      </c>
      <c r="H84" s="1"/>
      <c r="I84" s="1"/>
    </row>
    <row r="85" spans="1:9" x14ac:dyDescent="0.25">
      <c r="A85">
        <v>2004</v>
      </c>
      <c r="B85" s="1">
        <v>35117</v>
      </c>
      <c r="C85" s="1"/>
      <c r="D85" s="1">
        <v>25432</v>
      </c>
      <c r="E85" s="2">
        <v>2776</v>
      </c>
      <c r="F85" s="3">
        <v>198</v>
      </c>
      <c r="G85" s="1">
        <v>17114</v>
      </c>
      <c r="H85" s="1"/>
      <c r="I85" s="1"/>
    </row>
    <row r="86" spans="1:9" x14ac:dyDescent="0.25">
      <c r="A86">
        <v>2005</v>
      </c>
      <c r="B86" s="1">
        <v>32759</v>
      </c>
      <c r="C86" s="1"/>
      <c r="D86" s="1">
        <v>22020</v>
      </c>
      <c r="E86" s="2">
        <v>2932</v>
      </c>
      <c r="F86" s="3">
        <v>207</v>
      </c>
      <c r="G86" s="1">
        <v>17624</v>
      </c>
      <c r="H86" s="1"/>
      <c r="I86" s="1"/>
    </row>
    <row r="87" spans="1:9" x14ac:dyDescent="0.25">
      <c r="A87">
        <v>2006</v>
      </c>
      <c r="B87" s="1">
        <v>32557</v>
      </c>
      <c r="C87" s="1"/>
      <c r="D87" s="1">
        <v>26244</v>
      </c>
      <c r="E87" s="2">
        <v>3104</v>
      </c>
      <c r="F87" s="3">
        <v>236</v>
      </c>
      <c r="G87" s="1">
        <v>17702</v>
      </c>
      <c r="H87" s="1"/>
      <c r="I87" s="1"/>
    </row>
    <row r="88" spans="1:9" x14ac:dyDescent="0.25">
      <c r="A88">
        <v>2007</v>
      </c>
      <c r="B88" s="1">
        <v>36373</v>
      </c>
      <c r="C88" s="1"/>
      <c r="D88" s="1">
        <v>26344</v>
      </c>
      <c r="E88" s="2">
        <v>2894</v>
      </c>
      <c r="F88" s="3">
        <v>305</v>
      </c>
      <c r="G88" s="1">
        <v>17472</v>
      </c>
      <c r="H88" s="1"/>
      <c r="I88" s="1"/>
    </row>
    <row r="89" spans="1:9" x14ac:dyDescent="0.25">
      <c r="A89">
        <v>2008</v>
      </c>
      <c r="B89" s="1">
        <v>37559</v>
      </c>
      <c r="C89" s="1"/>
      <c r="D89" s="1">
        <v>26132</v>
      </c>
      <c r="E89" s="2">
        <v>2913</v>
      </c>
      <c r="F89" s="3">
        <v>363</v>
      </c>
      <c r="G89" s="1">
        <v>17897</v>
      </c>
      <c r="H89" s="1"/>
      <c r="I89" s="1"/>
    </row>
    <row r="90" spans="1:9" x14ac:dyDescent="0.25">
      <c r="A90">
        <v>2009</v>
      </c>
      <c r="B90" s="1">
        <v>37136</v>
      </c>
      <c r="C90" s="1"/>
      <c r="D90" s="1">
        <v>26119</v>
      </c>
      <c r="E90" s="2">
        <v>2817</v>
      </c>
      <c r="F90" s="3">
        <v>422</v>
      </c>
      <c r="G90" s="1">
        <v>17920</v>
      </c>
      <c r="H90" s="1"/>
      <c r="I90" s="1"/>
    </row>
    <row r="91" spans="1:9" x14ac:dyDescent="0.25">
      <c r="A91">
        <v>2010</v>
      </c>
      <c r="B91" s="1">
        <v>37450</v>
      </c>
      <c r="C91" s="1"/>
      <c r="D91" s="1">
        <v>25205</v>
      </c>
      <c r="E91" s="2">
        <v>3123</v>
      </c>
      <c r="F91" s="3">
        <v>474</v>
      </c>
      <c r="G91" s="1">
        <v>18618</v>
      </c>
      <c r="H91" s="1"/>
      <c r="I91" s="1"/>
    </row>
    <row r="92" spans="1:9" x14ac:dyDescent="0.25">
      <c r="A92">
        <v>2011</v>
      </c>
      <c r="B92" s="1">
        <v>33795</v>
      </c>
      <c r="C92" s="1"/>
      <c r="D92" s="1">
        <v>25560</v>
      </c>
      <c r="E92" s="2">
        <v>2866</v>
      </c>
      <c r="F92" s="3">
        <v>660</v>
      </c>
      <c r="G92" s="1">
        <v>17942</v>
      </c>
      <c r="H92" s="1"/>
      <c r="I92" s="1">
        <v>9458</v>
      </c>
    </row>
    <row r="93" spans="1:9" x14ac:dyDescent="0.25">
      <c r="A93">
        <v>2012</v>
      </c>
      <c r="B93" s="1">
        <v>39906</v>
      </c>
      <c r="C93" s="1"/>
      <c r="D93" s="1">
        <v>24345</v>
      </c>
      <c r="E93" s="2">
        <v>2868</v>
      </c>
      <c r="F93" s="3">
        <v>900</v>
      </c>
      <c r="G93" s="1">
        <v>18333</v>
      </c>
      <c r="H93" s="1"/>
      <c r="I93" s="1">
        <v>7972</v>
      </c>
    </row>
    <row r="94" spans="1:9" x14ac:dyDescent="0.25">
      <c r="A94">
        <v>2013</v>
      </c>
      <c r="B94" s="1">
        <v>39572</v>
      </c>
      <c r="C94" s="1"/>
      <c r="D94" s="1">
        <v>24871</v>
      </c>
      <c r="E94" s="2">
        <v>2721</v>
      </c>
      <c r="F94" s="3">
        <v>1148</v>
      </c>
      <c r="G94" s="1">
        <v>18768</v>
      </c>
      <c r="H94" s="1"/>
      <c r="I94" s="1">
        <v>3027</v>
      </c>
    </row>
    <row r="95" spans="1:9" x14ac:dyDescent="0.25">
      <c r="A95">
        <v>2014</v>
      </c>
      <c r="B95" s="1">
        <v>39308</v>
      </c>
      <c r="C95" s="1"/>
      <c r="D95" s="1">
        <v>26370</v>
      </c>
      <c r="E95" s="2">
        <v>2447</v>
      </c>
      <c r="F95" s="3">
        <v>1508</v>
      </c>
      <c r="G95" s="1">
        <v>18287</v>
      </c>
      <c r="H95" s="1"/>
      <c r="I95" s="1">
        <v>3029</v>
      </c>
    </row>
    <row r="96" spans="1:9" x14ac:dyDescent="0.25">
      <c r="B96" s="1"/>
      <c r="C96" s="1"/>
      <c r="D96" s="1"/>
      <c r="E96" s="1">
        <f>D95+E95</f>
        <v>28817</v>
      </c>
      <c r="G96" s="1"/>
      <c r="H96" s="1"/>
      <c r="I96" s="1">
        <v>2884</v>
      </c>
    </row>
    <row r="97" spans="9:9" x14ac:dyDescent="0.25">
      <c r="I97" s="1">
        <f>SUM(I92:I96)</f>
        <v>26370</v>
      </c>
    </row>
    <row r="116" spans="19:20" x14ac:dyDescent="0.25">
      <c r="S116" s="4"/>
      <c r="T116" s="4"/>
    </row>
    <row r="117" spans="19:20" x14ac:dyDescent="0.25">
      <c r="S117" s="4"/>
      <c r="T117" s="4"/>
    </row>
    <row r="118" spans="19:20" x14ac:dyDescent="0.25">
      <c r="S118" s="4"/>
      <c r="T118" s="4"/>
    </row>
    <row r="119" spans="19:20" x14ac:dyDescent="0.25">
      <c r="S119" s="4"/>
      <c r="T119" s="4"/>
    </row>
    <row r="120" spans="19:20" x14ac:dyDescent="0.25">
      <c r="S120" s="4"/>
      <c r="T120" s="4"/>
    </row>
    <row r="121" spans="19:20" x14ac:dyDescent="0.25">
      <c r="S121" s="4"/>
      <c r="T121" s="4"/>
    </row>
    <row r="122" spans="19:20" x14ac:dyDescent="0.25">
      <c r="S122" s="4"/>
      <c r="T122" s="4"/>
    </row>
    <row r="123" spans="19:20" x14ac:dyDescent="0.25">
      <c r="S123" s="4"/>
      <c r="T123" s="4"/>
    </row>
    <row r="124" spans="19:20" x14ac:dyDescent="0.25">
      <c r="S124" s="4"/>
      <c r="T124" s="4"/>
    </row>
    <row r="160" spans="8:8" x14ac:dyDescent="0.25">
      <c r="H160" t="s">
        <v>21</v>
      </c>
    </row>
    <row r="162" spans="8:8" x14ac:dyDescent="0.25">
      <c r="H162" t="s">
        <v>4</v>
      </c>
    </row>
    <row r="163" spans="8:8" x14ac:dyDescent="0.25">
      <c r="H163" t="s">
        <v>8</v>
      </c>
    </row>
    <row r="164" spans="8:8" x14ac:dyDescent="0.25">
      <c r="H164" t="s">
        <v>20</v>
      </c>
    </row>
    <row r="165" spans="8:8" x14ac:dyDescent="0.25">
      <c r="H165" t="s">
        <v>6</v>
      </c>
    </row>
    <row r="166" spans="8:8" x14ac:dyDescent="0.25">
      <c r="H166" t="s">
        <v>7</v>
      </c>
    </row>
    <row r="167" spans="8:8" x14ac:dyDescent="0.25">
      <c r="H167" t="s">
        <v>14</v>
      </c>
    </row>
    <row r="168" spans="8:8" x14ac:dyDescent="0.25">
      <c r="H168" t="s">
        <v>3</v>
      </c>
    </row>
    <row r="169" spans="8:8" x14ac:dyDescent="0.25">
      <c r="H169" t="s">
        <v>13</v>
      </c>
    </row>
    <row r="170" spans="8:8" x14ac:dyDescent="0.25">
      <c r="H170" t="s">
        <v>5</v>
      </c>
    </row>
  </sheetData>
  <mergeCells count="2">
    <mergeCell ref="B2:H2"/>
    <mergeCell ref="I2:K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zoomScale="80" zoomScaleNormal="80" workbookViewId="0">
      <selection sqref="A1:B1"/>
    </sheetView>
  </sheetViews>
  <sheetFormatPr baseColWidth="10" defaultColWidth="8.7109375" defaultRowHeight="15" x14ac:dyDescent="0.25"/>
  <cols>
    <col min="3" max="3" width="14" bestFit="1" customWidth="1"/>
    <col min="4" max="4" width="10.42578125" bestFit="1" customWidth="1"/>
    <col min="5" max="5" width="10.5703125" bestFit="1" customWidth="1"/>
    <col min="6" max="6" width="10.7109375" bestFit="1" customWidth="1"/>
    <col min="7" max="7" width="8.5703125" bestFit="1" customWidth="1"/>
    <col min="8" max="8" width="5.85546875" bestFit="1" customWidth="1"/>
    <col min="9" max="9" width="5.140625" bestFit="1" customWidth="1"/>
    <col min="10" max="10" width="6.140625" bestFit="1" customWidth="1"/>
    <col min="11" max="11" width="14.140625" bestFit="1" customWidth="1"/>
    <col min="12" max="12" width="17.28515625" bestFit="1" customWidth="1"/>
    <col min="13" max="13" width="5" bestFit="1" customWidth="1"/>
    <col min="14" max="14" width="6.5703125" bestFit="1" customWidth="1"/>
    <col min="15" max="16" width="6.85546875" bestFit="1" customWidth="1"/>
    <col min="17" max="17" width="28.42578125" bestFit="1" customWidth="1"/>
    <col min="18" max="18" width="28.7109375" bestFit="1" customWidth="1"/>
    <col min="19" max="19" width="14.42578125" bestFit="1" customWidth="1"/>
    <col min="20" max="20" width="15.5703125" customWidth="1"/>
    <col min="21" max="21" width="31" bestFit="1" customWidth="1"/>
    <col min="22" max="22" width="27" bestFit="1" customWidth="1"/>
    <col min="23" max="23" width="6.5703125" bestFit="1" customWidth="1"/>
    <col min="24" max="24" width="20.5703125" bestFit="1" customWidth="1"/>
    <col min="25" max="25" width="6.42578125" bestFit="1" customWidth="1"/>
    <col min="26" max="26" width="7.140625" bestFit="1" customWidth="1"/>
    <col min="27" max="27" width="4.42578125" bestFit="1" customWidth="1"/>
    <col min="28" max="28" width="7.28515625" bestFit="1" customWidth="1"/>
  </cols>
  <sheetData>
    <row r="1" spans="1:28" s="15" customFormat="1" x14ac:dyDescent="0.25">
      <c r="A1" s="17" t="s">
        <v>54</v>
      </c>
      <c r="B1" s="17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s="15" customFormat="1" x14ac:dyDescent="0.25">
      <c r="A2" s="14"/>
      <c r="B2" s="14"/>
      <c r="C2" s="18" t="s">
        <v>22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 t="s">
        <v>24</v>
      </c>
      <c r="R2" s="18"/>
      <c r="S2" s="18"/>
      <c r="T2" s="18"/>
      <c r="U2" s="18"/>
      <c r="V2" s="18"/>
      <c r="W2" s="18" t="s">
        <v>28</v>
      </c>
      <c r="X2" s="18"/>
      <c r="Y2" s="18"/>
      <c r="Z2" s="18"/>
      <c r="AA2" s="18"/>
      <c r="AB2" s="18"/>
    </row>
    <row r="3" spans="1:28" x14ac:dyDescent="0.25">
      <c r="A3" s="10"/>
      <c r="B3" s="10"/>
      <c r="C3" s="10"/>
      <c r="D3" s="10" t="s">
        <v>16</v>
      </c>
      <c r="E3" s="10"/>
      <c r="F3" s="10" t="s">
        <v>17</v>
      </c>
      <c r="G3" s="10"/>
      <c r="H3" s="10" t="s">
        <v>18</v>
      </c>
      <c r="I3" s="10"/>
      <c r="J3" s="10" t="s">
        <v>10</v>
      </c>
      <c r="K3" s="10"/>
      <c r="L3" s="10" t="s">
        <v>15</v>
      </c>
      <c r="M3" s="10"/>
      <c r="N3" s="10" t="s">
        <v>12</v>
      </c>
      <c r="O3" s="10"/>
      <c r="P3" s="10" t="s">
        <v>19</v>
      </c>
      <c r="Q3" s="10"/>
      <c r="R3" s="10" t="s">
        <v>26</v>
      </c>
      <c r="S3" s="10"/>
      <c r="T3" s="10" t="s">
        <v>25</v>
      </c>
      <c r="U3" s="10"/>
      <c r="V3" s="10" t="s">
        <v>27</v>
      </c>
      <c r="W3" s="10"/>
      <c r="X3" s="10" t="s">
        <v>29</v>
      </c>
      <c r="Y3" s="10"/>
      <c r="Z3" s="10" t="s">
        <v>30</v>
      </c>
      <c r="AA3" s="10"/>
      <c r="AB3" s="10" t="s">
        <v>31</v>
      </c>
    </row>
    <row r="4" spans="1:28" x14ac:dyDescent="0.25">
      <c r="A4" s="10" t="s">
        <v>55</v>
      </c>
      <c r="B4" s="10" t="s">
        <v>4</v>
      </c>
      <c r="C4" s="10" t="s">
        <v>41</v>
      </c>
      <c r="D4" s="4">
        <f>65967-F4-H4-J4-L4-N4-P4</f>
        <v>25948</v>
      </c>
      <c r="E4" s="10" t="s">
        <v>42</v>
      </c>
      <c r="F4" s="4">
        <v>0</v>
      </c>
      <c r="G4" s="10" t="s">
        <v>43</v>
      </c>
      <c r="H4" s="4">
        <v>37190</v>
      </c>
      <c r="I4" s="10" t="s">
        <v>44</v>
      </c>
      <c r="J4" s="4">
        <v>1118</v>
      </c>
      <c r="K4" s="10" t="s">
        <v>45</v>
      </c>
      <c r="L4" s="4">
        <f>283+126</f>
        <v>409</v>
      </c>
      <c r="M4" s="10" t="s">
        <v>46</v>
      </c>
      <c r="N4" s="4">
        <v>110</v>
      </c>
      <c r="O4" s="10" t="s">
        <v>47</v>
      </c>
      <c r="P4" s="4">
        <v>1192</v>
      </c>
      <c r="Q4" s="10" t="s">
        <v>48</v>
      </c>
      <c r="R4" s="4">
        <v>18287</v>
      </c>
      <c r="S4" s="10" t="s">
        <v>49</v>
      </c>
      <c r="T4" s="8">
        <v>3400000</v>
      </c>
      <c r="U4" s="10" t="s">
        <v>50</v>
      </c>
      <c r="V4" s="4">
        <f>R4/T4*1000000</f>
        <v>5378.5294117647054</v>
      </c>
      <c r="W4" s="10" t="s">
        <v>51</v>
      </c>
      <c r="X4" s="5">
        <v>37438</v>
      </c>
      <c r="Y4" s="10" t="s">
        <v>52</v>
      </c>
      <c r="Z4" s="5">
        <v>42929</v>
      </c>
      <c r="AA4" s="10" t="s">
        <v>53</v>
      </c>
      <c r="AB4" s="5">
        <f t="shared" ref="AB4:AB12" si="0">X4-Z4</f>
        <v>-5491</v>
      </c>
    </row>
    <row r="5" spans="1:28" x14ac:dyDescent="0.25">
      <c r="A5" s="10" t="s">
        <v>55</v>
      </c>
      <c r="B5" s="10" t="s">
        <v>8</v>
      </c>
      <c r="C5" s="10" t="s">
        <v>41</v>
      </c>
      <c r="D5" s="5">
        <f>591951-F5-H5-J5-L5-N5-P5</f>
        <v>425628</v>
      </c>
      <c r="E5" s="10" t="s">
        <v>42</v>
      </c>
      <c r="F5" s="4">
        <v>98</v>
      </c>
      <c r="G5" s="10" t="s">
        <v>43</v>
      </c>
      <c r="H5" s="4">
        <v>24899</v>
      </c>
      <c r="I5" s="10" t="s">
        <v>44</v>
      </c>
      <c r="J5" s="4">
        <v>35115</v>
      </c>
      <c r="K5" s="10" t="s">
        <v>45</v>
      </c>
      <c r="L5" s="4">
        <f>11868+30917</f>
        <v>42785</v>
      </c>
      <c r="M5" s="10" t="s">
        <v>46</v>
      </c>
      <c r="N5" s="5">
        <v>57357</v>
      </c>
      <c r="O5" s="10" t="s">
        <v>47</v>
      </c>
      <c r="P5" s="4">
        <v>6069</v>
      </c>
      <c r="Q5" s="10" t="s">
        <v>48</v>
      </c>
      <c r="R5" s="4">
        <v>129593.09</v>
      </c>
      <c r="S5" s="10" t="s">
        <v>49</v>
      </c>
      <c r="T5" s="8">
        <v>40100000</v>
      </c>
      <c r="U5" s="10" t="s">
        <v>50</v>
      </c>
      <c r="V5" s="4">
        <f>R5/T5*1000000</f>
        <v>3231.7478802992518</v>
      </c>
      <c r="W5" s="10" t="s">
        <v>51</v>
      </c>
      <c r="X5" s="5">
        <v>40435</v>
      </c>
      <c r="Y5" s="10" t="s">
        <v>52</v>
      </c>
      <c r="Z5" s="5">
        <v>74320</v>
      </c>
      <c r="AA5" s="10" t="s">
        <v>53</v>
      </c>
      <c r="AB5" s="5">
        <f t="shared" si="0"/>
        <v>-33885</v>
      </c>
    </row>
    <row r="6" spans="1:28" x14ac:dyDescent="0.25">
      <c r="A6" s="10" t="s">
        <v>55</v>
      </c>
      <c r="B6" s="10" t="s">
        <v>20</v>
      </c>
      <c r="C6" s="10" t="s">
        <v>41</v>
      </c>
      <c r="D6" s="5">
        <f>269148-F6-H6-J6-L6-N6-P6</f>
        <v>152515</v>
      </c>
      <c r="E6" s="10" t="s">
        <v>42</v>
      </c>
      <c r="F6" s="4">
        <v>5916</v>
      </c>
      <c r="G6" s="10" t="s">
        <v>43</v>
      </c>
      <c r="H6" s="4">
        <v>58842</v>
      </c>
      <c r="I6" s="10" t="s">
        <v>44</v>
      </c>
      <c r="J6" s="4">
        <v>22306</v>
      </c>
      <c r="K6" s="10" t="s">
        <v>45</v>
      </c>
      <c r="L6" s="4">
        <f>3823+8198</f>
        <v>12021</v>
      </c>
      <c r="M6" s="10" t="s">
        <v>46</v>
      </c>
      <c r="N6" s="5">
        <v>15178</v>
      </c>
      <c r="O6" s="10" t="s">
        <v>47</v>
      </c>
      <c r="P6" s="4">
        <v>2370</v>
      </c>
      <c r="Q6" s="10" t="s">
        <v>48</v>
      </c>
      <c r="R6" s="4">
        <v>64244.12</v>
      </c>
      <c r="S6" s="10" t="s">
        <v>49</v>
      </c>
      <c r="T6" s="5">
        <v>23800000</v>
      </c>
      <c r="U6" s="10" t="s">
        <v>50</v>
      </c>
      <c r="V6" s="4">
        <f t="shared" ref="V6:V12" si="1">R6/T6*1000000</f>
        <v>2699.3327731092436</v>
      </c>
      <c r="W6" s="10" t="s">
        <v>51</v>
      </c>
      <c r="X6" s="5">
        <v>46747</v>
      </c>
      <c r="Y6" s="10" t="s">
        <v>52</v>
      </c>
      <c r="Z6" s="5">
        <v>3031</v>
      </c>
      <c r="AA6" s="10" t="s">
        <v>53</v>
      </c>
      <c r="AB6" s="5">
        <f t="shared" si="0"/>
        <v>43716</v>
      </c>
    </row>
    <row r="7" spans="1:28" x14ac:dyDescent="0.25">
      <c r="A7" s="10" t="s">
        <v>55</v>
      </c>
      <c r="B7" s="10" t="s">
        <v>6</v>
      </c>
      <c r="C7" s="10" t="s">
        <v>41</v>
      </c>
      <c r="D7" s="5">
        <f>539416-F7-H7-J7-L7-N7-P7</f>
        <v>444299</v>
      </c>
      <c r="E7" s="10" t="s">
        <v>42</v>
      </c>
      <c r="F7" s="4">
        <v>83</v>
      </c>
      <c r="G7" s="10" t="s">
        <v>43</v>
      </c>
      <c r="H7" s="4">
        <v>66965</v>
      </c>
      <c r="I7" s="10" t="s">
        <v>44</v>
      </c>
      <c r="J7" s="4">
        <v>5905</v>
      </c>
      <c r="K7" s="10" t="s">
        <v>45</v>
      </c>
      <c r="L7" s="4">
        <f>1637+1454</f>
        <v>3091</v>
      </c>
      <c r="M7" s="10" t="s">
        <v>46</v>
      </c>
      <c r="N7" s="5">
        <v>17249</v>
      </c>
      <c r="O7" s="10" t="s">
        <v>47</v>
      </c>
      <c r="P7" s="4">
        <v>1824</v>
      </c>
      <c r="Q7" s="10" t="s">
        <v>48</v>
      </c>
      <c r="R7" s="4">
        <v>149422.24</v>
      </c>
      <c r="S7" s="10" t="s">
        <v>49</v>
      </c>
      <c r="T7" s="5">
        <v>23800000</v>
      </c>
      <c r="U7" s="10" t="s">
        <v>50</v>
      </c>
      <c r="V7" s="4">
        <f t="shared" si="1"/>
        <v>6278.2453781512604</v>
      </c>
      <c r="W7" s="10" t="s">
        <v>51</v>
      </c>
      <c r="X7" s="5">
        <v>7873</v>
      </c>
      <c r="Y7" s="10" t="s">
        <v>52</v>
      </c>
      <c r="Z7" s="5">
        <v>75063</v>
      </c>
      <c r="AA7" s="10" t="s">
        <v>53</v>
      </c>
      <c r="AB7" s="5">
        <f t="shared" si="0"/>
        <v>-67190</v>
      </c>
    </row>
    <row r="8" spans="1:28" x14ac:dyDescent="0.25">
      <c r="A8" s="10" t="s">
        <v>55</v>
      </c>
      <c r="B8" s="10" t="s">
        <v>7</v>
      </c>
      <c r="C8" s="10" t="s">
        <v>41</v>
      </c>
      <c r="D8" s="5">
        <f>62338-F8-H8-J8-L8-N8-P8</f>
        <v>11203.599999999999</v>
      </c>
      <c r="E8" s="10" t="s">
        <v>42</v>
      </c>
      <c r="F8" s="4">
        <v>0.4</v>
      </c>
      <c r="G8" s="10" t="s">
        <v>43</v>
      </c>
      <c r="H8" s="4">
        <v>42166</v>
      </c>
      <c r="I8" s="10" t="s">
        <v>44</v>
      </c>
      <c r="J8" s="4">
        <v>785</v>
      </c>
      <c r="K8" s="10" t="s">
        <v>45</v>
      </c>
      <c r="L8" s="4">
        <f>3437+615</f>
        <v>4052</v>
      </c>
      <c r="M8" s="10" t="s">
        <v>46</v>
      </c>
      <c r="N8" s="5">
        <v>3846</v>
      </c>
      <c r="O8" s="10" t="s">
        <v>47</v>
      </c>
      <c r="P8" s="4">
        <v>285</v>
      </c>
      <c r="Q8" s="10" t="s">
        <v>48</v>
      </c>
      <c r="R8" s="4">
        <v>17433.37</v>
      </c>
      <c r="S8" s="10" t="s">
        <v>49</v>
      </c>
      <c r="T8" s="5">
        <v>3600000</v>
      </c>
      <c r="U8" s="10" t="s">
        <v>50</v>
      </c>
      <c r="V8" s="4">
        <f t="shared" si="1"/>
        <v>4842.6027777777772</v>
      </c>
      <c r="W8" s="10" t="s">
        <v>51</v>
      </c>
      <c r="X8" s="5">
        <v>26712</v>
      </c>
      <c r="Y8" s="10" t="s">
        <v>52</v>
      </c>
      <c r="Z8" s="5">
        <v>17437</v>
      </c>
      <c r="AA8" s="10" t="s">
        <v>53</v>
      </c>
      <c r="AB8" s="5">
        <f t="shared" si="0"/>
        <v>9275</v>
      </c>
    </row>
    <row r="9" spans="1:28" x14ac:dyDescent="0.25">
      <c r="A9" s="10" t="s">
        <v>55</v>
      </c>
      <c r="B9" s="10" t="s">
        <v>23</v>
      </c>
      <c r="C9" s="10" t="s">
        <v>41</v>
      </c>
      <c r="D9" s="5">
        <f>30814-F9-H9-J9-L9-N9-P9</f>
        <v>12785</v>
      </c>
      <c r="E9" s="10" t="s">
        <v>42</v>
      </c>
      <c r="F9" s="4">
        <v>0</v>
      </c>
      <c r="G9" s="10" t="s">
        <v>43</v>
      </c>
      <c r="H9" s="4">
        <v>15</v>
      </c>
      <c r="I9" s="10" t="s">
        <v>44</v>
      </c>
      <c r="J9" s="4">
        <v>596</v>
      </c>
      <c r="K9" s="10" t="s">
        <v>45</v>
      </c>
      <c r="L9" s="4">
        <v>3454</v>
      </c>
      <c r="M9" s="10" t="s">
        <v>46</v>
      </c>
      <c r="N9" s="5">
        <v>13079</v>
      </c>
      <c r="O9" s="10" t="s">
        <v>47</v>
      </c>
      <c r="P9" s="4">
        <v>885</v>
      </c>
      <c r="Q9" s="10" t="s">
        <v>48</v>
      </c>
      <c r="R9" s="4">
        <v>10094.84</v>
      </c>
      <c r="S9" s="10" t="s">
        <v>49</v>
      </c>
      <c r="T9" s="5">
        <v>2500000</v>
      </c>
      <c r="U9" s="10" t="s">
        <v>50</v>
      </c>
      <c r="V9" s="4">
        <f t="shared" si="1"/>
        <v>4037.9359999999997</v>
      </c>
      <c r="W9" s="10" t="s">
        <v>51</v>
      </c>
      <c r="X9" s="5">
        <v>12702</v>
      </c>
      <c r="Y9" s="10" t="s">
        <v>52</v>
      </c>
      <c r="Z9" s="5">
        <v>9847</v>
      </c>
      <c r="AA9" s="10" t="s">
        <v>53</v>
      </c>
      <c r="AB9" s="5">
        <f t="shared" si="0"/>
        <v>2855</v>
      </c>
    </row>
    <row r="10" spans="1:28" x14ac:dyDescent="0.25">
      <c r="A10" s="10" t="s">
        <v>55</v>
      </c>
      <c r="B10" s="10" t="s">
        <v>3</v>
      </c>
      <c r="C10" s="10" t="s">
        <v>41</v>
      </c>
      <c r="D10" s="5">
        <f>149956-F10-H10-J10-L10-N10-P10</f>
        <v>64635</v>
      </c>
      <c r="E10" s="10" t="s">
        <v>42</v>
      </c>
      <c r="F10" s="4">
        <v>0</v>
      </c>
      <c r="G10" s="10" t="s">
        <v>43</v>
      </c>
      <c r="H10" s="4">
        <v>63323</v>
      </c>
      <c r="I10" s="10" t="s">
        <v>44</v>
      </c>
      <c r="J10" s="4">
        <v>47</v>
      </c>
      <c r="K10" s="10" t="s">
        <v>45</v>
      </c>
      <c r="L10" s="4">
        <v>9091</v>
      </c>
      <c r="M10" s="10" t="s">
        <v>46</v>
      </c>
      <c r="N10" s="5">
        <v>11234</v>
      </c>
      <c r="O10" s="10" t="s">
        <v>47</v>
      </c>
      <c r="P10" s="4">
        <v>1626</v>
      </c>
      <c r="Q10" s="10" t="s">
        <v>48</v>
      </c>
      <c r="R10" s="4">
        <v>36820.58</v>
      </c>
      <c r="S10" s="10" t="s">
        <v>49</v>
      </c>
      <c r="T10" s="5">
        <v>4600000</v>
      </c>
      <c r="U10" s="10" t="s">
        <v>50</v>
      </c>
      <c r="V10" s="4">
        <f t="shared" si="1"/>
        <v>8004.4739130434791</v>
      </c>
      <c r="W10" s="10" t="s">
        <v>51</v>
      </c>
      <c r="X10" s="5">
        <v>13852</v>
      </c>
      <c r="Y10" s="10" t="s">
        <v>52</v>
      </c>
      <c r="Z10" s="5">
        <v>3655</v>
      </c>
      <c r="AA10" s="10" t="s">
        <v>53</v>
      </c>
      <c r="AB10" s="5">
        <f t="shared" si="0"/>
        <v>10197</v>
      </c>
    </row>
    <row r="11" spans="1:28" x14ac:dyDescent="0.25">
      <c r="A11" s="10" t="s">
        <v>55</v>
      </c>
      <c r="B11" s="10" t="s">
        <v>13</v>
      </c>
      <c r="C11" s="10" t="s">
        <v>41</v>
      </c>
      <c r="D11" s="5">
        <f>268380-F11-H11-J11-L11-N11-P11</f>
        <v>160220</v>
      </c>
      <c r="E11" s="10" t="s">
        <v>42</v>
      </c>
      <c r="F11" s="4">
        <v>0</v>
      </c>
      <c r="G11" s="10" t="s">
        <v>43</v>
      </c>
      <c r="H11" s="4">
        <f>41467+1052</f>
        <v>42519</v>
      </c>
      <c r="I11" s="10" t="s">
        <v>44</v>
      </c>
      <c r="J11" s="4">
        <v>8218</v>
      </c>
      <c r="K11" s="10" t="s">
        <v>45</v>
      </c>
      <c r="L11" s="4">
        <f>3821+907</f>
        <v>4728</v>
      </c>
      <c r="M11" s="10" t="s">
        <v>46</v>
      </c>
      <c r="N11" s="5">
        <v>52013</v>
      </c>
      <c r="O11" s="10" t="s">
        <v>47</v>
      </c>
      <c r="P11" s="4">
        <v>682</v>
      </c>
      <c r="Q11" s="10" t="s">
        <v>48</v>
      </c>
      <c r="R11" s="4">
        <v>70710.399999999994</v>
      </c>
      <c r="S11" s="10" t="s">
        <v>49</v>
      </c>
      <c r="T11" s="5">
        <v>16700000</v>
      </c>
      <c r="U11" s="10" t="s">
        <v>50</v>
      </c>
      <c r="V11" s="4">
        <f t="shared" si="1"/>
        <v>4234.1556886227545</v>
      </c>
      <c r="W11" s="10" t="s">
        <v>51</v>
      </c>
      <c r="X11" s="5">
        <v>12310</v>
      </c>
      <c r="Y11" s="10" t="s">
        <v>52</v>
      </c>
      <c r="Z11" s="5">
        <v>15716</v>
      </c>
      <c r="AA11" s="10" t="s">
        <v>53</v>
      </c>
      <c r="AB11" s="5">
        <f t="shared" si="0"/>
        <v>-3406</v>
      </c>
    </row>
    <row r="12" spans="1:28" x14ac:dyDescent="0.25">
      <c r="A12" s="10" t="s">
        <v>55</v>
      </c>
      <c r="B12" s="10" t="s">
        <v>5</v>
      </c>
      <c r="C12" s="10" t="s">
        <v>41</v>
      </c>
      <c r="D12" s="5">
        <f>69965-F12-H12-J12-L12-N12-P12</f>
        <v>56662</v>
      </c>
      <c r="E12" s="10" t="s">
        <v>42</v>
      </c>
      <c r="F12" s="4">
        <v>0</v>
      </c>
      <c r="G12" s="10" t="s">
        <v>43</v>
      </c>
      <c r="H12" s="4">
        <v>1496</v>
      </c>
      <c r="I12" s="10" t="s">
        <v>44</v>
      </c>
      <c r="J12" s="4">
        <v>2883</v>
      </c>
      <c r="K12" s="10" t="s">
        <v>45</v>
      </c>
      <c r="L12" s="4">
        <f>2632+869</f>
        <v>3501</v>
      </c>
      <c r="M12" s="10" t="s">
        <v>46</v>
      </c>
      <c r="N12" s="5">
        <v>4614</v>
      </c>
      <c r="O12" s="10" t="s">
        <v>47</v>
      </c>
      <c r="P12" s="4">
        <v>809</v>
      </c>
      <c r="Q12" s="10" t="s">
        <v>48</v>
      </c>
      <c r="R12" s="4">
        <v>18941.780999999999</v>
      </c>
      <c r="S12" s="10" t="s">
        <v>49</v>
      </c>
      <c r="T12" s="5">
        <v>4600000</v>
      </c>
      <c r="U12" s="10" t="s">
        <v>50</v>
      </c>
      <c r="V12" s="4">
        <f t="shared" si="1"/>
        <v>4117.7784782608687</v>
      </c>
      <c r="W12" s="10" t="s">
        <v>51</v>
      </c>
      <c r="X12" s="5">
        <v>21791</v>
      </c>
      <c r="Y12" s="10" t="s">
        <v>52</v>
      </c>
      <c r="Z12" s="5">
        <v>4188</v>
      </c>
      <c r="AA12" s="10" t="s">
        <v>53</v>
      </c>
      <c r="AB12" s="5">
        <f t="shared" si="0"/>
        <v>17603</v>
      </c>
    </row>
  </sheetData>
  <mergeCells count="5">
    <mergeCell ref="A1:B1"/>
    <mergeCell ref="AA2:AB2"/>
    <mergeCell ref="Q2:V2"/>
    <mergeCell ref="W2:Z2"/>
    <mergeCell ref="C2:P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baseColWidth="10" defaultRowHeight="15" x14ac:dyDescent="0.25"/>
  <cols>
    <col min="1" max="1" width="5.28515625" bestFit="1" customWidth="1"/>
    <col min="2" max="2" width="5.42578125" bestFit="1" customWidth="1"/>
    <col min="3" max="3" width="19.85546875" bestFit="1" customWidth="1"/>
  </cols>
  <sheetData>
    <row r="1" spans="1:3" x14ac:dyDescent="0.25">
      <c r="B1" s="19" t="s">
        <v>33</v>
      </c>
      <c r="C1" s="19"/>
    </row>
    <row r="2" spans="1:3" x14ac:dyDescent="0.25">
      <c r="B2" s="13" t="s">
        <v>34</v>
      </c>
      <c r="C2" s="13" t="s">
        <v>35</v>
      </c>
    </row>
    <row r="3" spans="1:3" x14ac:dyDescent="0.25">
      <c r="A3" s="7" t="s">
        <v>10</v>
      </c>
      <c r="B3" t="s">
        <v>11</v>
      </c>
      <c r="C3">
        <v>4000</v>
      </c>
    </row>
    <row r="4" spans="1:3" x14ac:dyDescent="0.25">
      <c r="A4" s="7" t="s">
        <v>12</v>
      </c>
      <c r="B4">
        <v>1</v>
      </c>
      <c r="C4" s="1">
        <v>4000000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baseColWidth="10" defaultRowHeight="15" x14ac:dyDescent="0.25"/>
  <cols>
    <col min="1" max="1" width="4.85546875" bestFit="1" customWidth="1"/>
    <col min="2" max="2" width="31" bestFit="1" customWidth="1"/>
  </cols>
  <sheetData>
    <row r="1" spans="1:2" x14ac:dyDescent="0.25">
      <c r="A1" t="s">
        <v>56</v>
      </c>
      <c r="B1" s="7" t="s">
        <v>40</v>
      </c>
    </row>
    <row r="2" spans="1:2" x14ac:dyDescent="0.25">
      <c r="A2" s="7">
        <v>1988</v>
      </c>
      <c r="B2" s="1">
        <v>12668</v>
      </c>
    </row>
    <row r="3" spans="1:2" x14ac:dyDescent="0.25">
      <c r="A3" s="7">
        <v>1989</v>
      </c>
      <c r="B3" s="1">
        <v>12875</v>
      </c>
    </row>
    <row r="4" spans="1:2" x14ac:dyDescent="0.25">
      <c r="A4" s="7">
        <v>1990</v>
      </c>
      <c r="B4" s="1">
        <v>13213</v>
      </c>
    </row>
    <row r="5" spans="1:2" x14ac:dyDescent="0.25">
      <c r="A5" s="7">
        <v>1991</v>
      </c>
      <c r="B5" s="1">
        <v>13848</v>
      </c>
    </row>
    <row r="6" spans="1:2" x14ac:dyDescent="0.25">
      <c r="A6" s="7">
        <v>1992</v>
      </c>
      <c r="B6" s="1">
        <v>14166</v>
      </c>
    </row>
    <row r="7" spans="1:2" x14ac:dyDescent="0.25">
      <c r="A7" s="7">
        <v>1993</v>
      </c>
      <c r="B7" s="1">
        <v>14172</v>
      </c>
    </row>
    <row r="8" spans="1:2" x14ac:dyDescent="0.25">
      <c r="A8" s="7">
        <v>1994</v>
      </c>
      <c r="B8" s="1">
        <v>14193</v>
      </c>
    </row>
    <row r="9" spans="1:2" x14ac:dyDescent="0.25">
      <c r="A9" s="7">
        <v>1995</v>
      </c>
      <c r="B9" s="1">
        <v>14680</v>
      </c>
    </row>
    <row r="10" spans="1:2" x14ac:dyDescent="0.25">
      <c r="A10" s="7">
        <v>1996</v>
      </c>
      <c r="B10" s="1">
        <v>15271</v>
      </c>
    </row>
    <row r="11" spans="1:2" x14ac:dyDescent="0.25">
      <c r="A11" s="7">
        <v>1997</v>
      </c>
      <c r="B11" s="1">
        <v>14859</v>
      </c>
    </row>
    <row r="12" spans="1:2" x14ac:dyDescent="0.25">
      <c r="A12" s="7">
        <v>1998</v>
      </c>
      <c r="B12" s="1">
        <v>15122</v>
      </c>
    </row>
    <row r="13" spans="1:2" x14ac:dyDescent="0.25">
      <c r="A13" s="7">
        <v>1999</v>
      </c>
      <c r="B13" s="1">
        <v>15558</v>
      </c>
    </row>
    <row r="14" spans="1:2" x14ac:dyDescent="0.25">
      <c r="A14" s="7">
        <v>2000</v>
      </c>
      <c r="B14" s="1">
        <v>15727</v>
      </c>
    </row>
    <row r="15" spans="1:2" x14ac:dyDescent="0.25">
      <c r="A15" s="7">
        <v>2001</v>
      </c>
      <c r="B15" s="1">
        <v>16080</v>
      </c>
    </row>
    <row r="16" spans="1:2" x14ac:dyDescent="0.25">
      <c r="A16" s="7">
        <v>2002</v>
      </c>
      <c r="B16" s="1">
        <v>16291</v>
      </c>
    </row>
    <row r="17" spans="1:2" x14ac:dyDescent="0.25">
      <c r="A17" s="7">
        <v>2003</v>
      </c>
      <c r="B17" s="1">
        <v>16679</v>
      </c>
    </row>
    <row r="18" spans="1:2" x14ac:dyDescent="0.25">
      <c r="A18" s="7">
        <v>2004</v>
      </c>
      <c r="B18" s="1">
        <v>17114</v>
      </c>
    </row>
    <row r="19" spans="1:2" x14ac:dyDescent="0.25">
      <c r="A19" s="7">
        <v>2005</v>
      </c>
      <c r="B19" s="1">
        <v>17624</v>
      </c>
    </row>
    <row r="20" spans="1:2" x14ac:dyDescent="0.25">
      <c r="A20" s="7">
        <v>2006</v>
      </c>
      <c r="B20" s="1">
        <v>17702</v>
      </c>
    </row>
    <row r="21" spans="1:2" x14ac:dyDescent="0.25">
      <c r="A21" s="7">
        <v>2007</v>
      </c>
      <c r="B21" s="1">
        <v>17472</v>
      </c>
    </row>
    <row r="22" spans="1:2" x14ac:dyDescent="0.25">
      <c r="A22" s="7">
        <v>2008</v>
      </c>
      <c r="B22" s="1">
        <v>17897</v>
      </c>
    </row>
    <row r="23" spans="1:2" x14ac:dyDescent="0.25">
      <c r="A23" s="7">
        <v>2009</v>
      </c>
      <c r="B23" s="1">
        <v>17920</v>
      </c>
    </row>
    <row r="24" spans="1:2" x14ac:dyDescent="0.25">
      <c r="A24" s="7">
        <v>2010</v>
      </c>
      <c r="B24" s="1">
        <v>18618</v>
      </c>
    </row>
    <row r="25" spans="1:2" x14ac:dyDescent="0.25">
      <c r="A25" s="7">
        <v>2011</v>
      </c>
      <c r="B25" s="1">
        <v>17942</v>
      </c>
    </row>
    <row r="26" spans="1:2" x14ac:dyDescent="0.25">
      <c r="A26" s="7">
        <v>2012</v>
      </c>
      <c r="B26" s="1">
        <v>18333</v>
      </c>
    </row>
    <row r="27" spans="1:2" x14ac:dyDescent="0.25">
      <c r="A27" s="7">
        <v>2013</v>
      </c>
      <c r="B27" s="1">
        <v>18768</v>
      </c>
    </row>
    <row r="28" spans="1:2" x14ac:dyDescent="0.25">
      <c r="A28" s="7">
        <v>2014</v>
      </c>
      <c r="B28" s="1">
        <v>18287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Statistiques Europe</vt:lpstr>
      <vt:lpstr>Stats Europe JSON</vt:lpstr>
      <vt:lpstr>Énergies renouvelables</vt:lpstr>
      <vt:lpstr>Conso ménages suisses</vt:lpstr>
    </vt:vector>
  </TitlesOfParts>
  <Company>HES-SO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Statistiques européennes consommation</dc:title>
  <dc:creator>Jérôme Moret;armand.delessert@master.hes-so.ch</dc:creator>
  <cp:lastModifiedBy>Jerome Moret</cp:lastModifiedBy>
  <dcterms:created xsi:type="dcterms:W3CDTF">2016-11-23T17:06:17Z</dcterms:created>
  <dcterms:modified xsi:type="dcterms:W3CDTF">2016-12-18T18:30:00Z</dcterms:modified>
</cp:coreProperties>
</file>