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nimda\Jupyter Notebook\Projet Excel\constitution-classes\"/>
    </mc:Choice>
  </mc:AlternateContent>
  <bookViews>
    <workbookView xWindow="240" yWindow="15" windowWidth="16095" windowHeight="9660" activeTab="1"/>
  </bookViews>
  <sheets>
    <sheet name="Patates" sheetId="1" r:id="rId1"/>
    <sheet name="3e 2018-19" sheetId="2" r:id="rId2"/>
  </sheets>
  <definedNames>
    <definedName name="_All2">'3e 2018-19'!$J$21:$J$270</definedName>
    <definedName name="_Bi">'3e 2018-19'!$I$21:$I$270</definedName>
    <definedName name="_Classe">'3e 2018-19'!$G$21:$G$270</definedName>
    <definedName name="_Comportement">'3e 2018-19'!$F$21:$F$270</definedName>
    <definedName name="_DivOrig">'3e 2018-19'!$H$21:$H$270</definedName>
    <definedName name="_Esp2">'3e 2018-19'!$L$21:$L$270</definedName>
    <definedName name="_xlnm._FilterDatabase" localSheetId="1" hidden="1">'3e 2018-19'!$A$20:$P$270</definedName>
    <definedName name="_Ita2">'3e 2018-19'!$K$21:$K$270</definedName>
    <definedName name="_Latin">'3e 2018-19'!$O$21:$O$270</definedName>
    <definedName name="_Niveau">'3e 2018-19'!$E$21:$E$270</definedName>
    <definedName name="_Nom">'3e 2018-19'!$A$21:$A$270</definedName>
    <definedName name="_Prénom">'3e 2018-19'!$B$21:$B$270</definedName>
    <definedName name="_Retard">'3e 2018-19'!$D$21:$D$270</definedName>
    <definedName name="_Sexe">'3e 2018-19'!$C$21:$C$270</definedName>
    <definedName name="_Sport">'3e 2018-19'!$M$21:$M$270</definedName>
    <definedName name="_xlnm.Print_Titles" localSheetId="1">'3e 2018-19'!$20:$20</definedName>
    <definedName name="_xlnm.Print_Area" localSheetId="1">'3e 2018-19'!$A$1:$P$270</definedName>
    <definedName name="_xlnm.Print_Area" localSheetId="0">Patates!$A$1:$Y$37</definedName>
  </definedNames>
  <calcPr calcId="162913"/>
</workbook>
</file>

<file path=xl/calcChain.xml><?xml version="1.0" encoding="utf-8"?>
<calcChain xmlns="http://schemas.openxmlformats.org/spreadsheetml/2006/main">
  <c r="N18" i="2" l="1"/>
  <c r="M18" i="2"/>
  <c r="L18" i="2"/>
  <c r="K18" i="2"/>
  <c r="J18" i="2"/>
  <c r="I18" i="2"/>
  <c r="H18" i="2"/>
  <c r="G18" i="2"/>
  <c r="F18" i="2"/>
  <c r="E18" i="2"/>
  <c r="D18" i="2"/>
  <c r="C18" i="2"/>
  <c r="O18" i="2" s="1"/>
  <c r="N17" i="2"/>
  <c r="M17" i="2"/>
  <c r="L17" i="2"/>
  <c r="K17" i="2"/>
  <c r="J17" i="2"/>
  <c r="I17" i="2"/>
  <c r="H17" i="2"/>
  <c r="G17" i="2"/>
  <c r="F17" i="2"/>
  <c r="E17" i="2"/>
  <c r="D17" i="2"/>
  <c r="C17" i="2"/>
  <c r="O17" i="2" s="1"/>
  <c r="N16" i="2"/>
  <c r="M16" i="2"/>
  <c r="L16" i="2"/>
  <c r="K16" i="2"/>
  <c r="J16" i="2"/>
  <c r="I16" i="2"/>
  <c r="H16" i="2"/>
  <c r="G16" i="2"/>
  <c r="F16" i="2"/>
  <c r="E16" i="2"/>
  <c r="D16" i="2"/>
  <c r="C16" i="2"/>
  <c r="O16" i="2" s="1"/>
  <c r="N15" i="2"/>
  <c r="M15" i="2"/>
  <c r="L15" i="2"/>
  <c r="K15" i="2"/>
  <c r="J15" i="2"/>
  <c r="I15" i="2"/>
  <c r="H15" i="2"/>
  <c r="G15" i="2"/>
  <c r="F15" i="2"/>
  <c r="E15" i="2"/>
  <c r="D15" i="2"/>
  <c r="C15" i="2"/>
  <c r="O15" i="2" s="1"/>
  <c r="N14" i="2"/>
  <c r="M14" i="2"/>
  <c r="L14" i="2"/>
  <c r="K14" i="2"/>
  <c r="J14" i="2"/>
  <c r="I14" i="2"/>
  <c r="H14" i="2"/>
  <c r="G14" i="2"/>
  <c r="F14" i="2"/>
  <c r="E14" i="2"/>
  <c r="D14" i="2"/>
  <c r="C14" i="2"/>
  <c r="O14" i="2" s="1"/>
  <c r="N13" i="2"/>
  <c r="M13" i="2"/>
  <c r="L13" i="2"/>
  <c r="K13" i="2"/>
  <c r="J13" i="2"/>
  <c r="I13" i="2"/>
  <c r="H13" i="2"/>
  <c r="G13" i="2"/>
  <c r="F13" i="2"/>
  <c r="E13" i="2"/>
  <c r="D13" i="2"/>
  <c r="C13" i="2"/>
  <c r="O13" i="2" s="1"/>
  <c r="N12" i="2"/>
  <c r="M12" i="2"/>
  <c r="L12" i="2"/>
  <c r="K12" i="2"/>
  <c r="J12" i="2"/>
  <c r="I12" i="2"/>
  <c r="H12" i="2"/>
  <c r="G12" i="2"/>
  <c r="F12" i="2"/>
  <c r="E12" i="2"/>
  <c r="D12" i="2"/>
  <c r="C12" i="2"/>
  <c r="O12" i="2" s="1"/>
  <c r="N11" i="2"/>
  <c r="M11" i="2"/>
  <c r="L11" i="2"/>
  <c r="K11" i="2"/>
  <c r="J11" i="2"/>
  <c r="I11" i="2"/>
  <c r="H11" i="2"/>
  <c r="G11" i="2"/>
  <c r="F11" i="2"/>
  <c r="E11" i="2"/>
  <c r="D11" i="2"/>
  <c r="C11" i="2"/>
  <c r="O11" i="2" s="1"/>
  <c r="N10" i="2"/>
  <c r="M10" i="2"/>
  <c r="L10" i="2"/>
  <c r="K10" i="2"/>
  <c r="J10" i="2"/>
  <c r="I10" i="2"/>
  <c r="H10" i="2"/>
  <c r="G10" i="2"/>
  <c r="F10" i="2"/>
  <c r="E10" i="2"/>
  <c r="D10" i="2"/>
  <c r="C10" i="2"/>
  <c r="O10" i="2" s="1"/>
  <c r="N9" i="2"/>
  <c r="M9" i="2"/>
  <c r="L9" i="2"/>
  <c r="K9" i="2"/>
  <c r="J9" i="2"/>
  <c r="I9" i="2"/>
  <c r="H9" i="2"/>
  <c r="G9" i="2"/>
  <c r="F9" i="2"/>
  <c r="E9" i="2"/>
  <c r="D9" i="2"/>
  <c r="C9" i="2"/>
  <c r="O9" i="2" s="1"/>
  <c r="N8" i="2"/>
  <c r="M8" i="2"/>
  <c r="L8" i="2"/>
  <c r="K8" i="2"/>
  <c r="J8" i="2"/>
  <c r="I8" i="2"/>
  <c r="H8" i="2"/>
  <c r="G8" i="2"/>
  <c r="F8" i="2"/>
  <c r="E8" i="2"/>
  <c r="D8" i="2"/>
  <c r="C8" i="2"/>
  <c r="O8" i="2" s="1"/>
  <c r="N7" i="2"/>
  <c r="M7" i="2"/>
  <c r="L7" i="2"/>
  <c r="K7" i="2"/>
  <c r="J7" i="2"/>
  <c r="I7" i="2"/>
  <c r="H7" i="2"/>
  <c r="G7" i="2"/>
  <c r="F7" i="2"/>
  <c r="E7" i="2"/>
  <c r="D7" i="2"/>
  <c r="C7" i="2"/>
  <c r="O7" i="2" s="1"/>
  <c r="N6" i="2"/>
  <c r="M6" i="2"/>
  <c r="L6" i="2"/>
  <c r="K6" i="2"/>
  <c r="J6" i="2"/>
  <c r="I6" i="2"/>
  <c r="H6" i="2"/>
  <c r="G6" i="2"/>
  <c r="F6" i="2"/>
  <c r="E6" i="2"/>
  <c r="D6" i="2"/>
  <c r="C6" i="2"/>
  <c r="O6" i="2" s="1"/>
  <c r="N4" i="2"/>
  <c r="M4" i="2"/>
  <c r="L4" i="2"/>
  <c r="K4" i="2"/>
  <c r="J4" i="2"/>
  <c r="I4" i="2"/>
  <c r="H4" i="2"/>
  <c r="G4" i="2"/>
  <c r="F4" i="2"/>
  <c r="E4" i="2"/>
  <c r="D4" i="2"/>
  <c r="C4" i="2"/>
  <c r="O4" i="2" s="1"/>
  <c r="N3" i="2"/>
  <c r="M3" i="2"/>
  <c r="L3" i="2"/>
  <c r="K3" i="2"/>
  <c r="J3" i="2"/>
  <c r="I3" i="2"/>
  <c r="H3" i="2"/>
  <c r="G3" i="2"/>
  <c r="F3" i="2"/>
  <c r="E3" i="2"/>
  <c r="D3" i="2"/>
  <c r="C3" i="2"/>
  <c r="O3" i="2" s="1"/>
  <c r="N2" i="2"/>
  <c r="N5" i="2" s="1"/>
  <c r="M2" i="2"/>
  <c r="M5" i="2" s="1"/>
  <c r="L2" i="2"/>
  <c r="L5" i="2" s="1"/>
  <c r="K2" i="2"/>
  <c r="K5" i="2" s="1"/>
  <c r="J2" i="2"/>
  <c r="J5" i="2" s="1"/>
  <c r="I2" i="2"/>
  <c r="I5" i="2" s="1"/>
  <c r="H2" i="2"/>
  <c r="H5" i="2" s="1"/>
  <c r="G2" i="2"/>
  <c r="G5" i="2" s="1"/>
  <c r="F2" i="2"/>
  <c r="F5" i="2" s="1"/>
  <c r="E2" i="2"/>
  <c r="E5" i="2" s="1"/>
  <c r="D2" i="2"/>
  <c r="D5" i="2" s="1"/>
  <c r="C2" i="2"/>
  <c r="O2" i="2" s="1"/>
  <c r="O5" i="2" s="1"/>
  <c r="U34" i="1"/>
  <c r="S34" i="1"/>
  <c r="Q34" i="1"/>
  <c r="O34" i="1"/>
  <c r="M34" i="1"/>
  <c r="K34" i="1"/>
  <c r="I34" i="1"/>
  <c r="G34" i="1"/>
  <c r="E34" i="1"/>
  <c r="C34" i="1"/>
  <c r="Y33" i="1"/>
  <c r="U33" i="1"/>
  <c r="U36" i="1" s="1"/>
  <c r="S33" i="1"/>
  <c r="S36" i="1" s="1"/>
  <c r="Q33" i="1"/>
  <c r="Q36" i="1" s="1"/>
  <c r="O33" i="1"/>
  <c r="O36" i="1" s="1"/>
  <c r="M33" i="1"/>
  <c r="M36" i="1" s="1"/>
  <c r="K33" i="1"/>
  <c r="K36" i="1" s="1"/>
  <c r="I33" i="1"/>
  <c r="I36" i="1" s="1"/>
  <c r="G33" i="1"/>
  <c r="G36" i="1" s="1"/>
  <c r="E33" i="1"/>
  <c r="E36" i="1" s="1"/>
  <c r="C33" i="1"/>
  <c r="C36" i="1" s="1"/>
  <c r="U32" i="1"/>
  <c r="U35" i="1" s="1"/>
  <c r="S32" i="1"/>
  <c r="S35" i="1" s="1"/>
  <c r="Q32" i="1"/>
  <c r="Q35" i="1" s="1"/>
  <c r="O32" i="1"/>
  <c r="O35" i="1" s="1"/>
  <c r="M32" i="1"/>
  <c r="M35" i="1" s="1"/>
  <c r="K32" i="1"/>
  <c r="K35" i="1" s="1"/>
  <c r="I32" i="1"/>
  <c r="I35" i="1" s="1"/>
  <c r="G32" i="1"/>
  <c r="G35" i="1" s="1"/>
  <c r="E32" i="1"/>
  <c r="E35" i="1" s="1"/>
  <c r="C32" i="1"/>
  <c r="C35" i="1" s="1"/>
  <c r="U31" i="1"/>
  <c r="S31" i="1"/>
  <c r="Q31" i="1"/>
  <c r="O31" i="1"/>
  <c r="M31" i="1"/>
  <c r="K31" i="1"/>
  <c r="I31" i="1"/>
  <c r="G31" i="1"/>
  <c r="E31" i="1"/>
  <c r="C31" i="1"/>
  <c r="Y28" i="1"/>
  <c r="X28" i="1"/>
  <c r="V28" i="1"/>
  <c r="T28" i="1"/>
  <c r="R28" i="1"/>
  <c r="P28" i="1"/>
  <c r="N28" i="1"/>
  <c r="L28" i="1"/>
  <c r="J28" i="1"/>
  <c r="H28" i="1"/>
  <c r="F28" i="1"/>
  <c r="D28" i="1"/>
  <c r="B28" i="1"/>
  <c r="W28" i="1" s="1"/>
  <c r="Y27" i="1"/>
  <c r="X27" i="1"/>
  <c r="V27" i="1"/>
  <c r="T27" i="1"/>
  <c r="R27" i="1"/>
  <c r="P27" i="1"/>
  <c r="N27" i="1"/>
  <c r="L27" i="1"/>
  <c r="J27" i="1"/>
  <c r="H27" i="1"/>
  <c r="W27" i="1" s="1"/>
  <c r="F27" i="1"/>
  <c r="D27" i="1"/>
  <c r="B27" i="1"/>
  <c r="Y26" i="1"/>
  <c r="X26" i="1"/>
  <c r="V26" i="1"/>
  <c r="T26" i="1"/>
  <c r="R26" i="1"/>
  <c r="P26" i="1"/>
  <c r="N26" i="1"/>
  <c r="L26" i="1"/>
  <c r="J26" i="1"/>
  <c r="H26" i="1"/>
  <c r="F26" i="1"/>
  <c r="D26" i="1"/>
  <c r="B26" i="1"/>
  <c r="W26" i="1" s="1"/>
  <c r="Y25" i="1"/>
  <c r="X25" i="1"/>
  <c r="V25" i="1"/>
  <c r="T25" i="1"/>
  <c r="R25" i="1"/>
  <c r="P25" i="1"/>
  <c r="N25" i="1"/>
  <c r="L25" i="1"/>
  <c r="J25" i="1"/>
  <c r="H25" i="1"/>
  <c r="F25" i="1"/>
  <c r="D25" i="1"/>
  <c r="B25" i="1"/>
  <c r="W25" i="1" s="1"/>
  <c r="Y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X24" i="1" s="1"/>
  <c r="B24" i="1"/>
  <c r="W24" i="1" s="1"/>
  <c r="Y23" i="1"/>
  <c r="X23" i="1"/>
  <c r="V23" i="1"/>
  <c r="T23" i="1"/>
  <c r="R23" i="1"/>
  <c r="P23" i="1"/>
  <c r="N23" i="1"/>
  <c r="L23" i="1"/>
  <c r="J23" i="1"/>
  <c r="H23" i="1"/>
  <c r="F23" i="1"/>
  <c r="D23" i="1"/>
  <c r="B23" i="1"/>
  <c r="W23" i="1" s="1"/>
  <c r="Y22" i="1"/>
  <c r="X22" i="1"/>
  <c r="V22" i="1"/>
  <c r="T22" i="1"/>
  <c r="R22" i="1"/>
  <c r="P22" i="1"/>
  <c r="N22" i="1"/>
  <c r="L22" i="1"/>
  <c r="J22" i="1"/>
  <c r="H22" i="1"/>
  <c r="W22" i="1" s="1"/>
  <c r="F22" i="1"/>
  <c r="D22" i="1"/>
  <c r="B22" i="1"/>
  <c r="Y21" i="1"/>
  <c r="X21" i="1"/>
  <c r="V21" i="1"/>
  <c r="T21" i="1"/>
  <c r="R21" i="1"/>
  <c r="P21" i="1"/>
  <c r="N21" i="1"/>
  <c r="L21" i="1"/>
  <c r="J21" i="1"/>
  <c r="H21" i="1"/>
  <c r="F21" i="1"/>
  <c r="D21" i="1"/>
  <c r="B21" i="1"/>
  <c r="W21" i="1" s="1"/>
  <c r="Y20" i="1"/>
  <c r="X20" i="1"/>
  <c r="V20" i="1"/>
  <c r="T20" i="1"/>
  <c r="R20" i="1"/>
  <c r="P20" i="1"/>
  <c r="N20" i="1"/>
  <c r="L20" i="1"/>
  <c r="J20" i="1"/>
  <c r="H20" i="1"/>
  <c r="F20" i="1"/>
  <c r="D20" i="1"/>
  <c r="B20" i="1"/>
  <c r="W20" i="1" s="1"/>
  <c r="Y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X19" i="1" s="1"/>
  <c r="H19" i="1"/>
  <c r="G19" i="1"/>
  <c r="F19" i="1"/>
  <c r="E19" i="1"/>
  <c r="D19" i="1"/>
  <c r="C19" i="1"/>
  <c r="B19" i="1"/>
  <c r="W19" i="1" s="1"/>
  <c r="Y18" i="1"/>
  <c r="X18" i="1"/>
  <c r="V18" i="1"/>
  <c r="T18" i="1"/>
  <c r="R18" i="1"/>
  <c r="P18" i="1"/>
  <c r="N18" i="1"/>
  <c r="L18" i="1"/>
  <c r="J18" i="1"/>
  <c r="H18" i="1"/>
  <c r="F18" i="1"/>
  <c r="D18" i="1"/>
  <c r="B18" i="1"/>
  <c r="W18" i="1" s="1"/>
  <c r="Y17" i="1"/>
  <c r="X17" i="1"/>
  <c r="V17" i="1"/>
  <c r="T17" i="1"/>
  <c r="R17" i="1"/>
  <c r="P17" i="1"/>
  <c r="N17" i="1"/>
  <c r="L17" i="1"/>
  <c r="J17" i="1"/>
  <c r="H17" i="1"/>
  <c r="W17" i="1" s="1"/>
  <c r="F17" i="1"/>
  <c r="D17" i="1"/>
  <c r="B17" i="1"/>
  <c r="Y16" i="1"/>
  <c r="X16" i="1"/>
  <c r="V16" i="1"/>
  <c r="T16" i="1"/>
  <c r="R16" i="1"/>
  <c r="P16" i="1"/>
  <c r="N16" i="1"/>
  <c r="L16" i="1"/>
  <c r="J16" i="1"/>
  <c r="H16" i="1"/>
  <c r="F16" i="1"/>
  <c r="D16" i="1"/>
  <c r="B16" i="1"/>
  <c r="W16" i="1" s="1"/>
  <c r="Y15" i="1"/>
  <c r="X15" i="1"/>
  <c r="V15" i="1"/>
  <c r="T15" i="1"/>
  <c r="R15" i="1"/>
  <c r="P15" i="1"/>
  <c r="N15" i="1"/>
  <c r="L15" i="1"/>
  <c r="J15" i="1"/>
  <c r="H15" i="1"/>
  <c r="F15" i="1"/>
  <c r="D15" i="1"/>
  <c r="B15" i="1"/>
  <c r="W15" i="1" s="1"/>
  <c r="Y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X14" i="1" s="1"/>
  <c r="H14" i="1"/>
  <c r="G14" i="1"/>
  <c r="F14" i="1"/>
  <c r="E14" i="1"/>
  <c r="D14" i="1"/>
  <c r="C14" i="1"/>
  <c r="B14" i="1"/>
  <c r="W14" i="1" s="1"/>
  <c r="Y13" i="1"/>
  <c r="X13" i="1"/>
  <c r="V13" i="1"/>
  <c r="T13" i="1"/>
  <c r="R13" i="1"/>
  <c r="P13" i="1"/>
  <c r="N13" i="1"/>
  <c r="L13" i="1"/>
  <c r="J13" i="1"/>
  <c r="H13" i="1"/>
  <c r="F13" i="1"/>
  <c r="D13" i="1"/>
  <c r="B13" i="1"/>
  <c r="W13" i="1" s="1"/>
  <c r="Y12" i="1"/>
  <c r="X12" i="1"/>
  <c r="V12" i="1"/>
  <c r="T12" i="1"/>
  <c r="R12" i="1"/>
  <c r="P12" i="1"/>
  <c r="N12" i="1"/>
  <c r="L12" i="1"/>
  <c r="J12" i="1"/>
  <c r="H12" i="1"/>
  <c r="W12" i="1" s="1"/>
  <c r="F12" i="1"/>
  <c r="D12" i="1"/>
  <c r="B12" i="1"/>
  <c r="Y11" i="1"/>
  <c r="X11" i="1"/>
  <c r="V11" i="1"/>
  <c r="T11" i="1"/>
  <c r="R11" i="1"/>
  <c r="P11" i="1"/>
  <c r="N11" i="1"/>
  <c r="L11" i="1"/>
  <c r="J11" i="1"/>
  <c r="H11" i="1"/>
  <c r="F11" i="1"/>
  <c r="D11" i="1"/>
  <c r="B11" i="1"/>
  <c r="W11" i="1" s="1"/>
  <c r="Y10" i="1"/>
  <c r="X10" i="1"/>
  <c r="V10" i="1"/>
  <c r="T10" i="1"/>
  <c r="R10" i="1"/>
  <c r="P10" i="1"/>
  <c r="N10" i="1"/>
  <c r="L10" i="1"/>
  <c r="J10" i="1"/>
  <c r="H10" i="1"/>
  <c r="F10" i="1"/>
  <c r="D10" i="1"/>
  <c r="B10" i="1"/>
  <c r="W10" i="1" s="1"/>
  <c r="Y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X9" i="1" s="1"/>
  <c r="H9" i="1"/>
  <c r="G9" i="1"/>
  <c r="F9" i="1"/>
  <c r="E9" i="1"/>
  <c r="D9" i="1"/>
  <c r="C9" i="1"/>
  <c r="B9" i="1"/>
  <c r="W9" i="1" s="1"/>
  <c r="Y8" i="1"/>
  <c r="Y34" i="1" s="1"/>
  <c r="X8" i="1"/>
  <c r="X34" i="1" s="1"/>
  <c r="V8" i="1"/>
  <c r="V34" i="1" s="1"/>
  <c r="T8" i="1"/>
  <c r="T34" i="1" s="1"/>
  <c r="R8" i="1"/>
  <c r="R34" i="1" s="1"/>
  <c r="P8" i="1"/>
  <c r="P34" i="1" s="1"/>
  <c r="N8" i="1"/>
  <c r="N34" i="1" s="1"/>
  <c r="L8" i="1"/>
  <c r="L34" i="1" s="1"/>
  <c r="J8" i="1"/>
  <c r="J34" i="1" s="1"/>
  <c r="H8" i="1"/>
  <c r="H34" i="1" s="1"/>
  <c r="F8" i="1"/>
  <c r="F34" i="1" s="1"/>
  <c r="D8" i="1"/>
  <c r="D34" i="1" s="1"/>
  <c r="B8" i="1"/>
  <c r="B34" i="1" s="1"/>
  <c r="Y7" i="1"/>
  <c r="X7" i="1"/>
  <c r="X33" i="1" s="1"/>
  <c r="X36" i="1" s="1"/>
  <c r="V7" i="1"/>
  <c r="V33" i="1" s="1"/>
  <c r="V36" i="1" s="1"/>
  <c r="T7" i="1"/>
  <c r="T33" i="1" s="1"/>
  <c r="T36" i="1" s="1"/>
  <c r="R7" i="1"/>
  <c r="R33" i="1" s="1"/>
  <c r="R36" i="1" s="1"/>
  <c r="P7" i="1"/>
  <c r="P33" i="1" s="1"/>
  <c r="P36" i="1" s="1"/>
  <c r="N7" i="1"/>
  <c r="N33" i="1" s="1"/>
  <c r="N36" i="1" s="1"/>
  <c r="L7" i="1"/>
  <c r="L33" i="1" s="1"/>
  <c r="L36" i="1" s="1"/>
  <c r="J7" i="1"/>
  <c r="J33" i="1" s="1"/>
  <c r="H7" i="1"/>
  <c r="W7" i="1" s="1"/>
  <c r="W33" i="1" s="1"/>
  <c r="F7" i="1"/>
  <c r="F33" i="1" s="1"/>
  <c r="F36" i="1" s="1"/>
  <c r="D7" i="1"/>
  <c r="D33" i="1" s="1"/>
  <c r="D36" i="1" s="1"/>
  <c r="B7" i="1"/>
  <c r="B33" i="1" s="1"/>
  <c r="B36" i="1" s="1"/>
  <c r="Y6" i="1"/>
  <c r="Y32" i="1" s="1"/>
  <c r="Y35" i="1" s="1"/>
  <c r="X6" i="1"/>
  <c r="X32" i="1" s="1"/>
  <c r="X35" i="1" s="1"/>
  <c r="V6" i="1"/>
  <c r="V32" i="1" s="1"/>
  <c r="V35" i="1" s="1"/>
  <c r="T6" i="1"/>
  <c r="T32" i="1" s="1"/>
  <c r="T35" i="1" s="1"/>
  <c r="R6" i="1"/>
  <c r="R32" i="1" s="1"/>
  <c r="R35" i="1" s="1"/>
  <c r="P6" i="1"/>
  <c r="P32" i="1" s="1"/>
  <c r="P35" i="1" s="1"/>
  <c r="N6" i="1"/>
  <c r="N32" i="1" s="1"/>
  <c r="N35" i="1" s="1"/>
  <c r="L6" i="1"/>
  <c r="L32" i="1" s="1"/>
  <c r="L35" i="1" s="1"/>
  <c r="J6" i="1"/>
  <c r="J32" i="1" s="1"/>
  <c r="J35" i="1" s="1"/>
  <c r="H6" i="1"/>
  <c r="H32" i="1" s="1"/>
  <c r="H35" i="1" s="1"/>
  <c r="F6" i="1"/>
  <c r="F32" i="1" s="1"/>
  <c r="F35" i="1" s="1"/>
  <c r="D6" i="1"/>
  <c r="D32" i="1" s="1"/>
  <c r="D35" i="1" s="1"/>
  <c r="B6" i="1"/>
  <c r="W6" i="1" s="1"/>
  <c r="W32" i="1" s="1"/>
  <c r="Y5" i="1"/>
  <c r="Y31" i="1" s="1"/>
  <c r="X5" i="1"/>
  <c r="X31" i="1" s="1"/>
  <c r="V5" i="1"/>
  <c r="V31" i="1" s="1"/>
  <c r="T5" i="1"/>
  <c r="T31" i="1" s="1"/>
  <c r="R5" i="1"/>
  <c r="R31" i="1" s="1"/>
  <c r="P5" i="1"/>
  <c r="P31" i="1" s="1"/>
  <c r="N5" i="1"/>
  <c r="N31" i="1" s="1"/>
  <c r="L5" i="1"/>
  <c r="L31" i="1" s="1"/>
  <c r="J5" i="1"/>
  <c r="J31" i="1" s="1"/>
  <c r="H5" i="1"/>
  <c r="H31" i="1" s="1"/>
  <c r="F5" i="1"/>
  <c r="F31" i="1" s="1"/>
  <c r="D5" i="1"/>
  <c r="D31" i="1" s="1"/>
  <c r="B5" i="1"/>
  <c r="W5" i="1" s="1"/>
  <c r="W31" i="1" s="1"/>
  <c r="Y4" i="1"/>
  <c r="Y30" i="1" s="1"/>
  <c r="V4" i="1"/>
  <c r="V30" i="1" s="1"/>
  <c r="U4" i="1"/>
  <c r="U30" i="1" s="1"/>
  <c r="T4" i="1"/>
  <c r="T30" i="1" s="1"/>
  <c r="S4" i="1"/>
  <c r="S30" i="1" s="1"/>
  <c r="R4" i="1"/>
  <c r="R30" i="1" s="1"/>
  <c r="Q4" i="1"/>
  <c r="Q30" i="1" s="1"/>
  <c r="P4" i="1"/>
  <c r="P30" i="1" s="1"/>
  <c r="O4" i="1"/>
  <c r="O30" i="1" s="1"/>
  <c r="N4" i="1"/>
  <c r="N30" i="1" s="1"/>
  <c r="M4" i="1"/>
  <c r="M30" i="1" s="1"/>
  <c r="L4" i="1"/>
  <c r="L30" i="1" s="1"/>
  <c r="K4" i="1"/>
  <c r="K30" i="1" s="1"/>
  <c r="J4" i="1"/>
  <c r="J30" i="1" s="1"/>
  <c r="I4" i="1"/>
  <c r="I30" i="1" s="1"/>
  <c r="H4" i="1"/>
  <c r="H30" i="1" s="1"/>
  <c r="G4" i="1"/>
  <c r="G30" i="1" s="1"/>
  <c r="F4" i="1"/>
  <c r="F30" i="1" s="1"/>
  <c r="E4" i="1"/>
  <c r="E30" i="1" s="1"/>
  <c r="D4" i="1"/>
  <c r="D30" i="1" s="1"/>
  <c r="C4" i="1"/>
  <c r="C30" i="1" s="1"/>
  <c r="B4" i="1"/>
  <c r="B30" i="1" s="1"/>
  <c r="J36" i="1" l="1"/>
  <c r="Y36" i="1"/>
  <c r="W4" i="1"/>
  <c r="W30" i="1" s="1"/>
  <c r="W8" i="1"/>
  <c r="W34" i="1" s="1"/>
  <c r="W35" i="1" s="1"/>
  <c r="X4" i="1"/>
  <c r="X30" i="1" s="1"/>
  <c r="H33" i="1"/>
  <c r="H36" i="1" s="1"/>
  <c r="C5" i="2"/>
  <c r="B31" i="1"/>
  <c r="B32" i="1"/>
  <c r="B35" i="1" s="1"/>
  <c r="W36" i="1" l="1"/>
</calcChain>
</file>

<file path=xl/sharedStrings.xml><?xml version="1.0" encoding="utf-8"?>
<sst xmlns="http://schemas.openxmlformats.org/spreadsheetml/2006/main" count="1843" uniqueCount="153">
  <si>
    <t>R18</t>
  </si>
  <si>
    <t>Collège</t>
  </si>
  <si>
    <t>Marie Curie</t>
  </si>
  <si>
    <t>Troyes</t>
  </si>
  <si>
    <t>3e</t>
  </si>
  <si>
    <t>Effectif</t>
  </si>
  <si>
    <t>F</t>
  </si>
  <si>
    <t>G</t>
  </si>
  <si>
    <t>%F</t>
  </si>
  <si>
    <t>A</t>
  </si>
  <si>
    <t>B</t>
  </si>
  <si>
    <t>C</t>
  </si>
  <si>
    <t>D</t>
  </si>
  <si>
    <t>E</t>
  </si>
  <si>
    <t>R</t>
  </si>
  <si>
    <t>Sport</t>
  </si>
  <si>
    <t>Latin</t>
  </si>
  <si>
    <t>Bi</t>
  </si>
  <si>
    <t>All2</t>
  </si>
  <si>
    <t>Ita2</t>
  </si>
  <si>
    <t>Esp2</t>
  </si>
  <si>
    <t>Sans LV2</t>
  </si>
  <si>
    <t>NA</t>
  </si>
  <si>
    <t>Reste</t>
  </si>
  <si>
    <t>Totaux</t>
  </si>
  <si>
    <t>Nom</t>
  </si>
  <si>
    <t>Prénom</t>
  </si>
  <si>
    <t>Sexe</t>
  </si>
  <si>
    <t>Retard</t>
  </si>
  <si>
    <t>Niv</t>
  </si>
  <si>
    <t>Comp</t>
  </si>
  <si>
    <t>Cls orig</t>
  </si>
  <si>
    <t>Section</t>
  </si>
  <si>
    <t>Observations</t>
  </si>
  <si>
    <t>ARNON</t>
  </si>
  <si>
    <t>Marie</t>
  </si>
  <si>
    <t>4e6</t>
  </si>
  <si>
    <t>GYMNASTIQUE</t>
  </si>
  <si>
    <t>CANDERAN</t>
  </si>
  <si>
    <t>Jérémie</t>
  </si>
  <si>
    <t>Nv3e</t>
  </si>
  <si>
    <t>GOTTRANT</t>
  </si>
  <si>
    <t>Évelyne</t>
  </si>
  <si>
    <t>4e8</t>
  </si>
  <si>
    <t>DUS</t>
  </si>
  <si>
    <t>Nicolas</t>
  </si>
  <si>
    <t>4e4</t>
  </si>
  <si>
    <t>Bon en français</t>
  </si>
  <si>
    <t>NOEL</t>
  </si>
  <si>
    <t>Guillaume</t>
  </si>
  <si>
    <t>Bon en maths</t>
  </si>
  <si>
    <t>PIERRE</t>
  </si>
  <si>
    <t>Fanny</t>
  </si>
  <si>
    <t>Insupportable</t>
  </si>
  <si>
    <t>Jérôme</t>
  </si>
  <si>
    <t>4e3</t>
  </si>
  <si>
    <t>AGOSTINHO</t>
  </si>
  <si>
    <t>HURPOIL</t>
  </si>
  <si>
    <t>Florence</t>
  </si>
  <si>
    <t>4e2</t>
  </si>
  <si>
    <t>Julie</t>
  </si>
  <si>
    <t>ATIFI</t>
  </si>
  <si>
    <t>Nelly</t>
  </si>
  <si>
    <t>LOISEAU</t>
  </si>
  <si>
    <t>Cédric</t>
  </si>
  <si>
    <t>Bon en sport</t>
  </si>
  <si>
    <t>SIMON</t>
  </si>
  <si>
    <t>Sandrine</t>
  </si>
  <si>
    <t>4e7</t>
  </si>
  <si>
    <t>Peste</t>
  </si>
  <si>
    <t>ROUVROY</t>
  </si>
  <si>
    <t>Romain</t>
  </si>
  <si>
    <t>BELNOT</t>
  </si>
  <si>
    <t>Séverine</t>
  </si>
  <si>
    <t>Jean-Pierre</t>
  </si>
  <si>
    <t>FERREIRA</t>
  </si>
  <si>
    <t>Dominique</t>
  </si>
  <si>
    <t>4e1</t>
  </si>
  <si>
    <t>SPAY</t>
  </si>
  <si>
    <t>4e5</t>
  </si>
  <si>
    <t>Pénible</t>
  </si>
  <si>
    <t>BERTHEUX</t>
  </si>
  <si>
    <t>Mathieu</t>
  </si>
  <si>
    <t>LABILLE</t>
  </si>
  <si>
    <t>Katia</t>
  </si>
  <si>
    <t>Très fort</t>
  </si>
  <si>
    <t>PANTALEON</t>
  </si>
  <si>
    <t>Clothilde</t>
  </si>
  <si>
    <t>TRINQUET</t>
  </si>
  <si>
    <t>Teigne</t>
  </si>
  <si>
    <t>Franck</t>
  </si>
  <si>
    <t>WOJSZVZYK</t>
  </si>
  <si>
    <t>Anne</t>
  </si>
  <si>
    <t>Virginie</t>
  </si>
  <si>
    <t>RONDEAU</t>
  </si>
  <si>
    <t>Mohammed</t>
  </si>
  <si>
    <t>Aline</t>
  </si>
  <si>
    <t>Émilie</t>
  </si>
  <si>
    <t>Didier</t>
  </si>
  <si>
    <t>VANHAREN</t>
  </si>
  <si>
    <t>Daniel</t>
  </si>
  <si>
    <t>DEFRANCE</t>
  </si>
  <si>
    <t>POCHOT</t>
  </si>
  <si>
    <t>Cassandre</t>
  </si>
  <si>
    <t>DEHRI</t>
  </si>
  <si>
    <t>CRÉVOULIN</t>
  </si>
  <si>
    <t>Frédéric</t>
  </si>
  <si>
    <t>TILLIET</t>
  </si>
  <si>
    <t>Frédérique</t>
  </si>
  <si>
    <t>LLATY</t>
  </si>
  <si>
    <t>Stéphane</t>
  </si>
  <si>
    <t>PRÉVOT</t>
  </si>
  <si>
    <t>Marie-Lourdes</t>
  </si>
  <si>
    <t>POINTU</t>
  </si>
  <si>
    <t>Sandra</t>
  </si>
  <si>
    <t>FOOTBALL</t>
  </si>
  <si>
    <t>HAUMESSER</t>
  </si>
  <si>
    <t>Céline</t>
  </si>
  <si>
    <t>BASKET</t>
  </si>
  <si>
    <t>SERVAS</t>
  </si>
  <si>
    <t>RUBASZEWSKI</t>
  </si>
  <si>
    <t>Carole</t>
  </si>
  <si>
    <t>TROCHAIN</t>
  </si>
  <si>
    <t>Nathalie</t>
  </si>
  <si>
    <t>CONVERT</t>
  </si>
  <si>
    <t>SIMONNOT</t>
  </si>
  <si>
    <t>DE MARCH</t>
  </si>
  <si>
    <t>GARNIER</t>
  </si>
  <si>
    <t>Marie-Louis</t>
  </si>
  <si>
    <t>ARMATA</t>
  </si>
  <si>
    <t>CROZAT</t>
  </si>
  <si>
    <t>CLAUSSE</t>
  </si>
  <si>
    <t>Mangni</t>
  </si>
  <si>
    <t>Cécile</t>
  </si>
  <si>
    <t>BIANCHI</t>
  </si>
  <si>
    <t>Isabelle</t>
  </si>
  <si>
    <t>CARDONNE</t>
  </si>
  <si>
    <t>RIVIÈRE</t>
  </si>
  <si>
    <t>Alexandre</t>
  </si>
  <si>
    <t>BARTH</t>
  </si>
  <si>
    <t>Rachida</t>
  </si>
  <si>
    <t>REGNIER</t>
  </si>
  <si>
    <t>HALATA</t>
  </si>
  <si>
    <t>AUNOS</t>
  </si>
  <si>
    <t>GHARBI</t>
  </si>
  <si>
    <t>Collège Marie Curie - Troyes - Rentrée R18</t>
  </si>
  <si>
    <t>Placés</t>
  </si>
  <si>
    <t>Prévus</t>
  </si>
  <si>
    <t>Liste</t>
  </si>
  <si>
    <t>TOTAUX</t>
  </si>
  <si>
    <t>Sans opt</t>
  </si>
  <si>
    <t>Sp-lat</t>
  </si>
  <si>
    <t>Effectifs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</si>
</sst>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3333CC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333CC"/>
      <name val="Calibri"/>
      <family val="2"/>
      <scheme val="minor"/>
    </font>
    <font>
      <b/>
      <sz val="10"/>
      <color rgb="FF3333CC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1"/>
      <color rgb="FF3333CC"/>
      <name val="Calibri"/>
      <family val="2"/>
      <scheme val="minor"/>
    </font>
    <font>
      <sz val="11"/>
      <color rgb="FF99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1"/>
      <color rgb="FF003300"/>
      <name val="Calibri"/>
      <family val="2"/>
      <scheme val="minor"/>
    </font>
    <font>
      <b/>
      <sz val="11"/>
      <color rgb="FF333300"/>
      <name val="Calibri"/>
      <family val="2"/>
      <scheme val="minor"/>
    </font>
    <font>
      <b/>
      <sz val="11"/>
      <color rgb="FF33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rgb="FF000099"/>
      <name val="Calibri"/>
      <family val="2"/>
      <scheme val="minor"/>
    </font>
    <font>
      <b/>
      <sz val="11"/>
      <color rgb="FF330066"/>
      <name val="Calibri"/>
      <family val="2"/>
      <scheme val="minor"/>
    </font>
    <font>
      <b/>
      <sz val="11"/>
      <color rgb="FF000066"/>
      <name val="Calibri"/>
      <family val="2"/>
      <scheme val="minor"/>
    </font>
    <font>
      <sz val="11"/>
      <color rgb="FFFFFFFF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0CC33"/>
        <bgColor indexed="64"/>
      </patternFill>
    </fill>
    <fill>
      <patternFill patternType="solid">
        <fgColor rgb="FF00CC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C9999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FF0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9CCCC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699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99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99FF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6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8" fillId="24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25" borderId="1" xfId="0" applyFont="1" applyFill="1" applyBorder="1" applyAlignment="1">
      <alignment horizontal="center" vertical="center"/>
    </xf>
    <xf numFmtId="0" fontId="10" fillId="26" borderId="2" xfId="0" applyFont="1" applyFill="1" applyBorder="1" applyAlignment="1">
      <alignment horizontal="center" vertical="center"/>
    </xf>
    <xf numFmtId="0" fontId="10" fillId="26" borderId="4" xfId="0" applyFont="1" applyFill="1" applyBorder="1" applyAlignment="1">
      <alignment horizontal="center" vertical="center"/>
    </xf>
    <xf numFmtId="0" fontId="10" fillId="26" borderId="3" xfId="0" applyFont="1" applyFill="1" applyBorder="1" applyAlignment="1">
      <alignment horizontal="center" vertical="center"/>
    </xf>
    <xf numFmtId="0" fontId="0" fillId="27" borderId="5" xfId="0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3" fillId="13" borderId="7" xfId="0" applyFont="1" applyFill="1" applyBorder="1" applyAlignment="1" applyProtection="1">
      <alignment horizontal="center" vertical="center"/>
      <protection locked="0"/>
    </xf>
    <xf numFmtId="0" fontId="3" fillId="14" borderId="6" xfId="0" applyFont="1" applyFill="1" applyBorder="1" applyAlignment="1">
      <alignment horizontal="center" vertical="center"/>
    </xf>
    <xf numFmtId="0" fontId="3" fillId="14" borderId="7" xfId="0" applyFont="1" applyFill="1" applyBorder="1" applyAlignment="1" applyProtection="1">
      <alignment horizontal="center" vertical="center"/>
      <protection locked="0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 applyProtection="1">
      <alignment horizontal="center" vertical="center"/>
      <protection locked="0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 applyProtection="1">
      <alignment horizontal="center" vertical="center"/>
      <protection locked="0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 applyProtection="1">
      <alignment horizontal="center" vertical="center"/>
      <protection locked="0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 applyProtection="1">
      <alignment horizontal="center" vertical="center"/>
      <protection locked="0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 applyProtection="1">
      <alignment horizontal="center" vertical="center"/>
      <protection locked="0"/>
    </xf>
    <xf numFmtId="0" fontId="3" fillId="19" borderId="6" xfId="0" applyFont="1" applyFill="1" applyBorder="1" applyAlignment="1">
      <alignment horizontal="center" vertical="center"/>
    </xf>
    <xf numFmtId="0" fontId="3" fillId="19" borderId="7" xfId="0" applyFont="1" applyFill="1" applyBorder="1" applyAlignment="1" applyProtection="1">
      <alignment horizontal="center" vertical="center"/>
      <protection locked="0"/>
    </xf>
    <xf numFmtId="0" fontId="3" fillId="20" borderId="6" xfId="0" applyFont="1" applyFill="1" applyBorder="1" applyAlignment="1">
      <alignment horizontal="center" vertical="center"/>
    </xf>
    <xf numFmtId="0" fontId="3" fillId="20" borderId="7" xfId="0" applyFont="1" applyFill="1" applyBorder="1" applyAlignment="1" applyProtection="1">
      <alignment horizontal="center" vertical="center"/>
      <protection locked="0"/>
    </xf>
    <xf numFmtId="0" fontId="3" fillId="21" borderId="6" xfId="0" applyFont="1" applyFill="1" applyBorder="1" applyAlignment="1">
      <alignment horizontal="center" vertical="center"/>
    </xf>
    <xf numFmtId="0" fontId="3" fillId="21" borderId="7" xfId="0" applyFont="1" applyFill="1" applyBorder="1" applyAlignment="1" applyProtection="1">
      <alignment horizontal="center" vertical="center"/>
      <protection locked="0"/>
    </xf>
    <xf numFmtId="0" fontId="3" fillId="22" borderId="8" xfId="0" applyFont="1" applyFill="1" applyBorder="1" applyAlignment="1">
      <alignment horizontal="center" vertical="center"/>
    </xf>
    <xf numFmtId="0" fontId="11" fillId="23" borderId="6" xfId="0" applyFont="1" applyFill="1" applyBorder="1" applyAlignment="1">
      <alignment horizontal="center" vertical="center"/>
    </xf>
    <xf numFmtId="0" fontId="11" fillId="23" borderId="9" xfId="0" applyFont="1" applyFill="1" applyBorder="1" applyAlignment="1">
      <alignment horizontal="center" vertical="center"/>
    </xf>
    <xf numFmtId="0" fontId="11" fillId="23" borderId="7" xfId="0" applyFont="1" applyFill="1" applyBorder="1" applyAlignment="1">
      <alignment horizontal="center" vertical="center"/>
    </xf>
    <xf numFmtId="0" fontId="3" fillId="13" borderId="10" xfId="0" applyFont="1" applyFill="1" applyBorder="1" applyAlignment="1">
      <alignment horizontal="center" vertical="center"/>
    </xf>
    <xf numFmtId="0" fontId="3" fillId="13" borderId="11" xfId="0" applyFont="1" applyFill="1" applyBorder="1" applyAlignment="1" applyProtection="1">
      <alignment horizontal="center" vertical="center"/>
      <protection locked="0"/>
    </xf>
    <xf numFmtId="0" fontId="3" fillId="14" borderId="10" xfId="0" applyFont="1" applyFill="1" applyBorder="1" applyAlignment="1">
      <alignment horizontal="center" vertical="center"/>
    </xf>
    <xf numFmtId="0" fontId="3" fillId="14" borderId="11" xfId="0" applyFont="1" applyFill="1" applyBorder="1" applyAlignment="1" applyProtection="1">
      <alignment horizontal="center" vertical="center"/>
      <protection locked="0"/>
    </xf>
    <xf numFmtId="0" fontId="3" fillId="15" borderId="10" xfId="0" applyFont="1" applyFill="1" applyBorder="1" applyAlignment="1">
      <alignment horizontal="center" vertical="center"/>
    </xf>
    <xf numFmtId="0" fontId="3" fillId="15" borderId="11" xfId="0" applyFont="1" applyFill="1" applyBorder="1" applyAlignment="1" applyProtection="1">
      <alignment horizontal="center" vertical="center"/>
      <protection locked="0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 applyProtection="1">
      <alignment horizontal="center" vertical="center"/>
      <protection locked="0"/>
    </xf>
    <xf numFmtId="0" fontId="3" fillId="16" borderId="10" xfId="0" applyFont="1" applyFill="1" applyBorder="1" applyAlignment="1">
      <alignment horizontal="center" vertical="center"/>
    </xf>
    <xf numFmtId="0" fontId="3" fillId="16" borderId="11" xfId="0" applyFont="1" applyFill="1" applyBorder="1" applyAlignment="1" applyProtection="1">
      <alignment horizontal="center" vertical="center"/>
      <protection locked="0"/>
    </xf>
    <xf numFmtId="0" fontId="3" fillId="17" borderId="10" xfId="0" applyFont="1" applyFill="1" applyBorder="1" applyAlignment="1">
      <alignment horizontal="center" vertical="center"/>
    </xf>
    <xf numFmtId="0" fontId="3" fillId="17" borderId="11" xfId="0" applyFont="1" applyFill="1" applyBorder="1" applyAlignment="1" applyProtection="1">
      <alignment horizontal="center" vertical="center"/>
      <protection locked="0"/>
    </xf>
    <xf numFmtId="0" fontId="3" fillId="18" borderId="10" xfId="0" applyFont="1" applyFill="1" applyBorder="1" applyAlignment="1">
      <alignment horizontal="center" vertical="center"/>
    </xf>
    <xf numFmtId="0" fontId="3" fillId="18" borderId="11" xfId="0" applyFont="1" applyFill="1" applyBorder="1" applyAlignment="1" applyProtection="1">
      <alignment horizontal="center" vertical="center"/>
      <protection locked="0"/>
    </xf>
    <xf numFmtId="0" fontId="3" fillId="19" borderId="10" xfId="0" applyFont="1" applyFill="1" applyBorder="1" applyAlignment="1">
      <alignment horizontal="center" vertical="center"/>
    </xf>
    <xf numFmtId="0" fontId="3" fillId="19" borderId="11" xfId="0" applyFont="1" applyFill="1" applyBorder="1" applyAlignment="1" applyProtection="1">
      <alignment horizontal="center" vertical="center"/>
      <protection locked="0"/>
    </xf>
    <xf numFmtId="0" fontId="3" fillId="20" borderId="10" xfId="0" applyFont="1" applyFill="1" applyBorder="1" applyAlignment="1">
      <alignment horizontal="center" vertical="center"/>
    </xf>
    <xf numFmtId="0" fontId="3" fillId="20" borderId="11" xfId="0" applyFont="1" applyFill="1" applyBorder="1" applyAlignment="1" applyProtection="1">
      <alignment horizontal="center" vertical="center"/>
      <protection locked="0"/>
    </xf>
    <xf numFmtId="0" fontId="3" fillId="21" borderId="10" xfId="0" applyFont="1" applyFill="1" applyBorder="1" applyAlignment="1">
      <alignment horizontal="center" vertical="center"/>
    </xf>
    <xf numFmtId="0" fontId="3" fillId="21" borderId="11" xfId="0" applyFont="1" applyFill="1" applyBorder="1" applyAlignment="1" applyProtection="1">
      <alignment horizontal="center" vertical="center"/>
      <protection locked="0"/>
    </xf>
    <xf numFmtId="0" fontId="3" fillId="22" borderId="5" xfId="0" applyFont="1" applyFill="1" applyBorder="1" applyAlignment="1">
      <alignment horizontal="center" vertical="center"/>
    </xf>
    <xf numFmtId="0" fontId="11" fillId="23" borderId="10" xfId="0" applyFont="1" applyFill="1" applyBorder="1" applyAlignment="1">
      <alignment horizontal="center" vertical="center"/>
    </xf>
    <xf numFmtId="0" fontId="11" fillId="23" borderId="0" xfId="0" applyFont="1" applyFill="1" applyAlignment="1">
      <alignment horizontal="center" vertical="center"/>
    </xf>
    <xf numFmtId="0" fontId="11" fillId="23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3" fillId="13" borderId="13" xfId="0" applyFont="1" applyFill="1" applyBorder="1" applyAlignment="1" applyProtection="1">
      <alignment horizontal="center" vertical="center"/>
      <protection locked="0"/>
    </xf>
    <xf numFmtId="0" fontId="3" fillId="14" borderId="12" xfId="0" applyFont="1" applyFill="1" applyBorder="1" applyAlignment="1">
      <alignment horizontal="center" vertical="center"/>
    </xf>
    <xf numFmtId="0" fontId="3" fillId="14" borderId="13" xfId="0" applyFont="1" applyFill="1" applyBorder="1" applyAlignment="1" applyProtection="1">
      <alignment horizontal="center" vertical="center"/>
      <protection locked="0"/>
    </xf>
    <xf numFmtId="0" fontId="3" fillId="15" borderId="12" xfId="0" applyFont="1" applyFill="1" applyBorder="1" applyAlignment="1">
      <alignment horizontal="center" vertical="center"/>
    </xf>
    <xf numFmtId="0" fontId="3" fillId="15" borderId="13" xfId="0" applyFont="1" applyFill="1" applyBorder="1" applyAlignment="1" applyProtection="1">
      <alignment horizontal="center" vertical="center"/>
      <protection locked="0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 applyProtection="1">
      <alignment horizontal="center" vertical="center"/>
      <protection locked="0"/>
    </xf>
    <xf numFmtId="0" fontId="3" fillId="16" borderId="12" xfId="0" applyFont="1" applyFill="1" applyBorder="1" applyAlignment="1">
      <alignment horizontal="center" vertical="center"/>
    </xf>
    <xf numFmtId="0" fontId="3" fillId="16" borderId="13" xfId="0" applyFont="1" applyFill="1" applyBorder="1" applyAlignment="1" applyProtection="1">
      <alignment horizontal="center" vertical="center"/>
      <protection locked="0"/>
    </xf>
    <xf numFmtId="0" fontId="3" fillId="17" borderId="12" xfId="0" applyFont="1" applyFill="1" applyBorder="1" applyAlignment="1">
      <alignment horizontal="center" vertical="center"/>
    </xf>
    <xf numFmtId="0" fontId="3" fillId="17" borderId="13" xfId="0" applyFont="1" applyFill="1" applyBorder="1" applyAlignment="1" applyProtection="1">
      <alignment horizontal="center" vertical="center"/>
      <protection locked="0"/>
    </xf>
    <xf numFmtId="0" fontId="3" fillId="18" borderId="12" xfId="0" applyFont="1" applyFill="1" applyBorder="1" applyAlignment="1">
      <alignment horizontal="center" vertical="center"/>
    </xf>
    <xf numFmtId="0" fontId="3" fillId="18" borderId="13" xfId="0" applyFont="1" applyFill="1" applyBorder="1" applyAlignment="1" applyProtection="1">
      <alignment horizontal="center" vertical="center"/>
      <protection locked="0"/>
    </xf>
    <xf numFmtId="0" fontId="3" fillId="19" borderId="12" xfId="0" applyFont="1" applyFill="1" applyBorder="1" applyAlignment="1">
      <alignment horizontal="center" vertical="center"/>
    </xf>
    <xf numFmtId="0" fontId="3" fillId="19" borderId="13" xfId="0" applyFont="1" applyFill="1" applyBorder="1" applyAlignment="1" applyProtection="1">
      <alignment horizontal="center" vertical="center"/>
      <protection locked="0"/>
    </xf>
    <xf numFmtId="0" fontId="3" fillId="20" borderId="12" xfId="0" applyFont="1" applyFill="1" applyBorder="1" applyAlignment="1">
      <alignment horizontal="center" vertical="center"/>
    </xf>
    <xf numFmtId="0" fontId="3" fillId="20" borderId="13" xfId="0" applyFont="1" applyFill="1" applyBorder="1" applyAlignment="1" applyProtection="1">
      <alignment horizontal="center" vertical="center"/>
      <protection locked="0"/>
    </xf>
    <xf numFmtId="0" fontId="3" fillId="21" borderId="12" xfId="0" applyFont="1" applyFill="1" applyBorder="1" applyAlignment="1">
      <alignment horizontal="center" vertical="center"/>
    </xf>
    <xf numFmtId="0" fontId="3" fillId="21" borderId="13" xfId="0" applyFont="1" applyFill="1" applyBorder="1" applyAlignment="1" applyProtection="1">
      <alignment horizontal="center" vertical="center"/>
      <protection locked="0"/>
    </xf>
    <xf numFmtId="0" fontId="3" fillId="22" borderId="14" xfId="0" applyFont="1" applyFill="1" applyBorder="1" applyAlignment="1">
      <alignment horizontal="center" vertical="center"/>
    </xf>
    <xf numFmtId="0" fontId="11" fillId="23" borderId="12" xfId="0" applyFont="1" applyFill="1" applyBorder="1" applyAlignment="1">
      <alignment horizontal="center" vertical="center"/>
    </xf>
    <xf numFmtId="0" fontId="11" fillId="23" borderId="15" xfId="0" applyFont="1" applyFill="1" applyBorder="1" applyAlignment="1">
      <alignment horizontal="center" vertical="center"/>
    </xf>
    <xf numFmtId="0" fontId="11" fillId="23" borderId="13" xfId="0" applyFont="1" applyFill="1" applyBorder="1" applyAlignment="1">
      <alignment horizontal="center" vertical="center"/>
    </xf>
    <xf numFmtId="0" fontId="0" fillId="27" borderId="14" xfId="0" applyFill="1" applyBorder="1" applyAlignment="1">
      <alignment horizontal="center" vertical="center"/>
    </xf>
    <xf numFmtId="0" fontId="9" fillId="24" borderId="1" xfId="0" applyFont="1" applyFill="1" applyBorder="1" applyAlignment="1">
      <alignment horizontal="center" vertical="center"/>
    </xf>
    <xf numFmtId="0" fontId="3" fillId="13" borderId="11" xfId="0" applyFont="1" applyFill="1" applyBorder="1" applyAlignment="1">
      <alignment horizontal="center" vertical="center"/>
    </xf>
    <xf numFmtId="0" fontId="3" fillId="14" borderId="11" xfId="0" applyFont="1" applyFill="1" applyBorder="1" applyAlignment="1">
      <alignment horizontal="center" vertical="center"/>
    </xf>
    <xf numFmtId="0" fontId="3" fillId="15" borderId="1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16" borderId="11" xfId="0" applyFont="1" applyFill="1" applyBorder="1" applyAlignment="1">
      <alignment horizontal="center" vertical="center"/>
    </xf>
    <xf numFmtId="0" fontId="3" fillId="17" borderId="11" xfId="0" applyFont="1" applyFill="1" applyBorder="1" applyAlignment="1">
      <alignment horizontal="center" vertical="center"/>
    </xf>
    <xf numFmtId="0" fontId="3" fillId="18" borderId="11" xfId="0" applyFont="1" applyFill="1" applyBorder="1" applyAlignment="1">
      <alignment horizontal="center" vertical="center"/>
    </xf>
    <xf numFmtId="0" fontId="3" fillId="19" borderId="11" xfId="0" applyFont="1" applyFill="1" applyBorder="1" applyAlignment="1">
      <alignment horizontal="center" vertical="center"/>
    </xf>
    <xf numFmtId="0" fontId="3" fillId="20" borderId="11" xfId="0" applyFont="1" applyFill="1" applyBorder="1" applyAlignment="1">
      <alignment horizontal="center" vertical="center"/>
    </xf>
    <xf numFmtId="0" fontId="3" fillId="21" borderId="11" xfId="0" applyFont="1" applyFill="1" applyBorder="1" applyAlignment="1">
      <alignment horizontal="center" vertical="center"/>
    </xf>
    <xf numFmtId="0" fontId="3" fillId="13" borderId="13" xfId="0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center" vertical="center"/>
    </xf>
    <xf numFmtId="0" fontId="3" fillId="15" borderId="13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16" borderId="13" xfId="0" applyFont="1" applyFill="1" applyBorder="1" applyAlignment="1">
      <alignment horizontal="center" vertical="center"/>
    </xf>
    <xf numFmtId="0" fontId="3" fillId="17" borderId="13" xfId="0" applyFont="1" applyFill="1" applyBorder="1" applyAlignment="1">
      <alignment horizontal="center" vertical="center"/>
    </xf>
    <xf numFmtId="0" fontId="3" fillId="18" borderId="13" xfId="0" applyFont="1" applyFill="1" applyBorder="1" applyAlignment="1">
      <alignment horizontal="center" vertical="center"/>
    </xf>
    <xf numFmtId="0" fontId="3" fillId="19" borderId="13" xfId="0" applyFont="1" applyFill="1" applyBorder="1" applyAlignment="1">
      <alignment horizontal="center" vertical="center"/>
    </xf>
    <xf numFmtId="0" fontId="3" fillId="20" borderId="13" xfId="0" applyFont="1" applyFill="1" applyBorder="1" applyAlignment="1">
      <alignment horizontal="center" vertical="center"/>
    </xf>
    <xf numFmtId="0" fontId="3" fillId="21" borderId="13" xfId="0" applyFont="1" applyFill="1" applyBorder="1" applyAlignment="1">
      <alignment horizontal="center" vertical="center"/>
    </xf>
    <xf numFmtId="0" fontId="0" fillId="27" borderId="8" xfId="0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/>
    </xf>
    <xf numFmtId="0" fontId="3" fillId="14" borderId="7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9" borderId="7" xfId="0" applyFont="1" applyFill="1" applyBorder="1" applyAlignment="1">
      <alignment horizontal="center" vertical="center"/>
    </xf>
    <xf numFmtId="0" fontId="3" fillId="20" borderId="7" xfId="0" applyFont="1" applyFill="1" applyBorder="1" applyAlignment="1">
      <alignment horizontal="center" vertical="center"/>
    </xf>
    <xf numFmtId="0" fontId="3" fillId="21" borderId="7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7" borderId="4" xfId="0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center" vertical="center"/>
    </xf>
    <xf numFmtId="0" fontId="2" fillId="19" borderId="4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2" fillId="21" borderId="3" xfId="0" applyFont="1" applyFill="1" applyBorder="1" applyAlignment="1">
      <alignment horizontal="center" vertical="center"/>
    </xf>
    <xf numFmtId="0" fontId="12" fillId="28" borderId="1" xfId="0" applyFont="1" applyFill="1" applyBorder="1" applyAlignment="1">
      <alignment horizontal="center" vertical="center"/>
    </xf>
    <xf numFmtId="0" fontId="13" fillId="2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center" vertical="center"/>
    </xf>
    <xf numFmtId="0" fontId="12" fillId="29" borderId="1" xfId="0" applyFont="1" applyFill="1" applyBorder="1" applyAlignment="1">
      <alignment horizontal="center" vertical="center"/>
    </xf>
    <xf numFmtId="0" fontId="13" fillId="26" borderId="1" xfId="0" applyFont="1" applyFill="1" applyBorder="1" applyAlignment="1">
      <alignment horizontal="center" vertical="center"/>
    </xf>
    <xf numFmtId="0" fontId="12" fillId="30" borderId="8" xfId="0" applyFon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14" fillId="28" borderId="8" xfId="0" applyFont="1" applyFill="1" applyBorder="1" applyAlignment="1">
      <alignment horizontal="center" vertical="center"/>
    </xf>
    <xf numFmtId="0" fontId="13" fillId="23" borderId="8" xfId="0" applyFont="1" applyFill="1" applyBorder="1" applyAlignment="1">
      <alignment horizontal="center" vertical="center"/>
    </xf>
    <xf numFmtId="0" fontId="15" fillId="31" borderId="14" xfId="0" applyFont="1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14" fillId="28" borderId="14" xfId="0" applyFont="1" applyFill="1" applyBorder="1" applyAlignment="1">
      <alignment horizontal="center" vertical="center"/>
    </xf>
    <xf numFmtId="0" fontId="13" fillId="23" borderId="14" xfId="0" applyFont="1" applyFill="1" applyBorder="1" applyAlignment="1">
      <alignment horizontal="center" vertical="center"/>
    </xf>
    <xf numFmtId="0" fontId="16" fillId="32" borderId="1" xfId="0" applyFont="1" applyFill="1" applyBorder="1" applyAlignment="1">
      <alignment horizontal="center" vertical="center"/>
    </xf>
    <xf numFmtId="0" fontId="17" fillId="33" borderId="8" xfId="0" applyFont="1" applyFill="1" applyBorder="1" applyAlignment="1">
      <alignment horizontal="center" vertical="center"/>
    </xf>
    <xf numFmtId="0" fontId="17" fillId="34" borderId="5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0" fontId="14" fillId="28" borderId="5" xfId="0" applyFont="1" applyFill="1" applyBorder="1" applyAlignment="1">
      <alignment horizontal="center" vertical="center"/>
    </xf>
    <xf numFmtId="0" fontId="13" fillId="23" borderId="5" xfId="0" applyFont="1" applyFill="1" applyBorder="1" applyAlignment="1">
      <alignment horizontal="center" vertical="center"/>
    </xf>
    <xf numFmtId="0" fontId="18" fillId="35" borderId="5" xfId="0" applyFont="1" applyFill="1" applyBorder="1" applyAlignment="1">
      <alignment horizontal="center" vertical="center"/>
    </xf>
    <xf numFmtId="0" fontId="19" fillId="36" borderId="5" xfId="0" applyFont="1" applyFill="1" applyBorder="1" applyAlignment="1">
      <alignment horizontal="center" vertical="center"/>
    </xf>
    <xf numFmtId="0" fontId="19" fillId="37" borderId="14" xfId="0" applyFont="1" applyFill="1" applyBorder="1" applyAlignment="1">
      <alignment horizontal="center" vertical="center"/>
    </xf>
    <xf numFmtId="0" fontId="20" fillId="25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21" fillId="38" borderId="8" xfId="0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0" fontId="21" fillId="27" borderId="8" xfId="0" applyFont="1" applyFill="1" applyBorder="1" applyAlignment="1">
      <alignment horizontal="center" vertical="center"/>
    </xf>
    <xf numFmtId="0" fontId="21" fillId="27" borderId="5" xfId="0" applyFont="1" applyFill="1" applyBorder="1" applyAlignment="1">
      <alignment horizontal="center" vertical="center"/>
    </xf>
    <xf numFmtId="0" fontId="23" fillId="24" borderId="1" xfId="0" applyFont="1" applyFill="1" applyBorder="1" applyAlignment="1">
      <alignment horizontal="center" vertical="center"/>
    </xf>
    <xf numFmtId="0" fontId="0" fillId="0" borderId="9" xfId="0" applyBorder="1"/>
    <xf numFmtId="0" fontId="0" fillId="0" borderId="0" xfId="0" applyProtection="1">
      <protection locked="0"/>
    </xf>
    <xf numFmtId="0" fontId="8" fillId="23" borderId="2" xfId="0" applyFont="1" applyFill="1" applyBorder="1" applyAlignment="1" applyProtection="1">
      <alignment horizontal="center" vertical="center"/>
      <protection locked="0"/>
    </xf>
    <xf numFmtId="0" fontId="8" fillId="23" borderId="4" xfId="0" applyFont="1" applyFill="1" applyBorder="1" applyAlignment="1" applyProtection="1">
      <alignment horizontal="center" vertical="center"/>
      <protection locked="0"/>
    </xf>
    <xf numFmtId="0" fontId="24" fillId="12" borderId="4" xfId="0" applyFont="1" applyFill="1" applyBorder="1" applyAlignment="1" applyProtection="1">
      <alignment horizontal="center" vertical="center"/>
      <protection locked="0"/>
    </xf>
    <xf numFmtId="0" fontId="21" fillId="27" borderId="4" xfId="0" applyFont="1" applyFill="1" applyBorder="1" applyAlignment="1" applyProtection="1">
      <alignment horizontal="center" vertical="center"/>
      <protection locked="0"/>
    </xf>
    <xf numFmtId="0" fontId="21" fillId="38" borderId="4" xfId="0" applyFont="1" applyFill="1" applyBorder="1" applyAlignment="1" applyProtection="1">
      <alignment horizontal="center" vertical="center"/>
      <protection locked="0"/>
    </xf>
    <xf numFmtId="0" fontId="22" fillId="39" borderId="4" xfId="0" applyFont="1" applyFill="1" applyBorder="1" applyAlignment="1" applyProtection="1">
      <alignment horizontal="center" vertical="center"/>
      <protection locked="0"/>
    </xf>
    <xf numFmtId="0" fontId="8" fillId="23" borderId="3" xfId="0" applyFont="1" applyFill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23">
    <dxf>
      <font>
        <color rgb="FF99CCCC"/>
      </font>
    </dxf>
    <dxf>
      <font>
        <color rgb="FF99CCCC"/>
      </font>
    </dxf>
    <dxf>
      <font>
        <color rgb="FF330066"/>
      </font>
      <fill>
        <patternFill>
          <bgColor rgb="FFCC99FF"/>
        </patternFill>
      </fill>
    </dxf>
    <dxf>
      <font>
        <color rgb="FF669999"/>
      </font>
    </dxf>
    <dxf>
      <font>
        <color rgb="FF669999"/>
      </font>
    </dxf>
    <dxf>
      <font>
        <color rgb="FF99CCCC"/>
      </font>
    </dxf>
    <dxf>
      <font>
        <color rgb="FF669999"/>
      </font>
    </dxf>
    <dxf>
      <font>
        <color rgb="FFFFFFCC"/>
      </font>
    </dxf>
    <dxf>
      <font>
        <color rgb="FFFFFFCC"/>
      </font>
    </dxf>
    <dxf>
      <font>
        <color rgb="FFCCCC99"/>
      </font>
    </dxf>
    <dxf>
      <font>
        <color rgb="FFCCCC99"/>
      </font>
    </dxf>
    <dxf>
      <font>
        <color rgb="FFFFFFCC"/>
      </font>
    </dxf>
    <dxf>
      <font>
        <color rgb="FFCCCC99"/>
      </font>
    </dxf>
    <dxf>
      <font>
        <color rgb="FFCCCCCC"/>
      </font>
    </dxf>
    <dxf>
      <font>
        <color rgb="FFCCCCCC"/>
      </font>
    </dxf>
    <dxf>
      <font>
        <color rgb="FF000099"/>
      </font>
      <fill>
        <patternFill>
          <bgColor rgb="FF00FFFF"/>
        </patternFill>
      </fill>
    </dxf>
    <dxf>
      <font>
        <color rgb="FF999999"/>
      </font>
    </dxf>
    <dxf>
      <font>
        <color rgb="FF999999"/>
      </font>
    </dxf>
    <dxf>
      <font>
        <color rgb="FFCCCCCC"/>
      </font>
    </dxf>
    <dxf>
      <font>
        <color rgb="FF999999"/>
      </font>
    </dxf>
    <dxf>
      <font>
        <color rgb="FF6699FF"/>
      </font>
    </dxf>
    <dxf>
      <font>
        <color rgb="FF6699FF"/>
      </font>
    </dxf>
    <dxf>
      <font>
        <color rgb="FF3366FF"/>
      </font>
    </dxf>
    <dxf>
      <font>
        <color rgb="FF3366FF"/>
      </font>
    </dxf>
    <dxf>
      <font>
        <color rgb="FF6699FF"/>
      </font>
    </dxf>
    <dxf>
      <font>
        <color rgb="FF3366FF"/>
      </font>
    </dxf>
    <dxf>
      <font>
        <color rgb="FFCCFF00"/>
      </font>
    </dxf>
    <dxf>
      <font>
        <color rgb="FFCCFF00"/>
      </font>
    </dxf>
    <dxf>
      <font>
        <color rgb="FF99CC00"/>
      </font>
    </dxf>
    <dxf>
      <font>
        <color rgb="FF99CC00"/>
      </font>
    </dxf>
    <dxf>
      <font>
        <color rgb="FFCCFF00"/>
      </font>
    </dxf>
    <dxf>
      <font>
        <color rgb="FF99CC00"/>
      </font>
    </dxf>
    <dxf>
      <font>
        <color rgb="FF99FF66"/>
      </font>
    </dxf>
    <dxf>
      <font>
        <color rgb="FF99FF66"/>
      </font>
    </dxf>
    <dxf>
      <font>
        <color rgb="FF00CC00"/>
      </font>
    </dxf>
    <dxf>
      <font>
        <color rgb="FF00CC00"/>
      </font>
    </dxf>
    <dxf>
      <font>
        <color rgb="FF99FF66"/>
      </font>
    </dxf>
    <dxf>
      <font>
        <color rgb="FF00CC00"/>
      </font>
    </dxf>
    <dxf>
      <font>
        <color rgb="FFFFCCCC"/>
      </font>
    </dxf>
    <dxf>
      <font>
        <color rgb="FFFFCCCC"/>
      </font>
    </dxf>
    <dxf>
      <font>
        <color rgb="FF000099"/>
      </font>
      <fill>
        <patternFill>
          <bgColor rgb="FF99CCFF"/>
        </patternFill>
      </fill>
    </dxf>
    <dxf>
      <font>
        <color rgb="FFCC9999"/>
      </font>
    </dxf>
    <dxf>
      <font>
        <color rgb="FFCC9999"/>
      </font>
    </dxf>
    <dxf>
      <font>
        <color rgb="FFFFCCCC"/>
      </font>
    </dxf>
    <dxf>
      <font>
        <color rgb="FFCC9999"/>
      </font>
    </dxf>
    <dxf>
      <font>
        <color rgb="FF00CCFF"/>
      </font>
    </dxf>
    <dxf>
      <font>
        <color rgb="FF00CCFF"/>
      </font>
    </dxf>
    <dxf>
      <font>
        <color rgb="FF3399FF"/>
      </font>
    </dxf>
    <dxf>
      <font>
        <color rgb="FF3399FF"/>
      </font>
    </dxf>
    <dxf>
      <font>
        <color rgb="FF00CCFF"/>
      </font>
    </dxf>
    <dxf>
      <font>
        <color rgb="FF3399FF"/>
      </font>
    </dxf>
    <dxf>
      <font>
        <color rgb="FFFFFF66"/>
      </font>
    </dxf>
    <dxf>
      <font>
        <color rgb="FFFFFF66"/>
      </font>
    </dxf>
    <dxf>
      <font>
        <color rgb="FFFFFFCC"/>
      </font>
      <fill>
        <patternFill>
          <bgColor rgb="FF990000"/>
        </patternFill>
      </fill>
    </dxf>
    <dxf>
      <fill>
        <patternFill>
          <bgColor rgb="FFCCCCCC"/>
        </patternFill>
      </fill>
    </dxf>
    <dxf>
      <fill>
        <patternFill>
          <bgColor rgb="FF6699FF"/>
        </patternFill>
      </fill>
    </dxf>
    <dxf>
      <fill>
        <patternFill>
          <bgColor rgb="FFCCFF00"/>
        </patternFill>
      </fill>
    </dxf>
    <dxf>
      <fill>
        <patternFill>
          <bgColor rgb="FF99FF66"/>
        </patternFill>
      </fill>
    </dxf>
    <dxf>
      <fill>
        <patternFill>
          <bgColor rgb="FFFFCCCC"/>
        </patternFill>
      </fill>
    </dxf>
    <dxf>
      <fill>
        <patternFill>
          <bgColor rgb="FF00CCFF"/>
        </patternFill>
      </fill>
    </dxf>
    <dxf>
      <fill>
        <patternFill>
          <bgColor rgb="FFFFFF66"/>
        </patternFill>
      </fill>
    </dxf>
    <dxf>
      <fill>
        <patternFill>
          <bgColor rgb="FFFFCC00"/>
        </patternFill>
      </fill>
    </dxf>
    <dxf>
      <fill>
        <patternFill>
          <bgColor rgb="FFFF99FF"/>
        </patternFill>
      </fill>
    </dxf>
    <dxf>
      <fill>
        <patternFill>
          <bgColor rgb="FF99FFFF"/>
        </patternFill>
      </fill>
    </dxf>
    <dxf>
      <fill>
        <patternFill>
          <bgColor rgb="FF66FF99"/>
        </patternFill>
      </fill>
    </dxf>
    <dxf>
      <font>
        <color rgb="FFFFCC00"/>
      </font>
    </dxf>
    <dxf>
      <font>
        <color rgb="FFFFCC00"/>
      </font>
    </dxf>
    <dxf>
      <font>
        <color rgb="FFFFFF66"/>
      </font>
    </dxf>
    <dxf>
      <font>
        <color rgb="FFFFCC00"/>
      </font>
    </dxf>
    <dxf>
      <font>
        <color rgb="FFFFCC00"/>
      </font>
    </dxf>
    <dxf>
      <font>
        <color rgb="FFFFCC00"/>
      </font>
    </dxf>
    <dxf>
      <font>
        <color rgb="FFFF9900"/>
      </font>
    </dxf>
    <dxf>
      <font>
        <color rgb="FFFF9900"/>
      </font>
    </dxf>
    <dxf>
      <font>
        <color rgb="FFFFCC00"/>
      </font>
    </dxf>
    <dxf>
      <font>
        <color rgb="FFFF9900"/>
      </font>
    </dxf>
    <dxf>
      <font>
        <color rgb="FFFF99FF"/>
      </font>
    </dxf>
    <dxf>
      <font>
        <color rgb="FFFF99FF"/>
      </font>
    </dxf>
    <dxf>
      <font>
        <color rgb="FF330000"/>
      </font>
      <fill>
        <patternFill>
          <bgColor rgb="FFFF0000"/>
        </patternFill>
      </fill>
    </dxf>
    <dxf>
      <font>
        <color rgb="FF330000"/>
      </font>
      <fill>
        <patternFill>
          <bgColor rgb="FFFF6600"/>
        </patternFill>
      </fill>
    </dxf>
    <dxf>
      <font>
        <color rgb="FF333300"/>
      </font>
      <fill>
        <patternFill>
          <bgColor rgb="FFFFFF00"/>
        </patternFill>
      </fill>
    </dxf>
    <dxf>
      <font>
        <color rgb="FF003300"/>
      </font>
      <fill>
        <patternFill>
          <bgColor rgb="FF99FF33"/>
        </patternFill>
      </fill>
    </dxf>
    <dxf>
      <font>
        <color rgb="FF003300"/>
      </font>
      <fill>
        <patternFill>
          <bgColor rgb="FF00FF00"/>
        </patternFill>
      </fill>
    </dxf>
    <dxf>
      <font>
        <color rgb="FFFF00FF"/>
      </font>
    </dxf>
    <dxf>
      <font>
        <color rgb="FFFF00FF"/>
      </font>
    </dxf>
    <dxf>
      <font>
        <color rgb="FFFF99FF"/>
      </font>
    </dxf>
    <dxf>
      <font>
        <color rgb="FFFF00FF"/>
      </font>
    </dxf>
    <dxf>
      <font>
        <color rgb="FF99FFFF"/>
      </font>
    </dxf>
    <dxf>
      <font>
        <color rgb="FF99FFFF"/>
      </font>
    </dxf>
    <dxf>
      <font>
        <color rgb="FF333333"/>
      </font>
      <fill>
        <patternFill>
          <bgColor rgb="FF999999"/>
        </patternFill>
      </fill>
    </dxf>
    <dxf>
      <font>
        <color rgb="FF00CCCC"/>
      </font>
    </dxf>
    <dxf>
      <font>
        <color rgb="FF00CCCC"/>
      </font>
    </dxf>
    <dxf>
      <font>
        <color rgb="FF99FFFF"/>
      </font>
    </dxf>
    <dxf>
      <font>
        <color rgb="FF00CCCC"/>
      </font>
    </dxf>
    <dxf>
      <font>
        <color rgb="FF66FF99"/>
      </font>
    </dxf>
    <dxf>
      <font>
        <color rgb="FF66FF99"/>
      </font>
    </dxf>
    <dxf>
      <font>
        <color rgb="FF0000CC"/>
      </font>
      <fill>
        <patternFill>
          <bgColor rgb="FF66CCFF"/>
        </patternFill>
      </fill>
    </dxf>
    <dxf>
      <font>
        <color rgb="FF990000"/>
      </font>
      <fill>
        <patternFill>
          <bgColor rgb="FFFF6666"/>
        </patternFill>
      </fill>
    </dxf>
    <dxf>
      <font>
        <color rgb="FF00CC33"/>
      </font>
    </dxf>
    <dxf>
      <font>
        <color rgb="FF00CC33"/>
      </font>
    </dxf>
    <dxf>
      <font>
        <color rgb="FF66FF99"/>
      </font>
    </dxf>
    <dxf>
      <font>
        <color rgb="FF00CC33"/>
      </font>
    </dxf>
    <dxf>
      <font>
        <b/>
        <color rgb="FF990000"/>
      </font>
      <fill>
        <patternFill>
          <bgColor rgb="FFFFFFCC"/>
        </patternFill>
      </fill>
    </dxf>
    <dxf>
      <font>
        <b/>
        <color rgb="FFFF0000"/>
      </font>
      <fill>
        <patternFill>
          <bgColor rgb="FF000000"/>
        </patternFill>
      </fill>
    </dxf>
    <dxf>
      <font>
        <color rgb="FF999999"/>
      </font>
      <fill>
        <patternFill>
          <bgColor rgb="FFCCCCCC"/>
        </patternFill>
      </fill>
    </dxf>
    <dxf>
      <fill>
        <patternFill>
          <bgColor rgb="FF6699FF"/>
        </patternFill>
      </fill>
    </dxf>
    <dxf>
      <fill>
        <patternFill>
          <bgColor rgb="FFCCFF00"/>
        </patternFill>
      </fill>
    </dxf>
    <dxf>
      <fill>
        <patternFill>
          <bgColor rgb="FF99FF66"/>
        </patternFill>
      </fill>
    </dxf>
    <dxf>
      <fill>
        <patternFill>
          <bgColor rgb="FFFFCCCC"/>
        </patternFill>
      </fill>
    </dxf>
    <dxf>
      <fill>
        <patternFill>
          <bgColor rgb="FF00CCFF"/>
        </patternFill>
      </fill>
    </dxf>
    <dxf>
      <fill>
        <patternFill>
          <bgColor rgb="FFFFFF66"/>
        </patternFill>
      </fill>
    </dxf>
    <dxf>
      <fill>
        <patternFill>
          <bgColor rgb="FFFFCC00"/>
        </patternFill>
      </fill>
    </dxf>
    <dxf>
      <fill>
        <patternFill>
          <bgColor rgb="FFFF99FF"/>
        </patternFill>
      </fill>
    </dxf>
    <dxf>
      <fill>
        <patternFill>
          <bgColor rgb="FF99FFFF"/>
        </patternFill>
      </fill>
    </dxf>
    <dxf>
      <fill>
        <patternFill>
          <bgColor rgb="FF66FF99"/>
        </patternFill>
      </fill>
    </dxf>
    <dxf>
      <font>
        <b/>
        <i/>
        <color rgb="FF660000"/>
      </font>
      <fill>
        <patternFill>
          <bgColor rgb="FFFF0000"/>
        </patternFill>
      </fill>
    </dxf>
    <dxf>
      <font>
        <b/>
        <i/>
        <color rgb="FF660000"/>
      </font>
      <fill>
        <patternFill>
          <bgColor rgb="FFFF6600"/>
        </patternFill>
      </fill>
    </dxf>
    <dxf>
      <font>
        <b/>
        <i/>
        <color rgb="FFFF0000"/>
      </font>
    </dxf>
    <dxf>
      <font>
        <b/>
        <color rgb="FFFFFFFF"/>
      </font>
      <fill>
        <patternFill>
          <bgColor rgb="FFFF0000"/>
        </patternFill>
      </fill>
    </dxf>
    <dxf>
      <font>
        <color rgb="FF669999"/>
      </font>
    </dxf>
    <dxf>
      <font>
        <color rgb="FF669999"/>
      </font>
    </dxf>
    <dxf>
      <font>
        <color rgb="FF99CCCC"/>
      </font>
    </dxf>
    <dxf>
      <font>
        <b/>
        <color rgb="FFFF0000"/>
      </font>
      <fill>
        <patternFill>
          <bgColor rgb="FF000000"/>
        </patternFill>
      </fill>
    </dxf>
    <dxf>
      <font>
        <color rgb="FF669999"/>
      </font>
    </dxf>
    <dxf>
      <font>
        <color rgb="FF669999"/>
      </font>
    </dxf>
    <dxf>
      <font>
        <color rgb="FF669999"/>
      </font>
    </dxf>
    <dxf>
      <font>
        <color rgb="FF669999"/>
      </font>
    </dxf>
    <dxf>
      <font>
        <color rgb="FF999999"/>
      </font>
    </dxf>
    <dxf>
      <font>
        <color rgb="FFCCCCCC"/>
      </font>
    </dxf>
    <dxf>
      <font>
        <color rgb="FF999999"/>
      </font>
    </dxf>
    <dxf>
      <font>
        <color rgb="FF999999"/>
      </font>
    </dxf>
    <dxf>
      <font>
        <color rgb="FF999999"/>
      </font>
    </dxf>
    <dxf>
      <font>
        <color rgb="FF999999"/>
      </font>
    </dxf>
    <dxf>
      <font>
        <color rgb="FF999999"/>
      </font>
    </dxf>
    <dxf>
      <font>
        <color rgb="FF6699FF"/>
      </font>
    </dxf>
    <dxf>
      <font>
        <color rgb="FF3366FF"/>
      </font>
    </dxf>
    <dxf>
      <font>
        <color rgb="FF3366FF"/>
      </font>
    </dxf>
    <dxf>
      <font>
        <color rgb="FF6699FF"/>
      </font>
    </dxf>
    <dxf>
      <font>
        <b/>
        <color rgb="FFFF0000"/>
      </font>
      <fill>
        <patternFill>
          <bgColor rgb="FF000000"/>
        </patternFill>
      </fill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CCFF00"/>
      </font>
    </dxf>
    <dxf>
      <font>
        <color rgb="FF99CC00"/>
      </font>
    </dxf>
    <dxf>
      <font>
        <color rgb="FF99CC00"/>
      </font>
    </dxf>
    <dxf>
      <font>
        <color rgb="FFCCFF00"/>
      </font>
    </dxf>
    <dxf>
      <font>
        <b/>
        <color rgb="FFFF0000"/>
      </font>
      <fill>
        <patternFill>
          <bgColor rgb="FF000000"/>
        </patternFill>
      </fill>
    </dxf>
    <dxf>
      <font>
        <color rgb="FF99CC00"/>
      </font>
    </dxf>
    <dxf>
      <font>
        <color rgb="FF99CC00"/>
      </font>
    </dxf>
    <dxf>
      <font>
        <color rgb="FF99CC00"/>
      </font>
    </dxf>
    <dxf>
      <font>
        <color rgb="FF99CC00"/>
      </font>
    </dxf>
    <dxf>
      <font>
        <color rgb="FF99FF66"/>
      </font>
    </dxf>
    <dxf>
      <font>
        <color rgb="FF00CC00"/>
      </font>
    </dxf>
    <dxf>
      <font>
        <color rgb="FF00CC00"/>
      </font>
    </dxf>
    <dxf>
      <font>
        <color rgb="FF99FF66"/>
      </font>
    </dxf>
    <dxf>
      <font>
        <b/>
        <color rgb="FFFF0000"/>
      </font>
      <fill>
        <patternFill>
          <bgColor rgb="FF000000"/>
        </patternFill>
      </fill>
    </dxf>
    <dxf>
      <font>
        <color rgb="FF00CC00"/>
      </font>
    </dxf>
    <dxf>
      <font>
        <color rgb="FF00CC00"/>
      </font>
    </dxf>
    <dxf>
      <font>
        <color rgb="FF00CC00"/>
      </font>
    </dxf>
    <dxf>
      <font>
        <color rgb="FF00CC00"/>
      </font>
    </dxf>
    <dxf>
      <font>
        <color rgb="FFFFCCCC"/>
      </font>
    </dxf>
    <dxf>
      <font>
        <color rgb="FFCC9999"/>
      </font>
    </dxf>
    <dxf>
      <font>
        <color rgb="FFCC9999"/>
      </font>
    </dxf>
    <dxf>
      <font>
        <color rgb="FFFFCCCC"/>
      </font>
    </dxf>
    <dxf>
      <font>
        <b/>
        <color rgb="FFFF0000"/>
      </font>
      <fill>
        <patternFill>
          <bgColor rgb="FF000000"/>
        </patternFill>
      </fill>
    </dxf>
    <dxf>
      <font>
        <color rgb="FFCC9999"/>
      </font>
    </dxf>
    <dxf>
      <font>
        <color rgb="FFCC9999"/>
      </font>
    </dxf>
    <dxf>
      <font>
        <color rgb="FFCC9999"/>
      </font>
    </dxf>
    <dxf>
      <font>
        <color rgb="FFCC9999"/>
      </font>
    </dxf>
    <dxf>
      <font>
        <color rgb="FF00CCFF"/>
      </font>
    </dxf>
    <dxf>
      <font>
        <color rgb="FF3399FF"/>
      </font>
    </dxf>
    <dxf>
      <font>
        <color rgb="FF3399FF"/>
      </font>
    </dxf>
    <dxf>
      <font>
        <color rgb="FF00CCFF"/>
      </font>
    </dxf>
    <dxf>
      <font>
        <b/>
        <color rgb="FFFF0000"/>
      </font>
      <fill>
        <patternFill>
          <bgColor rgb="FF000000"/>
        </patternFill>
      </fill>
    </dxf>
    <dxf>
      <font>
        <color rgb="FF3399FF"/>
      </font>
    </dxf>
    <dxf>
      <font>
        <color rgb="FF3399FF"/>
      </font>
    </dxf>
    <dxf>
      <font>
        <color rgb="FF3399FF"/>
      </font>
    </dxf>
    <dxf>
      <font>
        <color rgb="FF3399FF"/>
      </font>
    </dxf>
    <dxf>
      <font>
        <color rgb="FFFFFF66"/>
      </font>
    </dxf>
    <dxf>
      <font>
        <color rgb="FFFFCC00"/>
      </font>
    </dxf>
    <dxf>
      <font>
        <color rgb="FFFFCC00"/>
      </font>
    </dxf>
    <dxf>
      <font>
        <color rgb="FFFFFF66"/>
      </font>
    </dxf>
    <dxf>
      <font>
        <b/>
        <color rgb="FFFF0000"/>
      </font>
      <fill>
        <patternFill>
          <bgColor rgb="FF000000"/>
        </patternFill>
      </fill>
    </dxf>
    <dxf>
      <font>
        <color rgb="FFFFCC00"/>
      </font>
    </dxf>
    <dxf>
      <font>
        <color rgb="FFFFCC00"/>
      </font>
    </dxf>
    <dxf>
      <font>
        <color rgb="FFFFCC00"/>
      </font>
    </dxf>
    <dxf>
      <font>
        <color rgb="FFFFCC00"/>
      </font>
    </dxf>
    <dxf>
      <font>
        <color rgb="FFFFCC00"/>
      </font>
    </dxf>
    <dxf>
      <font>
        <color rgb="FFFF9900"/>
      </font>
    </dxf>
    <dxf>
      <font>
        <color rgb="FFFF9900"/>
      </font>
    </dxf>
    <dxf>
      <font>
        <color rgb="FFFFCC00"/>
      </font>
    </dxf>
    <dxf>
      <font>
        <b/>
        <color rgb="FFFF0000"/>
      </font>
      <fill>
        <patternFill>
          <bgColor rgb="FF000000"/>
        </patternFill>
      </fill>
    </dxf>
    <dxf>
      <font>
        <color rgb="FFFF9900"/>
      </font>
    </dxf>
    <dxf>
      <font>
        <color rgb="FFFF9900"/>
      </font>
    </dxf>
    <dxf>
      <font>
        <color rgb="FFFF9900"/>
      </font>
    </dxf>
    <dxf>
      <font>
        <color rgb="FFFF9900"/>
      </font>
    </dxf>
    <dxf>
      <font>
        <color rgb="FFFF99FF"/>
      </font>
    </dxf>
    <dxf>
      <font>
        <color rgb="FFFF00FF"/>
      </font>
    </dxf>
    <dxf>
      <font>
        <color rgb="FFFF00FF"/>
      </font>
    </dxf>
    <dxf>
      <font>
        <color rgb="FFFF99FF"/>
      </font>
    </dxf>
    <dxf>
      <font>
        <b/>
        <color rgb="FFFF0000"/>
      </font>
      <fill>
        <patternFill>
          <bgColor rgb="FF000000"/>
        </patternFill>
      </fill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99FFFF"/>
      </font>
    </dxf>
    <dxf>
      <font>
        <color rgb="FF00CCCC"/>
      </font>
    </dxf>
    <dxf>
      <font>
        <color rgb="FF00CCCC"/>
      </font>
    </dxf>
    <dxf>
      <font>
        <color rgb="FF99FFFF"/>
      </font>
    </dxf>
    <dxf>
      <font>
        <b/>
        <color rgb="FFFF0000"/>
      </font>
      <fill>
        <patternFill>
          <bgColor rgb="FF000000"/>
        </patternFill>
      </fill>
    </dxf>
    <dxf>
      <font>
        <color rgb="FF00CCCC"/>
      </font>
    </dxf>
    <dxf>
      <font>
        <color rgb="FF00CCCC"/>
      </font>
    </dxf>
    <dxf>
      <font>
        <color rgb="FF00CCCC"/>
      </font>
    </dxf>
    <dxf>
      <font>
        <color rgb="FF00CCCC"/>
      </font>
    </dxf>
    <dxf>
      <font>
        <color rgb="FF66FF99"/>
      </font>
    </dxf>
    <dxf>
      <font>
        <color rgb="FF00CC33"/>
      </font>
    </dxf>
    <dxf>
      <font>
        <color rgb="FF00CC33"/>
      </font>
    </dxf>
    <dxf>
      <font>
        <color rgb="FF66FF99"/>
      </font>
    </dxf>
    <dxf>
      <font>
        <b/>
        <color rgb="FFFF0000"/>
      </font>
      <fill>
        <patternFill>
          <bgColor rgb="FF000000"/>
        </patternFill>
      </fill>
    </dxf>
    <dxf>
      <font>
        <color rgb="FF00CC33"/>
      </font>
    </dxf>
    <dxf>
      <font>
        <color rgb="FF00CC33"/>
      </font>
    </dxf>
    <dxf>
      <font>
        <color rgb="FF00CC33"/>
      </font>
    </dxf>
    <dxf>
      <font>
        <color rgb="FF00CC3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Y3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Y1"/>
    </sheetView>
  </sheetViews>
  <sheetFormatPr baseColWidth="10" defaultColWidth="9.140625" defaultRowHeight="15" outlineLevelRow="1" x14ac:dyDescent="0.25"/>
  <cols>
    <col min="1" max="1" width="10.7109375" customWidth="1"/>
    <col min="2" max="25" width="7.7109375" customWidth="1"/>
  </cols>
  <sheetData>
    <row r="1" spans="1:25" ht="42" customHeight="1" x14ac:dyDescent="0.25">
      <c r="A1" s="252" t="s">
        <v>145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</row>
    <row r="2" spans="1:25" ht="21" x14ac:dyDescent="0.25">
      <c r="A2" s="1" t="s">
        <v>0</v>
      </c>
      <c r="B2" s="2" t="s">
        <v>146</v>
      </c>
      <c r="C2" s="3" t="s">
        <v>147</v>
      </c>
      <c r="D2" s="2" t="s">
        <v>146</v>
      </c>
      <c r="E2" s="4" t="s">
        <v>147</v>
      </c>
      <c r="F2" s="2" t="s">
        <v>146</v>
      </c>
      <c r="G2" s="5" t="s">
        <v>147</v>
      </c>
      <c r="H2" s="2" t="s">
        <v>146</v>
      </c>
      <c r="I2" s="6" t="s">
        <v>147</v>
      </c>
      <c r="J2" s="2" t="s">
        <v>146</v>
      </c>
      <c r="K2" s="7" t="s">
        <v>147</v>
      </c>
      <c r="L2" s="2" t="s">
        <v>146</v>
      </c>
      <c r="M2" s="8" t="s">
        <v>147</v>
      </c>
      <c r="N2" s="2" t="s">
        <v>146</v>
      </c>
      <c r="O2" s="9" t="s">
        <v>147</v>
      </c>
      <c r="P2" s="2" t="s">
        <v>146</v>
      </c>
      <c r="Q2" s="10" t="s">
        <v>147</v>
      </c>
      <c r="R2" s="2" t="s">
        <v>146</v>
      </c>
      <c r="S2" s="11" t="s">
        <v>147</v>
      </c>
      <c r="T2" s="2" t="s">
        <v>146</v>
      </c>
      <c r="U2" s="12" t="s">
        <v>147</v>
      </c>
      <c r="V2" s="2" t="s">
        <v>146</v>
      </c>
      <c r="W2" s="2" t="s">
        <v>146</v>
      </c>
      <c r="X2" s="13" t="s">
        <v>147</v>
      </c>
      <c r="Y2" s="2" t="s">
        <v>148</v>
      </c>
    </row>
    <row r="3" spans="1:25" ht="21" x14ac:dyDescent="0.25">
      <c r="A3" s="14" t="s">
        <v>4</v>
      </c>
      <c r="B3" s="253">
        <v>1</v>
      </c>
      <c r="C3" s="253"/>
      <c r="D3" s="254">
        <v>2</v>
      </c>
      <c r="E3" s="254"/>
      <c r="F3" s="255">
        <v>3</v>
      </c>
      <c r="G3" s="255"/>
      <c r="H3" s="256">
        <v>4</v>
      </c>
      <c r="I3" s="256"/>
      <c r="J3" s="257">
        <v>5</v>
      </c>
      <c r="K3" s="257"/>
      <c r="L3" s="258">
        <v>6</v>
      </c>
      <c r="M3" s="258"/>
      <c r="N3" s="259">
        <v>7</v>
      </c>
      <c r="O3" s="259"/>
      <c r="P3" s="260">
        <v>8</v>
      </c>
      <c r="Q3" s="260"/>
      <c r="R3" s="261">
        <v>9</v>
      </c>
      <c r="S3" s="261"/>
      <c r="T3" s="262">
        <v>10</v>
      </c>
      <c r="U3" s="262"/>
      <c r="V3" s="15" t="s">
        <v>22</v>
      </c>
      <c r="W3" s="263" t="s">
        <v>149</v>
      </c>
      <c r="X3" s="263"/>
      <c r="Y3" s="263"/>
    </row>
    <row r="4" spans="1:25" ht="15.75" x14ac:dyDescent="0.25">
      <c r="A4" s="16" t="s">
        <v>17</v>
      </c>
      <c r="B4" s="17">
        <f>COUNTIFS(_Classe,B3,_Bi,1)</f>
        <v>1</v>
      </c>
      <c r="C4" s="18">
        <f>SUM(C5:C8)</f>
        <v>0</v>
      </c>
      <c r="D4" s="19">
        <f>COUNTIFS(_Classe,D3,_Bi,1)</f>
        <v>2</v>
      </c>
      <c r="E4" s="20">
        <f>SUM(E5:E8)</f>
        <v>0</v>
      </c>
      <c r="F4" s="21">
        <f>COUNTIFS(_Classe,F3,_Bi,1)</f>
        <v>1</v>
      </c>
      <c r="G4" s="22">
        <f>SUM(G5:G8)</f>
        <v>0</v>
      </c>
      <c r="H4" s="23">
        <f>COUNTIFS(_Classe,H3,_Bi,1)</f>
        <v>1</v>
      </c>
      <c r="I4" s="24">
        <f>SUM(I5:I8)</f>
        <v>0</v>
      </c>
      <c r="J4" s="25">
        <f>COUNTIFS(_Classe,J3,_Bi,1)</f>
        <v>2</v>
      </c>
      <c r="K4" s="26">
        <f>SUM(K5:K8)</f>
        <v>0</v>
      </c>
      <c r="L4" s="27">
        <f>COUNTIFS(_Classe,L3,_Bi,1)</f>
        <v>3</v>
      </c>
      <c r="M4" s="28">
        <f>SUM(M5:M8)</f>
        <v>0</v>
      </c>
      <c r="N4" s="29">
        <f>COUNTIFS(_Classe,N3,_Bi,1)</f>
        <v>1</v>
      </c>
      <c r="O4" s="30">
        <f>SUM(O5:O8)</f>
        <v>0</v>
      </c>
      <c r="P4" s="31">
        <f>COUNTIFS(_Classe,P3,_Bi,1)</f>
        <v>2</v>
      </c>
      <c r="Q4" s="32">
        <f>SUM(Q5:Q8)</f>
        <v>0</v>
      </c>
      <c r="R4" s="33">
        <f>COUNTIFS(_Classe,R3,_Bi,1)</f>
        <v>2</v>
      </c>
      <c r="S4" s="34">
        <f>SUM(S5:S8)</f>
        <v>0</v>
      </c>
      <c r="T4" s="35">
        <f>COUNTIFS(_Classe,T3,_Bi,1)</f>
        <v>1</v>
      </c>
      <c r="U4" s="36">
        <f>SUM(U5:U8)</f>
        <v>0</v>
      </c>
      <c r="V4" s="37">
        <f>COUNTIFS(_Classe,V3,_Bi,1)</f>
        <v>3</v>
      </c>
      <c r="W4" s="38">
        <f t="shared" ref="W4:W28" si="0">SUM(B4,D4,F4,H4,J4,L4,N4,P4,R4,T4,V4)</f>
        <v>19</v>
      </c>
      <c r="X4" s="39">
        <f t="shared" ref="X4:X28" si="1">SUM(C4,E4,G4,I4,K4,M4,O4,Q4,S4,U4)</f>
        <v>0</v>
      </c>
      <c r="Y4" s="40">
        <f>COUNTIFS(_Bi,1)</f>
        <v>60</v>
      </c>
    </row>
    <row r="5" spans="1:25" outlineLevel="1" x14ac:dyDescent="0.25">
      <c r="A5" s="41" t="s">
        <v>150</v>
      </c>
      <c r="B5" s="42">
        <f>COUNTIFS(_Classe,B3,_Bi,1,_Sport,"",_Latin,"")</f>
        <v>1</v>
      </c>
      <c r="C5" s="43"/>
      <c r="D5" s="44">
        <f>COUNTIFS(_Classe,D3,_Bi,1,_Sport,"",_Latin,"")</f>
        <v>1</v>
      </c>
      <c r="E5" s="45"/>
      <c r="F5" s="46">
        <f>COUNTIFS(_Classe,F3,_Bi,1,_Sport,"",_Latin,"")</f>
        <v>1</v>
      </c>
      <c r="G5" s="47"/>
      <c r="H5" s="48">
        <f>COUNTIFS(_Classe,H3,_Bi,1,_Sport,"",_Latin,"")</f>
        <v>1</v>
      </c>
      <c r="I5" s="49"/>
      <c r="J5" s="50">
        <f>COUNTIFS(_Classe,J3,_Bi,1,_Sport,"",_Latin,"")</f>
        <v>2</v>
      </c>
      <c r="K5" s="51"/>
      <c r="L5" s="52">
        <f>COUNTIFS(_Classe,L3,_Bi,1,_Sport,"",_Latin,"")</f>
        <v>2</v>
      </c>
      <c r="M5" s="53"/>
      <c r="N5" s="54">
        <f>COUNTIFS(_Classe,N3,_Bi,1,_Sport,"",_Latin,"")</f>
        <v>0</v>
      </c>
      <c r="O5" s="55"/>
      <c r="P5" s="56">
        <f>COUNTIFS(_Classe,P3,_Bi,1,_Sport,"",_Latin,"")</f>
        <v>0</v>
      </c>
      <c r="Q5" s="57"/>
      <c r="R5" s="58">
        <f>COUNTIFS(_Classe,R3,_Bi,1,_Sport,"",_Latin,"")</f>
        <v>2</v>
      </c>
      <c r="S5" s="59"/>
      <c r="T5" s="60">
        <f>COUNTIFS(_Classe,T3,_Bi,1,_Sport,"",_Latin,"")</f>
        <v>1</v>
      </c>
      <c r="U5" s="61"/>
      <c r="V5" s="62">
        <f>COUNTIFS(_Classe,V3,_Bi,1,_Sport,"",_Latin,"")</f>
        <v>1</v>
      </c>
      <c r="W5" s="63">
        <f t="shared" si="0"/>
        <v>12</v>
      </c>
      <c r="X5" s="64">
        <f t="shared" si="1"/>
        <v>0</v>
      </c>
      <c r="Y5" s="65">
        <f>COUNTIFS(_Bi,1,_Sport,"",_Latin,"")</f>
        <v>45</v>
      </c>
    </row>
    <row r="6" spans="1:25" outlineLevel="1" x14ac:dyDescent="0.25">
      <c r="A6" s="41" t="s">
        <v>15</v>
      </c>
      <c r="B6" s="66">
        <f>COUNTIFS(_Classe,B3,_Bi,1,_Sport,1,_Latin,"")</f>
        <v>0</v>
      </c>
      <c r="C6" s="67"/>
      <c r="D6" s="68">
        <f>COUNTIFS(_Classe,D3,_Bi,1,_Sport,1,_Latin,"")</f>
        <v>0</v>
      </c>
      <c r="E6" s="69"/>
      <c r="F6" s="70">
        <f>COUNTIFS(_Classe,F3,_Bi,1,_Sport,1,_Latin,"")</f>
        <v>0</v>
      </c>
      <c r="G6" s="71"/>
      <c r="H6" s="72">
        <f>COUNTIFS(_Classe,H3,_Bi,1,_Sport,1,_Latin,"")</f>
        <v>0</v>
      </c>
      <c r="I6" s="73"/>
      <c r="J6" s="74">
        <f>COUNTIFS(_Classe,J3,_Bi,1,_Sport,1,_Latin,"")</f>
        <v>0</v>
      </c>
      <c r="K6" s="75"/>
      <c r="L6" s="76">
        <f>COUNTIFS(_Classe,L3,_Bi,1,_Sport,1,_Latin,"")</f>
        <v>0</v>
      </c>
      <c r="M6" s="77"/>
      <c r="N6" s="78">
        <f>COUNTIFS(_Classe,N3,_Bi,1,_Sport,1,_Latin,"")</f>
        <v>1</v>
      </c>
      <c r="O6" s="79"/>
      <c r="P6" s="80">
        <f>COUNTIFS(_Classe,P3,_Bi,1,_Sport,1,_Latin,"")</f>
        <v>1</v>
      </c>
      <c r="Q6" s="81"/>
      <c r="R6" s="82">
        <f>COUNTIFS(_Classe,R3,_Bi,1,_Sport,1,_Latin,"")</f>
        <v>0</v>
      </c>
      <c r="S6" s="83"/>
      <c r="T6" s="84">
        <f>COUNTIFS(_Classe,T3,_Bi,1,_Sport,1,_Latin,"")</f>
        <v>0</v>
      </c>
      <c r="U6" s="85"/>
      <c r="V6" s="86">
        <f>COUNTIFS(_Classe,V3,_Bi,1,_Sport,1,_Latin,"")</f>
        <v>2</v>
      </c>
      <c r="W6" s="87">
        <f t="shared" si="0"/>
        <v>4</v>
      </c>
      <c r="X6" s="88">
        <f t="shared" si="1"/>
        <v>0</v>
      </c>
      <c r="Y6" s="89">
        <f>COUNTIFS(_Bi,1,_Sport,1,_Latin,"")</f>
        <v>7</v>
      </c>
    </row>
    <row r="7" spans="1:25" outlineLevel="1" x14ac:dyDescent="0.25">
      <c r="A7" s="41" t="s">
        <v>16</v>
      </c>
      <c r="B7" s="66">
        <f>COUNTIFS(_Classe,B3,_Bi,1,_Sport,"",_Latin,1)</f>
        <v>0</v>
      </c>
      <c r="C7" s="67"/>
      <c r="D7" s="68">
        <f>COUNTIFS(_Classe,D3,_Bi,1,_Sport,"",_Latin,1)</f>
        <v>1</v>
      </c>
      <c r="E7" s="69"/>
      <c r="F7" s="70">
        <f>COUNTIFS(_Classe,F3,_Bi,1,_Sport,"",_Latin,1)</f>
        <v>0</v>
      </c>
      <c r="G7" s="71"/>
      <c r="H7" s="72">
        <f>COUNTIFS(_Classe,H3,_Bi,1,_Sport,"",_Latin,1)</f>
        <v>0</v>
      </c>
      <c r="I7" s="73"/>
      <c r="J7" s="74">
        <f>COUNTIFS(_Classe,J3,_Bi,1,_Sport,"",_Latin,1)</f>
        <v>0</v>
      </c>
      <c r="K7" s="75"/>
      <c r="L7" s="76">
        <f>COUNTIFS(_Classe,L3,_Bi,1,_Sport,"",_Latin,1)</f>
        <v>1</v>
      </c>
      <c r="M7" s="77"/>
      <c r="N7" s="78">
        <f>COUNTIFS(_Classe,N3,_Bi,1,_Sport,"",_Latin,1)</f>
        <v>0</v>
      </c>
      <c r="O7" s="79"/>
      <c r="P7" s="80">
        <f>COUNTIFS(_Classe,P3,_Bi,1,_Sport,"",_Latin,1)</f>
        <v>1</v>
      </c>
      <c r="Q7" s="81"/>
      <c r="R7" s="82">
        <f>COUNTIFS(_Classe,R3,_Bi,1,_Sport,"",_Latin,1)</f>
        <v>0</v>
      </c>
      <c r="S7" s="83"/>
      <c r="T7" s="84">
        <f>COUNTIFS(_Classe,T3,_Bi,1,_Sport,"",_Latin,1)</f>
        <v>0</v>
      </c>
      <c r="U7" s="85"/>
      <c r="V7" s="86">
        <f>COUNTIFS(_Classe,V3,_Bi,1,_Sport,"",_Latin,1)</f>
        <v>0</v>
      </c>
      <c r="W7" s="87">
        <f t="shared" si="0"/>
        <v>3</v>
      </c>
      <c r="X7" s="88">
        <f t="shared" si="1"/>
        <v>0</v>
      </c>
      <c r="Y7" s="89">
        <f>COUNTIFS(_Bi,1,_Sport,"",_Latin,1)</f>
        <v>6</v>
      </c>
    </row>
    <row r="8" spans="1:25" outlineLevel="1" x14ac:dyDescent="0.25">
      <c r="A8" s="41" t="s">
        <v>151</v>
      </c>
      <c r="B8" s="90">
        <f>COUNTIFS(_Classe,B3,_Bi,1,_Sport,1,_Latin,1)</f>
        <v>0</v>
      </c>
      <c r="C8" s="91"/>
      <c r="D8" s="92">
        <f>COUNTIFS(_Classe,D3,_Bi,1,_Sport,1,_Latin,1)</f>
        <v>0</v>
      </c>
      <c r="E8" s="93"/>
      <c r="F8" s="94">
        <f>COUNTIFS(_Classe,F3,_Bi,1,_Sport,1,_Latin,1)</f>
        <v>0</v>
      </c>
      <c r="G8" s="95"/>
      <c r="H8" s="96">
        <f>COUNTIFS(_Classe,H3,_Bi,1,_Sport,1,_Latin,1)</f>
        <v>0</v>
      </c>
      <c r="I8" s="97"/>
      <c r="J8" s="98">
        <f>COUNTIFS(_Classe,J3,_Bi,1,_Sport,1,_Latin,1)</f>
        <v>0</v>
      </c>
      <c r="K8" s="99"/>
      <c r="L8" s="100">
        <f>COUNTIFS(_Classe,L3,_Bi,1,_Sport,1,_Latin,1)</f>
        <v>0</v>
      </c>
      <c r="M8" s="101"/>
      <c r="N8" s="102">
        <f>COUNTIFS(_Classe,N3,_Bi,1,_Sport,1,_Latin,1)</f>
        <v>0</v>
      </c>
      <c r="O8" s="103"/>
      <c r="P8" s="104">
        <f>COUNTIFS(_Classe,P3,_Bi,1,_Sport,1,_Latin,1)</f>
        <v>0</v>
      </c>
      <c r="Q8" s="105"/>
      <c r="R8" s="106">
        <f>COUNTIFS(_Classe,R3,_Bi,1,_Sport,1,_Latin,1)</f>
        <v>0</v>
      </c>
      <c r="S8" s="107"/>
      <c r="T8" s="108">
        <f>COUNTIFS(_Classe,T3,_Bi,1,_Sport,1,_Latin,1)</f>
        <v>0</v>
      </c>
      <c r="U8" s="109"/>
      <c r="V8" s="110">
        <f>COUNTIFS(_Classe,V3,_Bi,1,_Sport,1,_Latin,1)</f>
        <v>0</v>
      </c>
      <c r="W8" s="111">
        <f t="shared" si="0"/>
        <v>0</v>
      </c>
      <c r="X8" s="112">
        <f t="shared" si="1"/>
        <v>0</v>
      </c>
      <c r="Y8" s="113">
        <f>COUNTIFS(_Bi,1,_Sport,1,_Latin,1)</f>
        <v>2</v>
      </c>
    </row>
    <row r="9" spans="1:25" ht="15.75" x14ac:dyDescent="0.25">
      <c r="A9" s="16" t="s">
        <v>18</v>
      </c>
      <c r="B9" s="17">
        <f>COUNTIFS(_Classe,B3,_All2,1)</f>
        <v>2</v>
      </c>
      <c r="C9" s="18">
        <f>SUM(C10:C13)</f>
        <v>0</v>
      </c>
      <c r="D9" s="19">
        <f>COUNTIFS(_Classe,D3,_All2,1)</f>
        <v>5</v>
      </c>
      <c r="E9" s="20">
        <f>SUM(E10:E13)</f>
        <v>0</v>
      </c>
      <c r="F9" s="21">
        <f>COUNTIFS(_Classe,F3,_All2,1)</f>
        <v>3</v>
      </c>
      <c r="G9" s="22">
        <f>SUM(G10:G13)</f>
        <v>0</v>
      </c>
      <c r="H9" s="23">
        <f>COUNTIFS(_Classe,H3,_All2,1)</f>
        <v>3</v>
      </c>
      <c r="I9" s="24">
        <f>SUM(I10:I13)</f>
        <v>0</v>
      </c>
      <c r="J9" s="25">
        <f>COUNTIFS(_Classe,J3,_All2,1)</f>
        <v>3</v>
      </c>
      <c r="K9" s="26">
        <f>SUM(K10:K13)</f>
        <v>0</v>
      </c>
      <c r="L9" s="27">
        <f>COUNTIFS(_Classe,L3,_All2,1)</f>
        <v>1</v>
      </c>
      <c r="M9" s="28">
        <f>SUM(M10:M13)</f>
        <v>0</v>
      </c>
      <c r="N9" s="29">
        <f>COUNTIFS(_Classe,N3,_All2,1)</f>
        <v>2</v>
      </c>
      <c r="O9" s="30">
        <f>SUM(O10:O13)</f>
        <v>0</v>
      </c>
      <c r="P9" s="31">
        <f>COUNTIFS(_Classe,P3,_All2,1)</f>
        <v>2</v>
      </c>
      <c r="Q9" s="32">
        <f>SUM(Q10:Q13)</f>
        <v>0</v>
      </c>
      <c r="R9" s="33">
        <f>COUNTIFS(_Classe,R3,_All2,1)</f>
        <v>1</v>
      </c>
      <c r="S9" s="34">
        <f>SUM(S10:S13)</f>
        <v>0</v>
      </c>
      <c r="T9" s="35">
        <f>COUNTIFS(_Classe,T3,_All2,1)</f>
        <v>2</v>
      </c>
      <c r="U9" s="36">
        <f>SUM(U10:U13)</f>
        <v>0</v>
      </c>
      <c r="V9" s="37">
        <f>COUNTIFS(_Classe,V3,_All2,1)</f>
        <v>6</v>
      </c>
      <c r="W9" s="38">
        <f t="shared" si="0"/>
        <v>30</v>
      </c>
      <c r="X9" s="39">
        <f t="shared" si="1"/>
        <v>0</v>
      </c>
      <c r="Y9" s="40">
        <f>COUNTIFS(_All2,1)</f>
        <v>59</v>
      </c>
    </row>
    <row r="10" spans="1:25" outlineLevel="1" x14ac:dyDescent="0.25">
      <c r="A10" s="41" t="s">
        <v>150</v>
      </c>
      <c r="B10" s="42">
        <f>COUNTIFS(_Classe,B3,_All2,1,_Sport,"",_Latin,"")</f>
        <v>1</v>
      </c>
      <c r="C10" s="43"/>
      <c r="D10" s="44">
        <f>COUNTIFS(_Classe,D3,_All2,1,_Sport,"",_Latin,"")</f>
        <v>2</v>
      </c>
      <c r="E10" s="45"/>
      <c r="F10" s="46">
        <f>COUNTIFS(_Classe,F3,_All2,1,_Sport,"",_Latin,"")</f>
        <v>2</v>
      </c>
      <c r="G10" s="47"/>
      <c r="H10" s="48">
        <f>COUNTIFS(_Classe,H3,_All2,1,_Sport,"",_Latin,"")</f>
        <v>1</v>
      </c>
      <c r="I10" s="49"/>
      <c r="J10" s="50">
        <f>COUNTIFS(_Classe,J3,_All2,1,_Sport,"",_Latin,"")</f>
        <v>3</v>
      </c>
      <c r="K10" s="51"/>
      <c r="L10" s="52">
        <f>COUNTIFS(_Classe,L3,_All2,1,_Sport,"",_Latin,"")</f>
        <v>1</v>
      </c>
      <c r="M10" s="53"/>
      <c r="N10" s="54">
        <f>COUNTIFS(_Classe,N3,_All2,1,_Sport,"",_Latin,"")</f>
        <v>1</v>
      </c>
      <c r="O10" s="55"/>
      <c r="P10" s="56">
        <f>COUNTIFS(_Classe,P3,_All2,1,_Sport,"",_Latin,"")</f>
        <v>2</v>
      </c>
      <c r="Q10" s="57"/>
      <c r="R10" s="58">
        <f>COUNTIFS(_Classe,R3,_All2,1,_Sport,"",_Latin,"")</f>
        <v>0</v>
      </c>
      <c r="S10" s="59"/>
      <c r="T10" s="60">
        <f>COUNTIFS(_Classe,T3,_All2,1,_Sport,"",_Latin,"")</f>
        <v>2</v>
      </c>
      <c r="U10" s="61"/>
      <c r="V10" s="62">
        <f>COUNTIFS(_Classe,V3,_All2,1,_Sport,"",_Latin,"")</f>
        <v>5</v>
      </c>
      <c r="W10" s="63">
        <f t="shared" si="0"/>
        <v>20</v>
      </c>
      <c r="X10" s="64">
        <f t="shared" si="1"/>
        <v>0</v>
      </c>
      <c r="Y10" s="65">
        <f>COUNTIFS(_All2,1,_Sport,"",_Latin,"")</f>
        <v>39</v>
      </c>
    </row>
    <row r="11" spans="1:25" outlineLevel="1" x14ac:dyDescent="0.25">
      <c r="A11" s="41" t="s">
        <v>15</v>
      </c>
      <c r="B11" s="66">
        <f>COUNTIFS(_Classe,B3,_All2,1,_Sport,1,_Latin,"")</f>
        <v>1</v>
      </c>
      <c r="C11" s="67"/>
      <c r="D11" s="68">
        <f>COUNTIFS(_Classe,D3,_All2,1,_Sport,1,_Latin,"")</f>
        <v>1</v>
      </c>
      <c r="E11" s="69"/>
      <c r="F11" s="70">
        <f>COUNTIFS(_Classe,F3,_All2,1,_Sport,1,_Latin,"")</f>
        <v>1</v>
      </c>
      <c r="G11" s="71"/>
      <c r="H11" s="72">
        <f>COUNTIFS(_Classe,H3,_All2,1,_Sport,1,_Latin,"")</f>
        <v>1</v>
      </c>
      <c r="I11" s="73"/>
      <c r="J11" s="74">
        <f>COUNTIFS(_Classe,J3,_All2,1,_Sport,1,_Latin,"")</f>
        <v>0</v>
      </c>
      <c r="K11" s="75"/>
      <c r="L11" s="76">
        <f>COUNTIFS(_Classe,L3,_All2,1,_Sport,1,_Latin,"")</f>
        <v>0</v>
      </c>
      <c r="M11" s="77"/>
      <c r="N11" s="78">
        <f>COUNTIFS(_Classe,N3,_All2,1,_Sport,1,_Latin,"")</f>
        <v>1</v>
      </c>
      <c r="O11" s="79"/>
      <c r="P11" s="80">
        <f>COUNTIFS(_Classe,P3,_All2,1,_Sport,1,_Latin,"")</f>
        <v>0</v>
      </c>
      <c r="Q11" s="81"/>
      <c r="R11" s="82">
        <f>COUNTIFS(_Classe,R3,_All2,1,_Sport,1,_Latin,"")</f>
        <v>1</v>
      </c>
      <c r="S11" s="83"/>
      <c r="T11" s="84">
        <f>COUNTIFS(_Classe,T3,_All2,1,_Sport,1,_Latin,"")</f>
        <v>0</v>
      </c>
      <c r="U11" s="85"/>
      <c r="V11" s="86">
        <f>COUNTIFS(_Classe,V3,_All2,1,_Sport,1,_Latin,"")</f>
        <v>1</v>
      </c>
      <c r="W11" s="87">
        <f t="shared" si="0"/>
        <v>7</v>
      </c>
      <c r="X11" s="88">
        <f t="shared" si="1"/>
        <v>0</v>
      </c>
      <c r="Y11" s="89">
        <f>COUNTIFS(_All2,1,_Sport,1,_Latin,"")</f>
        <v>15</v>
      </c>
    </row>
    <row r="12" spans="1:25" outlineLevel="1" x14ac:dyDescent="0.25">
      <c r="A12" s="41" t="s">
        <v>16</v>
      </c>
      <c r="B12" s="66">
        <f>COUNTIFS(_Classe,B3,_All2,1,_Sport,"",_Latin,1)</f>
        <v>0</v>
      </c>
      <c r="C12" s="67"/>
      <c r="D12" s="68">
        <f>COUNTIFS(_Classe,D3,_All2,1,_Sport,"",_Latin,1)</f>
        <v>2</v>
      </c>
      <c r="E12" s="69"/>
      <c r="F12" s="70">
        <f>COUNTIFS(_Classe,F3,_All2,1,_Sport,"",_Latin,1)</f>
        <v>0</v>
      </c>
      <c r="G12" s="71"/>
      <c r="H12" s="72">
        <f>COUNTIFS(_Classe,H3,_All2,1,_Sport,"",_Latin,1)</f>
        <v>1</v>
      </c>
      <c r="I12" s="73"/>
      <c r="J12" s="74">
        <f>COUNTIFS(_Classe,J3,_All2,1,_Sport,"",_Latin,1)</f>
        <v>0</v>
      </c>
      <c r="K12" s="75"/>
      <c r="L12" s="76">
        <f>COUNTIFS(_Classe,L3,_All2,1,_Sport,"",_Latin,1)</f>
        <v>0</v>
      </c>
      <c r="M12" s="77"/>
      <c r="N12" s="78">
        <f>COUNTIFS(_Classe,N3,_All2,1,_Sport,"",_Latin,1)</f>
        <v>0</v>
      </c>
      <c r="O12" s="79"/>
      <c r="P12" s="80">
        <f>COUNTIFS(_Classe,P3,_All2,1,_Sport,"",_Latin,1)</f>
        <v>0</v>
      </c>
      <c r="Q12" s="81"/>
      <c r="R12" s="82">
        <f>COUNTIFS(_Classe,R3,_All2,1,_Sport,"",_Latin,1)</f>
        <v>0</v>
      </c>
      <c r="S12" s="83"/>
      <c r="T12" s="84">
        <f>COUNTIFS(_Classe,T3,_All2,1,_Sport,"",_Latin,1)</f>
        <v>0</v>
      </c>
      <c r="U12" s="85"/>
      <c r="V12" s="86">
        <f>COUNTIFS(_Classe,V3,_All2,1,_Sport,"",_Latin,1)</f>
        <v>0</v>
      </c>
      <c r="W12" s="87">
        <f t="shared" si="0"/>
        <v>3</v>
      </c>
      <c r="X12" s="88">
        <f t="shared" si="1"/>
        <v>0</v>
      </c>
      <c r="Y12" s="89">
        <f>COUNTIFS(_All2,1,_Sport,"",_Latin,1)</f>
        <v>4</v>
      </c>
    </row>
    <row r="13" spans="1:25" outlineLevel="1" x14ac:dyDescent="0.25">
      <c r="A13" s="41" t="s">
        <v>151</v>
      </c>
      <c r="B13" s="90">
        <f>COUNTIFS(_Classe,B3,_All2,1,_Sport,1,_Latin,1)</f>
        <v>0</v>
      </c>
      <c r="C13" s="91"/>
      <c r="D13" s="92">
        <f>COUNTIFS(_Classe,D3,_All2,1,_Sport,1,_Latin,1)</f>
        <v>0</v>
      </c>
      <c r="E13" s="93"/>
      <c r="F13" s="94">
        <f>COUNTIFS(_Classe,F3,_All2,1,_Sport,1,_Latin,1)</f>
        <v>0</v>
      </c>
      <c r="G13" s="95"/>
      <c r="H13" s="96">
        <f>COUNTIFS(_Classe,H3,_All2,1,_Sport,1,_Latin,1)</f>
        <v>0</v>
      </c>
      <c r="I13" s="97"/>
      <c r="J13" s="98">
        <f>COUNTIFS(_Classe,J3,_All2,1,_Sport,1,_Latin,1)</f>
        <v>0</v>
      </c>
      <c r="K13" s="99"/>
      <c r="L13" s="100">
        <f>COUNTIFS(_Classe,L3,_All2,1,_Sport,1,_Latin,1)</f>
        <v>0</v>
      </c>
      <c r="M13" s="101"/>
      <c r="N13" s="102">
        <f>COUNTIFS(_Classe,N3,_All2,1,_Sport,1,_Latin,1)</f>
        <v>0</v>
      </c>
      <c r="O13" s="103"/>
      <c r="P13" s="104">
        <f>COUNTIFS(_Classe,P3,_All2,1,_Sport,1,_Latin,1)</f>
        <v>0</v>
      </c>
      <c r="Q13" s="105"/>
      <c r="R13" s="106">
        <f>COUNTIFS(_Classe,R3,_All2,1,_Sport,1,_Latin,1)</f>
        <v>0</v>
      </c>
      <c r="S13" s="107"/>
      <c r="T13" s="108">
        <f>COUNTIFS(_Classe,T3,_All2,1,_Sport,1,_Latin,1)</f>
        <v>0</v>
      </c>
      <c r="U13" s="109"/>
      <c r="V13" s="110">
        <f>COUNTIFS(_Classe,V3,_All2,1,_Sport,1,_Latin,1)</f>
        <v>0</v>
      </c>
      <c r="W13" s="111">
        <f t="shared" si="0"/>
        <v>0</v>
      </c>
      <c r="X13" s="112">
        <f t="shared" si="1"/>
        <v>0</v>
      </c>
      <c r="Y13" s="113">
        <f>COUNTIFS(_All2,1,_Sport,1,_Latin,1)</f>
        <v>1</v>
      </c>
    </row>
    <row r="14" spans="1:25" ht="15.75" x14ac:dyDescent="0.25">
      <c r="A14" s="16" t="s">
        <v>19</v>
      </c>
      <c r="B14" s="17">
        <f>COUNTIFS(_Classe,B3,_Ita2,1)</f>
        <v>2</v>
      </c>
      <c r="C14" s="18">
        <f>SUM(C15:C18)</f>
        <v>0</v>
      </c>
      <c r="D14" s="19">
        <f>COUNTIFS(_Classe,D3,_Ita2,1)</f>
        <v>4</v>
      </c>
      <c r="E14" s="20">
        <f>SUM(E15:E18)</f>
        <v>0</v>
      </c>
      <c r="F14" s="21">
        <f>COUNTIFS(_Classe,F3,_Ita2,1)</f>
        <v>2</v>
      </c>
      <c r="G14" s="22">
        <f>SUM(G15:G18)</f>
        <v>0</v>
      </c>
      <c r="H14" s="23">
        <f>COUNTIFS(_Classe,H3,_Ita2,1)</f>
        <v>2</v>
      </c>
      <c r="I14" s="24">
        <f>SUM(I15:I18)</f>
        <v>0</v>
      </c>
      <c r="J14" s="25">
        <f>COUNTIFS(_Classe,J3,_Ita2,1)</f>
        <v>2</v>
      </c>
      <c r="K14" s="26">
        <f>SUM(K15:K18)</f>
        <v>0</v>
      </c>
      <c r="L14" s="27">
        <f>COUNTIFS(_Classe,L3,_Ita2,1)</f>
        <v>2</v>
      </c>
      <c r="M14" s="28">
        <f>SUM(M15:M18)</f>
        <v>0</v>
      </c>
      <c r="N14" s="29">
        <f>COUNTIFS(_Classe,N3,_Ita2,1)</f>
        <v>2</v>
      </c>
      <c r="O14" s="30">
        <f>SUM(O15:O18)</f>
        <v>0</v>
      </c>
      <c r="P14" s="31">
        <f>COUNTIFS(_Classe,P3,_Ita2,1)</f>
        <v>1</v>
      </c>
      <c r="Q14" s="32">
        <f>SUM(Q15:Q18)</f>
        <v>0</v>
      </c>
      <c r="R14" s="33">
        <f>COUNTIFS(_Classe,R3,_Ita2,1)</f>
        <v>1</v>
      </c>
      <c r="S14" s="34">
        <f>SUM(S15:S18)</f>
        <v>0</v>
      </c>
      <c r="T14" s="35">
        <f>COUNTIFS(_Classe,T3,_Ita2,1)</f>
        <v>3</v>
      </c>
      <c r="U14" s="36">
        <f>SUM(U15:U18)</f>
        <v>0</v>
      </c>
      <c r="V14" s="37">
        <f>COUNTIFS(_Classe,V3,_Ita2,1)</f>
        <v>4</v>
      </c>
      <c r="W14" s="38">
        <f t="shared" si="0"/>
        <v>25</v>
      </c>
      <c r="X14" s="39">
        <f t="shared" si="1"/>
        <v>0</v>
      </c>
      <c r="Y14" s="40">
        <f>COUNTIFS(_Ita2,1)</f>
        <v>64</v>
      </c>
    </row>
    <row r="15" spans="1:25" outlineLevel="1" x14ac:dyDescent="0.25">
      <c r="A15" s="41" t="s">
        <v>150</v>
      </c>
      <c r="B15" s="42">
        <f>COUNTIFS(_Classe,B3,_Ita2,1,_Sport,"",_Latin,"")</f>
        <v>2</v>
      </c>
      <c r="C15" s="43"/>
      <c r="D15" s="44">
        <f>COUNTIFS(_Classe,D3,_Ita2,1,_Sport,"",_Latin,"")</f>
        <v>3</v>
      </c>
      <c r="E15" s="45"/>
      <c r="F15" s="46">
        <f>COUNTIFS(_Classe,F3,_Ita2,1,_Sport,"",_Latin,"")</f>
        <v>2</v>
      </c>
      <c r="G15" s="47"/>
      <c r="H15" s="48">
        <f>COUNTIFS(_Classe,H3,_Ita2,1,_Sport,"",_Latin,"")</f>
        <v>2</v>
      </c>
      <c r="I15" s="49"/>
      <c r="J15" s="50">
        <f>COUNTIFS(_Classe,J3,_Ita2,1,_Sport,"",_Latin,"")</f>
        <v>2</v>
      </c>
      <c r="K15" s="51"/>
      <c r="L15" s="52">
        <f>COUNTIFS(_Classe,L3,_Ita2,1,_Sport,"",_Latin,"")</f>
        <v>1</v>
      </c>
      <c r="M15" s="53"/>
      <c r="N15" s="54">
        <f>COUNTIFS(_Classe,N3,_Ita2,1,_Sport,"",_Latin,"")</f>
        <v>2</v>
      </c>
      <c r="O15" s="55"/>
      <c r="P15" s="56">
        <f>COUNTIFS(_Classe,P3,_Ita2,1,_Sport,"",_Latin,"")</f>
        <v>1</v>
      </c>
      <c r="Q15" s="57"/>
      <c r="R15" s="58">
        <f>COUNTIFS(_Classe,R3,_Ita2,1,_Sport,"",_Latin,"")</f>
        <v>1</v>
      </c>
      <c r="S15" s="59"/>
      <c r="T15" s="60">
        <f>COUNTIFS(_Classe,T3,_Ita2,1,_Sport,"",_Latin,"")</f>
        <v>2</v>
      </c>
      <c r="U15" s="61"/>
      <c r="V15" s="62">
        <f>COUNTIFS(_Classe,V3,_Ita2,1,_Sport,"",_Latin,"")</f>
        <v>3</v>
      </c>
      <c r="W15" s="63">
        <f t="shared" si="0"/>
        <v>21</v>
      </c>
      <c r="X15" s="64">
        <f t="shared" si="1"/>
        <v>0</v>
      </c>
      <c r="Y15" s="65">
        <f>COUNTIFS(_Ita2,1,_Sport,"",_Latin,"")</f>
        <v>47</v>
      </c>
    </row>
    <row r="16" spans="1:25" outlineLevel="1" x14ac:dyDescent="0.25">
      <c r="A16" s="41" t="s">
        <v>15</v>
      </c>
      <c r="B16" s="66">
        <f>COUNTIFS(_Classe,B3,_Ita2,1,_Sport,1,_Latin,"")</f>
        <v>0</v>
      </c>
      <c r="C16" s="67"/>
      <c r="D16" s="68">
        <f>COUNTIFS(_Classe,D3,_Ita2,1,_Sport,1,_Latin,"")</f>
        <v>1</v>
      </c>
      <c r="E16" s="69"/>
      <c r="F16" s="70">
        <f>COUNTIFS(_Classe,F3,_Ita2,1,_Sport,1,_Latin,"")</f>
        <v>0</v>
      </c>
      <c r="G16" s="71"/>
      <c r="H16" s="72">
        <f>COUNTIFS(_Classe,H3,_Ita2,1,_Sport,1,_Latin,"")</f>
        <v>0</v>
      </c>
      <c r="I16" s="73"/>
      <c r="J16" s="74">
        <f>COUNTIFS(_Classe,J3,_Ita2,1,_Sport,1,_Latin,"")</f>
        <v>0</v>
      </c>
      <c r="K16" s="75"/>
      <c r="L16" s="76">
        <f>COUNTIFS(_Classe,L3,_Ita2,1,_Sport,1,_Latin,"")</f>
        <v>0</v>
      </c>
      <c r="M16" s="77"/>
      <c r="N16" s="78">
        <f>COUNTIFS(_Classe,N3,_Ita2,1,_Sport,1,_Latin,"")</f>
        <v>0</v>
      </c>
      <c r="O16" s="79"/>
      <c r="P16" s="80">
        <f>COUNTIFS(_Classe,P3,_Ita2,1,_Sport,1,_Latin,"")</f>
        <v>0</v>
      </c>
      <c r="Q16" s="81"/>
      <c r="R16" s="82">
        <f>COUNTIFS(_Classe,R3,_Ita2,1,_Sport,1,_Latin,"")</f>
        <v>0</v>
      </c>
      <c r="S16" s="83"/>
      <c r="T16" s="84">
        <f>COUNTIFS(_Classe,T3,_Ita2,1,_Sport,1,_Latin,"")</f>
        <v>1</v>
      </c>
      <c r="U16" s="85"/>
      <c r="V16" s="86">
        <f>COUNTIFS(_Classe,V3,_Ita2,1,_Sport,1,_Latin,"")</f>
        <v>1</v>
      </c>
      <c r="W16" s="87">
        <f t="shared" si="0"/>
        <v>3</v>
      </c>
      <c r="X16" s="88">
        <f t="shared" si="1"/>
        <v>0</v>
      </c>
      <c r="Y16" s="89">
        <f>COUNTIFS(_Ita2,1,_Sport,1,_Latin,"")</f>
        <v>13</v>
      </c>
    </row>
    <row r="17" spans="1:25" outlineLevel="1" x14ac:dyDescent="0.25">
      <c r="A17" s="41" t="s">
        <v>16</v>
      </c>
      <c r="B17" s="66">
        <f>COUNTIFS(_Classe,B3,_Ita2,1,_Sport,"",_Latin,1)</f>
        <v>0</v>
      </c>
      <c r="C17" s="67"/>
      <c r="D17" s="68">
        <f>COUNTIFS(_Classe,D3,_Ita2,1,_Sport,"",_Latin,1)</f>
        <v>0</v>
      </c>
      <c r="E17" s="69"/>
      <c r="F17" s="70">
        <f>COUNTIFS(_Classe,F3,_Ita2,1,_Sport,"",_Latin,1)</f>
        <v>0</v>
      </c>
      <c r="G17" s="71"/>
      <c r="H17" s="72">
        <f>COUNTIFS(_Classe,H3,_Ita2,1,_Sport,"",_Latin,1)</f>
        <v>0</v>
      </c>
      <c r="I17" s="73"/>
      <c r="J17" s="74">
        <f>COUNTIFS(_Classe,J3,_Ita2,1,_Sport,"",_Latin,1)</f>
        <v>0</v>
      </c>
      <c r="K17" s="75"/>
      <c r="L17" s="76">
        <f>COUNTIFS(_Classe,L3,_Ita2,1,_Sport,"",_Latin,1)</f>
        <v>0</v>
      </c>
      <c r="M17" s="77"/>
      <c r="N17" s="78">
        <f>COUNTIFS(_Classe,N3,_Ita2,1,_Sport,"",_Latin,1)</f>
        <v>0</v>
      </c>
      <c r="O17" s="79"/>
      <c r="P17" s="80">
        <f>COUNTIFS(_Classe,P3,_Ita2,1,_Sport,"",_Latin,1)</f>
        <v>0</v>
      </c>
      <c r="Q17" s="81"/>
      <c r="R17" s="82">
        <f>COUNTIFS(_Classe,R3,_Ita2,1,_Sport,"",_Latin,1)</f>
        <v>0</v>
      </c>
      <c r="S17" s="83"/>
      <c r="T17" s="84">
        <f>COUNTIFS(_Classe,T3,_Ita2,1,_Sport,"",_Latin,1)</f>
        <v>0</v>
      </c>
      <c r="U17" s="85"/>
      <c r="V17" s="86">
        <f>COUNTIFS(_Classe,V3,_Ita2,1,_Sport,"",_Latin,1)</f>
        <v>0</v>
      </c>
      <c r="W17" s="87">
        <f t="shared" si="0"/>
        <v>0</v>
      </c>
      <c r="X17" s="88">
        <f t="shared" si="1"/>
        <v>0</v>
      </c>
      <c r="Y17" s="89">
        <f>COUNTIFS(_Ita2,1,_Sport,"",_Latin,1)</f>
        <v>1</v>
      </c>
    </row>
    <row r="18" spans="1:25" outlineLevel="1" x14ac:dyDescent="0.25">
      <c r="A18" s="41" t="s">
        <v>151</v>
      </c>
      <c r="B18" s="90">
        <f>COUNTIFS(_Classe,B3,_Ita2,1,_Sport,1,_Latin,1)</f>
        <v>0</v>
      </c>
      <c r="C18" s="91"/>
      <c r="D18" s="92">
        <f>COUNTIFS(_Classe,D3,_Ita2,1,_Sport,1,_Latin,1)</f>
        <v>0</v>
      </c>
      <c r="E18" s="93"/>
      <c r="F18" s="94">
        <f>COUNTIFS(_Classe,F3,_Ita2,1,_Sport,1,_Latin,1)</f>
        <v>0</v>
      </c>
      <c r="G18" s="95"/>
      <c r="H18" s="96">
        <f>COUNTIFS(_Classe,H3,_Ita2,1,_Sport,1,_Latin,1)</f>
        <v>0</v>
      </c>
      <c r="I18" s="97"/>
      <c r="J18" s="98">
        <f>COUNTIFS(_Classe,J3,_Ita2,1,_Sport,1,_Latin,1)</f>
        <v>0</v>
      </c>
      <c r="K18" s="99"/>
      <c r="L18" s="100">
        <f>COUNTIFS(_Classe,L3,_Ita2,1,_Sport,1,_Latin,1)</f>
        <v>1</v>
      </c>
      <c r="M18" s="101"/>
      <c r="N18" s="102">
        <f>COUNTIFS(_Classe,N3,_Ita2,1,_Sport,1,_Latin,1)</f>
        <v>0</v>
      </c>
      <c r="O18" s="103"/>
      <c r="P18" s="104">
        <f>COUNTIFS(_Classe,P3,_Ita2,1,_Sport,1,_Latin,1)</f>
        <v>0</v>
      </c>
      <c r="Q18" s="105"/>
      <c r="R18" s="106">
        <f>COUNTIFS(_Classe,R3,_Ita2,1,_Sport,1,_Latin,1)</f>
        <v>0</v>
      </c>
      <c r="S18" s="107"/>
      <c r="T18" s="108">
        <f>COUNTIFS(_Classe,T3,_Ita2,1,_Sport,1,_Latin,1)</f>
        <v>0</v>
      </c>
      <c r="U18" s="109"/>
      <c r="V18" s="110">
        <f>COUNTIFS(_Classe,V3,_Ita2,1,_Sport,1,_Latin,1)</f>
        <v>0</v>
      </c>
      <c r="W18" s="111">
        <f t="shared" si="0"/>
        <v>1</v>
      </c>
      <c r="X18" s="112">
        <f t="shared" si="1"/>
        <v>0</v>
      </c>
      <c r="Y18" s="113">
        <f>COUNTIFS(_Ita2,1,_Sport,1,_Latin,1)</f>
        <v>3</v>
      </c>
    </row>
    <row r="19" spans="1:25" ht="15.75" x14ac:dyDescent="0.25">
      <c r="A19" s="16" t="s">
        <v>20</v>
      </c>
      <c r="B19" s="17">
        <f>COUNTIFS(_Classe,B3,_Esp2,1)</f>
        <v>1</v>
      </c>
      <c r="C19" s="18">
        <f>SUM(C20:C23)</f>
        <v>0</v>
      </c>
      <c r="D19" s="19">
        <f>COUNTIFS(_Classe,D3,_Esp2,1)</f>
        <v>2</v>
      </c>
      <c r="E19" s="20">
        <f>SUM(E20:E23)</f>
        <v>0</v>
      </c>
      <c r="F19" s="21">
        <f>COUNTIFS(_Classe,F3,_Esp2,1)</f>
        <v>0</v>
      </c>
      <c r="G19" s="22">
        <f>SUM(G20:G23)</f>
        <v>0</v>
      </c>
      <c r="H19" s="23">
        <f>COUNTIFS(_Classe,H3,_Esp2,1)</f>
        <v>2</v>
      </c>
      <c r="I19" s="24">
        <f>SUM(I20:I23)</f>
        <v>0</v>
      </c>
      <c r="J19" s="25">
        <f>COUNTIFS(_Classe,J3,_Esp2,1)</f>
        <v>2</v>
      </c>
      <c r="K19" s="26">
        <f>SUM(K20:K23)</f>
        <v>0</v>
      </c>
      <c r="L19" s="27">
        <f>COUNTIFS(_Classe,L3,_Esp2,1)</f>
        <v>3</v>
      </c>
      <c r="M19" s="28">
        <f>SUM(M20:M23)</f>
        <v>0</v>
      </c>
      <c r="N19" s="29">
        <f>COUNTIFS(_Classe,N3,_Esp2,1)</f>
        <v>3</v>
      </c>
      <c r="O19" s="30">
        <f>SUM(O20:O23)</f>
        <v>0</v>
      </c>
      <c r="P19" s="31">
        <f>COUNTIFS(_Classe,P3,_Esp2,1)</f>
        <v>1</v>
      </c>
      <c r="Q19" s="32">
        <f>SUM(Q20:Q23)</f>
        <v>0</v>
      </c>
      <c r="R19" s="33">
        <f>COUNTIFS(_Classe,R3,_Esp2,1)</f>
        <v>4</v>
      </c>
      <c r="S19" s="34">
        <f>SUM(S20:S23)</f>
        <v>0</v>
      </c>
      <c r="T19" s="35">
        <f>COUNTIFS(_Classe,T3,_Esp2,1)</f>
        <v>0</v>
      </c>
      <c r="U19" s="36">
        <f>SUM(U20:U23)</f>
        <v>0</v>
      </c>
      <c r="V19" s="37">
        <f>COUNTIFS(_Classe,V3,_Esp2,1)</f>
        <v>7</v>
      </c>
      <c r="W19" s="38">
        <f t="shared" si="0"/>
        <v>25</v>
      </c>
      <c r="X19" s="39">
        <f t="shared" si="1"/>
        <v>0</v>
      </c>
      <c r="Y19" s="40">
        <f>COUNTIFS(_Esp2,1)</f>
        <v>67</v>
      </c>
    </row>
    <row r="20" spans="1:25" outlineLevel="1" x14ac:dyDescent="0.25">
      <c r="A20" s="41" t="s">
        <v>150</v>
      </c>
      <c r="B20" s="42">
        <f>COUNTIFS(_Classe,B3,_Esp2,1,_Sport,"",_Latin,"")</f>
        <v>1</v>
      </c>
      <c r="C20" s="43"/>
      <c r="D20" s="44">
        <f>COUNTIFS(_Classe,D3,_Esp2,1,_Sport,"",_Latin,"")</f>
        <v>1</v>
      </c>
      <c r="E20" s="45"/>
      <c r="F20" s="46">
        <f>COUNTIFS(_Classe,F3,_Esp2,1,_Sport,"",_Latin,"")</f>
        <v>0</v>
      </c>
      <c r="G20" s="47"/>
      <c r="H20" s="48">
        <f>COUNTIFS(_Classe,H3,_Esp2,1,_Sport,"",_Latin,"")</f>
        <v>1</v>
      </c>
      <c r="I20" s="49"/>
      <c r="J20" s="50">
        <f>COUNTIFS(_Classe,J3,_Esp2,1,_Sport,"",_Latin,"")</f>
        <v>1</v>
      </c>
      <c r="K20" s="51"/>
      <c r="L20" s="52">
        <f>COUNTIFS(_Classe,L3,_Esp2,1,_Sport,"",_Latin,"")</f>
        <v>1</v>
      </c>
      <c r="M20" s="53"/>
      <c r="N20" s="54">
        <f>COUNTIFS(_Classe,N3,_Esp2,1,_Sport,"",_Latin,"")</f>
        <v>1</v>
      </c>
      <c r="O20" s="55"/>
      <c r="P20" s="56">
        <f>COUNTIFS(_Classe,P3,_Esp2,1,_Sport,"",_Latin,"")</f>
        <v>1</v>
      </c>
      <c r="Q20" s="57"/>
      <c r="R20" s="58">
        <f>COUNTIFS(_Classe,R3,_Esp2,1,_Sport,"",_Latin,"")</f>
        <v>3</v>
      </c>
      <c r="S20" s="59"/>
      <c r="T20" s="60">
        <f>COUNTIFS(_Classe,T3,_Esp2,1,_Sport,"",_Latin,"")</f>
        <v>0</v>
      </c>
      <c r="U20" s="61"/>
      <c r="V20" s="62">
        <f>COUNTIFS(_Classe,V3,_Esp2,1,_Sport,"",_Latin,"")</f>
        <v>6</v>
      </c>
      <c r="W20" s="63">
        <f t="shared" si="0"/>
        <v>16</v>
      </c>
      <c r="X20" s="64">
        <f t="shared" si="1"/>
        <v>0</v>
      </c>
      <c r="Y20" s="65">
        <f>COUNTIFS(_Esp2,1,_Sport,"",_Latin,"")</f>
        <v>49</v>
      </c>
    </row>
    <row r="21" spans="1:25" outlineLevel="1" x14ac:dyDescent="0.25">
      <c r="A21" s="41" t="s">
        <v>15</v>
      </c>
      <c r="B21" s="66">
        <f>COUNTIFS(_Classe,B3,_Esp2,1,_Sport,1,_Latin,"")</f>
        <v>0</v>
      </c>
      <c r="C21" s="67"/>
      <c r="D21" s="68">
        <f>COUNTIFS(_Classe,D3,_Esp2,1,_Sport,1,_Latin,"")</f>
        <v>1</v>
      </c>
      <c r="E21" s="69"/>
      <c r="F21" s="70">
        <f>COUNTIFS(_Classe,F3,_Esp2,1,_Sport,1,_Latin,"")</f>
        <v>0</v>
      </c>
      <c r="G21" s="71"/>
      <c r="H21" s="72">
        <f>COUNTIFS(_Classe,H3,_Esp2,1,_Sport,1,_Latin,"")</f>
        <v>0</v>
      </c>
      <c r="I21" s="73"/>
      <c r="J21" s="74">
        <f>COUNTIFS(_Classe,J3,_Esp2,1,_Sport,1,_Latin,"")</f>
        <v>1</v>
      </c>
      <c r="K21" s="75"/>
      <c r="L21" s="76">
        <f>COUNTIFS(_Classe,L3,_Esp2,1,_Sport,1,_Latin,"")</f>
        <v>2</v>
      </c>
      <c r="M21" s="77"/>
      <c r="N21" s="78">
        <f>COUNTIFS(_Classe,N3,_Esp2,1,_Sport,1,_Latin,"")</f>
        <v>1</v>
      </c>
      <c r="O21" s="79"/>
      <c r="P21" s="80">
        <f>COUNTIFS(_Classe,P3,_Esp2,1,_Sport,1,_Latin,"")</f>
        <v>0</v>
      </c>
      <c r="Q21" s="81"/>
      <c r="R21" s="82">
        <f>COUNTIFS(_Classe,R3,_Esp2,1,_Sport,1,_Latin,"")</f>
        <v>1</v>
      </c>
      <c r="S21" s="83"/>
      <c r="T21" s="84">
        <f>COUNTIFS(_Classe,T3,_Esp2,1,_Sport,1,_Latin,"")</f>
        <v>0</v>
      </c>
      <c r="U21" s="85"/>
      <c r="V21" s="86">
        <f>COUNTIFS(_Classe,V3,_Esp2,1,_Sport,1,_Latin,"")</f>
        <v>0</v>
      </c>
      <c r="W21" s="87">
        <f t="shared" si="0"/>
        <v>6</v>
      </c>
      <c r="X21" s="88">
        <f t="shared" si="1"/>
        <v>0</v>
      </c>
      <c r="Y21" s="89">
        <f>COUNTIFS(_Esp2,1,_Sport,1,_Latin,"")</f>
        <v>12</v>
      </c>
    </row>
    <row r="22" spans="1:25" outlineLevel="1" x14ac:dyDescent="0.25">
      <c r="A22" s="41" t="s">
        <v>16</v>
      </c>
      <c r="B22" s="66">
        <f>COUNTIFS(_Classe,B3,_Esp2,1,_Sport,"",_Latin,1)</f>
        <v>0</v>
      </c>
      <c r="C22" s="67"/>
      <c r="D22" s="68">
        <f>COUNTIFS(_Classe,D3,_Esp2,1,_Sport,"",_Latin,1)</f>
        <v>0</v>
      </c>
      <c r="E22" s="69"/>
      <c r="F22" s="70">
        <f>COUNTIFS(_Classe,F3,_Esp2,1,_Sport,"",_Latin,1)</f>
        <v>0</v>
      </c>
      <c r="G22" s="71"/>
      <c r="H22" s="72">
        <f>COUNTIFS(_Classe,H3,_Esp2,1,_Sport,"",_Latin,1)</f>
        <v>0</v>
      </c>
      <c r="I22" s="73"/>
      <c r="J22" s="74">
        <f>COUNTIFS(_Classe,J3,_Esp2,1,_Sport,"",_Latin,1)</f>
        <v>0</v>
      </c>
      <c r="K22" s="75"/>
      <c r="L22" s="76">
        <f>COUNTIFS(_Classe,L3,_Esp2,1,_Sport,"",_Latin,1)</f>
        <v>0</v>
      </c>
      <c r="M22" s="77"/>
      <c r="N22" s="78">
        <f>COUNTIFS(_Classe,N3,_Esp2,1,_Sport,"",_Latin,1)</f>
        <v>1</v>
      </c>
      <c r="O22" s="79"/>
      <c r="P22" s="80">
        <f>COUNTIFS(_Classe,P3,_Esp2,1,_Sport,"",_Latin,1)</f>
        <v>0</v>
      </c>
      <c r="Q22" s="81"/>
      <c r="R22" s="82">
        <f>COUNTIFS(_Classe,R3,_Esp2,1,_Sport,"",_Latin,1)</f>
        <v>0</v>
      </c>
      <c r="S22" s="83"/>
      <c r="T22" s="84">
        <f>COUNTIFS(_Classe,T3,_Esp2,1,_Sport,"",_Latin,1)</f>
        <v>0</v>
      </c>
      <c r="U22" s="85"/>
      <c r="V22" s="86">
        <f>COUNTIFS(_Classe,V3,_Esp2,1,_Sport,"",_Latin,1)</f>
        <v>1</v>
      </c>
      <c r="W22" s="87">
        <f t="shared" si="0"/>
        <v>2</v>
      </c>
      <c r="X22" s="88">
        <f t="shared" si="1"/>
        <v>0</v>
      </c>
      <c r="Y22" s="89">
        <f>COUNTIFS(_Esp2,1,_Sport,"",_Latin,1)</f>
        <v>4</v>
      </c>
    </row>
    <row r="23" spans="1:25" outlineLevel="1" x14ac:dyDescent="0.25">
      <c r="A23" s="41" t="s">
        <v>151</v>
      </c>
      <c r="B23" s="90">
        <f>COUNTIFS(_Classe,B3,_Esp2,1,_Sport,1,_Latin,1)</f>
        <v>0</v>
      </c>
      <c r="C23" s="91"/>
      <c r="D23" s="92">
        <f>COUNTIFS(_Classe,D3,_Esp2,1,_Sport,1,_Latin,1)</f>
        <v>0</v>
      </c>
      <c r="E23" s="93"/>
      <c r="F23" s="94">
        <f>COUNTIFS(_Classe,F3,_Esp2,1,_Sport,1,_Latin,1)</f>
        <v>0</v>
      </c>
      <c r="G23" s="95"/>
      <c r="H23" s="96">
        <f>COUNTIFS(_Classe,H3,_Esp2,1,_Sport,1,_Latin,1)</f>
        <v>1</v>
      </c>
      <c r="I23" s="97"/>
      <c r="J23" s="98">
        <f>COUNTIFS(_Classe,J3,_Esp2,1,_Sport,1,_Latin,1)</f>
        <v>0</v>
      </c>
      <c r="K23" s="99"/>
      <c r="L23" s="100">
        <f>COUNTIFS(_Classe,L3,_Esp2,1,_Sport,1,_Latin,1)</f>
        <v>0</v>
      </c>
      <c r="M23" s="101"/>
      <c r="N23" s="102">
        <f>COUNTIFS(_Classe,N3,_Esp2,1,_Sport,1,_Latin,1)</f>
        <v>0</v>
      </c>
      <c r="O23" s="103"/>
      <c r="P23" s="104">
        <f>COUNTIFS(_Classe,P3,_Esp2,1,_Sport,1,_Latin,1)</f>
        <v>0</v>
      </c>
      <c r="Q23" s="105"/>
      <c r="R23" s="106">
        <f>COUNTIFS(_Classe,R3,_Esp2,1,_Sport,1,_Latin,1)</f>
        <v>0</v>
      </c>
      <c r="S23" s="107"/>
      <c r="T23" s="108">
        <f>COUNTIFS(_Classe,T3,_Esp2,1,_Sport,1,_Latin,1)</f>
        <v>0</v>
      </c>
      <c r="U23" s="109"/>
      <c r="V23" s="110">
        <f>COUNTIFS(_Classe,V3,_Esp2,1,_Sport,1,_Latin,1)</f>
        <v>0</v>
      </c>
      <c r="W23" s="111">
        <f t="shared" si="0"/>
        <v>1</v>
      </c>
      <c r="X23" s="112">
        <f t="shared" si="1"/>
        <v>0</v>
      </c>
      <c r="Y23" s="113">
        <f>COUNTIFS(_Esp2,1,_Sport,1,_Latin,1)</f>
        <v>2</v>
      </c>
    </row>
    <row r="24" spans="1:25" ht="15.75" x14ac:dyDescent="0.25">
      <c r="A24" s="16" t="s">
        <v>21</v>
      </c>
      <c r="B24" s="17">
        <f>COUNTIFS(_Classe,B3,_Bi,"",_All2,"",_Ita2,"",_Esp2,"")</f>
        <v>0</v>
      </c>
      <c r="C24" s="18">
        <f>SUM(C25:C28)</f>
        <v>0</v>
      </c>
      <c r="D24" s="19">
        <f>COUNTIFS(_Classe,D3,_Bi,"",_All2,"",_Ita2,"",_Esp2,"")</f>
        <v>0</v>
      </c>
      <c r="E24" s="20">
        <f>SUM(E25:E28)</f>
        <v>0</v>
      </c>
      <c r="F24" s="21">
        <f>COUNTIFS(_Classe,F3,_Bi,"",_All2,"",_Ita2,"",_Esp2,"")</f>
        <v>0</v>
      </c>
      <c r="G24" s="22">
        <f>SUM(G25:G28)</f>
        <v>0</v>
      </c>
      <c r="H24" s="23">
        <f>COUNTIFS(_Classe,H3,_Bi,"",_All2,"",_Ita2,"",_Esp2,"")</f>
        <v>0</v>
      </c>
      <c r="I24" s="24">
        <f>SUM(I25:I28)</f>
        <v>0</v>
      </c>
      <c r="J24" s="25">
        <f>COUNTIFS(_Classe,J3,_Bi,"",_All2,"",_Ita2,"",_Esp2,"")</f>
        <v>0</v>
      </c>
      <c r="K24" s="26">
        <f>SUM(K25:K28)</f>
        <v>0</v>
      </c>
      <c r="L24" s="27">
        <f>COUNTIFS(_Classe,L3,_Bi,"",_All2,"",_Ita2,"",_Esp2,"")</f>
        <v>0</v>
      </c>
      <c r="M24" s="28">
        <f>SUM(M25:M28)</f>
        <v>0</v>
      </c>
      <c r="N24" s="29">
        <f>COUNTIFS(_Classe,N3,_Bi,"",_All2,"",_Ita2,"",_Esp2,"")</f>
        <v>0</v>
      </c>
      <c r="O24" s="30">
        <f>SUM(O25:O28)</f>
        <v>0</v>
      </c>
      <c r="P24" s="31">
        <f>COUNTIFS(_Classe,P3,_Bi,"",_All2,"",_Ita2,"",_Esp2,"")</f>
        <v>0</v>
      </c>
      <c r="Q24" s="32">
        <f>SUM(Q25:Q28)</f>
        <v>0</v>
      </c>
      <c r="R24" s="33">
        <f>COUNTIFS(_Classe,R3,_Bi,"",_All2,"",_Ita2,"",_Esp2,"")</f>
        <v>0</v>
      </c>
      <c r="S24" s="34">
        <f>SUM(S25:S28)</f>
        <v>0</v>
      </c>
      <c r="T24" s="35">
        <f>COUNTIFS(_Classe,T3,_Bi,"",_All2,"",_Ita2,"",_Esp2,"")</f>
        <v>0</v>
      </c>
      <c r="U24" s="36">
        <f>SUM(U25:U28)</f>
        <v>0</v>
      </c>
      <c r="V24" s="37">
        <f>COUNTIFS(_Classe,V3,_Bi,"",_All2,"",_Ita2,"",_Esp2,"")</f>
        <v>0</v>
      </c>
      <c r="W24" s="38">
        <f t="shared" si="0"/>
        <v>0</v>
      </c>
      <c r="X24" s="39">
        <f t="shared" si="1"/>
        <v>0</v>
      </c>
      <c r="Y24" s="40">
        <f>COUNTIFS(_Bi,"",_All2,"",_Ita2,"",_Esp2,"")</f>
        <v>0</v>
      </c>
    </row>
    <row r="25" spans="1:25" outlineLevel="1" x14ac:dyDescent="0.25">
      <c r="A25" s="41" t="s">
        <v>150</v>
      </c>
      <c r="B25" s="42">
        <f>COUNTIFS(_Classe,B3,_Bi,"",_All2,"",_Ita2,"",_Esp2,"",_Sport,"",_Latin,"")</f>
        <v>0</v>
      </c>
      <c r="C25" s="43"/>
      <c r="D25" s="44">
        <f>COUNTIFS(_Classe,D3,_Bi,"",_All2,"",_Ita2,"",_Esp2,"",_Sport,"",_Latin,"")</f>
        <v>0</v>
      </c>
      <c r="E25" s="45"/>
      <c r="F25" s="46">
        <f>COUNTIFS(_Classe,F3,_Bi,"",_All2,"",_Ita2,"",_Esp2,"",_Sport,"",_Latin,"")</f>
        <v>0</v>
      </c>
      <c r="G25" s="47"/>
      <c r="H25" s="48">
        <f>COUNTIFS(_Classe,H3,_Bi,"",_All2,"",_Ita2,"",_Esp2,"",_Sport,"",_Latin,"")</f>
        <v>0</v>
      </c>
      <c r="I25" s="49"/>
      <c r="J25" s="50">
        <f>COUNTIFS(_Classe,J3,_Bi,"",_All2,"",_Ita2,"",_Esp2,"",_Sport,"",_Latin,"")</f>
        <v>0</v>
      </c>
      <c r="K25" s="51"/>
      <c r="L25" s="52">
        <f>COUNTIFS(_Classe,L3,_Bi,"",_All2,"",_Ita2,"",_Esp2,"",_Sport,"",_Latin,"")</f>
        <v>0</v>
      </c>
      <c r="M25" s="53"/>
      <c r="N25" s="54">
        <f>COUNTIFS(_Classe,N3,_Bi,"",_All2,"",_Ita2,"",_Esp2,"",_Sport,"",_Latin,"")</f>
        <v>0</v>
      </c>
      <c r="O25" s="55"/>
      <c r="P25" s="56">
        <f>COUNTIFS(_Classe,P3,_Bi,"",_All2,"",_Ita2,"",_Esp2,"",_Sport,"",_Latin,"")</f>
        <v>0</v>
      </c>
      <c r="Q25" s="57"/>
      <c r="R25" s="58">
        <f>COUNTIFS(_Classe,R3,_Bi,"",_All2,"",_Ita2,"",_Esp2,"",_Sport,"",_Latin,"")</f>
        <v>0</v>
      </c>
      <c r="S25" s="59"/>
      <c r="T25" s="60">
        <f>COUNTIFS(_Classe,T3,_Bi,"",_All2,"",_Ita2,"",_Esp2,"",_Sport,"",_Latin,"")</f>
        <v>0</v>
      </c>
      <c r="U25" s="61"/>
      <c r="V25" s="62">
        <f>COUNTIFS(_Classe,V3,_Bi,"",_All2,"",_Ita2,"",_Esp2,"",_Sport,"",_Latin,"")</f>
        <v>0</v>
      </c>
      <c r="W25" s="63">
        <f t="shared" si="0"/>
        <v>0</v>
      </c>
      <c r="X25" s="64">
        <f t="shared" si="1"/>
        <v>0</v>
      </c>
      <c r="Y25" s="65">
        <f>COUNTIFS(_Bi,"",_All2,"",_Ita2,"",_Esp2,"",_Sport,"",_Latin,"")</f>
        <v>0</v>
      </c>
    </row>
    <row r="26" spans="1:25" outlineLevel="1" x14ac:dyDescent="0.25">
      <c r="A26" s="41" t="s">
        <v>15</v>
      </c>
      <c r="B26" s="66">
        <f>COUNTIFS(_Classe,B3,_Bi,"",_All2,"",_Ita2,"",_Esp2,"",_Sport,1,_Latin,"")</f>
        <v>0</v>
      </c>
      <c r="C26" s="67"/>
      <c r="D26" s="68">
        <f>COUNTIFS(_Classe,D3,_Bi,"",_All2,"",_Ita2,"",_Esp2,"",_Sport,1,_Latin,"")</f>
        <v>0</v>
      </c>
      <c r="E26" s="69"/>
      <c r="F26" s="70">
        <f>COUNTIFS(_Classe,F3,_Bi,"",_All2,"",_Ita2,"",_Esp2,"",_Sport,1,_Latin,"")</f>
        <v>0</v>
      </c>
      <c r="G26" s="71"/>
      <c r="H26" s="72">
        <f>COUNTIFS(_Classe,H3,_Bi,"",_All2,"",_Ita2,"",_Esp2,"",_Sport,1,_Latin,"")</f>
        <v>0</v>
      </c>
      <c r="I26" s="73"/>
      <c r="J26" s="74">
        <f>COUNTIFS(_Classe,J3,_Bi,"",_All2,"",_Ita2,"",_Esp2,"",_Sport,1,_Latin,"")</f>
        <v>0</v>
      </c>
      <c r="K26" s="75"/>
      <c r="L26" s="76">
        <f>COUNTIFS(_Classe,L3,_Bi,"",_All2,"",_Ita2,"",_Esp2,"",_Sport,1,_Latin,"")</f>
        <v>0</v>
      </c>
      <c r="M26" s="77"/>
      <c r="N26" s="78">
        <f>COUNTIFS(_Classe,N3,_Bi,"",_All2,"",_Ita2,"",_Esp2,"",_Sport,1,_Latin,"")</f>
        <v>0</v>
      </c>
      <c r="O26" s="79"/>
      <c r="P26" s="80">
        <f>COUNTIFS(_Classe,P3,_Bi,"",_All2,"",_Ita2,"",_Esp2,"",_Sport,1,_Latin,"")</f>
        <v>0</v>
      </c>
      <c r="Q26" s="81"/>
      <c r="R26" s="82">
        <f>COUNTIFS(_Classe,R3,_Bi,"",_All2,"",_Ita2,"",_Esp2,"",_Sport,1,_Latin,"")</f>
        <v>0</v>
      </c>
      <c r="S26" s="83"/>
      <c r="T26" s="84">
        <f>COUNTIFS(_Classe,T3,_Bi,"",_All2,"",_Ita2,"",_Esp2,"",_Sport,1,_Latin,"")</f>
        <v>0</v>
      </c>
      <c r="U26" s="85"/>
      <c r="V26" s="86">
        <f>COUNTIFS(_Classe,V3,_Bi,"",_All2,"",_Ita2,"",_Esp2,"",_Sport,1,_Latin,"")</f>
        <v>0</v>
      </c>
      <c r="W26" s="87">
        <f t="shared" si="0"/>
        <v>0</v>
      </c>
      <c r="X26" s="88">
        <f t="shared" si="1"/>
        <v>0</v>
      </c>
      <c r="Y26" s="89">
        <f>COUNTIFS(_Bi,"",_All2,"",_Ita2,"",_Esp2,"",_Sport,1,_Latin,"")</f>
        <v>0</v>
      </c>
    </row>
    <row r="27" spans="1:25" outlineLevel="1" x14ac:dyDescent="0.25">
      <c r="A27" s="41" t="s">
        <v>16</v>
      </c>
      <c r="B27" s="66">
        <f>COUNTIFS(_Classe,B3,_Bi,"",_All2,"",_Ita2,"",_Esp2,"",_Sport,"",_Latin,1)</f>
        <v>0</v>
      </c>
      <c r="C27" s="67"/>
      <c r="D27" s="68">
        <f>COUNTIFS(_Classe,D3,_Bi,"",_All2,"",_Ita2,"",_Esp2,"",_Sport,"",_Latin,1)</f>
        <v>0</v>
      </c>
      <c r="E27" s="69"/>
      <c r="F27" s="70">
        <f>COUNTIFS(_Classe,F3,_Bi,"",_All2,"",_Ita2,"",_Esp2,"",_Sport,"",_Latin,1)</f>
        <v>0</v>
      </c>
      <c r="G27" s="71"/>
      <c r="H27" s="72">
        <f>COUNTIFS(_Classe,H3,_Bi,"",_All2,"",_Ita2,"",_Esp2,"",_Sport,"",_Latin,1)</f>
        <v>0</v>
      </c>
      <c r="I27" s="73"/>
      <c r="J27" s="74">
        <f>COUNTIFS(_Classe,J3,_Bi,"",_All2,"",_Ita2,"",_Esp2,"",_Sport,"",_Latin,1)</f>
        <v>0</v>
      </c>
      <c r="K27" s="75"/>
      <c r="L27" s="76">
        <f>COUNTIFS(_Classe,L3,_Bi,"",_All2,"",_Ita2,"",_Esp2,"",_Sport,"",_Latin,1)</f>
        <v>0</v>
      </c>
      <c r="M27" s="77"/>
      <c r="N27" s="78">
        <f>COUNTIFS(_Classe,N3,_Bi,"",_All2,"",_Ita2,"",_Esp2,"",_Sport,"",_Latin,1)</f>
        <v>0</v>
      </c>
      <c r="O27" s="79"/>
      <c r="P27" s="80">
        <f>COUNTIFS(_Classe,P3,_Bi,"",_All2,"",_Ita2,"",_Esp2,"",_Sport,"",_Latin,1)</f>
        <v>0</v>
      </c>
      <c r="Q27" s="81"/>
      <c r="R27" s="82">
        <f>COUNTIFS(_Classe,R3,_Bi,"",_All2,"",_Ita2,"",_Esp2,"",_Sport,"",_Latin,1)</f>
        <v>0</v>
      </c>
      <c r="S27" s="83"/>
      <c r="T27" s="84">
        <f>COUNTIFS(_Classe,T3,_Bi,"",_All2,"",_Ita2,"",_Esp2,"",_Sport,"",_Latin,1)</f>
        <v>0</v>
      </c>
      <c r="U27" s="85"/>
      <c r="V27" s="86">
        <f>COUNTIFS(_Classe,V3,_Bi,"",_All2,"",_Ita2,"",_Esp2,"",_Sport,"",_Latin,1)</f>
        <v>0</v>
      </c>
      <c r="W27" s="87">
        <f t="shared" si="0"/>
        <v>0</v>
      </c>
      <c r="X27" s="88">
        <f t="shared" si="1"/>
        <v>0</v>
      </c>
      <c r="Y27" s="89">
        <f>COUNTIFS(_Bi,"",_All2,"",_Ita2,"",_Esp2,"",_Sport,"",_Latin,1)</f>
        <v>0</v>
      </c>
    </row>
    <row r="28" spans="1:25" outlineLevel="1" x14ac:dyDescent="0.25">
      <c r="A28" s="114" t="s">
        <v>151</v>
      </c>
      <c r="B28" s="90">
        <f>COUNTIFS(_Classe,B3,_Bi,"",_All2,"",_Ita2,"",_Esp2,"",_Sport,1,_Latin,1)</f>
        <v>0</v>
      </c>
      <c r="C28" s="91"/>
      <c r="D28" s="92">
        <f>COUNTIFS(_Classe,D3,_Bi,"",_All2,"",_Ita2,"",_Esp2,"",_Sport,1,_Latin,1)</f>
        <v>0</v>
      </c>
      <c r="E28" s="93"/>
      <c r="F28" s="94">
        <f>COUNTIFS(_Classe,F3,_Bi,"",_All2,"",_Ita2,"",_Esp2,"",_Sport,1,_Latin,1)</f>
        <v>0</v>
      </c>
      <c r="G28" s="95"/>
      <c r="H28" s="96">
        <f>COUNTIFS(_Classe,H3,_Bi,"",_All2,"",_Ita2,"",_Esp2,"",_Sport,1,_Latin,1)</f>
        <v>0</v>
      </c>
      <c r="I28" s="97"/>
      <c r="J28" s="98">
        <f>COUNTIFS(_Classe,J3,_Bi,"",_All2,"",_Ita2,"",_Esp2,"",_Sport,1,_Latin,1)</f>
        <v>0</v>
      </c>
      <c r="K28" s="99"/>
      <c r="L28" s="100">
        <f>COUNTIFS(_Classe,L3,_Bi,"",_All2,"",_Ita2,"",_Esp2,"",_Sport,1,_Latin,1)</f>
        <v>0</v>
      </c>
      <c r="M28" s="101"/>
      <c r="N28" s="102">
        <f>COUNTIFS(_Classe,N3,_Bi,"",_All2,"",_Ita2,"",_Esp2,"",_Sport,1,_Latin,1)</f>
        <v>0</v>
      </c>
      <c r="O28" s="103"/>
      <c r="P28" s="104">
        <f>COUNTIFS(_Classe,P3,_Bi,"",_All2,"",_Ita2,"",_Esp2,"",_Sport,1,_Latin,1)</f>
        <v>0</v>
      </c>
      <c r="Q28" s="105"/>
      <c r="R28" s="106">
        <f>COUNTIFS(_Classe,R3,_Bi,"",_All2,"",_Ita2,"",_Esp2,"",_Sport,1,_Latin,1)</f>
        <v>0</v>
      </c>
      <c r="S28" s="107"/>
      <c r="T28" s="108">
        <f>COUNTIFS(_Classe,T3,_Bi,"",_All2,"",_Ita2,"",_Esp2,"",_Sport,1,_Latin,1)</f>
        <v>0</v>
      </c>
      <c r="U28" s="109"/>
      <c r="V28" s="110">
        <f>COUNTIFS(_Classe,V3,_Bi,"",_All2,"",_Ita2,"",_Esp2,"",_Sport,1,_Latin,1)</f>
        <v>0</v>
      </c>
      <c r="W28" s="111">
        <f t="shared" si="0"/>
        <v>0</v>
      </c>
      <c r="X28" s="112">
        <f t="shared" si="1"/>
        <v>0</v>
      </c>
      <c r="Y28" s="113">
        <f>COUNTIFS(_Bi,"",_All2,"",_Ita2,"",_Esp2,"",_Sport,1,_Latin,1)</f>
        <v>0</v>
      </c>
    </row>
    <row r="29" spans="1:25" ht="9.9499999999999993" customHeight="1" x14ac:dyDescent="0.25"/>
    <row r="30" spans="1:25" ht="15.75" x14ac:dyDescent="0.25">
      <c r="A30" s="115" t="s">
        <v>152</v>
      </c>
      <c r="B30" s="17">
        <f t="shared" ref="B30:Y30" si="2">SUM(B4,B9,B14,B19,B24)</f>
        <v>6</v>
      </c>
      <c r="C30" s="18">
        <f t="shared" si="2"/>
        <v>0</v>
      </c>
      <c r="D30" s="19">
        <f t="shared" si="2"/>
        <v>13</v>
      </c>
      <c r="E30" s="20">
        <f t="shared" si="2"/>
        <v>0</v>
      </c>
      <c r="F30" s="21">
        <f t="shared" si="2"/>
        <v>6</v>
      </c>
      <c r="G30" s="22">
        <f t="shared" si="2"/>
        <v>0</v>
      </c>
      <c r="H30" s="23">
        <f t="shared" si="2"/>
        <v>8</v>
      </c>
      <c r="I30" s="24">
        <f t="shared" si="2"/>
        <v>0</v>
      </c>
      <c r="J30" s="25">
        <f t="shared" si="2"/>
        <v>9</v>
      </c>
      <c r="K30" s="26">
        <f t="shared" si="2"/>
        <v>0</v>
      </c>
      <c r="L30" s="27">
        <f t="shared" si="2"/>
        <v>9</v>
      </c>
      <c r="M30" s="28">
        <f t="shared" si="2"/>
        <v>0</v>
      </c>
      <c r="N30" s="29">
        <f t="shared" si="2"/>
        <v>8</v>
      </c>
      <c r="O30" s="30">
        <f t="shared" si="2"/>
        <v>0</v>
      </c>
      <c r="P30" s="31">
        <f t="shared" si="2"/>
        <v>6</v>
      </c>
      <c r="Q30" s="32">
        <f t="shared" si="2"/>
        <v>0</v>
      </c>
      <c r="R30" s="33">
        <f t="shared" si="2"/>
        <v>8</v>
      </c>
      <c r="S30" s="34">
        <f t="shared" si="2"/>
        <v>0</v>
      </c>
      <c r="T30" s="35">
        <f t="shared" si="2"/>
        <v>6</v>
      </c>
      <c r="U30" s="36">
        <f t="shared" si="2"/>
        <v>0</v>
      </c>
      <c r="V30" s="37">
        <f t="shared" si="2"/>
        <v>20</v>
      </c>
      <c r="W30" s="38">
        <f t="shared" si="2"/>
        <v>99</v>
      </c>
      <c r="X30" s="39">
        <f t="shared" si="2"/>
        <v>0</v>
      </c>
      <c r="Y30" s="40">
        <f t="shared" si="2"/>
        <v>250</v>
      </c>
    </row>
    <row r="31" spans="1:25" outlineLevel="1" x14ac:dyDescent="0.25">
      <c r="A31" s="41" t="s">
        <v>150</v>
      </c>
      <c r="B31" s="66">
        <f t="shared" ref="B31:Y31" si="3">SUM(B5,B10,B15,B20,B25)</f>
        <v>5</v>
      </c>
      <c r="C31" s="116">
        <f t="shared" si="3"/>
        <v>0</v>
      </c>
      <c r="D31" s="68">
        <f t="shared" si="3"/>
        <v>7</v>
      </c>
      <c r="E31" s="117">
        <f t="shared" si="3"/>
        <v>0</v>
      </c>
      <c r="F31" s="70">
        <f t="shared" si="3"/>
        <v>5</v>
      </c>
      <c r="G31" s="118">
        <f t="shared" si="3"/>
        <v>0</v>
      </c>
      <c r="H31" s="72">
        <f t="shared" si="3"/>
        <v>5</v>
      </c>
      <c r="I31" s="119">
        <f t="shared" si="3"/>
        <v>0</v>
      </c>
      <c r="J31" s="74">
        <f t="shared" si="3"/>
        <v>8</v>
      </c>
      <c r="K31" s="120">
        <f t="shared" si="3"/>
        <v>0</v>
      </c>
      <c r="L31" s="76">
        <f t="shared" si="3"/>
        <v>5</v>
      </c>
      <c r="M31" s="121">
        <f t="shared" si="3"/>
        <v>0</v>
      </c>
      <c r="N31" s="78">
        <f t="shared" si="3"/>
        <v>4</v>
      </c>
      <c r="O31" s="122">
        <f t="shared" si="3"/>
        <v>0</v>
      </c>
      <c r="P31" s="80">
        <f t="shared" si="3"/>
        <v>4</v>
      </c>
      <c r="Q31" s="123">
        <f t="shared" si="3"/>
        <v>0</v>
      </c>
      <c r="R31" s="82">
        <f t="shared" si="3"/>
        <v>6</v>
      </c>
      <c r="S31" s="124">
        <f t="shared" si="3"/>
        <v>0</v>
      </c>
      <c r="T31" s="84">
        <f t="shared" si="3"/>
        <v>5</v>
      </c>
      <c r="U31" s="125">
        <f t="shared" si="3"/>
        <v>0</v>
      </c>
      <c r="V31" s="86">
        <f t="shared" si="3"/>
        <v>15</v>
      </c>
      <c r="W31" s="87">
        <f t="shared" si="3"/>
        <v>69</v>
      </c>
      <c r="X31" s="88">
        <f t="shared" si="3"/>
        <v>0</v>
      </c>
      <c r="Y31" s="89">
        <f t="shared" si="3"/>
        <v>180</v>
      </c>
    </row>
    <row r="32" spans="1:25" outlineLevel="1" x14ac:dyDescent="0.25">
      <c r="A32" s="41" t="s">
        <v>15</v>
      </c>
      <c r="B32" s="66">
        <f t="shared" ref="B32:Y32" si="4">SUM(B6,B11,B16,B21,B26)</f>
        <v>1</v>
      </c>
      <c r="C32" s="116">
        <f t="shared" si="4"/>
        <v>0</v>
      </c>
      <c r="D32" s="68">
        <f t="shared" si="4"/>
        <v>3</v>
      </c>
      <c r="E32" s="117">
        <f t="shared" si="4"/>
        <v>0</v>
      </c>
      <c r="F32" s="70">
        <f t="shared" si="4"/>
        <v>1</v>
      </c>
      <c r="G32" s="118">
        <f t="shared" si="4"/>
        <v>0</v>
      </c>
      <c r="H32" s="72">
        <f t="shared" si="4"/>
        <v>1</v>
      </c>
      <c r="I32" s="119">
        <f t="shared" si="4"/>
        <v>0</v>
      </c>
      <c r="J32" s="74">
        <f t="shared" si="4"/>
        <v>1</v>
      </c>
      <c r="K32" s="120">
        <f t="shared" si="4"/>
        <v>0</v>
      </c>
      <c r="L32" s="76">
        <f t="shared" si="4"/>
        <v>2</v>
      </c>
      <c r="M32" s="121">
        <f t="shared" si="4"/>
        <v>0</v>
      </c>
      <c r="N32" s="78">
        <f t="shared" si="4"/>
        <v>3</v>
      </c>
      <c r="O32" s="122">
        <f t="shared" si="4"/>
        <v>0</v>
      </c>
      <c r="P32" s="80">
        <f t="shared" si="4"/>
        <v>1</v>
      </c>
      <c r="Q32" s="123">
        <f t="shared" si="4"/>
        <v>0</v>
      </c>
      <c r="R32" s="82">
        <f t="shared" si="4"/>
        <v>2</v>
      </c>
      <c r="S32" s="124">
        <f t="shared" si="4"/>
        <v>0</v>
      </c>
      <c r="T32" s="84">
        <f t="shared" si="4"/>
        <v>1</v>
      </c>
      <c r="U32" s="125">
        <f t="shared" si="4"/>
        <v>0</v>
      </c>
      <c r="V32" s="86">
        <f t="shared" si="4"/>
        <v>4</v>
      </c>
      <c r="W32" s="87">
        <f t="shared" si="4"/>
        <v>20</v>
      </c>
      <c r="X32" s="88">
        <f t="shared" si="4"/>
        <v>0</v>
      </c>
      <c r="Y32" s="89">
        <f t="shared" si="4"/>
        <v>47</v>
      </c>
    </row>
    <row r="33" spans="1:25" outlineLevel="1" x14ac:dyDescent="0.25">
      <c r="A33" s="41" t="s">
        <v>16</v>
      </c>
      <c r="B33" s="66">
        <f t="shared" ref="B33:Y33" si="5">SUM(B7,B12,B17,B22,B27)</f>
        <v>0</v>
      </c>
      <c r="C33" s="116">
        <f t="shared" si="5"/>
        <v>0</v>
      </c>
      <c r="D33" s="68">
        <f t="shared" si="5"/>
        <v>3</v>
      </c>
      <c r="E33" s="117">
        <f t="shared" si="5"/>
        <v>0</v>
      </c>
      <c r="F33" s="70">
        <f t="shared" si="5"/>
        <v>0</v>
      </c>
      <c r="G33" s="118">
        <f t="shared" si="5"/>
        <v>0</v>
      </c>
      <c r="H33" s="72">
        <f t="shared" si="5"/>
        <v>1</v>
      </c>
      <c r="I33" s="119">
        <f t="shared" si="5"/>
        <v>0</v>
      </c>
      <c r="J33" s="74">
        <f t="shared" si="5"/>
        <v>0</v>
      </c>
      <c r="K33" s="120">
        <f t="shared" si="5"/>
        <v>0</v>
      </c>
      <c r="L33" s="76">
        <f t="shared" si="5"/>
        <v>1</v>
      </c>
      <c r="M33" s="121">
        <f t="shared" si="5"/>
        <v>0</v>
      </c>
      <c r="N33" s="78">
        <f t="shared" si="5"/>
        <v>1</v>
      </c>
      <c r="O33" s="122">
        <f t="shared" si="5"/>
        <v>0</v>
      </c>
      <c r="P33" s="80">
        <f t="shared" si="5"/>
        <v>1</v>
      </c>
      <c r="Q33" s="123">
        <f t="shared" si="5"/>
        <v>0</v>
      </c>
      <c r="R33" s="82">
        <f t="shared" si="5"/>
        <v>0</v>
      </c>
      <c r="S33" s="124">
        <f t="shared" si="5"/>
        <v>0</v>
      </c>
      <c r="T33" s="84">
        <f t="shared" si="5"/>
        <v>0</v>
      </c>
      <c r="U33" s="125">
        <f t="shared" si="5"/>
        <v>0</v>
      </c>
      <c r="V33" s="86">
        <f t="shared" si="5"/>
        <v>1</v>
      </c>
      <c r="W33" s="87">
        <f t="shared" si="5"/>
        <v>8</v>
      </c>
      <c r="X33" s="88">
        <f t="shared" si="5"/>
        <v>0</v>
      </c>
      <c r="Y33" s="89">
        <f t="shared" si="5"/>
        <v>15</v>
      </c>
    </row>
    <row r="34" spans="1:25" outlineLevel="1" x14ac:dyDescent="0.25">
      <c r="A34" s="114" t="s">
        <v>151</v>
      </c>
      <c r="B34" s="90">
        <f t="shared" ref="B34:Y34" si="6">SUM(B8,B13,B18,B23,B28)</f>
        <v>0</v>
      </c>
      <c r="C34" s="126">
        <f t="shared" si="6"/>
        <v>0</v>
      </c>
      <c r="D34" s="92">
        <f t="shared" si="6"/>
        <v>0</v>
      </c>
      <c r="E34" s="127">
        <f t="shared" si="6"/>
        <v>0</v>
      </c>
      <c r="F34" s="94">
        <f t="shared" si="6"/>
        <v>0</v>
      </c>
      <c r="G34" s="128">
        <f t="shared" si="6"/>
        <v>0</v>
      </c>
      <c r="H34" s="96">
        <f t="shared" si="6"/>
        <v>1</v>
      </c>
      <c r="I34" s="129">
        <f t="shared" si="6"/>
        <v>0</v>
      </c>
      <c r="J34" s="98">
        <f t="shared" si="6"/>
        <v>0</v>
      </c>
      <c r="K34" s="130">
        <f t="shared" si="6"/>
        <v>0</v>
      </c>
      <c r="L34" s="100">
        <f t="shared" si="6"/>
        <v>1</v>
      </c>
      <c r="M34" s="131">
        <f t="shared" si="6"/>
        <v>0</v>
      </c>
      <c r="N34" s="102">
        <f t="shared" si="6"/>
        <v>0</v>
      </c>
      <c r="O34" s="132">
        <f t="shared" si="6"/>
        <v>0</v>
      </c>
      <c r="P34" s="104">
        <f t="shared" si="6"/>
        <v>0</v>
      </c>
      <c r="Q34" s="133">
        <f t="shared" si="6"/>
        <v>0</v>
      </c>
      <c r="R34" s="106">
        <f t="shared" si="6"/>
        <v>0</v>
      </c>
      <c r="S34" s="134">
        <f t="shared" si="6"/>
        <v>0</v>
      </c>
      <c r="T34" s="108">
        <f t="shared" si="6"/>
        <v>0</v>
      </c>
      <c r="U34" s="135">
        <f t="shared" si="6"/>
        <v>0</v>
      </c>
      <c r="V34" s="110">
        <f t="shared" si="6"/>
        <v>0</v>
      </c>
      <c r="W34" s="111">
        <f t="shared" si="6"/>
        <v>2</v>
      </c>
      <c r="X34" s="112">
        <f t="shared" si="6"/>
        <v>0</v>
      </c>
      <c r="Y34" s="113">
        <f t="shared" si="6"/>
        <v>8</v>
      </c>
    </row>
    <row r="35" spans="1:25" outlineLevel="1" x14ac:dyDescent="0.25">
      <c r="A35" s="136" t="s">
        <v>15</v>
      </c>
      <c r="B35" s="42">
        <f t="shared" ref="B35:Y35" si="7">SUM(B32,B34)</f>
        <v>1</v>
      </c>
      <c r="C35" s="137">
        <f t="shared" si="7"/>
        <v>0</v>
      </c>
      <c r="D35" s="44">
        <f t="shared" si="7"/>
        <v>3</v>
      </c>
      <c r="E35" s="138">
        <f t="shared" si="7"/>
        <v>0</v>
      </c>
      <c r="F35" s="46">
        <f t="shared" si="7"/>
        <v>1</v>
      </c>
      <c r="G35" s="139">
        <f t="shared" si="7"/>
        <v>0</v>
      </c>
      <c r="H35" s="48">
        <f t="shared" si="7"/>
        <v>2</v>
      </c>
      <c r="I35" s="140">
        <f t="shared" si="7"/>
        <v>0</v>
      </c>
      <c r="J35" s="50">
        <f t="shared" si="7"/>
        <v>1</v>
      </c>
      <c r="K35" s="141">
        <f t="shared" si="7"/>
        <v>0</v>
      </c>
      <c r="L35" s="52">
        <f t="shared" si="7"/>
        <v>3</v>
      </c>
      <c r="M35" s="142">
        <f t="shared" si="7"/>
        <v>0</v>
      </c>
      <c r="N35" s="54">
        <f t="shared" si="7"/>
        <v>3</v>
      </c>
      <c r="O35" s="143">
        <f t="shared" si="7"/>
        <v>0</v>
      </c>
      <c r="P35" s="56">
        <f t="shared" si="7"/>
        <v>1</v>
      </c>
      <c r="Q35" s="144">
        <f t="shared" si="7"/>
        <v>0</v>
      </c>
      <c r="R35" s="58">
        <f t="shared" si="7"/>
        <v>2</v>
      </c>
      <c r="S35" s="145">
        <f t="shared" si="7"/>
        <v>0</v>
      </c>
      <c r="T35" s="60">
        <f t="shared" si="7"/>
        <v>1</v>
      </c>
      <c r="U35" s="146">
        <f t="shared" si="7"/>
        <v>0</v>
      </c>
      <c r="V35" s="62">
        <f t="shared" si="7"/>
        <v>4</v>
      </c>
      <c r="W35" s="63">
        <f t="shared" si="7"/>
        <v>22</v>
      </c>
      <c r="X35" s="64">
        <f t="shared" si="7"/>
        <v>0</v>
      </c>
      <c r="Y35" s="65">
        <f t="shared" si="7"/>
        <v>55</v>
      </c>
    </row>
    <row r="36" spans="1:25" outlineLevel="1" x14ac:dyDescent="0.25">
      <c r="A36" s="114" t="s">
        <v>16</v>
      </c>
      <c r="B36" s="90">
        <f t="shared" ref="B36:Y36" si="8">SUM(B33,B34)</f>
        <v>0</v>
      </c>
      <c r="C36" s="126">
        <f t="shared" si="8"/>
        <v>0</v>
      </c>
      <c r="D36" s="92">
        <f t="shared" si="8"/>
        <v>3</v>
      </c>
      <c r="E36" s="127">
        <f t="shared" si="8"/>
        <v>0</v>
      </c>
      <c r="F36" s="94">
        <f t="shared" si="8"/>
        <v>0</v>
      </c>
      <c r="G36" s="128">
        <f t="shared" si="8"/>
        <v>0</v>
      </c>
      <c r="H36" s="96">
        <f t="shared" si="8"/>
        <v>2</v>
      </c>
      <c r="I36" s="129">
        <f t="shared" si="8"/>
        <v>0</v>
      </c>
      <c r="J36" s="98">
        <f t="shared" si="8"/>
        <v>0</v>
      </c>
      <c r="K36" s="130">
        <f t="shared" si="8"/>
        <v>0</v>
      </c>
      <c r="L36" s="100">
        <f t="shared" si="8"/>
        <v>2</v>
      </c>
      <c r="M36" s="131">
        <f t="shared" si="8"/>
        <v>0</v>
      </c>
      <c r="N36" s="102">
        <f t="shared" si="8"/>
        <v>1</v>
      </c>
      <c r="O36" s="132">
        <f t="shared" si="8"/>
        <v>0</v>
      </c>
      <c r="P36" s="104">
        <f t="shared" si="8"/>
        <v>1</v>
      </c>
      <c r="Q36" s="133">
        <f t="shared" si="8"/>
        <v>0</v>
      </c>
      <c r="R36" s="106">
        <f t="shared" si="8"/>
        <v>0</v>
      </c>
      <c r="S36" s="134">
        <f t="shared" si="8"/>
        <v>0</v>
      </c>
      <c r="T36" s="108">
        <f t="shared" si="8"/>
        <v>0</v>
      </c>
      <c r="U36" s="135">
        <f t="shared" si="8"/>
        <v>0</v>
      </c>
      <c r="V36" s="110">
        <f t="shared" si="8"/>
        <v>1</v>
      </c>
      <c r="W36" s="111">
        <f t="shared" si="8"/>
        <v>10</v>
      </c>
      <c r="X36" s="112">
        <f t="shared" si="8"/>
        <v>0</v>
      </c>
      <c r="Y36" s="113">
        <f t="shared" si="8"/>
        <v>23</v>
      </c>
    </row>
  </sheetData>
  <sheetProtection insertRows="0" deleteRows="0" sort="0" autoFilter="0"/>
  <mergeCells count="12">
    <mergeCell ref="A1:Y1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W3:Y3"/>
  </mergeCells>
  <conditionalFormatting sqref="B14:C14">
    <cfRule type="cellIs" dxfId="222" priority="15" operator="equal">
      <formula>0</formula>
    </cfRule>
  </conditionalFormatting>
  <conditionalFormatting sqref="B19:C19">
    <cfRule type="cellIs" dxfId="221" priority="16" operator="equal">
      <formula>0</formula>
    </cfRule>
  </conditionalFormatting>
  <conditionalFormatting sqref="B24:C24">
    <cfRule type="cellIs" dxfId="220" priority="17" operator="equal">
      <formula>0</formula>
    </cfRule>
  </conditionalFormatting>
  <conditionalFormatting sqref="B30:C30">
    <cfRule type="cellIs" dxfId="219" priority="18" operator="equal">
      <formula>0</formula>
    </cfRule>
  </conditionalFormatting>
  <conditionalFormatting sqref="B4:B36">
    <cfRule type="cellIs" dxfId="218" priority="1" operator="notEqual">
      <formula>C4</formula>
    </cfRule>
    <cfRule type="cellIs" dxfId="217" priority="19" operator="equal">
      <formula>0</formula>
    </cfRule>
  </conditionalFormatting>
  <conditionalFormatting sqref="B4:C4">
    <cfRule type="cellIs" dxfId="216" priority="13" operator="equal">
      <formula>0</formula>
    </cfRule>
  </conditionalFormatting>
  <conditionalFormatting sqref="B9:C9">
    <cfRule type="cellIs" dxfId="215" priority="14" operator="equal">
      <formula>0</formula>
    </cfRule>
  </conditionalFormatting>
  <conditionalFormatting sqref="C30:C36">
    <cfRule type="cellIs" dxfId="214" priority="20" operator="equal">
      <formula>0</formula>
    </cfRule>
  </conditionalFormatting>
  <conditionalFormatting sqref="D14:E14">
    <cfRule type="cellIs" dxfId="213" priority="23" operator="equal">
      <formula>0</formula>
    </cfRule>
  </conditionalFormatting>
  <conditionalFormatting sqref="D19:E19">
    <cfRule type="cellIs" dxfId="212" priority="24" operator="equal">
      <formula>0</formula>
    </cfRule>
  </conditionalFormatting>
  <conditionalFormatting sqref="D24:E24">
    <cfRule type="cellIs" dxfId="211" priority="25" operator="equal">
      <formula>0</formula>
    </cfRule>
  </conditionalFormatting>
  <conditionalFormatting sqref="D30:E30">
    <cfRule type="cellIs" dxfId="210" priority="26" operator="equal">
      <formula>0</formula>
    </cfRule>
  </conditionalFormatting>
  <conditionalFormatting sqref="D4:D36">
    <cfRule type="cellIs" dxfId="209" priority="2" operator="notEqual">
      <formula>E4</formula>
    </cfRule>
    <cfRule type="cellIs" dxfId="208" priority="27" operator="equal">
      <formula>0</formula>
    </cfRule>
  </conditionalFormatting>
  <conditionalFormatting sqref="D4:E4">
    <cfRule type="cellIs" dxfId="207" priority="21" operator="equal">
      <formula>0</formula>
    </cfRule>
  </conditionalFormatting>
  <conditionalFormatting sqref="D9:E9">
    <cfRule type="cellIs" dxfId="206" priority="22" operator="equal">
      <formula>0</formula>
    </cfRule>
  </conditionalFormatting>
  <conditionalFormatting sqref="E30:E36">
    <cfRule type="cellIs" dxfId="205" priority="28" operator="equal">
      <formula>0</formula>
    </cfRule>
  </conditionalFormatting>
  <conditionalFormatting sqref="F14:G14">
    <cfRule type="cellIs" dxfId="204" priority="31" operator="equal">
      <formula>0</formula>
    </cfRule>
  </conditionalFormatting>
  <conditionalFormatting sqref="F19:G19">
    <cfRule type="cellIs" dxfId="203" priority="32" operator="equal">
      <formula>0</formula>
    </cfRule>
  </conditionalFormatting>
  <conditionalFormatting sqref="F24:G24">
    <cfRule type="cellIs" dxfId="202" priority="33" operator="equal">
      <formula>0</formula>
    </cfRule>
  </conditionalFormatting>
  <conditionalFormatting sqref="F30:G30">
    <cfRule type="cellIs" dxfId="201" priority="34" operator="equal">
      <formula>0</formula>
    </cfRule>
  </conditionalFormatting>
  <conditionalFormatting sqref="F4:F36">
    <cfRule type="cellIs" dxfId="200" priority="3" operator="notEqual">
      <formula>G4</formula>
    </cfRule>
    <cfRule type="cellIs" dxfId="199" priority="35" operator="equal">
      <formula>0</formula>
    </cfRule>
  </conditionalFormatting>
  <conditionalFormatting sqref="F4:G4">
    <cfRule type="cellIs" dxfId="198" priority="29" operator="equal">
      <formula>0</formula>
    </cfRule>
  </conditionalFormatting>
  <conditionalFormatting sqref="F9:G9">
    <cfRule type="cellIs" dxfId="197" priority="30" operator="equal">
      <formula>0</formula>
    </cfRule>
  </conditionalFormatting>
  <conditionalFormatting sqref="G30:G36">
    <cfRule type="cellIs" dxfId="196" priority="36" operator="equal">
      <formula>0</formula>
    </cfRule>
  </conditionalFormatting>
  <conditionalFormatting sqref="H14:I14">
    <cfRule type="cellIs" dxfId="195" priority="39" operator="equal">
      <formula>0</formula>
    </cfRule>
  </conditionalFormatting>
  <conditionalFormatting sqref="H19:I19">
    <cfRule type="cellIs" dxfId="194" priority="40" operator="equal">
      <formula>0</formula>
    </cfRule>
  </conditionalFormatting>
  <conditionalFormatting sqref="H24:I24">
    <cfRule type="cellIs" dxfId="193" priority="41" operator="equal">
      <formula>0</formula>
    </cfRule>
  </conditionalFormatting>
  <conditionalFormatting sqref="H30:I30">
    <cfRule type="cellIs" dxfId="192" priority="42" operator="equal">
      <formula>0</formula>
    </cfRule>
  </conditionalFormatting>
  <conditionalFormatting sqref="H4:H36">
    <cfRule type="cellIs" dxfId="191" priority="4" operator="notEqual">
      <formula>I4</formula>
    </cfRule>
    <cfRule type="cellIs" dxfId="190" priority="43" operator="equal">
      <formula>0</formula>
    </cfRule>
  </conditionalFormatting>
  <conditionalFormatting sqref="H4:I4">
    <cfRule type="cellIs" dxfId="189" priority="37" operator="equal">
      <formula>0</formula>
    </cfRule>
  </conditionalFormatting>
  <conditionalFormatting sqref="H9:I9">
    <cfRule type="cellIs" dxfId="188" priority="38" operator="equal">
      <formula>0</formula>
    </cfRule>
  </conditionalFormatting>
  <conditionalFormatting sqref="I30:I36">
    <cfRule type="cellIs" dxfId="187" priority="44" operator="equal">
      <formula>0</formula>
    </cfRule>
  </conditionalFormatting>
  <conditionalFormatting sqref="J14:K14">
    <cfRule type="cellIs" dxfId="186" priority="47" operator="equal">
      <formula>0</formula>
    </cfRule>
  </conditionalFormatting>
  <conditionalFormatting sqref="J19:K19">
    <cfRule type="cellIs" dxfId="185" priority="48" operator="equal">
      <formula>0</formula>
    </cfRule>
  </conditionalFormatting>
  <conditionalFormatting sqref="J24:K24">
    <cfRule type="cellIs" dxfId="184" priority="49" operator="equal">
      <formula>0</formula>
    </cfRule>
  </conditionalFormatting>
  <conditionalFormatting sqref="J30:K30">
    <cfRule type="cellIs" dxfId="183" priority="50" operator="equal">
      <formula>0</formula>
    </cfRule>
  </conditionalFormatting>
  <conditionalFormatting sqref="J4:J36">
    <cfRule type="cellIs" dxfId="182" priority="5" operator="notEqual">
      <formula>K4</formula>
    </cfRule>
    <cfRule type="cellIs" dxfId="181" priority="51" operator="equal">
      <formula>0</formula>
    </cfRule>
  </conditionalFormatting>
  <conditionalFormatting sqref="J4:K4">
    <cfRule type="cellIs" dxfId="180" priority="45" operator="equal">
      <formula>0</formula>
    </cfRule>
  </conditionalFormatting>
  <conditionalFormatting sqref="J9:K9">
    <cfRule type="cellIs" dxfId="179" priority="46" operator="equal">
      <formula>0</formula>
    </cfRule>
  </conditionalFormatting>
  <conditionalFormatting sqref="K30:K36">
    <cfRule type="cellIs" dxfId="178" priority="52" operator="equal">
      <formula>0</formula>
    </cfRule>
  </conditionalFormatting>
  <conditionalFormatting sqref="L14:M14">
    <cfRule type="cellIs" dxfId="177" priority="55" operator="equal">
      <formula>0</formula>
    </cfRule>
  </conditionalFormatting>
  <conditionalFormatting sqref="L19:M19">
    <cfRule type="cellIs" dxfId="176" priority="56" operator="equal">
      <formula>0</formula>
    </cfRule>
  </conditionalFormatting>
  <conditionalFormatting sqref="L24:M24">
    <cfRule type="cellIs" dxfId="175" priority="57" operator="equal">
      <formula>0</formula>
    </cfRule>
  </conditionalFormatting>
  <conditionalFormatting sqref="L30:M30">
    <cfRule type="cellIs" dxfId="174" priority="58" operator="equal">
      <formula>0</formula>
    </cfRule>
  </conditionalFormatting>
  <conditionalFormatting sqref="L4:L36">
    <cfRule type="cellIs" dxfId="173" priority="6" operator="notEqual">
      <formula>M4</formula>
    </cfRule>
    <cfRule type="cellIs" dxfId="172" priority="59" operator="equal">
      <formula>0</formula>
    </cfRule>
  </conditionalFormatting>
  <conditionalFormatting sqref="L4:M4">
    <cfRule type="cellIs" dxfId="171" priority="53" operator="equal">
      <formula>0</formula>
    </cfRule>
  </conditionalFormatting>
  <conditionalFormatting sqref="L9:M9">
    <cfRule type="cellIs" dxfId="170" priority="54" operator="equal">
      <formula>0</formula>
    </cfRule>
  </conditionalFormatting>
  <conditionalFormatting sqref="M30:M36">
    <cfRule type="cellIs" dxfId="169" priority="60" operator="equal">
      <formula>0</formula>
    </cfRule>
  </conditionalFormatting>
  <conditionalFormatting sqref="N14:O14">
    <cfRule type="cellIs" dxfId="168" priority="63" operator="equal">
      <formula>0</formula>
    </cfRule>
  </conditionalFormatting>
  <conditionalFormatting sqref="N19:O19">
    <cfRule type="cellIs" dxfId="167" priority="64" operator="equal">
      <formula>0</formula>
    </cfRule>
  </conditionalFormatting>
  <conditionalFormatting sqref="N24:O24">
    <cfRule type="cellIs" dxfId="166" priority="65" operator="equal">
      <formula>0</formula>
    </cfRule>
  </conditionalFormatting>
  <conditionalFormatting sqref="N30:O30">
    <cfRule type="cellIs" dxfId="165" priority="66" operator="equal">
      <formula>0</formula>
    </cfRule>
  </conditionalFormatting>
  <conditionalFormatting sqref="N4:N36">
    <cfRule type="cellIs" dxfId="164" priority="7" operator="notEqual">
      <formula>O4</formula>
    </cfRule>
    <cfRule type="cellIs" dxfId="163" priority="67" operator="equal">
      <formula>0</formula>
    </cfRule>
  </conditionalFormatting>
  <conditionalFormatting sqref="N4:O4">
    <cfRule type="cellIs" dxfId="162" priority="61" operator="equal">
      <formula>0</formula>
    </cfRule>
  </conditionalFormatting>
  <conditionalFormatting sqref="N9:O9">
    <cfRule type="cellIs" dxfId="161" priority="62" operator="equal">
      <formula>0</formula>
    </cfRule>
  </conditionalFormatting>
  <conditionalFormatting sqref="O30:O36">
    <cfRule type="cellIs" dxfId="160" priority="68" operator="equal">
      <formula>0</formula>
    </cfRule>
  </conditionalFormatting>
  <conditionalFormatting sqref="P14:Q14">
    <cfRule type="cellIs" dxfId="159" priority="71" operator="equal">
      <formula>0</formula>
    </cfRule>
  </conditionalFormatting>
  <conditionalFormatting sqref="P19:Q19">
    <cfRule type="cellIs" dxfId="158" priority="72" operator="equal">
      <formula>0</formula>
    </cfRule>
  </conditionalFormatting>
  <conditionalFormatting sqref="P24:Q24">
    <cfRule type="cellIs" dxfId="157" priority="73" operator="equal">
      <formula>0</formula>
    </cfRule>
  </conditionalFormatting>
  <conditionalFormatting sqref="P30:Q30">
    <cfRule type="cellIs" dxfId="156" priority="74" operator="equal">
      <formula>0</formula>
    </cfRule>
  </conditionalFormatting>
  <conditionalFormatting sqref="P4:P36">
    <cfRule type="cellIs" dxfId="155" priority="8" operator="notEqual">
      <formula>Q4</formula>
    </cfRule>
    <cfRule type="cellIs" dxfId="154" priority="75" operator="equal">
      <formula>0</formula>
    </cfRule>
  </conditionalFormatting>
  <conditionalFormatting sqref="P4:Q4">
    <cfRule type="cellIs" dxfId="153" priority="69" operator="equal">
      <formula>0</formula>
    </cfRule>
  </conditionalFormatting>
  <conditionalFormatting sqref="P9:Q9">
    <cfRule type="cellIs" dxfId="152" priority="70" operator="equal">
      <formula>0</formula>
    </cfRule>
  </conditionalFormatting>
  <conditionalFormatting sqref="Q30:Q36">
    <cfRule type="cellIs" dxfId="151" priority="76" operator="equal">
      <formula>0</formula>
    </cfRule>
  </conditionalFormatting>
  <conditionalFormatting sqref="R14:S14">
    <cfRule type="cellIs" dxfId="150" priority="79" operator="equal">
      <formula>0</formula>
    </cfRule>
  </conditionalFormatting>
  <conditionalFormatting sqref="R19:S19">
    <cfRule type="cellIs" dxfId="149" priority="80" operator="equal">
      <formula>0</formula>
    </cfRule>
  </conditionalFormatting>
  <conditionalFormatting sqref="R24:S24">
    <cfRule type="cellIs" dxfId="148" priority="81" operator="equal">
      <formula>0</formula>
    </cfRule>
  </conditionalFormatting>
  <conditionalFormatting sqref="R30:S30">
    <cfRule type="cellIs" dxfId="147" priority="82" operator="equal">
      <formula>0</formula>
    </cfRule>
  </conditionalFormatting>
  <conditionalFormatting sqref="R4:R36">
    <cfRule type="cellIs" dxfId="146" priority="9" operator="notEqual">
      <formula>S4</formula>
    </cfRule>
    <cfRule type="cellIs" dxfId="145" priority="83" operator="equal">
      <formula>0</formula>
    </cfRule>
  </conditionalFormatting>
  <conditionalFormatting sqref="R4:S4">
    <cfRule type="cellIs" dxfId="144" priority="77" operator="equal">
      <formula>0</formula>
    </cfRule>
  </conditionalFormatting>
  <conditionalFormatting sqref="R9:S9">
    <cfRule type="cellIs" dxfId="143" priority="78" operator="equal">
      <formula>0</formula>
    </cfRule>
  </conditionalFormatting>
  <conditionalFormatting sqref="S30:S36">
    <cfRule type="cellIs" dxfId="142" priority="84" operator="equal">
      <formula>0</formula>
    </cfRule>
  </conditionalFormatting>
  <conditionalFormatting sqref="T14:U14">
    <cfRule type="cellIs" dxfId="141" priority="87" operator="equal">
      <formula>0</formula>
    </cfRule>
  </conditionalFormatting>
  <conditionalFormatting sqref="T19:U19">
    <cfRule type="cellIs" dxfId="140" priority="88" operator="equal">
      <formula>0</formula>
    </cfRule>
  </conditionalFormatting>
  <conditionalFormatting sqref="T24:U24">
    <cfRule type="cellIs" dxfId="139" priority="89" operator="equal">
      <formula>0</formula>
    </cfRule>
  </conditionalFormatting>
  <conditionalFormatting sqref="T30:U30">
    <cfRule type="cellIs" dxfId="138" priority="90" operator="equal">
      <formula>0</formula>
    </cfRule>
  </conditionalFormatting>
  <conditionalFormatting sqref="T4:T36">
    <cfRule type="cellIs" dxfId="137" priority="10" operator="notEqual">
      <formula>U4</formula>
    </cfRule>
    <cfRule type="cellIs" dxfId="136" priority="91" operator="equal">
      <formula>0</formula>
    </cfRule>
  </conditionalFormatting>
  <conditionalFormatting sqref="T4:U4">
    <cfRule type="cellIs" dxfId="135" priority="85" operator="equal">
      <formula>0</formula>
    </cfRule>
  </conditionalFormatting>
  <conditionalFormatting sqref="T9:U9">
    <cfRule type="cellIs" dxfId="134" priority="86" operator="equal">
      <formula>0</formula>
    </cfRule>
  </conditionalFormatting>
  <conditionalFormatting sqref="U30:U36">
    <cfRule type="cellIs" dxfId="133" priority="92" operator="equal">
      <formula>0</formula>
    </cfRule>
  </conditionalFormatting>
  <conditionalFormatting sqref="V14">
    <cfRule type="cellIs" dxfId="132" priority="95" operator="equal">
      <formula>0</formula>
    </cfRule>
  </conditionalFormatting>
  <conditionalFormatting sqref="V19">
    <cfRule type="cellIs" dxfId="131" priority="96" operator="equal">
      <formula>0</formula>
    </cfRule>
  </conditionalFormatting>
  <conditionalFormatting sqref="V24">
    <cfRule type="cellIs" dxfId="130" priority="97" operator="equal">
      <formula>0</formula>
    </cfRule>
  </conditionalFormatting>
  <conditionalFormatting sqref="V30">
    <cfRule type="cellIs" dxfId="129" priority="98" operator="equal">
      <formula>0</formula>
    </cfRule>
  </conditionalFormatting>
  <conditionalFormatting sqref="V4">
    <cfRule type="cellIs" dxfId="128" priority="93" operator="equal">
      <formula>0</formula>
    </cfRule>
  </conditionalFormatting>
  <conditionalFormatting sqref="V4:V36">
    <cfRule type="cellIs" dxfId="127" priority="99" operator="equal">
      <formula>0</formula>
    </cfRule>
  </conditionalFormatting>
  <conditionalFormatting sqref="V9">
    <cfRule type="cellIs" dxfId="126" priority="94" operator="equal">
      <formula>0</formula>
    </cfRule>
  </conditionalFormatting>
  <conditionalFormatting sqref="W14:Y14">
    <cfRule type="cellIs" dxfId="125" priority="102" operator="equal">
      <formula>0</formula>
    </cfRule>
  </conditionalFormatting>
  <conditionalFormatting sqref="W19:Y19">
    <cfRule type="cellIs" dxfId="124" priority="103" operator="equal">
      <formula>0</formula>
    </cfRule>
  </conditionalFormatting>
  <conditionalFormatting sqref="W24:Y24">
    <cfRule type="cellIs" dxfId="123" priority="104" operator="equal">
      <formula>0</formula>
    </cfRule>
  </conditionalFormatting>
  <conditionalFormatting sqref="W30:Y30">
    <cfRule type="cellIs" dxfId="122" priority="105" operator="equal">
      <formula>0</formula>
    </cfRule>
  </conditionalFormatting>
  <conditionalFormatting sqref="W4:W36">
    <cfRule type="cellIs" dxfId="121" priority="11" operator="notEqual">
      <formula>X4</formula>
    </cfRule>
  </conditionalFormatting>
  <conditionalFormatting sqref="W4:Y36">
    <cfRule type="cellIs" dxfId="120" priority="106" operator="equal">
      <formula>0</formula>
    </cfRule>
  </conditionalFormatting>
  <conditionalFormatting sqref="W4:Y4">
    <cfRule type="cellIs" dxfId="119" priority="100" operator="equal">
      <formula>0</formula>
    </cfRule>
  </conditionalFormatting>
  <conditionalFormatting sqref="W9:Y9">
    <cfRule type="cellIs" dxfId="118" priority="101" operator="equal">
      <formula>0</formula>
    </cfRule>
  </conditionalFormatting>
  <conditionalFormatting sqref="X4:X36">
    <cfRule type="cellIs" dxfId="117" priority="12" operator="notEqual">
      <formula>Y4</formula>
    </cfRule>
  </conditionalFormatting>
  <printOptions horizontalCentered="1" verticalCentered="1"/>
  <pageMargins left="0.4" right="0.4" top="0.4" bottom="0.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outlinePr summaryBelow="0"/>
    <pageSetUpPr fitToPage="1"/>
  </sheetPr>
  <dimension ref="A1:P271"/>
  <sheetViews>
    <sheetView tabSelected="1" workbookViewId="0">
      <pane ySplit="20" topLeftCell="A21" activePane="bottomLeft" state="frozen"/>
      <selection pane="bottomLeft"/>
    </sheetView>
  </sheetViews>
  <sheetFormatPr baseColWidth="10" defaultColWidth="9.140625" defaultRowHeight="15" outlineLevelRow="1" x14ac:dyDescent="0.25"/>
  <cols>
    <col min="1" max="1" width="20.7109375" customWidth="1"/>
    <col min="2" max="2" width="15.7109375" customWidth="1"/>
    <col min="3" max="13" width="6.7109375" customWidth="1"/>
    <col min="14" max="14" width="15.7109375" customWidth="1"/>
    <col min="15" max="15" width="6.7109375" customWidth="1"/>
    <col min="16" max="16" width="25.7109375" customWidth="1"/>
  </cols>
  <sheetData>
    <row r="1" spans="1:15" ht="21" x14ac:dyDescent="0.25">
      <c r="A1" s="1" t="s">
        <v>0</v>
      </c>
      <c r="B1" s="14" t="s">
        <v>4</v>
      </c>
      <c r="C1" s="147">
        <v>1</v>
      </c>
      <c r="D1" s="148">
        <v>2</v>
      </c>
      <c r="E1" s="149">
        <v>3</v>
      </c>
      <c r="F1" s="150">
        <v>4</v>
      </c>
      <c r="G1" s="151">
        <v>5</v>
      </c>
      <c r="H1" s="152">
        <v>6</v>
      </c>
      <c r="I1" s="153">
        <v>7</v>
      </c>
      <c r="J1" s="154">
        <v>8</v>
      </c>
      <c r="K1" s="155">
        <v>9</v>
      </c>
      <c r="L1" s="156">
        <v>10</v>
      </c>
      <c r="M1" s="15" t="s">
        <v>22</v>
      </c>
      <c r="N1" s="157" t="s">
        <v>23</v>
      </c>
      <c r="O1" s="158" t="s">
        <v>24</v>
      </c>
    </row>
    <row r="2" spans="1:15" x14ac:dyDescent="0.25">
      <c r="A2" s="159" t="s">
        <v>1</v>
      </c>
      <c r="B2" s="160" t="s">
        <v>5</v>
      </c>
      <c r="C2" s="161">
        <f t="shared" ref="C2:L2" si="0">COUNTIF(_Classe,C1)</f>
        <v>6</v>
      </c>
      <c r="D2" s="162">
        <f t="shared" si="0"/>
        <v>13</v>
      </c>
      <c r="E2" s="163">
        <f t="shared" si="0"/>
        <v>6</v>
      </c>
      <c r="F2" s="164">
        <f t="shared" si="0"/>
        <v>8</v>
      </c>
      <c r="G2" s="165">
        <f t="shared" si="0"/>
        <v>9</v>
      </c>
      <c r="H2" s="166">
        <f t="shared" si="0"/>
        <v>9</v>
      </c>
      <c r="I2" s="167">
        <f t="shared" si="0"/>
        <v>8</v>
      </c>
      <c r="J2" s="168">
        <f t="shared" si="0"/>
        <v>6</v>
      </c>
      <c r="K2" s="169">
        <f t="shared" si="0"/>
        <v>8</v>
      </c>
      <c r="L2" s="170">
        <f t="shared" si="0"/>
        <v>6</v>
      </c>
      <c r="M2" s="171">
        <f>COUNTIF(_Classe,"NA")</f>
        <v>20</v>
      </c>
      <c r="N2" s="172">
        <f>COUNTBLANK(_Classe)</f>
        <v>151</v>
      </c>
      <c r="O2" s="173">
        <f>SUM(C2:N2)</f>
        <v>250</v>
      </c>
    </row>
    <row r="3" spans="1:15" outlineLevel="1" x14ac:dyDescent="0.25">
      <c r="A3" s="159" t="s">
        <v>2</v>
      </c>
      <c r="B3" s="174" t="s">
        <v>6</v>
      </c>
      <c r="C3" s="175">
        <f>COUNTIFS(_Classe,C1,_Sexe,B3)</f>
        <v>5</v>
      </c>
      <c r="D3" s="176">
        <f>COUNTIFS(_Classe,D1,_Sexe,B3)</f>
        <v>6</v>
      </c>
      <c r="E3" s="177">
        <f>COUNTIFS(_Classe,E1,_Sexe,B3)</f>
        <v>6</v>
      </c>
      <c r="F3" s="178">
        <f>COUNTIFS(_Classe,F1,_Sexe,B3)</f>
        <v>6</v>
      </c>
      <c r="G3" s="179">
        <f>COUNTIFS(_Classe,G1,_Sexe,B3)</f>
        <v>5</v>
      </c>
      <c r="H3" s="180">
        <f>COUNTIFS(_Classe,H1,_Sexe,B3)</f>
        <v>6</v>
      </c>
      <c r="I3" s="181">
        <f>COUNTIFS(_Classe,I1,_Sexe,B3)</f>
        <v>3</v>
      </c>
      <c r="J3" s="182">
        <f>COUNTIFS(_Classe,J1,_Sexe,B3)</f>
        <v>5</v>
      </c>
      <c r="K3" s="183">
        <f>COUNTIFS(_Classe,K1,_Sexe,B3)</f>
        <v>5</v>
      </c>
      <c r="L3" s="184">
        <f>COUNTIFS(_Classe,L1,_Sexe,B3)</f>
        <v>3</v>
      </c>
      <c r="M3" s="185">
        <f>COUNTIFS(_Classe,"NA",_Sexe,B3)</f>
        <v>11</v>
      </c>
      <c r="N3" s="186">
        <f>COUNTIFS(_Classe,"",_Sexe,B3)</f>
        <v>82</v>
      </c>
      <c r="O3" s="187">
        <f>SUM(C3:N3)</f>
        <v>143</v>
      </c>
    </row>
    <row r="4" spans="1:15" outlineLevel="1" x14ac:dyDescent="0.25">
      <c r="A4" s="159" t="s">
        <v>3</v>
      </c>
      <c r="B4" s="188" t="s">
        <v>7</v>
      </c>
      <c r="C4" s="189">
        <f>COUNTIFS(_Classe,C1,_Sexe,B4)</f>
        <v>1</v>
      </c>
      <c r="D4" s="190">
        <f>COUNTIFS(_Classe,D1,_Sexe,B4)</f>
        <v>7</v>
      </c>
      <c r="E4" s="191">
        <f>COUNTIFS(_Classe,E1,_Sexe,B4)</f>
        <v>0</v>
      </c>
      <c r="F4" s="192">
        <f>COUNTIFS(_Classe,F1,_Sexe,B4)</f>
        <v>2</v>
      </c>
      <c r="G4" s="193">
        <f>COUNTIFS(_Classe,G1,_Sexe,B4)</f>
        <v>4</v>
      </c>
      <c r="H4" s="194">
        <f>COUNTIFS(_Classe,H1,_Sexe,B4)</f>
        <v>3</v>
      </c>
      <c r="I4" s="195">
        <f>COUNTIFS(_Classe,I1,_Sexe,B4)</f>
        <v>5</v>
      </c>
      <c r="J4" s="196">
        <f>COUNTIFS(_Classe,J1,_Sexe,B4)</f>
        <v>1</v>
      </c>
      <c r="K4" s="197">
        <f>COUNTIFS(_Classe,K1,_Sexe,B4)</f>
        <v>3</v>
      </c>
      <c r="L4" s="198">
        <f>COUNTIFS(_Classe,L1,_Sexe,B4)</f>
        <v>3</v>
      </c>
      <c r="M4" s="199">
        <f>COUNTIFS(_Classe,"NA",_Sexe,B4)</f>
        <v>9</v>
      </c>
      <c r="N4" s="200">
        <f>COUNTIFS(_Classe,"",_Sexe,B4)</f>
        <v>69</v>
      </c>
      <c r="O4" s="201">
        <f>SUM(C4:N4)</f>
        <v>107</v>
      </c>
    </row>
    <row r="5" spans="1:15" outlineLevel="1" x14ac:dyDescent="0.25">
      <c r="B5" s="202" t="s">
        <v>8</v>
      </c>
      <c r="C5" s="161">
        <f t="shared" ref="C5:O5" si="1">IF(C2&lt;&gt;0,ROUND(C3/C2*100,0),"*")</f>
        <v>83</v>
      </c>
      <c r="D5" s="162">
        <f t="shared" si="1"/>
        <v>46</v>
      </c>
      <c r="E5" s="163">
        <f t="shared" si="1"/>
        <v>100</v>
      </c>
      <c r="F5" s="164">
        <f t="shared" si="1"/>
        <v>75</v>
      </c>
      <c r="G5" s="165">
        <f t="shared" si="1"/>
        <v>56</v>
      </c>
      <c r="H5" s="166">
        <f t="shared" si="1"/>
        <v>67</v>
      </c>
      <c r="I5" s="167">
        <f t="shared" si="1"/>
        <v>38</v>
      </c>
      <c r="J5" s="168">
        <f t="shared" si="1"/>
        <v>83</v>
      </c>
      <c r="K5" s="169">
        <f t="shared" si="1"/>
        <v>63</v>
      </c>
      <c r="L5" s="170">
        <f t="shared" si="1"/>
        <v>50</v>
      </c>
      <c r="M5" s="171">
        <f t="shared" si="1"/>
        <v>55</v>
      </c>
      <c r="N5" s="172">
        <f t="shared" si="1"/>
        <v>54</v>
      </c>
      <c r="O5" s="173">
        <f t="shared" si="1"/>
        <v>57</v>
      </c>
    </row>
    <row r="6" spans="1:15" x14ac:dyDescent="0.25">
      <c r="B6" s="203" t="s">
        <v>9</v>
      </c>
      <c r="C6" s="175">
        <f>COUNTIFS(_Classe,C1,_Niveau,B6)</f>
        <v>0</v>
      </c>
      <c r="D6" s="176">
        <f>COUNTIFS(_Classe,D1,_Niveau,B6)</f>
        <v>1</v>
      </c>
      <c r="E6" s="177">
        <f>COUNTIFS(_Classe,E1,_Niveau,B6)</f>
        <v>0</v>
      </c>
      <c r="F6" s="178">
        <f>COUNTIFS(_Classe,F1,_Niveau,B6)</f>
        <v>1</v>
      </c>
      <c r="G6" s="179">
        <f>COUNTIFS(_Classe,G1,_Niveau,B6)</f>
        <v>2</v>
      </c>
      <c r="H6" s="180">
        <f>COUNTIFS(_Classe,H1,_Niveau,B6)</f>
        <v>2</v>
      </c>
      <c r="I6" s="181">
        <f>COUNTIFS(_Classe,I1,_Niveau,B6)</f>
        <v>1</v>
      </c>
      <c r="J6" s="182">
        <f>COUNTIFS(_Classe,J1,_Niveau,B6)</f>
        <v>4</v>
      </c>
      <c r="K6" s="183">
        <f>COUNTIFS(_Classe,K1,_Niveau,B6)</f>
        <v>1</v>
      </c>
      <c r="L6" s="184">
        <f>COUNTIFS(_Classe,L1,_Niveau,B6)</f>
        <v>2</v>
      </c>
      <c r="M6" s="185">
        <f>COUNTIFS(_Classe,"NA",_Niveau,B6)</f>
        <v>6</v>
      </c>
      <c r="N6" s="186">
        <f>COUNTIFS(_Classe,"",_Niveau,B6)</f>
        <v>46</v>
      </c>
      <c r="O6" s="187">
        <f t="shared" ref="O6:O18" si="2">SUM(C6:N6)</f>
        <v>66</v>
      </c>
    </row>
    <row r="7" spans="1:15" outlineLevel="1" x14ac:dyDescent="0.25">
      <c r="B7" s="204" t="s">
        <v>10</v>
      </c>
      <c r="C7" s="205">
        <f>COUNTIFS(_Classe,C1,_Niveau,B7)</f>
        <v>0</v>
      </c>
      <c r="D7" s="206">
        <f>COUNTIFS(_Classe,D1,_Niveau,B7)</f>
        <v>4</v>
      </c>
      <c r="E7" s="207">
        <f>COUNTIFS(_Classe,E1,_Niveau,B7)</f>
        <v>2</v>
      </c>
      <c r="F7" s="208">
        <f>COUNTIFS(_Classe,F1,_Niveau,B7)</f>
        <v>1</v>
      </c>
      <c r="G7" s="209">
        <f>COUNTIFS(_Classe,G1,_Niveau,B7)</f>
        <v>3</v>
      </c>
      <c r="H7" s="210">
        <f>COUNTIFS(_Classe,H1,_Niveau,B7)</f>
        <v>4</v>
      </c>
      <c r="I7" s="211">
        <f>COUNTIFS(_Classe,I1,_Niveau,B7)</f>
        <v>3</v>
      </c>
      <c r="J7" s="212">
        <f>COUNTIFS(_Classe,J1,_Niveau,B7)</f>
        <v>1</v>
      </c>
      <c r="K7" s="213">
        <f>COUNTIFS(_Classe,K1,_Niveau,B7)</f>
        <v>2</v>
      </c>
      <c r="L7" s="214">
        <f>COUNTIFS(_Classe,L1,_Niveau,B7)</f>
        <v>2</v>
      </c>
      <c r="M7" s="215">
        <f>COUNTIFS(_Classe,"NA",_Niveau,B7)</f>
        <v>3</v>
      </c>
      <c r="N7" s="216">
        <f>COUNTIFS(_Classe,"",_Niveau,B7)</f>
        <v>31</v>
      </c>
      <c r="O7" s="217">
        <f t="shared" si="2"/>
        <v>56</v>
      </c>
    </row>
    <row r="8" spans="1:15" outlineLevel="1" x14ac:dyDescent="0.25">
      <c r="B8" s="218" t="s">
        <v>11</v>
      </c>
      <c r="C8" s="205">
        <f>COUNTIFS(_Classe,C1,_Niveau,B8)</f>
        <v>2</v>
      </c>
      <c r="D8" s="206">
        <f>COUNTIFS(_Classe,D1,_Niveau,B8)</f>
        <v>7</v>
      </c>
      <c r="E8" s="207">
        <f>COUNTIFS(_Classe,E1,_Niveau,B8)</f>
        <v>3</v>
      </c>
      <c r="F8" s="208">
        <f>COUNTIFS(_Classe,F1,_Niveau,B8)</f>
        <v>5</v>
      </c>
      <c r="G8" s="209">
        <f>COUNTIFS(_Classe,G1,_Niveau,B8)</f>
        <v>4</v>
      </c>
      <c r="H8" s="210">
        <f>COUNTIFS(_Classe,H1,_Niveau,B8)</f>
        <v>2</v>
      </c>
      <c r="I8" s="211">
        <f>COUNTIFS(_Classe,I1,_Niveau,B8)</f>
        <v>2</v>
      </c>
      <c r="J8" s="212">
        <f>COUNTIFS(_Classe,J1,_Niveau,B8)</f>
        <v>0</v>
      </c>
      <c r="K8" s="213">
        <f>COUNTIFS(_Classe,K1,_Niveau,B8)</f>
        <v>1</v>
      </c>
      <c r="L8" s="214">
        <f>COUNTIFS(_Classe,L1,_Niveau,B8)</f>
        <v>1</v>
      </c>
      <c r="M8" s="215">
        <f>COUNTIFS(_Classe,"NA",_Niveau,B8)</f>
        <v>7</v>
      </c>
      <c r="N8" s="216">
        <f>COUNTIFS(_Classe,"",_Niveau,B8)</f>
        <v>37</v>
      </c>
      <c r="O8" s="217">
        <f t="shared" si="2"/>
        <v>71</v>
      </c>
    </row>
    <row r="9" spans="1:15" outlineLevel="1" x14ac:dyDescent="0.25">
      <c r="B9" s="219" t="s">
        <v>12</v>
      </c>
      <c r="C9" s="205">
        <f>COUNTIFS(_Classe,C1,_Niveau,B9)</f>
        <v>0</v>
      </c>
      <c r="D9" s="206">
        <f>COUNTIFS(_Classe,D1,_Niveau,B9)</f>
        <v>1</v>
      </c>
      <c r="E9" s="207">
        <f>COUNTIFS(_Classe,E1,_Niveau,B9)</f>
        <v>1</v>
      </c>
      <c r="F9" s="208">
        <f>COUNTIFS(_Classe,F1,_Niveau,B9)</f>
        <v>1</v>
      </c>
      <c r="G9" s="209">
        <f>COUNTIFS(_Classe,G1,_Niveau,B9)</f>
        <v>0</v>
      </c>
      <c r="H9" s="210">
        <f>COUNTIFS(_Classe,H1,_Niveau,B9)</f>
        <v>0</v>
      </c>
      <c r="I9" s="211">
        <f>COUNTIFS(_Classe,I1,_Niveau,B9)</f>
        <v>2</v>
      </c>
      <c r="J9" s="212">
        <f>COUNTIFS(_Classe,J1,_Niveau,B9)</f>
        <v>1</v>
      </c>
      <c r="K9" s="213">
        <f>COUNTIFS(_Classe,K1,_Niveau,B9)</f>
        <v>3</v>
      </c>
      <c r="L9" s="214">
        <f>COUNTIFS(_Classe,L1,_Niveau,B9)</f>
        <v>1</v>
      </c>
      <c r="M9" s="215">
        <f>COUNTIFS(_Classe,"NA",_Niveau,B9)</f>
        <v>1</v>
      </c>
      <c r="N9" s="216">
        <f>COUNTIFS(_Classe,"",_Niveau,B9)</f>
        <v>21</v>
      </c>
      <c r="O9" s="217">
        <f t="shared" si="2"/>
        <v>32</v>
      </c>
    </row>
    <row r="10" spans="1:15" outlineLevel="1" x14ac:dyDescent="0.25">
      <c r="B10" s="220" t="s">
        <v>13</v>
      </c>
      <c r="C10" s="189">
        <f>COUNTIFS(_Classe,C1,_Niveau,B10)</f>
        <v>4</v>
      </c>
      <c r="D10" s="190">
        <f>COUNTIFS(_Classe,D1,_Niveau,B10)</f>
        <v>0</v>
      </c>
      <c r="E10" s="191">
        <f>COUNTIFS(_Classe,E1,_Niveau,B10)</f>
        <v>0</v>
      </c>
      <c r="F10" s="192">
        <f>COUNTIFS(_Classe,F1,_Niveau,B10)</f>
        <v>0</v>
      </c>
      <c r="G10" s="193">
        <f>COUNTIFS(_Classe,G1,_Niveau,B10)</f>
        <v>0</v>
      </c>
      <c r="H10" s="194">
        <f>COUNTIFS(_Classe,H1,_Niveau,B10)</f>
        <v>1</v>
      </c>
      <c r="I10" s="195">
        <f>COUNTIFS(_Classe,I1,_Niveau,B10)</f>
        <v>0</v>
      </c>
      <c r="J10" s="196">
        <f>COUNTIFS(_Classe,J1,_Niveau,B10)</f>
        <v>0</v>
      </c>
      <c r="K10" s="197">
        <f>COUNTIFS(_Classe,K1,_Niveau,B10)</f>
        <v>1</v>
      </c>
      <c r="L10" s="198">
        <f>COUNTIFS(_Classe,L1,_Niveau,B10)</f>
        <v>0</v>
      </c>
      <c r="M10" s="199">
        <f>COUNTIFS(_Classe,"NA",_Niveau,B10)</f>
        <v>3</v>
      </c>
      <c r="N10" s="200">
        <f>COUNTIFS(_Classe,"",_Niveau,B10)</f>
        <v>16</v>
      </c>
      <c r="O10" s="201">
        <f t="shared" si="2"/>
        <v>25</v>
      </c>
    </row>
    <row r="11" spans="1:15" x14ac:dyDescent="0.25">
      <c r="B11" s="221" t="s">
        <v>14</v>
      </c>
      <c r="C11" s="222">
        <f t="shared" ref="C11:L11" si="3">COUNTIFS(_Classe,C1,_Retard,"R")</f>
        <v>1</v>
      </c>
      <c r="D11" s="223">
        <f t="shared" si="3"/>
        <v>1</v>
      </c>
      <c r="E11" s="224">
        <f t="shared" si="3"/>
        <v>0</v>
      </c>
      <c r="F11" s="225">
        <f t="shared" si="3"/>
        <v>0</v>
      </c>
      <c r="G11" s="226">
        <f t="shared" si="3"/>
        <v>1</v>
      </c>
      <c r="H11" s="227">
        <f t="shared" si="3"/>
        <v>0</v>
      </c>
      <c r="I11" s="228">
        <f t="shared" si="3"/>
        <v>0</v>
      </c>
      <c r="J11" s="229">
        <f t="shared" si="3"/>
        <v>1</v>
      </c>
      <c r="K11" s="230">
        <f t="shared" si="3"/>
        <v>0</v>
      </c>
      <c r="L11" s="231">
        <f t="shared" si="3"/>
        <v>0</v>
      </c>
      <c r="M11" s="232">
        <f>COUNTIFS(_Classe,"NA",_Retard,"R")</f>
        <v>1</v>
      </c>
      <c r="N11" s="233">
        <f>COUNTIFS(_Classe,"",_Retard,"R")</f>
        <v>13</v>
      </c>
      <c r="O11" s="173">
        <f t="shared" si="2"/>
        <v>18</v>
      </c>
    </row>
    <row r="12" spans="1:15" outlineLevel="1" x14ac:dyDescent="0.25">
      <c r="B12" s="234" t="s">
        <v>15</v>
      </c>
      <c r="C12" s="175">
        <f t="shared" ref="C12:L12" si="4">COUNTIFS(_Classe,C1,_Sport,1)</f>
        <v>1</v>
      </c>
      <c r="D12" s="176">
        <f t="shared" si="4"/>
        <v>3</v>
      </c>
      <c r="E12" s="177">
        <f t="shared" si="4"/>
        <v>1</v>
      </c>
      <c r="F12" s="178">
        <f t="shared" si="4"/>
        <v>2</v>
      </c>
      <c r="G12" s="179">
        <f t="shared" si="4"/>
        <v>1</v>
      </c>
      <c r="H12" s="180">
        <f t="shared" si="4"/>
        <v>3</v>
      </c>
      <c r="I12" s="181">
        <f t="shared" si="4"/>
        <v>3</v>
      </c>
      <c r="J12" s="182">
        <f t="shared" si="4"/>
        <v>1</v>
      </c>
      <c r="K12" s="183">
        <f t="shared" si="4"/>
        <v>2</v>
      </c>
      <c r="L12" s="184">
        <f t="shared" si="4"/>
        <v>1</v>
      </c>
      <c r="M12" s="185">
        <f>COUNTIFS(_Classe,"NA",_Sport,1)</f>
        <v>4</v>
      </c>
      <c r="N12" s="186">
        <f>COUNTIFS(_Classe,"",_Sport,1)</f>
        <v>33</v>
      </c>
      <c r="O12" s="187">
        <f t="shared" si="2"/>
        <v>55</v>
      </c>
    </row>
    <row r="13" spans="1:15" outlineLevel="1" x14ac:dyDescent="0.25">
      <c r="B13" s="235" t="s">
        <v>16</v>
      </c>
      <c r="C13" s="189">
        <f t="shared" ref="C13:L13" si="5">COUNTIFS(_Classe,C1,_Latin,1)</f>
        <v>0</v>
      </c>
      <c r="D13" s="190">
        <f t="shared" si="5"/>
        <v>3</v>
      </c>
      <c r="E13" s="191">
        <f t="shared" si="5"/>
        <v>0</v>
      </c>
      <c r="F13" s="192">
        <f t="shared" si="5"/>
        <v>2</v>
      </c>
      <c r="G13" s="193">
        <f t="shared" si="5"/>
        <v>0</v>
      </c>
      <c r="H13" s="194">
        <f t="shared" si="5"/>
        <v>2</v>
      </c>
      <c r="I13" s="195">
        <f t="shared" si="5"/>
        <v>1</v>
      </c>
      <c r="J13" s="196">
        <f t="shared" si="5"/>
        <v>1</v>
      </c>
      <c r="K13" s="197">
        <f t="shared" si="5"/>
        <v>0</v>
      </c>
      <c r="L13" s="198">
        <f t="shared" si="5"/>
        <v>0</v>
      </c>
      <c r="M13" s="199">
        <f>COUNTIFS(_Classe,"NA",_Latin,1)</f>
        <v>1</v>
      </c>
      <c r="N13" s="200">
        <f>COUNTIFS(_Classe,"",_Latin,1)</f>
        <v>13</v>
      </c>
      <c r="O13" s="201">
        <f t="shared" si="2"/>
        <v>23</v>
      </c>
    </row>
    <row r="14" spans="1:15" x14ac:dyDescent="0.25">
      <c r="B14" s="236" t="s">
        <v>17</v>
      </c>
      <c r="C14" s="175">
        <f t="shared" ref="C14:L14" si="6">COUNTIFS(_Classe,C1,_Bi,1)</f>
        <v>1</v>
      </c>
      <c r="D14" s="176">
        <f t="shared" si="6"/>
        <v>2</v>
      </c>
      <c r="E14" s="177">
        <f t="shared" si="6"/>
        <v>1</v>
      </c>
      <c r="F14" s="178">
        <f t="shared" si="6"/>
        <v>1</v>
      </c>
      <c r="G14" s="179">
        <f t="shared" si="6"/>
        <v>2</v>
      </c>
      <c r="H14" s="180">
        <f t="shared" si="6"/>
        <v>3</v>
      </c>
      <c r="I14" s="181">
        <f t="shared" si="6"/>
        <v>1</v>
      </c>
      <c r="J14" s="182">
        <f t="shared" si="6"/>
        <v>2</v>
      </c>
      <c r="K14" s="183">
        <f t="shared" si="6"/>
        <v>2</v>
      </c>
      <c r="L14" s="184">
        <f t="shared" si="6"/>
        <v>1</v>
      </c>
      <c r="M14" s="185">
        <f>COUNTIFS(_Classe,"NA",_Bi,1)</f>
        <v>3</v>
      </c>
      <c r="N14" s="186">
        <f>COUNTIFS(_Classe,"",_Bi,1)</f>
        <v>41</v>
      </c>
      <c r="O14" s="187">
        <f t="shared" si="2"/>
        <v>60</v>
      </c>
    </row>
    <row r="15" spans="1:15" outlineLevel="1" x14ac:dyDescent="0.25">
      <c r="B15" s="237" t="s">
        <v>18</v>
      </c>
      <c r="C15" s="205">
        <f t="shared" ref="C15:L15" si="7">COUNTIFS(_Classe,C1,_All2,1)</f>
        <v>2</v>
      </c>
      <c r="D15" s="206">
        <f t="shared" si="7"/>
        <v>5</v>
      </c>
      <c r="E15" s="207">
        <f t="shared" si="7"/>
        <v>3</v>
      </c>
      <c r="F15" s="208">
        <f t="shared" si="7"/>
        <v>3</v>
      </c>
      <c r="G15" s="209">
        <f t="shared" si="7"/>
        <v>3</v>
      </c>
      <c r="H15" s="210">
        <f t="shared" si="7"/>
        <v>1</v>
      </c>
      <c r="I15" s="211">
        <f t="shared" si="7"/>
        <v>2</v>
      </c>
      <c r="J15" s="212">
        <f t="shared" si="7"/>
        <v>2</v>
      </c>
      <c r="K15" s="213">
        <f t="shared" si="7"/>
        <v>1</v>
      </c>
      <c r="L15" s="214">
        <f t="shared" si="7"/>
        <v>2</v>
      </c>
      <c r="M15" s="215">
        <f>COUNTIFS(_Classe,"NA",_All2,1)</f>
        <v>6</v>
      </c>
      <c r="N15" s="216">
        <f>COUNTIFS(_Classe,"",_All2,1)</f>
        <v>29</v>
      </c>
      <c r="O15" s="217">
        <f t="shared" si="2"/>
        <v>59</v>
      </c>
    </row>
    <row r="16" spans="1:15" outlineLevel="1" x14ac:dyDescent="0.25">
      <c r="B16" s="237" t="s">
        <v>19</v>
      </c>
      <c r="C16" s="205">
        <f t="shared" ref="C16:L16" si="8">COUNTIFS(_Classe,C1,_Ita2,1)</f>
        <v>2</v>
      </c>
      <c r="D16" s="206">
        <f t="shared" si="8"/>
        <v>4</v>
      </c>
      <c r="E16" s="207">
        <f t="shared" si="8"/>
        <v>2</v>
      </c>
      <c r="F16" s="208">
        <f t="shared" si="8"/>
        <v>2</v>
      </c>
      <c r="G16" s="209">
        <f t="shared" si="8"/>
        <v>2</v>
      </c>
      <c r="H16" s="210">
        <f t="shared" si="8"/>
        <v>2</v>
      </c>
      <c r="I16" s="211">
        <f t="shared" si="8"/>
        <v>2</v>
      </c>
      <c r="J16" s="212">
        <f t="shared" si="8"/>
        <v>1</v>
      </c>
      <c r="K16" s="213">
        <f t="shared" si="8"/>
        <v>1</v>
      </c>
      <c r="L16" s="214">
        <f t="shared" si="8"/>
        <v>3</v>
      </c>
      <c r="M16" s="215">
        <f>COUNTIFS(_Classe,"NA",_Ita2,1)</f>
        <v>4</v>
      </c>
      <c r="N16" s="216">
        <f>COUNTIFS(_Classe,"",_Ita2,1)</f>
        <v>39</v>
      </c>
      <c r="O16" s="217">
        <f t="shared" si="2"/>
        <v>64</v>
      </c>
    </row>
    <row r="17" spans="1:16" outlineLevel="1" x14ac:dyDescent="0.25">
      <c r="B17" s="237" t="s">
        <v>20</v>
      </c>
      <c r="C17" s="205">
        <f t="shared" ref="C17:L17" si="9">COUNTIFS(_Classe,C1,_Esp2,1)</f>
        <v>1</v>
      </c>
      <c r="D17" s="206">
        <f t="shared" si="9"/>
        <v>2</v>
      </c>
      <c r="E17" s="207">
        <f t="shared" si="9"/>
        <v>0</v>
      </c>
      <c r="F17" s="208">
        <f t="shared" si="9"/>
        <v>2</v>
      </c>
      <c r="G17" s="209">
        <f t="shared" si="9"/>
        <v>2</v>
      </c>
      <c r="H17" s="210">
        <f t="shared" si="9"/>
        <v>3</v>
      </c>
      <c r="I17" s="211">
        <f t="shared" si="9"/>
        <v>3</v>
      </c>
      <c r="J17" s="212">
        <f t="shared" si="9"/>
        <v>1</v>
      </c>
      <c r="K17" s="213">
        <f t="shared" si="9"/>
        <v>4</v>
      </c>
      <c r="L17" s="214">
        <f t="shared" si="9"/>
        <v>0</v>
      </c>
      <c r="M17" s="215">
        <f>COUNTIFS(_Classe,"NA",_Esp2,1)</f>
        <v>7</v>
      </c>
      <c r="N17" s="216">
        <f>COUNTIFS(_Classe,"",_Esp2,1)</f>
        <v>42</v>
      </c>
      <c r="O17" s="201">
        <f t="shared" si="2"/>
        <v>67</v>
      </c>
    </row>
    <row r="18" spans="1:16" outlineLevel="1" x14ac:dyDescent="0.25">
      <c r="B18" s="238" t="s">
        <v>21</v>
      </c>
      <c r="C18" s="222">
        <f t="shared" ref="C18:L18" si="10">COUNTIFS(_Classe,C1,_Bi,"",_All2,"",_Ita2,"",_Esp2,"")</f>
        <v>0</v>
      </c>
      <c r="D18" s="223">
        <f t="shared" si="10"/>
        <v>0</v>
      </c>
      <c r="E18" s="224">
        <f t="shared" si="10"/>
        <v>0</v>
      </c>
      <c r="F18" s="225">
        <f t="shared" si="10"/>
        <v>0</v>
      </c>
      <c r="G18" s="226">
        <f t="shared" si="10"/>
        <v>0</v>
      </c>
      <c r="H18" s="227">
        <f t="shared" si="10"/>
        <v>0</v>
      </c>
      <c r="I18" s="228">
        <f t="shared" si="10"/>
        <v>0</v>
      </c>
      <c r="J18" s="229">
        <f t="shared" si="10"/>
        <v>0</v>
      </c>
      <c r="K18" s="230">
        <f t="shared" si="10"/>
        <v>0</v>
      </c>
      <c r="L18" s="231">
        <f t="shared" si="10"/>
        <v>0</v>
      </c>
      <c r="M18" s="232">
        <f>COUNTIFS(_Classe,"NA",_Bi,"",_All2,"",_Ita2,"",_Esp2,"")</f>
        <v>0</v>
      </c>
      <c r="N18" s="233">
        <f>COUNTIFS(_Classe,"",_Bi,"",_All2,"",_Ita2,"",_Esp2,"")</f>
        <v>0</v>
      </c>
      <c r="O18" s="173">
        <f t="shared" si="2"/>
        <v>0</v>
      </c>
    </row>
    <row r="19" spans="1:16" ht="5.0999999999999996" customHeight="1" x14ac:dyDescent="0.25">
      <c r="B19" s="239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</row>
    <row r="20" spans="1:16" s="240" customFormat="1" ht="20.100000000000001" customHeight="1" x14ac:dyDescent="0.25">
      <c r="A20" s="241" t="s">
        <v>25</v>
      </c>
      <c r="B20" s="242" t="s">
        <v>26</v>
      </c>
      <c r="C20" s="242" t="s">
        <v>27</v>
      </c>
      <c r="D20" s="242" t="s">
        <v>28</v>
      </c>
      <c r="E20" s="242" t="s">
        <v>29</v>
      </c>
      <c r="F20" s="242" t="s">
        <v>30</v>
      </c>
      <c r="G20" s="243" t="s">
        <v>4</v>
      </c>
      <c r="H20" s="242" t="s">
        <v>31</v>
      </c>
      <c r="I20" s="244" t="s">
        <v>17</v>
      </c>
      <c r="J20" s="244" t="s">
        <v>18</v>
      </c>
      <c r="K20" s="244" t="s">
        <v>19</v>
      </c>
      <c r="L20" s="244" t="s">
        <v>20</v>
      </c>
      <c r="M20" s="245" t="s">
        <v>15</v>
      </c>
      <c r="N20" s="245" t="s">
        <v>32</v>
      </c>
      <c r="O20" s="246" t="s">
        <v>16</v>
      </c>
      <c r="P20" s="247" t="s">
        <v>33</v>
      </c>
    </row>
    <row r="21" spans="1:16" s="240" customFormat="1" x14ac:dyDescent="0.25">
      <c r="A21" s="248" t="s">
        <v>34</v>
      </c>
      <c r="B21" s="249" t="s">
        <v>35</v>
      </c>
      <c r="C21" s="250" t="s">
        <v>6</v>
      </c>
      <c r="D21" s="250"/>
      <c r="E21" s="250" t="s">
        <v>10</v>
      </c>
      <c r="F21" s="250" t="s">
        <v>9</v>
      </c>
      <c r="G21" s="250"/>
      <c r="H21" s="250" t="s">
        <v>36</v>
      </c>
      <c r="I21" s="250">
        <v>1</v>
      </c>
      <c r="J21" s="250"/>
      <c r="K21" s="250"/>
      <c r="L21" s="250"/>
      <c r="M21" s="250">
        <v>1</v>
      </c>
      <c r="N21" s="250" t="s">
        <v>37</v>
      </c>
      <c r="O21" s="250"/>
      <c r="P21" s="251"/>
    </row>
    <row r="22" spans="1:16" s="240" customFormat="1" x14ac:dyDescent="0.25">
      <c r="A22" s="248" t="s">
        <v>38</v>
      </c>
      <c r="B22" s="249" t="s">
        <v>39</v>
      </c>
      <c r="C22" s="250" t="s">
        <v>7</v>
      </c>
      <c r="D22" s="250"/>
      <c r="E22" s="250" t="s">
        <v>11</v>
      </c>
      <c r="F22" s="250" t="s">
        <v>10</v>
      </c>
      <c r="G22" s="250" t="s">
        <v>22</v>
      </c>
      <c r="H22" s="250" t="s">
        <v>40</v>
      </c>
      <c r="I22" s="250"/>
      <c r="J22" s="250">
        <v>1</v>
      </c>
      <c r="K22" s="250"/>
      <c r="L22" s="250"/>
      <c r="M22" s="250"/>
      <c r="N22" s="250"/>
      <c r="O22" s="250"/>
      <c r="P22" s="251"/>
    </row>
    <row r="23" spans="1:16" s="240" customFormat="1" x14ac:dyDescent="0.25">
      <c r="A23" s="248" t="s">
        <v>41</v>
      </c>
      <c r="B23" s="249" t="s">
        <v>42</v>
      </c>
      <c r="C23" s="250" t="s">
        <v>6</v>
      </c>
      <c r="D23" s="250"/>
      <c r="E23" s="250" t="s">
        <v>13</v>
      </c>
      <c r="F23" s="250" t="s">
        <v>10</v>
      </c>
      <c r="G23" s="250">
        <v>9</v>
      </c>
      <c r="H23" s="250" t="s">
        <v>43</v>
      </c>
      <c r="I23" s="250">
        <v>1</v>
      </c>
      <c r="J23" s="250"/>
      <c r="K23" s="250"/>
      <c r="L23" s="250"/>
      <c r="M23" s="250"/>
      <c r="N23" s="250"/>
      <c r="O23" s="250"/>
      <c r="P23" s="251"/>
    </row>
    <row r="24" spans="1:16" s="240" customFormat="1" x14ac:dyDescent="0.25">
      <c r="A24" s="248" t="s">
        <v>44</v>
      </c>
      <c r="B24" s="249" t="s">
        <v>45</v>
      </c>
      <c r="C24" s="250" t="s">
        <v>7</v>
      </c>
      <c r="D24" s="250"/>
      <c r="E24" s="250" t="s">
        <v>12</v>
      </c>
      <c r="F24" s="250" t="s">
        <v>10</v>
      </c>
      <c r="G24" s="250">
        <v>10</v>
      </c>
      <c r="H24" s="250" t="s">
        <v>46</v>
      </c>
      <c r="I24" s="250"/>
      <c r="J24" s="250">
        <v>1</v>
      </c>
      <c r="K24" s="250"/>
      <c r="L24" s="250"/>
      <c r="M24" s="250"/>
      <c r="N24" s="250"/>
      <c r="O24" s="250"/>
      <c r="P24" s="251" t="s">
        <v>47</v>
      </c>
    </row>
    <row r="25" spans="1:16" s="240" customFormat="1" x14ac:dyDescent="0.25">
      <c r="A25" s="248" t="s">
        <v>48</v>
      </c>
      <c r="B25" s="249" t="s">
        <v>49</v>
      </c>
      <c r="C25" s="250" t="s">
        <v>7</v>
      </c>
      <c r="D25" s="250"/>
      <c r="E25" s="250" t="s">
        <v>13</v>
      </c>
      <c r="F25" s="250" t="s">
        <v>11</v>
      </c>
      <c r="G25" s="250"/>
      <c r="H25" s="250" t="s">
        <v>46</v>
      </c>
      <c r="I25" s="250"/>
      <c r="J25" s="250">
        <v>1</v>
      </c>
      <c r="K25" s="250"/>
      <c r="L25" s="250"/>
      <c r="M25" s="250"/>
      <c r="N25" s="250"/>
      <c r="O25" s="250"/>
      <c r="P25" s="251" t="s">
        <v>50</v>
      </c>
    </row>
    <row r="26" spans="1:16" s="240" customFormat="1" x14ac:dyDescent="0.25">
      <c r="A26" s="248" t="s">
        <v>51</v>
      </c>
      <c r="B26" s="249" t="s">
        <v>52</v>
      </c>
      <c r="C26" s="250" t="s">
        <v>6</v>
      </c>
      <c r="D26" s="250"/>
      <c r="E26" s="250" t="s">
        <v>10</v>
      </c>
      <c r="F26" s="250" t="s">
        <v>10</v>
      </c>
      <c r="G26" s="250">
        <v>6</v>
      </c>
      <c r="H26" s="250" t="s">
        <v>40</v>
      </c>
      <c r="I26" s="250"/>
      <c r="J26" s="250"/>
      <c r="K26" s="250"/>
      <c r="L26" s="250">
        <v>1</v>
      </c>
      <c r="M26" s="250">
        <v>1</v>
      </c>
      <c r="N26" s="250" t="s">
        <v>37</v>
      </c>
      <c r="O26" s="250"/>
      <c r="P26" s="251" t="s">
        <v>53</v>
      </c>
    </row>
    <row r="27" spans="1:16" s="240" customFormat="1" x14ac:dyDescent="0.25">
      <c r="A27" s="248" t="s">
        <v>34</v>
      </c>
      <c r="B27" s="249" t="s">
        <v>54</v>
      </c>
      <c r="C27" s="250" t="s">
        <v>7</v>
      </c>
      <c r="D27" s="250"/>
      <c r="E27" s="250" t="s">
        <v>10</v>
      </c>
      <c r="F27" s="250" t="s">
        <v>10</v>
      </c>
      <c r="G27" s="250"/>
      <c r="H27" s="250" t="s">
        <v>55</v>
      </c>
      <c r="I27" s="250"/>
      <c r="J27" s="250"/>
      <c r="K27" s="250">
        <v>1</v>
      </c>
      <c r="L27" s="250"/>
      <c r="M27" s="250"/>
      <c r="N27" s="250"/>
      <c r="O27" s="250"/>
      <c r="P27" s="251"/>
    </row>
    <row r="28" spans="1:16" s="240" customFormat="1" x14ac:dyDescent="0.25">
      <c r="A28" s="248" t="s">
        <v>56</v>
      </c>
      <c r="B28" s="249" t="s">
        <v>35</v>
      </c>
      <c r="C28" s="250" t="s">
        <v>6</v>
      </c>
      <c r="D28" s="250" t="s">
        <v>14</v>
      </c>
      <c r="E28" s="250" t="s">
        <v>11</v>
      </c>
      <c r="F28" s="250" t="s">
        <v>10</v>
      </c>
      <c r="G28" s="250"/>
      <c r="H28" s="250" t="s">
        <v>43</v>
      </c>
      <c r="I28" s="250">
        <v>1</v>
      </c>
      <c r="J28" s="250"/>
      <c r="K28" s="250"/>
      <c r="L28" s="250"/>
      <c r="M28" s="250"/>
      <c r="N28" s="250"/>
      <c r="O28" s="250"/>
      <c r="P28" s="251"/>
    </row>
    <row r="29" spans="1:16" s="240" customFormat="1" x14ac:dyDescent="0.25">
      <c r="A29" s="248" t="s">
        <v>57</v>
      </c>
      <c r="B29" s="249" t="s">
        <v>58</v>
      </c>
      <c r="C29" s="250" t="s">
        <v>6</v>
      </c>
      <c r="D29" s="250"/>
      <c r="E29" s="250" t="s">
        <v>11</v>
      </c>
      <c r="F29" s="250" t="s">
        <v>9</v>
      </c>
      <c r="G29" s="250">
        <v>6</v>
      </c>
      <c r="H29" s="250" t="s">
        <v>59</v>
      </c>
      <c r="I29" s="250"/>
      <c r="J29" s="250"/>
      <c r="K29" s="250">
        <v>1</v>
      </c>
      <c r="L29" s="250"/>
      <c r="M29" s="250">
        <v>1</v>
      </c>
      <c r="N29" s="250" t="s">
        <v>37</v>
      </c>
      <c r="O29" s="250">
        <v>1</v>
      </c>
      <c r="P29" s="251" t="s">
        <v>47</v>
      </c>
    </row>
    <row r="30" spans="1:16" s="240" customFormat="1" x14ac:dyDescent="0.25">
      <c r="A30" s="248" t="s">
        <v>34</v>
      </c>
      <c r="B30" s="249" t="s">
        <v>60</v>
      </c>
      <c r="C30" s="250" t="s">
        <v>6</v>
      </c>
      <c r="D30" s="250"/>
      <c r="E30" s="250" t="s">
        <v>10</v>
      </c>
      <c r="F30" s="250" t="s">
        <v>11</v>
      </c>
      <c r="G30" s="250"/>
      <c r="H30" s="250" t="s">
        <v>55</v>
      </c>
      <c r="I30" s="250">
        <v>1</v>
      </c>
      <c r="J30" s="250"/>
      <c r="K30" s="250"/>
      <c r="L30" s="250"/>
      <c r="M30" s="250"/>
      <c r="N30" s="250"/>
      <c r="O30" s="250"/>
      <c r="P30" s="251" t="s">
        <v>53</v>
      </c>
    </row>
    <row r="31" spans="1:16" s="240" customFormat="1" x14ac:dyDescent="0.25">
      <c r="A31" s="248" t="s">
        <v>61</v>
      </c>
      <c r="B31" s="249" t="s">
        <v>62</v>
      </c>
      <c r="C31" s="250" t="s">
        <v>6</v>
      </c>
      <c r="D31" s="250"/>
      <c r="E31" s="250" t="s">
        <v>10</v>
      </c>
      <c r="F31" s="250" t="s">
        <v>9</v>
      </c>
      <c r="G31" s="250"/>
      <c r="H31" s="250" t="s">
        <v>43</v>
      </c>
      <c r="I31" s="250"/>
      <c r="J31" s="250"/>
      <c r="K31" s="250">
        <v>1</v>
      </c>
      <c r="L31" s="250"/>
      <c r="M31" s="250"/>
      <c r="N31" s="250"/>
      <c r="O31" s="250"/>
      <c r="P31" s="251"/>
    </row>
    <row r="32" spans="1:16" s="240" customFormat="1" x14ac:dyDescent="0.25">
      <c r="A32" s="248" t="s">
        <v>63</v>
      </c>
      <c r="B32" s="249" t="s">
        <v>64</v>
      </c>
      <c r="C32" s="250" t="s">
        <v>7</v>
      </c>
      <c r="D32" s="250"/>
      <c r="E32" s="250" t="s">
        <v>10</v>
      </c>
      <c r="F32" s="250" t="s">
        <v>9</v>
      </c>
      <c r="G32" s="250"/>
      <c r="H32" s="250" t="s">
        <v>46</v>
      </c>
      <c r="I32" s="250">
        <v>1</v>
      </c>
      <c r="J32" s="250"/>
      <c r="K32" s="250"/>
      <c r="L32" s="250"/>
      <c r="M32" s="250"/>
      <c r="N32" s="250"/>
      <c r="O32" s="250"/>
      <c r="P32" s="251" t="s">
        <v>65</v>
      </c>
    </row>
    <row r="33" spans="1:16" s="240" customFormat="1" x14ac:dyDescent="0.25">
      <c r="A33" s="248" t="s">
        <v>66</v>
      </c>
      <c r="B33" s="249" t="s">
        <v>67</v>
      </c>
      <c r="C33" s="250" t="s">
        <v>6</v>
      </c>
      <c r="D33" s="250"/>
      <c r="E33" s="250" t="s">
        <v>9</v>
      </c>
      <c r="F33" s="250" t="s">
        <v>10</v>
      </c>
      <c r="G33" s="250"/>
      <c r="H33" s="250" t="s">
        <v>68</v>
      </c>
      <c r="I33" s="250">
        <v>1</v>
      </c>
      <c r="J33" s="250"/>
      <c r="K33" s="250"/>
      <c r="L33" s="250"/>
      <c r="M33" s="250"/>
      <c r="N33" s="250"/>
      <c r="O33" s="250"/>
      <c r="P33" s="251" t="s">
        <v>69</v>
      </c>
    </row>
    <row r="34" spans="1:16" s="240" customFormat="1" x14ac:dyDescent="0.25">
      <c r="A34" s="248" t="s">
        <v>70</v>
      </c>
      <c r="B34" s="249" t="s">
        <v>71</v>
      </c>
      <c r="C34" s="250" t="s">
        <v>7</v>
      </c>
      <c r="D34" s="250" t="s">
        <v>14</v>
      </c>
      <c r="E34" s="250" t="s">
        <v>12</v>
      </c>
      <c r="F34" s="250" t="s">
        <v>10</v>
      </c>
      <c r="G34" s="250"/>
      <c r="H34" s="250" t="s">
        <v>55</v>
      </c>
      <c r="I34" s="250"/>
      <c r="J34" s="250"/>
      <c r="K34" s="250">
        <v>1</v>
      </c>
      <c r="L34" s="250"/>
      <c r="M34" s="250"/>
      <c r="N34" s="250"/>
      <c r="O34" s="250"/>
      <c r="P34" s="251"/>
    </row>
    <row r="35" spans="1:16" s="240" customFormat="1" x14ac:dyDescent="0.25">
      <c r="A35" s="248" t="s">
        <v>72</v>
      </c>
      <c r="B35" s="249" t="s">
        <v>73</v>
      </c>
      <c r="C35" s="250" t="s">
        <v>6</v>
      </c>
      <c r="D35" s="250"/>
      <c r="E35" s="250" t="s">
        <v>9</v>
      </c>
      <c r="F35" s="250" t="s">
        <v>9</v>
      </c>
      <c r="G35" s="250">
        <v>9</v>
      </c>
      <c r="H35" s="250" t="s">
        <v>55</v>
      </c>
      <c r="I35" s="250"/>
      <c r="J35" s="250"/>
      <c r="K35" s="250"/>
      <c r="L35" s="250">
        <v>1</v>
      </c>
      <c r="M35" s="250"/>
      <c r="N35" s="250"/>
      <c r="O35" s="250"/>
      <c r="P35" s="251" t="s">
        <v>69</v>
      </c>
    </row>
    <row r="36" spans="1:16" s="240" customFormat="1" x14ac:dyDescent="0.25">
      <c r="A36" s="248" t="s">
        <v>70</v>
      </c>
      <c r="B36" s="249" t="s">
        <v>74</v>
      </c>
      <c r="C36" s="250" t="s">
        <v>7</v>
      </c>
      <c r="D36" s="250"/>
      <c r="E36" s="250" t="s">
        <v>13</v>
      </c>
      <c r="F36" s="250" t="s">
        <v>9</v>
      </c>
      <c r="G36" s="250"/>
      <c r="H36" s="250" t="s">
        <v>40</v>
      </c>
      <c r="I36" s="250"/>
      <c r="J36" s="250"/>
      <c r="K36" s="250"/>
      <c r="L36" s="250">
        <v>1</v>
      </c>
      <c r="M36" s="250"/>
      <c r="N36" s="250"/>
      <c r="O36" s="250"/>
      <c r="P36" s="251"/>
    </row>
    <row r="37" spans="1:16" s="240" customFormat="1" x14ac:dyDescent="0.25">
      <c r="A37" s="248" t="s">
        <v>75</v>
      </c>
      <c r="B37" s="249" t="s">
        <v>76</v>
      </c>
      <c r="C37" s="250" t="s">
        <v>7</v>
      </c>
      <c r="D37" s="250"/>
      <c r="E37" s="250" t="s">
        <v>13</v>
      </c>
      <c r="F37" s="250" t="s">
        <v>10</v>
      </c>
      <c r="G37" s="250"/>
      <c r="H37" s="250" t="s">
        <v>77</v>
      </c>
      <c r="I37" s="250">
        <v>1</v>
      </c>
      <c r="J37" s="250"/>
      <c r="K37" s="250"/>
      <c r="L37" s="250"/>
      <c r="M37" s="250"/>
      <c r="N37" s="250"/>
      <c r="O37" s="250"/>
      <c r="P37" s="251" t="s">
        <v>50</v>
      </c>
    </row>
    <row r="38" spans="1:16" s="240" customFormat="1" x14ac:dyDescent="0.25">
      <c r="A38" s="248" t="s">
        <v>78</v>
      </c>
      <c r="B38" s="249" t="s">
        <v>67</v>
      </c>
      <c r="C38" s="250" t="s">
        <v>6</v>
      </c>
      <c r="D38" s="250"/>
      <c r="E38" s="250" t="s">
        <v>11</v>
      </c>
      <c r="F38" s="250" t="s">
        <v>9</v>
      </c>
      <c r="G38" s="250"/>
      <c r="H38" s="250" t="s">
        <v>79</v>
      </c>
      <c r="I38" s="250">
        <v>1</v>
      </c>
      <c r="J38" s="250"/>
      <c r="K38" s="250"/>
      <c r="L38" s="250"/>
      <c r="M38" s="250"/>
      <c r="N38" s="250"/>
      <c r="O38" s="250"/>
      <c r="P38" s="251" t="s">
        <v>80</v>
      </c>
    </row>
    <row r="39" spans="1:16" s="240" customFormat="1" x14ac:dyDescent="0.25">
      <c r="A39" s="248" t="s">
        <v>81</v>
      </c>
      <c r="B39" s="249" t="s">
        <v>82</v>
      </c>
      <c r="C39" s="250" t="s">
        <v>7</v>
      </c>
      <c r="D39" s="250"/>
      <c r="E39" s="250" t="s">
        <v>11</v>
      </c>
      <c r="F39" s="250" t="s">
        <v>11</v>
      </c>
      <c r="G39" s="250">
        <v>6</v>
      </c>
      <c r="H39" s="250" t="s">
        <v>36</v>
      </c>
      <c r="I39" s="250"/>
      <c r="J39" s="250"/>
      <c r="K39" s="250">
        <v>1</v>
      </c>
      <c r="L39" s="250"/>
      <c r="M39" s="250"/>
      <c r="N39" s="250"/>
      <c r="O39" s="250"/>
      <c r="P39" s="251" t="s">
        <v>80</v>
      </c>
    </row>
    <row r="40" spans="1:16" s="240" customFormat="1" x14ac:dyDescent="0.25">
      <c r="A40" s="248" t="s">
        <v>83</v>
      </c>
      <c r="B40" s="249" t="s">
        <v>84</v>
      </c>
      <c r="C40" s="250" t="s">
        <v>6</v>
      </c>
      <c r="D40" s="250"/>
      <c r="E40" s="250" t="s">
        <v>10</v>
      </c>
      <c r="F40" s="250" t="s">
        <v>10</v>
      </c>
      <c r="G40" s="250"/>
      <c r="H40" s="250" t="s">
        <v>36</v>
      </c>
      <c r="I40" s="250"/>
      <c r="J40" s="250"/>
      <c r="K40" s="250"/>
      <c r="L40" s="250">
        <v>1</v>
      </c>
      <c r="M40" s="250"/>
      <c r="N40" s="250"/>
      <c r="O40" s="250"/>
      <c r="P40" s="251" t="s">
        <v>85</v>
      </c>
    </row>
    <row r="41" spans="1:16" s="240" customFormat="1" x14ac:dyDescent="0.25">
      <c r="A41" s="248" t="s">
        <v>86</v>
      </c>
      <c r="B41" s="249" t="s">
        <v>87</v>
      </c>
      <c r="C41" s="250" t="s">
        <v>6</v>
      </c>
      <c r="D41" s="250"/>
      <c r="E41" s="250" t="s">
        <v>9</v>
      </c>
      <c r="F41" s="250" t="s">
        <v>11</v>
      </c>
      <c r="G41" s="250"/>
      <c r="H41" s="250" t="s">
        <v>40</v>
      </c>
      <c r="I41" s="250"/>
      <c r="J41" s="250"/>
      <c r="K41" s="250"/>
      <c r="L41" s="250">
        <v>1</v>
      </c>
      <c r="M41" s="250"/>
      <c r="N41" s="250"/>
      <c r="O41" s="250"/>
      <c r="P41" s="251"/>
    </row>
    <row r="42" spans="1:16" s="240" customFormat="1" x14ac:dyDescent="0.25">
      <c r="A42" s="248" t="s">
        <v>70</v>
      </c>
      <c r="B42" s="249" t="s">
        <v>64</v>
      </c>
      <c r="C42" s="250" t="s">
        <v>7</v>
      </c>
      <c r="D42" s="250"/>
      <c r="E42" s="250" t="s">
        <v>11</v>
      </c>
      <c r="F42" s="250" t="s">
        <v>9</v>
      </c>
      <c r="G42" s="250"/>
      <c r="H42" s="250" t="s">
        <v>79</v>
      </c>
      <c r="I42" s="250">
        <v>1</v>
      </c>
      <c r="J42" s="250"/>
      <c r="K42" s="250"/>
      <c r="L42" s="250"/>
      <c r="M42" s="250"/>
      <c r="N42" s="250"/>
      <c r="O42" s="250"/>
      <c r="P42" s="251" t="s">
        <v>80</v>
      </c>
    </row>
    <row r="43" spans="1:16" s="240" customFormat="1" x14ac:dyDescent="0.25">
      <c r="A43" s="248" t="s">
        <v>88</v>
      </c>
      <c r="B43" s="249" t="s">
        <v>52</v>
      </c>
      <c r="C43" s="250" t="s">
        <v>6</v>
      </c>
      <c r="D43" s="250"/>
      <c r="E43" s="250" t="s">
        <v>11</v>
      </c>
      <c r="F43" s="250" t="s">
        <v>13</v>
      </c>
      <c r="G43" s="250" t="s">
        <v>22</v>
      </c>
      <c r="H43" s="250" t="s">
        <v>68</v>
      </c>
      <c r="I43" s="250"/>
      <c r="J43" s="250">
        <v>1</v>
      </c>
      <c r="K43" s="250"/>
      <c r="L43" s="250"/>
      <c r="M43" s="250">
        <v>1</v>
      </c>
      <c r="N43" s="250" t="s">
        <v>37</v>
      </c>
      <c r="O43" s="250"/>
      <c r="P43" s="251" t="s">
        <v>65</v>
      </c>
    </row>
    <row r="44" spans="1:16" s="240" customFormat="1" x14ac:dyDescent="0.25">
      <c r="A44" s="248" t="s">
        <v>56</v>
      </c>
      <c r="B44" s="249" t="s">
        <v>76</v>
      </c>
      <c r="C44" s="250" t="s">
        <v>7</v>
      </c>
      <c r="D44" s="250" t="s">
        <v>14</v>
      </c>
      <c r="E44" s="250" t="s">
        <v>9</v>
      </c>
      <c r="F44" s="250" t="s">
        <v>9</v>
      </c>
      <c r="G44" s="250"/>
      <c r="H44" s="250" t="s">
        <v>40</v>
      </c>
      <c r="I44" s="250"/>
      <c r="J44" s="250"/>
      <c r="K44" s="250"/>
      <c r="L44" s="250">
        <v>1</v>
      </c>
      <c r="M44" s="250"/>
      <c r="N44" s="250"/>
      <c r="O44" s="250"/>
      <c r="P44" s="251" t="s">
        <v>89</v>
      </c>
    </row>
    <row r="45" spans="1:16" s="240" customFormat="1" x14ac:dyDescent="0.25">
      <c r="A45" s="248" t="s">
        <v>66</v>
      </c>
      <c r="B45" s="249" t="s">
        <v>90</v>
      </c>
      <c r="C45" s="250" t="s">
        <v>7</v>
      </c>
      <c r="D45" s="250"/>
      <c r="E45" s="250" t="s">
        <v>10</v>
      </c>
      <c r="F45" s="250" t="s">
        <v>9</v>
      </c>
      <c r="G45" s="250"/>
      <c r="H45" s="250" t="s">
        <v>36</v>
      </c>
      <c r="I45" s="250">
        <v>1</v>
      </c>
      <c r="J45" s="250"/>
      <c r="K45" s="250"/>
      <c r="L45" s="250"/>
      <c r="M45" s="250"/>
      <c r="N45" s="250"/>
      <c r="O45" s="250"/>
      <c r="P45" s="251" t="s">
        <v>65</v>
      </c>
    </row>
    <row r="46" spans="1:16" s="240" customFormat="1" x14ac:dyDescent="0.25">
      <c r="A46" s="248" t="s">
        <v>91</v>
      </c>
      <c r="B46" s="249" t="s">
        <v>92</v>
      </c>
      <c r="C46" s="250" t="s">
        <v>6</v>
      </c>
      <c r="D46" s="250" t="s">
        <v>14</v>
      </c>
      <c r="E46" s="250" t="s">
        <v>9</v>
      </c>
      <c r="F46" s="250" t="s">
        <v>12</v>
      </c>
      <c r="G46" s="250">
        <v>8</v>
      </c>
      <c r="H46" s="250" t="s">
        <v>77</v>
      </c>
      <c r="I46" s="250"/>
      <c r="J46" s="250">
        <v>1</v>
      </c>
      <c r="K46" s="250"/>
      <c r="L46" s="250"/>
      <c r="M46" s="250"/>
      <c r="N46" s="250"/>
      <c r="O46" s="250"/>
      <c r="P46" s="251" t="s">
        <v>69</v>
      </c>
    </row>
    <row r="47" spans="1:16" s="240" customFormat="1" x14ac:dyDescent="0.25">
      <c r="A47" s="248" t="s">
        <v>70</v>
      </c>
      <c r="B47" s="249" t="s">
        <v>93</v>
      </c>
      <c r="C47" s="250" t="s">
        <v>6</v>
      </c>
      <c r="D47" s="250"/>
      <c r="E47" s="250" t="s">
        <v>9</v>
      </c>
      <c r="F47" s="250" t="s">
        <v>10</v>
      </c>
      <c r="G47" s="250">
        <v>5</v>
      </c>
      <c r="H47" s="250" t="s">
        <v>43</v>
      </c>
      <c r="I47" s="250"/>
      <c r="J47" s="250"/>
      <c r="K47" s="250"/>
      <c r="L47" s="250">
        <v>1</v>
      </c>
      <c r="M47" s="250">
        <v>1</v>
      </c>
      <c r="N47" s="250" t="s">
        <v>37</v>
      </c>
      <c r="O47" s="250"/>
      <c r="P47" s="251" t="s">
        <v>89</v>
      </c>
    </row>
    <row r="48" spans="1:16" s="240" customFormat="1" x14ac:dyDescent="0.25">
      <c r="A48" s="248" t="s">
        <v>94</v>
      </c>
      <c r="B48" s="249" t="s">
        <v>95</v>
      </c>
      <c r="C48" s="250" t="s">
        <v>7</v>
      </c>
      <c r="D48" s="250"/>
      <c r="E48" s="250" t="s">
        <v>11</v>
      </c>
      <c r="F48" s="250" t="s">
        <v>13</v>
      </c>
      <c r="G48" s="250"/>
      <c r="H48" s="250" t="s">
        <v>68</v>
      </c>
      <c r="I48" s="250"/>
      <c r="J48" s="250"/>
      <c r="K48" s="250"/>
      <c r="L48" s="250">
        <v>1</v>
      </c>
      <c r="M48" s="250"/>
      <c r="N48" s="250"/>
      <c r="O48" s="250"/>
      <c r="P48" s="251"/>
    </row>
    <row r="49" spans="1:16" s="240" customFormat="1" x14ac:dyDescent="0.25">
      <c r="A49" s="248" t="s">
        <v>51</v>
      </c>
      <c r="B49" s="249" t="s">
        <v>96</v>
      </c>
      <c r="C49" s="250" t="s">
        <v>6</v>
      </c>
      <c r="D49" s="250"/>
      <c r="E49" s="250" t="s">
        <v>11</v>
      </c>
      <c r="F49" s="250" t="s">
        <v>9</v>
      </c>
      <c r="G49" s="250"/>
      <c r="H49" s="250" t="s">
        <v>77</v>
      </c>
      <c r="I49" s="250"/>
      <c r="J49" s="250"/>
      <c r="K49" s="250">
        <v>1</v>
      </c>
      <c r="L49" s="250"/>
      <c r="M49" s="250"/>
      <c r="N49" s="250"/>
      <c r="O49" s="250"/>
      <c r="P49" s="251"/>
    </row>
    <row r="50" spans="1:16" s="240" customFormat="1" x14ac:dyDescent="0.25">
      <c r="A50" s="248" t="s">
        <v>51</v>
      </c>
      <c r="B50" s="249" t="s">
        <v>97</v>
      </c>
      <c r="C50" s="250" t="s">
        <v>6</v>
      </c>
      <c r="D50" s="250"/>
      <c r="E50" s="250" t="s">
        <v>10</v>
      </c>
      <c r="F50" s="250" t="s">
        <v>10</v>
      </c>
      <c r="G50" s="250" t="s">
        <v>22</v>
      </c>
      <c r="H50" s="250" t="s">
        <v>46</v>
      </c>
      <c r="I50" s="250"/>
      <c r="J50" s="250"/>
      <c r="K50" s="250"/>
      <c r="L50" s="250">
        <v>1</v>
      </c>
      <c r="M50" s="250"/>
      <c r="N50" s="250"/>
      <c r="O50" s="250"/>
      <c r="P50" s="251" t="s">
        <v>47</v>
      </c>
    </row>
    <row r="51" spans="1:16" s="240" customFormat="1" x14ac:dyDescent="0.25">
      <c r="A51" s="248" t="s">
        <v>57</v>
      </c>
      <c r="B51" s="249" t="s">
        <v>98</v>
      </c>
      <c r="C51" s="250" t="s">
        <v>7</v>
      </c>
      <c r="D51" s="250"/>
      <c r="E51" s="250" t="s">
        <v>9</v>
      </c>
      <c r="F51" s="250" t="s">
        <v>10</v>
      </c>
      <c r="G51" s="250">
        <v>10</v>
      </c>
      <c r="H51" s="250" t="s">
        <v>46</v>
      </c>
      <c r="I51" s="250"/>
      <c r="J51" s="250"/>
      <c r="K51" s="250">
        <v>1</v>
      </c>
      <c r="L51" s="250"/>
      <c r="M51" s="250">
        <v>1</v>
      </c>
      <c r="N51" s="250" t="s">
        <v>37</v>
      </c>
      <c r="O51" s="250"/>
      <c r="P51" s="251" t="s">
        <v>80</v>
      </c>
    </row>
    <row r="52" spans="1:16" s="240" customFormat="1" x14ac:dyDescent="0.25">
      <c r="A52" s="248" t="s">
        <v>99</v>
      </c>
      <c r="B52" s="249" t="s">
        <v>74</v>
      </c>
      <c r="C52" s="250" t="s">
        <v>7</v>
      </c>
      <c r="D52" s="250"/>
      <c r="E52" s="250" t="s">
        <v>11</v>
      </c>
      <c r="F52" s="250" t="s">
        <v>10</v>
      </c>
      <c r="G52" s="250"/>
      <c r="H52" s="250" t="s">
        <v>40</v>
      </c>
      <c r="I52" s="250">
        <v>1</v>
      </c>
      <c r="J52" s="250"/>
      <c r="K52" s="250"/>
      <c r="L52" s="250"/>
      <c r="M52" s="250"/>
      <c r="N52" s="250"/>
      <c r="O52" s="250"/>
      <c r="P52" s="251" t="s">
        <v>47</v>
      </c>
    </row>
    <row r="53" spans="1:16" s="240" customFormat="1" x14ac:dyDescent="0.25">
      <c r="A53" s="248" t="s">
        <v>34</v>
      </c>
      <c r="B53" s="249" t="s">
        <v>100</v>
      </c>
      <c r="C53" s="250" t="s">
        <v>7</v>
      </c>
      <c r="D53" s="250"/>
      <c r="E53" s="250" t="s">
        <v>11</v>
      </c>
      <c r="F53" s="250" t="s">
        <v>10</v>
      </c>
      <c r="G53" s="250"/>
      <c r="H53" s="250" t="s">
        <v>68</v>
      </c>
      <c r="I53" s="250"/>
      <c r="J53" s="250"/>
      <c r="K53" s="250">
        <v>1</v>
      </c>
      <c r="L53" s="250"/>
      <c r="M53" s="250">
        <v>1</v>
      </c>
      <c r="N53" s="250" t="s">
        <v>37</v>
      </c>
      <c r="O53" s="250"/>
      <c r="P53" s="251" t="s">
        <v>53</v>
      </c>
    </row>
    <row r="54" spans="1:16" s="240" customFormat="1" x14ac:dyDescent="0.25">
      <c r="A54" s="248" t="s">
        <v>51</v>
      </c>
      <c r="B54" s="249" t="s">
        <v>54</v>
      </c>
      <c r="C54" s="250" t="s">
        <v>7</v>
      </c>
      <c r="D54" s="250"/>
      <c r="E54" s="250" t="s">
        <v>11</v>
      </c>
      <c r="F54" s="250" t="s">
        <v>9</v>
      </c>
      <c r="G54" s="250"/>
      <c r="H54" s="250" t="s">
        <v>46</v>
      </c>
      <c r="I54" s="250"/>
      <c r="J54" s="250"/>
      <c r="K54" s="250">
        <v>1</v>
      </c>
      <c r="L54" s="250"/>
      <c r="M54" s="250"/>
      <c r="N54" s="250"/>
      <c r="O54" s="250"/>
      <c r="P54" s="251" t="s">
        <v>89</v>
      </c>
    </row>
    <row r="55" spans="1:16" s="240" customFormat="1" x14ac:dyDescent="0.25">
      <c r="A55" s="248" t="s">
        <v>101</v>
      </c>
      <c r="B55" s="249" t="s">
        <v>95</v>
      </c>
      <c r="C55" s="250" t="s">
        <v>7</v>
      </c>
      <c r="D55" s="250"/>
      <c r="E55" s="250" t="s">
        <v>12</v>
      </c>
      <c r="F55" s="250" t="s">
        <v>13</v>
      </c>
      <c r="G55" s="250"/>
      <c r="H55" s="250" t="s">
        <v>55</v>
      </c>
      <c r="I55" s="250">
        <v>1</v>
      </c>
      <c r="J55" s="250"/>
      <c r="K55" s="250"/>
      <c r="L55" s="250"/>
      <c r="M55" s="250"/>
      <c r="N55" s="250"/>
      <c r="O55" s="250"/>
      <c r="P55" s="251"/>
    </row>
    <row r="56" spans="1:16" s="240" customFormat="1" x14ac:dyDescent="0.25">
      <c r="A56" s="248" t="s">
        <v>102</v>
      </c>
      <c r="B56" s="249" t="s">
        <v>103</v>
      </c>
      <c r="C56" s="250" t="s">
        <v>6</v>
      </c>
      <c r="D56" s="250"/>
      <c r="E56" s="250" t="s">
        <v>13</v>
      </c>
      <c r="F56" s="250" t="s">
        <v>10</v>
      </c>
      <c r="G56" s="250">
        <v>1</v>
      </c>
      <c r="H56" s="250" t="s">
        <v>43</v>
      </c>
      <c r="I56" s="250">
        <v>1</v>
      </c>
      <c r="J56" s="250"/>
      <c r="K56" s="250"/>
      <c r="L56" s="250"/>
      <c r="M56" s="250"/>
      <c r="N56" s="250"/>
      <c r="O56" s="250"/>
      <c r="P56" s="251" t="s">
        <v>53</v>
      </c>
    </row>
    <row r="57" spans="1:16" s="240" customFormat="1" x14ac:dyDescent="0.25">
      <c r="A57" s="248" t="s">
        <v>104</v>
      </c>
      <c r="B57" s="249" t="s">
        <v>60</v>
      </c>
      <c r="C57" s="250" t="s">
        <v>6</v>
      </c>
      <c r="D57" s="250"/>
      <c r="E57" s="250" t="s">
        <v>9</v>
      </c>
      <c r="F57" s="250" t="s">
        <v>9</v>
      </c>
      <c r="G57" s="250">
        <v>8</v>
      </c>
      <c r="H57" s="250" t="s">
        <v>59</v>
      </c>
      <c r="I57" s="250">
        <v>1</v>
      </c>
      <c r="J57" s="250"/>
      <c r="K57" s="250"/>
      <c r="L57" s="250"/>
      <c r="M57" s="250">
        <v>1</v>
      </c>
      <c r="N57" s="250" t="s">
        <v>37</v>
      </c>
      <c r="O57" s="250"/>
      <c r="P57" s="251" t="s">
        <v>89</v>
      </c>
    </row>
    <row r="58" spans="1:16" s="240" customFormat="1" x14ac:dyDescent="0.25">
      <c r="A58" s="248" t="s">
        <v>72</v>
      </c>
      <c r="B58" s="249" t="s">
        <v>54</v>
      </c>
      <c r="C58" s="250" t="s">
        <v>7</v>
      </c>
      <c r="D58" s="250"/>
      <c r="E58" s="250" t="s">
        <v>11</v>
      </c>
      <c r="F58" s="250" t="s">
        <v>9</v>
      </c>
      <c r="G58" s="250"/>
      <c r="H58" s="250" t="s">
        <v>68</v>
      </c>
      <c r="I58" s="250">
        <v>1</v>
      </c>
      <c r="J58" s="250"/>
      <c r="K58" s="250"/>
      <c r="L58" s="250"/>
      <c r="M58" s="250"/>
      <c r="N58" s="250"/>
      <c r="O58" s="250"/>
      <c r="P58" s="251" t="s">
        <v>65</v>
      </c>
    </row>
    <row r="59" spans="1:16" s="240" customFormat="1" x14ac:dyDescent="0.25">
      <c r="A59" s="248" t="s">
        <v>105</v>
      </c>
      <c r="B59" s="249" t="s">
        <v>42</v>
      </c>
      <c r="C59" s="250" t="s">
        <v>6</v>
      </c>
      <c r="D59" s="250"/>
      <c r="E59" s="250" t="s">
        <v>12</v>
      </c>
      <c r="F59" s="250" t="s">
        <v>10</v>
      </c>
      <c r="G59" s="250"/>
      <c r="H59" s="250" t="s">
        <v>79</v>
      </c>
      <c r="I59" s="250">
        <v>1</v>
      </c>
      <c r="J59" s="250"/>
      <c r="K59" s="250"/>
      <c r="L59" s="250"/>
      <c r="M59" s="250"/>
      <c r="N59" s="250"/>
      <c r="O59" s="250"/>
      <c r="P59" s="251" t="s">
        <v>53</v>
      </c>
    </row>
    <row r="60" spans="1:16" s="240" customFormat="1" x14ac:dyDescent="0.25">
      <c r="A60" s="248" t="s">
        <v>56</v>
      </c>
      <c r="B60" s="249" t="s">
        <v>67</v>
      </c>
      <c r="C60" s="250" t="s">
        <v>6</v>
      </c>
      <c r="D60" s="250"/>
      <c r="E60" s="250" t="s">
        <v>11</v>
      </c>
      <c r="F60" s="250" t="s">
        <v>13</v>
      </c>
      <c r="G60" s="250">
        <v>4</v>
      </c>
      <c r="H60" s="250" t="s">
        <v>59</v>
      </c>
      <c r="I60" s="250"/>
      <c r="J60" s="250">
        <v>1</v>
      </c>
      <c r="K60" s="250"/>
      <c r="L60" s="250"/>
      <c r="M60" s="250"/>
      <c r="N60" s="250"/>
      <c r="O60" s="250">
        <v>1</v>
      </c>
      <c r="P60" s="251" t="s">
        <v>47</v>
      </c>
    </row>
    <row r="61" spans="1:16" s="240" customFormat="1" x14ac:dyDescent="0.25">
      <c r="A61" s="248" t="s">
        <v>101</v>
      </c>
      <c r="B61" s="249" t="s">
        <v>106</v>
      </c>
      <c r="C61" s="250" t="s">
        <v>7</v>
      </c>
      <c r="D61" s="250"/>
      <c r="E61" s="250" t="s">
        <v>9</v>
      </c>
      <c r="F61" s="250" t="s">
        <v>11</v>
      </c>
      <c r="G61" s="250"/>
      <c r="H61" s="250" t="s">
        <v>43</v>
      </c>
      <c r="I61" s="250"/>
      <c r="J61" s="250">
        <v>1</v>
      </c>
      <c r="K61" s="250"/>
      <c r="L61" s="250"/>
      <c r="M61" s="250"/>
      <c r="N61" s="250"/>
      <c r="O61" s="250"/>
      <c r="P61" s="251"/>
    </row>
    <row r="62" spans="1:16" s="240" customFormat="1" x14ac:dyDescent="0.25">
      <c r="A62" s="248" t="s">
        <v>107</v>
      </c>
      <c r="B62" s="249" t="s">
        <v>108</v>
      </c>
      <c r="C62" s="250" t="s">
        <v>6</v>
      </c>
      <c r="D62" s="250"/>
      <c r="E62" s="250" t="s">
        <v>13</v>
      </c>
      <c r="F62" s="250" t="s">
        <v>9</v>
      </c>
      <c r="G62" s="250" t="s">
        <v>22</v>
      </c>
      <c r="H62" s="250" t="s">
        <v>46</v>
      </c>
      <c r="I62" s="250">
        <v>1</v>
      </c>
      <c r="J62" s="250"/>
      <c r="K62" s="250"/>
      <c r="L62" s="250"/>
      <c r="M62" s="250"/>
      <c r="N62" s="250"/>
      <c r="O62" s="250"/>
      <c r="P62" s="251"/>
    </row>
    <row r="63" spans="1:16" s="240" customFormat="1" x14ac:dyDescent="0.25">
      <c r="A63" s="248" t="s">
        <v>63</v>
      </c>
      <c r="B63" s="249" t="s">
        <v>73</v>
      </c>
      <c r="C63" s="250" t="s">
        <v>6</v>
      </c>
      <c r="D63" s="250"/>
      <c r="E63" s="250" t="s">
        <v>10</v>
      </c>
      <c r="F63" s="250" t="s">
        <v>9</v>
      </c>
      <c r="G63" s="250">
        <v>5</v>
      </c>
      <c r="H63" s="250" t="s">
        <v>79</v>
      </c>
      <c r="I63" s="250"/>
      <c r="J63" s="250">
        <v>1</v>
      </c>
      <c r="K63" s="250"/>
      <c r="L63" s="250"/>
      <c r="M63" s="250"/>
      <c r="N63" s="250"/>
      <c r="O63" s="250"/>
      <c r="P63" s="251" t="s">
        <v>80</v>
      </c>
    </row>
    <row r="64" spans="1:16" s="240" customFormat="1" x14ac:dyDescent="0.25">
      <c r="A64" s="248" t="s">
        <v>91</v>
      </c>
      <c r="B64" s="249" t="s">
        <v>35</v>
      </c>
      <c r="C64" s="250" t="s">
        <v>6</v>
      </c>
      <c r="D64" s="250"/>
      <c r="E64" s="250" t="s">
        <v>11</v>
      </c>
      <c r="F64" s="250" t="s">
        <v>9</v>
      </c>
      <c r="G64" s="250"/>
      <c r="H64" s="250" t="s">
        <v>59</v>
      </c>
      <c r="I64" s="250"/>
      <c r="J64" s="250">
        <v>1</v>
      </c>
      <c r="K64" s="250"/>
      <c r="L64" s="250"/>
      <c r="M64" s="250">
        <v>1</v>
      </c>
      <c r="N64" s="250" t="s">
        <v>37</v>
      </c>
      <c r="O64" s="250"/>
      <c r="P64" s="251" t="s">
        <v>89</v>
      </c>
    </row>
    <row r="65" spans="1:16" s="240" customFormat="1" x14ac:dyDescent="0.25">
      <c r="A65" s="248" t="s">
        <v>61</v>
      </c>
      <c r="B65" s="249" t="s">
        <v>58</v>
      </c>
      <c r="C65" s="250" t="s">
        <v>6</v>
      </c>
      <c r="D65" s="250"/>
      <c r="E65" s="250" t="s">
        <v>12</v>
      </c>
      <c r="F65" s="250" t="s">
        <v>10</v>
      </c>
      <c r="G65" s="250"/>
      <c r="H65" s="250" t="s">
        <v>79</v>
      </c>
      <c r="I65" s="250"/>
      <c r="J65" s="250">
        <v>1</v>
      </c>
      <c r="K65" s="250"/>
      <c r="L65" s="250"/>
      <c r="M65" s="250"/>
      <c r="N65" s="250"/>
      <c r="O65" s="250"/>
      <c r="P65" s="251" t="s">
        <v>65</v>
      </c>
    </row>
    <row r="66" spans="1:16" s="240" customFormat="1" x14ac:dyDescent="0.25">
      <c r="A66" s="248" t="s">
        <v>109</v>
      </c>
      <c r="B66" s="249" t="s">
        <v>90</v>
      </c>
      <c r="C66" s="250" t="s">
        <v>7</v>
      </c>
      <c r="D66" s="250"/>
      <c r="E66" s="250" t="s">
        <v>12</v>
      </c>
      <c r="F66" s="250" t="s">
        <v>10</v>
      </c>
      <c r="G66" s="250"/>
      <c r="H66" s="250" t="s">
        <v>55</v>
      </c>
      <c r="I66" s="250">
        <v>1</v>
      </c>
      <c r="J66" s="250"/>
      <c r="K66" s="250"/>
      <c r="L66" s="250"/>
      <c r="M66" s="250"/>
      <c r="N66" s="250"/>
      <c r="O66" s="250"/>
      <c r="P66" s="251"/>
    </row>
    <row r="67" spans="1:16" s="240" customFormat="1" x14ac:dyDescent="0.25">
      <c r="A67" s="248" t="s">
        <v>66</v>
      </c>
      <c r="B67" s="249" t="s">
        <v>64</v>
      </c>
      <c r="C67" s="250" t="s">
        <v>7</v>
      </c>
      <c r="D67" s="250"/>
      <c r="E67" s="250" t="s">
        <v>11</v>
      </c>
      <c r="F67" s="250" t="s">
        <v>10</v>
      </c>
      <c r="G67" s="250">
        <v>7</v>
      </c>
      <c r="H67" s="250" t="s">
        <v>43</v>
      </c>
      <c r="I67" s="250"/>
      <c r="J67" s="250"/>
      <c r="K67" s="250">
        <v>1</v>
      </c>
      <c r="L67" s="250"/>
      <c r="M67" s="250"/>
      <c r="N67" s="250"/>
      <c r="O67" s="250"/>
      <c r="P67" s="251"/>
    </row>
    <row r="68" spans="1:16" s="240" customFormat="1" x14ac:dyDescent="0.25">
      <c r="A68" s="248" t="s">
        <v>78</v>
      </c>
      <c r="B68" s="249" t="s">
        <v>110</v>
      </c>
      <c r="C68" s="250" t="s">
        <v>7</v>
      </c>
      <c r="D68" s="250"/>
      <c r="E68" s="250" t="s">
        <v>9</v>
      </c>
      <c r="F68" s="250" t="s">
        <v>10</v>
      </c>
      <c r="G68" s="250"/>
      <c r="H68" s="250" t="s">
        <v>59</v>
      </c>
      <c r="I68" s="250"/>
      <c r="J68" s="250"/>
      <c r="K68" s="250">
        <v>1</v>
      </c>
      <c r="L68" s="250"/>
      <c r="M68" s="250"/>
      <c r="N68" s="250"/>
      <c r="O68" s="250"/>
      <c r="P68" s="251"/>
    </row>
    <row r="69" spans="1:16" s="240" customFormat="1" x14ac:dyDescent="0.25">
      <c r="A69" s="248" t="s">
        <v>111</v>
      </c>
      <c r="B69" s="249" t="s">
        <v>64</v>
      </c>
      <c r="C69" s="250" t="s">
        <v>7</v>
      </c>
      <c r="D69" s="250"/>
      <c r="E69" s="250" t="s">
        <v>10</v>
      </c>
      <c r="F69" s="250" t="s">
        <v>13</v>
      </c>
      <c r="G69" s="250">
        <v>5</v>
      </c>
      <c r="H69" s="250" t="s">
        <v>68</v>
      </c>
      <c r="I69" s="250"/>
      <c r="J69" s="250"/>
      <c r="K69" s="250">
        <v>1</v>
      </c>
      <c r="L69" s="250"/>
      <c r="M69" s="250"/>
      <c r="N69" s="250"/>
      <c r="O69" s="250"/>
      <c r="P69" s="251" t="s">
        <v>50</v>
      </c>
    </row>
    <row r="70" spans="1:16" s="240" customFormat="1" x14ac:dyDescent="0.25">
      <c r="A70" s="248" t="s">
        <v>44</v>
      </c>
      <c r="B70" s="249" t="s">
        <v>112</v>
      </c>
      <c r="C70" s="250" t="s">
        <v>6</v>
      </c>
      <c r="D70" s="250"/>
      <c r="E70" s="250" t="s">
        <v>10</v>
      </c>
      <c r="F70" s="250" t="s">
        <v>12</v>
      </c>
      <c r="G70" s="250"/>
      <c r="H70" s="250" t="s">
        <v>43</v>
      </c>
      <c r="I70" s="250"/>
      <c r="J70" s="250"/>
      <c r="K70" s="250"/>
      <c r="L70" s="250">
        <v>1</v>
      </c>
      <c r="M70" s="250"/>
      <c r="N70" s="250"/>
      <c r="O70" s="250"/>
      <c r="P70" s="251"/>
    </row>
    <row r="71" spans="1:16" s="240" customFormat="1" x14ac:dyDescent="0.25">
      <c r="A71" s="248" t="s">
        <v>113</v>
      </c>
      <c r="B71" s="249" t="s">
        <v>73</v>
      </c>
      <c r="C71" s="250" t="s">
        <v>6</v>
      </c>
      <c r="D71" s="250"/>
      <c r="E71" s="250" t="s">
        <v>13</v>
      </c>
      <c r="F71" s="250" t="s">
        <v>10</v>
      </c>
      <c r="G71" s="250" t="s">
        <v>22</v>
      </c>
      <c r="H71" s="250" t="s">
        <v>68</v>
      </c>
      <c r="I71" s="250"/>
      <c r="J71" s="250"/>
      <c r="K71" s="250">
        <v>1</v>
      </c>
      <c r="L71" s="250"/>
      <c r="M71" s="250"/>
      <c r="N71" s="250"/>
      <c r="O71" s="250"/>
      <c r="P71" s="251" t="s">
        <v>50</v>
      </c>
    </row>
    <row r="72" spans="1:16" s="240" customFormat="1" x14ac:dyDescent="0.25">
      <c r="A72" s="248" t="s">
        <v>81</v>
      </c>
      <c r="B72" s="249" t="s">
        <v>58</v>
      </c>
      <c r="C72" s="250" t="s">
        <v>6</v>
      </c>
      <c r="D72" s="250"/>
      <c r="E72" s="250" t="s">
        <v>9</v>
      </c>
      <c r="F72" s="250" t="s">
        <v>9</v>
      </c>
      <c r="G72" s="250"/>
      <c r="H72" s="250" t="s">
        <v>40</v>
      </c>
      <c r="I72" s="250"/>
      <c r="J72" s="250">
        <v>1</v>
      </c>
      <c r="K72" s="250"/>
      <c r="L72" s="250"/>
      <c r="M72" s="250"/>
      <c r="N72" s="250"/>
      <c r="O72" s="250"/>
      <c r="P72" s="251"/>
    </row>
    <row r="73" spans="1:16" s="240" customFormat="1" x14ac:dyDescent="0.25">
      <c r="A73" s="248" t="s">
        <v>63</v>
      </c>
      <c r="B73" s="249" t="s">
        <v>73</v>
      </c>
      <c r="C73" s="250" t="s">
        <v>6</v>
      </c>
      <c r="D73" s="250"/>
      <c r="E73" s="250" t="s">
        <v>10</v>
      </c>
      <c r="F73" s="250" t="s">
        <v>9</v>
      </c>
      <c r="G73" s="250">
        <v>6</v>
      </c>
      <c r="H73" s="250" t="s">
        <v>55</v>
      </c>
      <c r="I73" s="250">
        <v>1</v>
      </c>
      <c r="J73" s="250"/>
      <c r="K73" s="250"/>
      <c r="L73" s="250"/>
      <c r="M73" s="250"/>
      <c r="N73" s="250"/>
      <c r="O73" s="250">
        <v>1</v>
      </c>
      <c r="P73" s="251" t="s">
        <v>47</v>
      </c>
    </row>
    <row r="74" spans="1:16" s="240" customFormat="1" x14ac:dyDescent="0.25">
      <c r="A74" s="248" t="s">
        <v>81</v>
      </c>
      <c r="B74" s="249" t="s">
        <v>114</v>
      </c>
      <c r="C74" s="250" t="s">
        <v>6</v>
      </c>
      <c r="D74" s="250"/>
      <c r="E74" s="250" t="s">
        <v>9</v>
      </c>
      <c r="F74" s="250" t="s">
        <v>10</v>
      </c>
      <c r="G74" s="250"/>
      <c r="H74" s="250" t="s">
        <v>36</v>
      </c>
      <c r="I74" s="250"/>
      <c r="J74" s="250">
        <v>1</v>
      </c>
      <c r="K74" s="250"/>
      <c r="L74" s="250"/>
      <c r="M74" s="250">
        <v>1</v>
      </c>
      <c r="N74" s="250" t="s">
        <v>37</v>
      </c>
      <c r="O74" s="250"/>
      <c r="P74" s="251"/>
    </row>
    <row r="75" spans="1:16" s="240" customFormat="1" x14ac:dyDescent="0.25">
      <c r="A75" s="248" t="s">
        <v>70</v>
      </c>
      <c r="B75" s="249" t="s">
        <v>60</v>
      </c>
      <c r="C75" s="250" t="s">
        <v>6</v>
      </c>
      <c r="D75" s="250"/>
      <c r="E75" s="250" t="s">
        <v>11</v>
      </c>
      <c r="F75" s="250" t="s">
        <v>10</v>
      </c>
      <c r="G75" s="250">
        <v>2</v>
      </c>
      <c r="H75" s="250" t="s">
        <v>55</v>
      </c>
      <c r="I75" s="250"/>
      <c r="J75" s="250"/>
      <c r="K75" s="250">
        <v>1</v>
      </c>
      <c r="L75" s="250"/>
      <c r="M75" s="250">
        <v>1</v>
      </c>
      <c r="N75" s="250" t="s">
        <v>115</v>
      </c>
      <c r="O75" s="250"/>
      <c r="P75" s="251" t="s">
        <v>80</v>
      </c>
    </row>
    <row r="76" spans="1:16" s="240" customFormat="1" x14ac:dyDescent="0.25">
      <c r="A76" s="248" t="s">
        <v>116</v>
      </c>
      <c r="B76" s="249" t="s">
        <v>117</v>
      </c>
      <c r="C76" s="250" t="s">
        <v>6</v>
      </c>
      <c r="D76" s="250"/>
      <c r="E76" s="250" t="s">
        <v>11</v>
      </c>
      <c r="F76" s="250" t="s">
        <v>10</v>
      </c>
      <c r="G76" s="250"/>
      <c r="H76" s="250" t="s">
        <v>40</v>
      </c>
      <c r="I76" s="250"/>
      <c r="J76" s="250"/>
      <c r="K76" s="250">
        <v>1</v>
      </c>
      <c r="L76" s="250"/>
      <c r="M76" s="250">
        <v>1</v>
      </c>
      <c r="N76" s="250" t="s">
        <v>118</v>
      </c>
      <c r="O76" s="250"/>
      <c r="P76" s="251" t="s">
        <v>65</v>
      </c>
    </row>
    <row r="77" spans="1:16" s="240" customFormat="1" x14ac:dyDescent="0.25">
      <c r="A77" s="248" t="s">
        <v>119</v>
      </c>
      <c r="B77" s="249" t="s">
        <v>87</v>
      </c>
      <c r="C77" s="250" t="s">
        <v>6</v>
      </c>
      <c r="D77" s="250"/>
      <c r="E77" s="250" t="s">
        <v>11</v>
      </c>
      <c r="F77" s="250" t="s">
        <v>13</v>
      </c>
      <c r="G77" s="250">
        <v>4</v>
      </c>
      <c r="H77" s="250" t="s">
        <v>43</v>
      </c>
      <c r="I77" s="250"/>
      <c r="J77" s="250">
        <v>1</v>
      </c>
      <c r="K77" s="250"/>
      <c r="L77" s="250"/>
      <c r="M77" s="250"/>
      <c r="N77" s="250"/>
      <c r="O77" s="250"/>
      <c r="P77" s="251" t="s">
        <v>89</v>
      </c>
    </row>
    <row r="78" spans="1:16" s="240" customFormat="1" x14ac:dyDescent="0.25">
      <c r="A78" s="248" t="s">
        <v>120</v>
      </c>
      <c r="B78" s="249" t="s">
        <v>84</v>
      </c>
      <c r="C78" s="250" t="s">
        <v>6</v>
      </c>
      <c r="D78" s="250"/>
      <c r="E78" s="250" t="s">
        <v>10</v>
      </c>
      <c r="F78" s="250" t="s">
        <v>9</v>
      </c>
      <c r="G78" s="250">
        <v>3</v>
      </c>
      <c r="H78" s="250" t="s">
        <v>59</v>
      </c>
      <c r="I78" s="250"/>
      <c r="J78" s="250"/>
      <c r="K78" s="250">
        <v>1</v>
      </c>
      <c r="L78" s="250"/>
      <c r="M78" s="250"/>
      <c r="N78" s="250"/>
      <c r="O78" s="250"/>
      <c r="P78" s="251"/>
    </row>
    <row r="79" spans="1:16" s="240" customFormat="1" x14ac:dyDescent="0.25">
      <c r="A79" s="248" t="s">
        <v>48</v>
      </c>
      <c r="B79" s="249" t="s">
        <v>121</v>
      </c>
      <c r="C79" s="250" t="s">
        <v>6</v>
      </c>
      <c r="D79" s="250"/>
      <c r="E79" s="250" t="s">
        <v>13</v>
      </c>
      <c r="F79" s="250" t="s">
        <v>10</v>
      </c>
      <c r="G79" s="250"/>
      <c r="H79" s="250" t="s">
        <v>59</v>
      </c>
      <c r="I79" s="250"/>
      <c r="J79" s="250"/>
      <c r="K79" s="250"/>
      <c r="L79" s="250">
        <v>1</v>
      </c>
      <c r="M79" s="250"/>
      <c r="N79" s="250"/>
      <c r="O79" s="250"/>
      <c r="P79" s="251"/>
    </row>
    <row r="80" spans="1:16" s="240" customFormat="1" x14ac:dyDescent="0.25">
      <c r="A80" s="248" t="s">
        <v>38</v>
      </c>
      <c r="B80" s="249" t="s">
        <v>35</v>
      </c>
      <c r="C80" s="250" t="s">
        <v>6</v>
      </c>
      <c r="D80" s="250"/>
      <c r="E80" s="250" t="s">
        <v>11</v>
      </c>
      <c r="F80" s="250" t="s">
        <v>11</v>
      </c>
      <c r="G80" s="250" t="s">
        <v>22</v>
      </c>
      <c r="H80" s="250" t="s">
        <v>68</v>
      </c>
      <c r="I80" s="250"/>
      <c r="J80" s="250">
        <v>1</v>
      </c>
      <c r="K80" s="250"/>
      <c r="L80" s="250"/>
      <c r="M80" s="250"/>
      <c r="N80" s="250"/>
      <c r="O80" s="250"/>
      <c r="P80" s="251" t="s">
        <v>85</v>
      </c>
    </row>
    <row r="81" spans="1:16" s="240" customFormat="1" x14ac:dyDescent="0.25">
      <c r="A81" s="248" t="s">
        <v>70</v>
      </c>
      <c r="B81" s="249" t="s">
        <v>112</v>
      </c>
      <c r="C81" s="250" t="s">
        <v>6</v>
      </c>
      <c r="D81" s="250"/>
      <c r="E81" s="250" t="s">
        <v>10</v>
      </c>
      <c r="F81" s="250" t="s">
        <v>11</v>
      </c>
      <c r="G81" s="250">
        <v>8</v>
      </c>
      <c r="H81" s="250" t="s">
        <v>36</v>
      </c>
      <c r="I81" s="250">
        <v>1</v>
      </c>
      <c r="J81" s="250"/>
      <c r="K81" s="250"/>
      <c r="L81" s="250"/>
      <c r="M81" s="250"/>
      <c r="N81" s="250"/>
      <c r="O81" s="250">
        <v>1</v>
      </c>
      <c r="P81" s="251" t="s">
        <v>80</v>
      </c>
    </row>
    <row r="82" spans="1:16" s="240" customFormat="1" x14ac:dyDescent="0.25">
      <c r="A82" s="248" t="s">
        <v>57</v>
      </c>
      <c r="B82" s="249" t="s">
        <v>98</v>
      </c>
      <c r="C82" s="250" t="s">
        <v>7</v>
      </c>
      <c r="D82" s="250"/>
      <c r="E82" s="250" t="s">
        <v>9</v>
      </c>
      <c r="F82" s="250" t="s">
        <v>10</v>
      </c>
      <c r="G82" s="250"/>
      <c r="H82" s="250" t="s">
        <v>46</v>
      </c>
      <c r="I82" s="250"/>
      <c r="J82" s="250"/>
      <c r="K82" s="250"/>
      <c r="L82" s="250">
        <v>1</v>
      </c>
      <c r="M82" s="250"/>
      <c r="N82" s="250"/>
      <c r="O82" s="250">
        <v>1</v>
      </c>
      <c r="P82" s="251" t="s">
        <v>65</v>
      </c>
    </row>
    <row r="83" spans="1:16" s="240" customFormat="1" x14ac:dyDescent="0.25">
      <c r="A83" s="248" t="s">
        <v>91</v>
      </c>
      <c r="B83" s="249" t="s">
        <v>106</v>
      </c>
      <c r="C83" s="250" t="s">
        <v>7</v>
      </c>
      <c r="D83" s="250"/>
      <c r="E83" s="250" t="s">
        <v>11</v>
      </c>
      <c r="F83" s="250" t="s">
        <v>10</v>
      </c>
      <c r="G83" s="250"/>
      <c r="H83" s="250" t="s">
        <v>46</v>
      </c>
      <c r="I83" s="250"/>
      <c r="J83" s="250"/>
      <c r="K83" s="250">
        <v>1</v>
      </c>
      <c r="L83" s="250"/>
      <c r="M83" s="250"/>
      <c r="N83" s="250"/>
      <c r="O83" s="250">
        <v>1</v>
      </c>
      <c r="P83" s="251" t="s">
        <v>85</v>
      </c>
    </row>
    <row r="84" spans="1:16" s="240" customFormat="1" x14ac:dyDescent="0.25">
      <c r="A84" s="248" t="s">
        <v>48</v>
      </c>
      <c r="B84" s="249" t="s">
        <v>52</v>
      </c>
      <c r="C84" s="250" t="s">
        <v>6</v>
      </c>
      <c r="D84" s="250"/>
      <c r="E84" s="250" t="s">
        <v>13</v>
      </c>
      <c r="F84" s="250" t="s">
        <v>11</v>
      </c>
      <c r="G84" s="250"/>
      <c r="H84" s="250" t="s">
        <v>59</v>
      </c>
      <c r="I84" s="250"/>
      <c r="J84" s="250">
        <v>1</v>
      </c>
      <c r="K84" s="250"/>
      <c r="L84" s="250"/>
      <c r="M84" s="250"/>
      <c r="N84" s="250"/>
      <c r="O84" s="250"/>
      <c r="P84" s="251" t="s">
        <v>85</v>
      </c>
    </row>
    <row r="85" spans="1:16" s="240" customFormat="1" x14ac:dyDescent="0.25">
      <c r="A85" s="248" t="s">
        <v>122</v>
      </c>
      <c r="B85" s="249" t="s">
        <v>39</v>
      </c>
      <c r="C85" s="250" t="s">
        <v>7</v>
      </c>
      <c r="D85" s="250"/>
      <c r="E85" s="250" t="s">
        <v>10</v>
      </c>
      <c r="F85" s="250" t="s">
        <v>9</v>
      </c>
      <c r="G85" s="250">
        <v>2</v>
      </c>
      <c r="H85" s="250" t="s">
        <v>40</v>
      </c>
      <c r="I85" s="250"/>
      <c r="J85" s="250"/>
      <c r="K85" s="250"/>
      <c r="L85" s="250">
        <v>1</v>
      </c>
      <c r="M85" s="250">
        <v>1</v>
      </c>
      <c r="N85" s="250" t="s">
        <v>37</v>
      </c>
      <c r="O85" s="250"/>
      <c r="P85" s="251"/>
    </row>
    <row r="86" spans="1:16" s="240" customFormat="1" x14ac:dyDescent="0.25">
      <c r="A86" s="248" t="s">
        <v>61</v>
      </c>
      <c r="B86" s="249" t="s">
        <v>123</v>
      </c>
      <c r="C86" s="250" t="s">
        <v>6</v>
      </c>
      <c r="D86" s="250"/>
      <c r="E86" s="250" t="s">
        <v>10</v>
      </c>
      <c r="F86" s="250" t="s">
        <v>9</v>
      </c>
      <c r="G86" s="250">
        <v>2</v>
      </c>
      <c r="H86" s="250" t="s">
        <v>43</v>
      </c>
      <c r="I86" s="250"/>
      <c r="J86" s="250"/>
      <c r="K86" s="250">
        <v>1</v>
      </c>
      <c r="L86" s="250"/>
      <c r="M86" s="250"/>
      <c r="N86" s="250"/>
      <c r="O86" s="250"/>
      <c r="P86" s="251"/>
    </row>
    <row r="87" spans="1:16" s="240" customFormat="1" x14ac:dyDescent="0.25">
      <c r="A87" s="248" t="s">
        <v>102</v>
      </c>
      <c r="B87" s="249" t="s">
        <v>54</v>
      </c>
      <c r="C87" s="250" t="s">
        <v>7</v>
      </c>
      <c r="D87" s="250"/>
      <c r="E87" s="250" t="s">
        <v>9</v>
      </c>
      <c r="F87" s="250" t="s">
        <v>10</v>
      </c>
      <c r="G87" s="250"/>
      <c r="H87" s="250" t="s">
        <v>77</v>
      </c>
      <c r="I87" s="250"/>
      <c r="J87" s="250"/>
      <c r="K87" s="250">
        <v>1</v>
      </c>
      <c r="L87" s="250"/>
      <c r="M87" s="250"/>
      <c r="N87" s="250"/>
      <c r="O87" s="250"/>
      <c r="P87" s="251" t="s">
        <v>89</v>
      </c>
    </row>
    <row r="88" spans="1:16" s="240" customFormat="1" x14ac:dyDescent="0.25">
      <c r="A88" s="248" t="s">
        <v>81</v>
      </c>
      <c r="B88" s="249" t="s">
        <v>96</v>
      </c>
      <c r="C88" s="250" t="s">
        <v>6</v>
      </c>
      <c r="D88" s="250"/>
      <c r="E88" s="250" t="s">
        <v>12</v>
      </c>
      <c r="F88" s="250" t="s">
        <v>9</v>
      </c>
      <c r="G88" s="250">
        <v>9</v>
      </c>
      <c r="H88" s="250" t="s">
        <v>59</v>
      </c>
      <c r="I88" s="250"/>
      <c r="J88" s="250"/>
      <c r="K88" s="250"/>
      <c r="L88" s="250">
        <v>1</v>
      </c>
      <c r="M88" s="250"/>
      <c r="N88" s="250"/>
      <c r="O88" s="250"/>
      <c r="P88" s="251"/>
    </row>
    <row r="89" spans="1:16" s="240" customFormat="1" x14ac:dyDescent="0.25">
      <c r="A89" s="248" t="s">
        <v>38</v>
      </c>
      <c r="B89" s="249" t="s">
        <v>54</v>
      </c>
      <c r="C89" s="250" t="s">
        <v>7</v>
      </c>
      <c r="D89" s="250"/>
      <c r="E89" s="250" t="s">
        <v>10</v>
      </c>
      <c r="F89" s="250" t="s">
        <v>11</v>
      </c>
      <c r="G89" s="250">
        <v>5</v>
      </c>
      <c r="H89" s="250" t="s">
        <v>68</v>
      </c>
      <c r="I89" s="250">
        <v>1</v>
      </c>
      <c r="J89" s="250"/>
      <c r="K89" s="250"/>
      <c r="L89" s="250"/>
      <c r="M89" s="250"/>
      <c r="N89" s="250"/>
      <c r="O89" s="250"/>
      <c r="P89" s="251"/>
    </row>
    <row r="90" spans="1:16" s="240" customFormat="1" x14ac:dyDescent="0.25">
      <c r="A90" s="248" t="s">
        <v>104</v>
      </c>
      <c r="B90" s="249" t="s">
        <v>90</v>
      </c>
      <c r="C90" s="250" t="s">
        <v>7</v>
      </c>
      <c r="D90" s="250"/>
      <c r="E90" s="250" t="s">
        <v>10</v>
      </c>
      <c r="F90" s="250" t="s">
        <v>13</v>
      </c>
      <c r="G90" s="250"/>
      <c r="H90" s="250" t="s">
        <v>59</v>
      </c>
      <c r="I90" s="250"/>
      <c r="J90" s="250"/>
      <c r="K90" s="250">
        <v>1</v>
      </c>
      <c r="L90" s="250"/>
      <c r="M90" s="250"/>
      <c r="N90" s="250"/>
      <c r="O90" s="250"/>
      <c r="P90" s="251"/>
    </row>
    <row r="91" spans="1:16" s="240" customFormat="1" x14ac:dyDescent="0.25">
      <c r="A91" s="248" t="s">
        <v>91</v>
      </c>
      <c r="B91" s="249" t="s">
        <v>95</v>
      </c>
      <c r="C91" s="250" t="s">
        <v>7</v>
      </c>
      <c r="D91" s="250"/>
      <c r="E91" s="250" t="s">
        <v>11</v>
      </c>
      <c r="F91" s="250" t="s">
        <v>9</v>
      </c>
      <c r="G91" s="250"/>
      <c r="H91" s="250" t="s">
        <v>43</v>
      </c>
      <c r="I91" s="250"/>
      <c r="J91" s="250"/>
      <c r="K91" s="250"/>
      <c r="L91" s="250">
        <v>1</v>
      </c>
      <c r="M91" s="250"/>
      <c r="N91" s="250"/>
      <c r="O91" s="250"/>
      <c r="P91" s="251" t="s">
        <v>69</v>
      </c>
    </row>
    <row r="92" spans="1:16" s="240" customFormat="1" x14ac:dyDescent="0.25">
      <c r="A92" s="248" t="s">
        <v>51</v>
      </c>
      <c r="B92" s="249" t="s">
        <v>95</v>
      </c>
      <c r="C92" s="250" t="s">
        <v>7</v>
      </c>
      <c r="D92" s="250"/>
      <c r="E92" s="250" t="s">
        <v>9</v>
      </c>
      <c r="F92" s="250" t="s">
        <v>10</v>
      </c>
      <c r="G92" s="250"/>
      <c r="H92" s="250" t="s">
        <v>40</v>
      </c>
      <c r="I92" s="250"/>
      <c r="J92" s="250">
        <v>1</v>
      </c>
      <c r="K92" s="250"/>
      <c r="L92" s="250"/>
      <c r="M92" s="250"/>
      <c r="N92" s="250"/>
      <c r="O92" s="250"/>
      <c r="P92" s="251"/>
    </row>
    <row r="93" spans="1:16" s="240" customFormat="1" x14ac:dyDescent="0.25">
      <c r="A93" s="248" t="s">
        <v>124</v>
      </c>
      <c r="B93" s="249" t="s">
        <v>84</v>
      </c>
      <c r="C93" s="250" t="s">
        <v>6</v>
      </c>
      <c r="D93" s="250"/>
      <c r="E93" s="250" t="s">
        <v>11</v>
      </c>
      <c r="F93" s="250" t="s">
        <v>10</v>
      </c>
      <c r="G93" s="250">
        <v>2</v>
      </c>
      <c r="H93" s="250" t="s">
        <v>55</v>
      </c>
      <c r="I93" s="250">
        <v>1</v>
      </c>
      <c r="J93" s="250"/>
      <c r="K93" s="250"/>
      <c r="L93" s="250"/>
      <c r="M93" s="250"/>
      <c r="N93" s="250"/>
      <c r="O93" s="250"/>
      <c r="P93" s="251" t="s">
        <v>47</v>
      </c>
    </row>
    <row r="94" spans="1:16" s="240" customFormat="1" x14ac:dyDescent="0.25">
      <c r="A94" s="248" t="s">
        <v>78</v>
      </c>
      <c r="B94" s="249" t="s">
        <v>54</v>
      </c>
      <c r="C94" s="250" t="s">
        <v>7</v>
      </c>
      <c r="D94" s="250"/>
      <c r="E94" s="250" t="s">
        <v>10</v>
      </c>
      <c r="F94" s="250" t="s">
        <v>9</v>
      </c>
      <c r="G94" s="250"/>
      <c r="H94" s="250" t="s">
        <v>79</v>
      </c>
      <c r="I94" s="250"/>
      <c r="J94" s="250"/>
      <c r="K94" s="250">
        <v>1</v>
      </c>
      <c r="L94" s="250"/>
      <c r="M94" s="250"/>
      <c r="N94" s="250"/>
      <c r="O94" s="250"/>
      <c r="P94" s="251" t="s">
        <v>53</v>
      </c>
    </row>
    <row r="95" spans="1:16" s="240" customFormat="1" x14ac:dyDescent="0.25">
      <c r="A95" s="248" t="s">
        <v>57</v>
      </c>
      <c r="B95" s="249" t="s">
        <v>97</v>
      </c>
      <c r="C95" s="250" t="s">
        <v>6</v>
      </c>
      <c r="D95" s="250"/>
      <c r="E95" s="250" t="s">
        <v>11</v>
      </c>
      <c r="F95" s="250" t="s">
        <v>9</v>
      </c>
      <c r="G95" s="250"/>
      <c r="H95" s="250" t="s">
        <v>36</v>
      </c>
      <c r="I95" s="250">
        <v>1</v>
      </c>
      <c r="J95" s="250"/>
      <c r="K95" s="250"/>
      <c r="L95" s="250"/>
      <c r="M95" s="250"/>
      <c r="N95" s="250"/>
      <c r="O95" s="250"/>
      <c r="P95" s="251" t="s">
        <v>50</v>
      </c>
    </row>
    <row r="96" spans="1:16" s="240" customFormat="1" x14ac:dyDescent="0.25">
      <c r="A96" s="248" t="s">
        <v>125</v>
      </c>
      <c r="B96" s="249" t="s">
        <v>106</v>
      </c>
      <c r="C96" s="250" t="s">
        <v>7</v>
      </c>
      <c r="D96" s="250"/>
      <c r="E96" s="250" t="s">
        <v>10</v>
      </c>
      <c r="F96" s="250" t="s">
        <v>11</v>
      </c>
      <c r="G96" s="250"/>
      <c r="H96" s="250" t="s">
        <v>36</v>
      </c>
      <c r="I96" s="250"/>
      <c r="J96" s="250"/>
      <c r="K96" s="250">
        <v>1</v>
      </c>
      <c r="L96" s="250"/>
      <c r="M96" s="250">
        <v>1</v>
      </c>
      <c r="N96" s="250" t="s">
        <v>115</v>
      </c>
      <c r="O96" s="250">
        <v>1</v>
      </c>
      <c r="P96" s="251" t="s">
        <v>53</v>
      </c>
    </row>
    <row r="97" spans="1:16" s="240" customFormat="1" x14ac:dyDescent="0.25">
      <c r="A97" s="248" t="s">
        <v>41</v>
      </c>
      <c r="B97" s="249" t="s">
        <v>73</v>
      </c>
      <c r="C97" s="250" t="s">
        <v>6</v>
      </c>
      <c r="D97" s="250"/>
      <c r="E97" s="250" t="s">
        <v>10</v>
      </c>
      <c r="F97" s="250" t="s">
        <v>10</v>
      </c>
      <c r="G97" s="250"/>
      <c r="H97" s="250" t="s">
        <v>68</v>
      </c>
      <c r="I97" s="250">
        <v>1</v>
      </c>
      <c r="J97" s="250"/>
      <c r="K97" s="250"/>
      <c r="L97" s="250"/>
      <c r="M97" s="250">
        <v>1</v>
      </c>
      <c r="N97" s="250" t="s">
        <v>118</v>
      </c>
      <c r="O97" s="250"/>
      <c r="P97" s="251"/>
    </row>
    <row r="98" spans="1:16" s="240" customFormat="1" x14ac:dyDescent="0.25">
      <c r="A98" s="248" t="s">
        <v>105</v>
      </c>
      <c r="B98" s="249" t="s">
        <v>60</v>
      </c>
      <c r="C98" s="250" t="s">
        <v>6</v>
      </c>
      <c r="D98" s="250"/>
      <c r="E98" s="250" t="s">
        <v>11</v>
      </c>
      <c r="F98" s="250" t="s">
        <v>9</v>
      </c>
      <c r="G98" s="250">
        <v>5</v>
      </c>
      <c r="H98" s="250" t="s">
        <v>59</v>
      </c>
      <c r="I98" s="250"/>
      <c r="J98" s="250"/>
      <c r="K98" s="250"/>
      <c r="L98" s="250">
        <v>1</v>
      </c>
      <c r="M98" s="250"/>
      <c r="N98" s="250"/>
      <c r="O98" s="250"/>
      <c r="P98" s="251" t="s">
        <v>47</v>
      </c>
    </row>
    <row r="99" spans="1:16" s="240" customFormat="1" x14ac:dyDescent="0.25">
      <c r="A99" s="248" t="s">
        <v>107</v>
      </c>
      <c r="B99" s="249" t="s">
        <v>95</v>
      </c>
      <c r="C99" s="250" t="s">
        <v>7</v>
      </c>
      <c r="D99" s="250"/>
      <c r="E99" s="250" t="s">
        <v>9</v>
      </c>
      <c r="F99" s="250" t="s">
        <v>9</v>
      </c>
      <c r="G99" s="250"/>
      <c r="H99" s="250" t="s">
        <v>77</v>
      </c>
      <c r="I99" s="250"/>
      <c r="J99" s="250">
        <v>1</v>
      </c>
      <c r="K99" s="250"/>
      <c r="L99" s="250"/>
      <c r="M99" s="250"/>
      <c r="N99" s="250"/>
      <c r="O99" s="250"/>
      <c r="P99" s="251" t="s">
        <v>50</v>
      </c>
    </row>
    <row r="100" spans="1:16" s="240" customFormat="1" x14ac:dyDescent="0.25">
      <c r="A100" s="248" t="s">
        <v>91</v>
      </c>
      <c r="B100" s="249" t="s">
        <v>62</v>
      </c>
      <c r="C100" s="250" t="s">
        <v>6</v>
      </c>
      <c r="D100" s="250"/>
      <c r="E100" s="250" t="s">
        <v>12</v>
      </c>
      <c r="F100" s="250" t="s">
        <v>10</v>
      </c>
      <c r="G100" s="250">
        <v>4</v>
      </c>
      <c r="H100" s="250" t="s">
        <v>68</v>
      </c>
      <c r="I100" s="250"/>
      <c r="J100" s="250"/>
      <c r="K100" s="250">
        <v>1</v>
      </c>
      <c r="L100" s="250"/>
      <c r="M100" s="250"/>
      <c r="N100" s="250"/>
      <c r="O100" s="250"/>
      <c r="P100" s="251"/>
    </row>
    <row r="101" spans="1:16" s="240" customFormat="1" x14ac:dyDescent="0.25">
      <c r="A101" s="248" t="s">
        <v>66</v>
      </c>
      <c r="B101" s="249" t="s">
        <v>45</v>
      </c>
      <c r="C101" s="250" t="s">
        <v>7</v>
      </c>
      <c r="D101" s="250"/>
      <c r="E101" s="250" t="s">
        <v>10</v>
      </c>
      <c r="F101" s="250" t="s">
        <v>10</v>
      </c>
      <c r="G101" s="250"/>
      <c r="H101" s="250" t="s">
        <v>46</v>
      </c>
      <c r="I101" s="250"/>
      <c r="J101" s="250"/>
      <c r="K101" s="250"/>
      <c r="L101" s="250">
        <v>1</v>
      </c>
      <c r="M101" s="250"/>
      <c r="N101" s="250"/>
      <c r="O101" s="250"/>
      <c r="P101" s="251"/>
    </row>
    <row r="102" spans="1:16" s="240" customFormat="1" x14ac:dyDescent="0.25">
      <c r="A102" s="248" t="s">
        <v>105</v>
      </c>
      <c r="B102" s="249" t="s">
        <v>74</v>
      </c>
      <c r="C102" s="250" t="s">
        <v>7</v>
      </c>
      <c r="D102" s="250"/>
      <c r="E102" s="250" t="s">
        <v>9</v>
      </c>
      <c r="F102" s="250" t="s">
        <v>10</v>
      </c>
      <c r="G102" s="250"/>
      <c r="H102" s="250" t="s">
        <v>79</v>
      </c>
      <c r="I102" s="250"/>
      <c r="J102" s="250">
        <v>1</v>
      </c>
      <c r="K102" s="250"/>
      <c r="L102" s="250"/>
      <c r="M102" s="250">
        <v>1</v>
      </c>
      <c r="N102" s="250" t="s">
        <v>37</v>
      </c>
      <c r="O102" s="250"/>
      <c r="P102" s="251" t="s">
        <v>69</v>
      </c>
    </row>
    <row r="103" spans="1:16" s="240" customFormat="1" x14ac:dyDescent="0.25">
      <c r="A103" s="248" t="s">
        <v>86</v>
      </c>
      <c r="B103" s="249" t="s">
        <v>62</v>
      </c>
      <c r="C103" s="250" t="s">
        <v>6</v>
      </c>
      <c r="D103" s="250"/>
      <c r="E103" s="250" t="s">
        <v>12</v>
      </c>
      <c r="F103" s="250" t="s">
        <v>9</v>
      </c>
      <c r="G103" s="250"/>
      <c r="H103" s="250" t="s">
        <v>68</v>
      </c>
      <c r="I103" s="250"/>
      <c r="J103" s="250"/>
      <c r="K103" s="250">
        <v>1</v>
      </c>
      <c r="L103" s="250"/>
      <c r="M103" s="250"/>
      <c r="N103" s="250"/>
      <c r="O103" s="250"/>
      <c r="P103" s="251" t="s">
        <v>80</v>
      </c>
    </row>
    <row r="104" spans="1:16" s="240" customFormat="1" x14ac:dyDescent="0.25">
      <c r="A104" s="248" t="s">
        <v>126</v>
      </c>
      <c r="B104" s="249" t="s">
        <v>98</v>
      </c>
      <c r="C104" s="250" t="s">
        <v>7</v>
      </c>
      <c r="D104" s="250"/>
      <c r="E104" s="250" t="s">
        <v>9</v>
      </c>
      <c r="F104" s="250" t="s">
        <v>9</v>
      </c>
      <c r="G104" s="250">
        <v>7</v>
      </c>
      <c r="H104" s="250" t="s">
        <v>55</v>
      </c>
      <c r="I104" s="250"/>
      <c r="J104" s="250"/>
      <c r="K104" s="250"/>
      <c r="L104" s="250">
        <v>1</v>
      </c>
      <c r="M104" s="250">
        <v>1</v>
      </c>
      <c r="N104" s="250" t="s">
        <v>118</v>
      </c>
      <c r="O104" s="250"/>
      <c r="P104" s="251" t="s">
        <v>69</v>
      </c>
    </row>
    <row r="105" spans="1:16" s="240" customFormat="1" x14ac:dyDescent="0.25">
      <c r="A105" s="248" t="s">
        <v>127</v>
      </c>
      <c r="B105" s="249" t="s">
        <v>58</v>
      </c>
      <c r="C105" s="250" t="s">
        <v>6</v>
      </c>
      <c r="D105" s="250"/>
      <c r="E105" s="250" t="s">
        <v>9</v>
      </c>
      <c r="F105" s="250" t="s">
        <v>10</v>
      </c>
      <c r="G105" s="250"/>
      <c r="H105" s="250" t="s">
        <v>43</v>
      </c>
      <c r="I105" s="250">
        <v>1</v>
      </c>
      <c r="J105" s="250"/>
      <c r="K105" s="250"/>
      <c r="L105" s="250"/>
      <c r="M105" s="250"/>
      <c r="N105" s="250"/>
      <c r="O105" s="250"/>
      <c r="P105" s="251"/>
    </row>
    <row r="106" spans="1:16" s="240" customFormat="1" x14ac:dyDescent="0.25">
      <c r="A106" s="248" t="s">
        <v>99</v>
      </c>
      <c r="B106" s="249" t="s">
        <v>35</v>
      </c>
      <c r="C106" s="250" t="s">
        <v>6</v>
      </c>
      <c r="D106" s="250"/>
      <c r="E106" s="250" t="s">
        <v>10</v>
      </c>
      <c r="F106" s="250" t="s">
        <v>10</v>
      </c>
      <c r="G106" s="250"/>
      <c r="H106" s="250" t="s">
        <v>40</v>
      </c>
      <c r="I106" s="250"/>
      <c r="J106" s="250"/>
      <c r="K106" s="250">
        <v>1</v>
      </c>
      <c r="L106" s="250"/>
      <c r="M106" s="250"/>
      <c r="N106" s="250"/>
      <c r="O106" s="250"/>
      <c r="P106" s="251"/>
    </row>
    <row r="107" spans="1:16" s="240" customFormat="1" x14ac:dyDescent="0.25">
      <c r="A107" s="248" t="s">
        <v>72</v>
      </c>
      <c r="B107" s="249" t="s">
        <v>98</v>
      </c>
      <c r="C107" s="250" t="s">
        <v>7</v>
      </c>
      <c r="D107" s="250"/>
      <c r="E107" s="250" t="s">
        <v>12</v>
      </c>
      <c r="F107" s="250" t="s">
        <v>11</v>
      </c>
      <c r="G107" s="250" t="s">
        <v>22</v>
      </c>
      <c r="H107" s="250" t="s">
        <v>36</v>
      </c>
      <c r="I107" s="250">
        <v>1</v>
      </c>
      <c r="J107" s="250"/>
      <c r="K107" s="250"/>
      <c r="L107" s="250"/>
      <c r="M107" s="250">
        <v>1</v>
      </c>
      <c r="N107" s="250" t="s">
        <v>115</v>
      </c>
      <c r="O107" s="250"/>
      <c r="P107" s="251"/>
    </row>
    <row r="108" spans="1:16" s="240" customFormat="1" x14ac:dyDescent="0.25">
      <c r="A108" s="248" t="s">
        <v>57</v>
      </c>
      <c r="B108" s="249" t="s">
        <v>128</v>
      </c>
      <c r="C108" s="250" t="s">
        <v>7</v>
      </c>
      <c r="D108" s="250"/>
      <c r="E108" s="250" t="s">
        <v>12</v>
      </c>
      <c r="F108" s="250" t="s">
        <v>10</v>
      </c>
      <c r="G108" s="250">
        <v>2</v>
      </c>
      <c r="H108" s="250" t="s">
        <v>55</v>
      </c>
      <c r="I108" s="250"/>
      <c r="J108" s="250">
        <v>1</v>
      </c>
      <c r="K108" s="250"/>
      <c r="L108" s="250"/>
      <c r="M108" s="250"/>
      <c r="N108" s="250"/>
      <c r="O108" s="250"/>
      <c r="P108" s="251" t="s">
        <v>47</v>
      </c>
    </row>
    <row r="109" spans="1:16" s="240" customFormat="1" x14ac:dyDescent="0.25">
      <c r="A109" s="248" t="s">
        <v>48</v>
      </c>
      <c r="B109" s="249" t="s">
        <v>123</v>
      </c>
      <c r="C109" s="250" t="s">
        <v>6</v>
      </c>
      <c r="D109" s="250"/>
      <c r="E109" s="250" t="s">
        <v>9</v>
      </c>
      <c r="F109" s="250" t="s">
        <v>10</v>
      </c>
      <c r="G109" s="250"/>
      <c r="H109" s="250" t="s">
        <v>55</v>
      </c>
      <c r="I109" s="250"/>
      <c r="J109" s="250"/>
      <c r="K109" s="250">
        <v>1</v>
      </c>
      <c r="L109" s="250"/>
      <c r="M109" s="250"/>
      <c r="N109" s="250"/>
      <c r="O109" s="250"/>
      <c r="P109" s="251" t="s">
        <v>65</v>
      </c>
    </row>
    <row r="110" spans="1:16" s="240" customFormat="1" x14ac:dyDescent="0.25">
      <c r="A110" s="248" t="s">
        <v>111</v>
      </c>
      <c r="B110" s="249" t="s">
        <v>49</v>
      </c>
      <c r="C110" s="250" t="s">
        <v>7</v>
      </c>
      <c r="D110" s="250"/>
      <c r="E110" s="250" t="s">
        <v>13</v>
      </c>
      <c r="F110" s="250" t="s">
        <v>9</v>
      </c>
      <c r="G110" s="250"/>
      <c r="H110" s="250" t="s">
        <v>68</v>
      </c>
      <c r="I110" s="250"/>
      <c r="J110" s="250">
        <v>1</v>
      </c>
      <c r="K110" s="250"/>
      <c r="L110" s="250"/>
      <c r="M110" s="250">
        <v>1</v>
      </c>
      <c r="N110" s="250" t="s">
        <v>115</v>
      </c>
      <c r="O110" s="250">
        <v>1</v>
      </c>
      <c r="P110" s="251"/>
    </row>
    <row r="111" spans="1:16" s="240" customFormat="1" x14ac:dyDescent="0.25">
      <c r="A111" s="248" t="s">
        <v>129</v>
      </c>
      <c r="B111" s="249" t="s">
        <v>42</v>
      </c>
      <c r="C111" s="250" t="s">
        <v>6</v>
      </c>
      <c r="D111" s="250" t="s">
        <v>14</v>
      </c>
      <c r="E111" s="250" t="s">
        <v>13</v>
      </c>
      <c r="F111" s="250" t="s">
        <v>9</v>
      </c>
      <c r="G111" s="250"/>
      <c r="H111" s="250" t="s">
        <v>77</v>
      </c>
      <c r="I111" s="250"/>
      <c r="J111" s="250"/>
      <c r="K111" s="250"/>
      <c r="L111" s="250">
        <v>1</v>
      </c>
      <c r="M111" s="250"/>
      <c r="N111" s="250"/>
      <c r="O111" s="250"/>
      <c r="P111" s="251" t="s">
        <v>65</v>
      </c>
    </row>
    <row r="112" spans="1:16" s="240" customFormat="1" x14ac:dyDescent="0.25">
      <c r="A112" s="248" t="s">
        <v>102</v>
      </c>
      <c r="B112" s="249" t="s">
        <v>71</v>
      </c>
      <c r="C112" s="250" t="s">
        <v>7</v>
      </c>
      <c r="D112" s="250" t="s">
        <v>14</v>
      </c>
      <c r="E112" s="250" t="s">
        <v>11</v>
      </c>
      <c r="F112" s="250" t="s">
        <v>9</v>
      </c>
      <c r="G112" s="250"/>
      <c r="H112" s="250" t="s">
        <v>40</v>
      </c>
      <c r="I112" s="250"/>
      <c r="J112" s="250"/>
      <c r="K112" s="250">
        <v>1</v>
      </c>
      <c r="L112" s="250"/>
      <c r="M112" s="250"/>
      <c r="N112" s="250"/>
      <c r="O112" s="250"/>
      <c r="P112" s="251" t="s">
        <v>85</v>
      </c>
    </row>
    <row r="113" spans="1:16" s="240" customFormat="1" x14ac:dyDescent="0.25">
      <c r="A113" s="248" t="s">
        <v>130</v>
      </c>
      <c r="B113" s="249" t="s">
        <v>114</v>
      </c>
      <c r="C113" s="250" t="s">
        <v>6</v>
      </c>
      <c r="D113" s="250"/>
      <c r="E113" s="250" t="s">
        <v>11</v>
      </c>
      <c r="F113" s="250" t="s">
        <v>9</v>
      </c>
      <c r="G113" s="250"/>
      <c r="H113" s="250" t="s">
        <v>40</v>
      </c>
      <c r="I113" s="250"/>
      <c r="J113" s="250"/>
      <c r="K113" s="250">
        <v>1</v>
      </c>
      <c r="L113" s="250"/>
      <c r="M113" s="250">
        <v>1</v>
      </c>
      <c r="N113" s="250" t="s">
        <v>115</v>
      </c>
      <c r="O113" s="250"/>
      <c r="P113" s="251" t="s">
        <v>85</v>
      </c>
    </row>
    <row r="114" spans="1:16" s="240" customFormat="1" x14ac:dyDescent="0.25">
      <c r="A114" s="248" t="s">
        <v>101</v>
      </c>
      <c r="B114" s="249" t="s">
        <v>71</v>
      </c>
      <c r="C114" s="250" t="s">
        <v>7</v>
      </c>
      <c r="D114" s="250"/>
      <c r="E114" s="250" t="s">
        <v>11</v>
      </c>
      <c r="F114" s="250" t="s">
        <v>10</v>
      </c>
      <c r="G114" s="250"/>
      <c r="H114" s="250" t="s">
        <v>43</v>
      </c>
      <c r="I114" s="250"/>
      <c r="J114" s="250"/>
      <c r="K114" s="250">
        <v>1</v>
      </c>
      <c r="L114" s="250"/>
      <c r="M114" s="250"/>
      <c r="N114" s="250"/>
      <c r="O114" s="250"/>
      <c r="P114" s="251" t="s">
        <v>69</v>
      </c>
    </row>
    <row r="115" spans="1:16" s="240" customFormat="1" x14ac:dyDescent="0.25">
      <c r="A115" s="248" t="s">
        <v>131</v>
      </c>
      <c r="B115" s="249" t="s">
        <v>123</v>
      </c>
      <c r="C115" s="250" t="s">
        <v>6</v>
      </c>
      <c r="D115" s="250"/>
      <c r="E115" s="250" t="s">
        <v>13</v>
      </c>
      <c r="F115" s="250" t="s">
        <v>9</v>
      </c>
      <c r="G115" s="250"/>
      <c r="H115" s="250" t="s">
        <v>36</v>
      </c>
      <c r="I115" s="250"/>
      <c r="J115" s="250"/>
      <c r="K115" s="250">
        <v>1</v>
      </c>
      <c r="L115" s="250"/>
      <c r="M115" s="250"/>
      <c r="N115" s="250"/>
      <c r="O115" s="250"/>
      <c r="P115" s="251"/>
    </row>
    <row r="116" spans="1:16" s="240" customFormat="1" x14ac:dyDescent="0.25">
      <c r="A116" s="248" t="s">
        <v>109</v>
      </c>
      <c r="B116" s="249" t="s">
        <v>74</v>
      </c>
      <c r="C116" s="250" t="s">
        <v>7</v>
      </c>
      <c r="D116" s="250"/>
      <c r="E116" s="250" t="s">
        <v>12</v>
      </c>
      <c r="F116" s="250" t="s">
        <v>9</v>
      </c>
      <c r="G116" s="250"/>
      <c r="H116" s="250" t="s">
        <v>43</v>
      </c>
      <c r="I116" s="250"/>
      <c r="J116" s="250"/>
      <c r="K116" s="250"/>
      <c r="L116" s="250">
        <v>1</v>
      </c>
      <c r="M116" s="250"/>
      <c r="N116" s="250"/>
      <c r="O116" s="250"/>
      <c r="P116" s="251" t="s">
        <v>80</v>
      </c>
    </row>
    <row r="117" spans="1:16" s="240" customFormat="1" x14ac:dyDescent="0.25">
      <c r="A117" s="248" t="s">
        <v>34</v>
      </c>
      <c r="B117" s="249" t="s">
        <v>90</v>
      </c>
      <c r="C117" s="250" t="s">
        <v>7</v>
      </c>
      <c r="D117" s="250"/>
      <c r="E117" s="250" t="s">
        <v>11</v>
      </c>
      <c r="F117" s="250" t="s">
        <v>10</v>
      </c>
      <c r="G117" s="250">
        <v>4</v>
      </c>
      <c r="H117" s="250" t="s">
        <v>68</v>
      </c>
      <c r="I117" s="250">
        <v>1</v>
      </c>
      <c r="J117" s="250"/>
      <c r="K117" s="250"/>
      <c r="L117" s="250"/>
      <c r="M117" s="250"/>
      <c r="N117" s="250"/>
      <c r="O117" s="250"/>
      <c r="P117" s="251" t="s">
        <v>69</v>
      </c>
    </row>
    <row r="118" spans="1:16" s="240" customFormat="1" x14ac:dyDescent="0.25">
      <c r="A118" s="248" t="s">
        <v>109</v>
      </c>
      <c r="B118" s="249" t="s">
        <v>97</v>
      </c>
      <c r="C118" s="250" t="s">
        <v>6</v>
      </c>
      <c r="D118" s="250"/>
      <c r="E118" s="250" t="s">
        <v>10</v>
      </c>
      <c r="F118" s="250" t="s">
        <v>9</v>
      </c>
      <c r="G118" s="250"/>
      <c r="H118" s="250" t="s">
        <v>36</v>
      </c>
      <c r="I118" s="250"/>
      <c r="J118" s="250">
        <v>1</v>
      </c>
      <c r="K118" s="250"/>
      <c r="L118" s="250"/>
      <c r="M118" s="250">
        <v>1</v>
      </c>
      <c r="N118" s="250" t="s">
        <v>118</v>
      </c>
      <c r="O118" s="250"/>
      <c r="P118" s="251" t="s">
        <v>69</v>
      </c>
    </row>
    <row r="119" spans="1:16" s="240" customFormat="1" x14ac:dyDescent="0.25">
      <c r="A119" s="248" t="s">
        <v>127</v>
      </c>
      <c r="B119" s="249" t="s">
        <v>132</v>
      </c>
      <c r="C119" s="250" t="s">
        <v>6</v>
      </c>
      <c r="D119" s="250"/>
      <c r="E119" s="250" t="s">
        <v>10</v>
      </c>
      <c r="F119" s="250" t="s">
        <v>11</v>
      </c>
      <c r="G119" s="250">
        <v>3</v>
      </c>
      <c r="H119" s="250" t="s">
        <v>43</v>
      </c>
      <c r="I119" s="250">
        <v>1</v>
      </c>
      <c r="J119" s="250"/>
      <c r="K119" s="250"/>
      <c r="L119" s="250"/>
      <c r="M119" s="250"/>
      <c r="N119" s="250"/>
      <c r="O119" s="250"/>
      <c r="P119" s="251" t="s">
        <v>53</v>
      </c>
    </row>
    <row r="120" spans="1:16" s="240" customFormat="1" x14ac:dyDescent="0.25">
      <c r="A120" s="248" t="s">
        <v>75</v>
      </c>
      <c r="B120" s="249" t="s">
        <v>133</v>
      </c>
      <c r="C120" s="250" t="s">
        <v>6</v>
      </c>
      <c r="D120" s="250"/>
      <c r="E120" s="250" t="s">
        <v>9</v>
      </c>
      <c r="F120" s="250" t="s">
        <v>13</v>
      </c>
      <c r="G120" s="250"/>
      <c r="H120" s="250" t="s">
        <v>59</v>
      </c>
      <c r="I120" s="250">
        <v>1</v>
      </c>
      <c r="J120" s="250"/>
      <c r="K120" s="250"/>
      <c r="L120" s="250"/>
      <c r="M120" s="250"/>
      <c r="N120" s="250"/>
      <c r="O120" s="250"/>
      <c r="P120" s="251" t="s">
        <v>65</v>
      </c>
    </row>
    <row r="121" spans="1:16" s="240" customFormat="1" x14ac:dyDescent="0.25">
      <c r="A121" s="248" t="s">
        <v>34</v>
      </c>
      <c r="B121" s="249" t="s">
        <v>52</v>
      </c>
      <c r="C121" s="250" t="s">
        <v>6</v>
      </c>
      <c r="D121" s="250"/>
      <c r="E121" s="250" t="s">
        <v>9</v>
      </c>
      <c r="F121" s="250" t="s">
        <v>9</v>
      </c>
      <c r="G121" s="250">
        <v>4</v>
      </c>
      <c r="H121" s="250" t="s">
        <v>43</v>
      </c>
      <c r="I121" s="250"/>
      <c r="J121" s="250"/>
      <c r="K121" s="250"/>
      <c r="L121" s="250">
        <v>1</v>
      </c>
      <c r="M121" s="250">
        <v>1</v>
      </c>
      <c r="N121" s="250" t="s">
        <v>115</v>
      </c>
      <c r="O121" s="250">
        <v>1</v>
      </c>
      <c r="P121" s="251"/>
    </row>
    <row r="122" spans="1:16" s="240" customFormat="1" x14ac:dyDescent="0.25">
      <c r="A122" s="248" t="s">
        <v>124</v>
      </c>
      <c r="B122" s="249" t="s">
        <v>64</v>
      </c>
      <c r="C122" s="250" t="s">
        <v>7</v>
      </c>
      <c r="D122" s="250"/>
      <c r="E122" s="250" t="s">
        <v>10</v>
      </c>
      <c r="F122" s="250" t="s">
        <v>10</v>
      </c>
      <c r="G122" s="250">
        <v>10</v>
      </c>
      <c r="H122" s="250" t="s">
        <v>40</v>
      </c>
      <c r="I122" s="250"/>
      <c r="J122" s="250"/>
      <c r="K122" s="250">
        <v>1</v>
      </c>
      <c r="L122" s="250"/>
      <c r="M122" s="250"/>
      <c r="N122" s="250"/>
      <c r="O122" s="250"/>
      <c r="P122" s="251"/>
    </row>
    <row r="123" spans="1:16" s="240" customFormat="1" x14ac:dyDescent="0.25">
      <c r="A123" s="248" t="s">
        <v>75</v>
      </c>
      <c r="B123" s="249" t="s">
        <v>58</v>
      </c>
      <c r="C123" s="250" t="s">
        <v>6</v>
      </c>
      <c r="D123" s="250"/>
      <c r="E123" s="250" t="s">
        <v>11</v>
      </c>
      <c r="F123" s="250" t="s">
        <v>10</v>
      </c>
      <c r="G123" s="250"/>
      <c r="H123" s="250" t="s">
        <v>68</v>
      </c>
      <c r="I123" s="250"/>
      <c r="J123" s="250"/>
      <c r="K123" s="250"/>
      <c r="L123" s="250">
        <v>1</v>
      </c>
      <c r="M123" s="250"/>
      <c r="N123" s="250"/>
      <c r="O123" s="250"/>
      <c r="P123" s="251" t="s">
        <v>80</v>
      </c>
    </row>
    <row r="124" spans="1:16" s="240" customFormat="1" x14ac:dyDescent="0.25">
      <c r="A124" s="248" t="s">
        <v>51</v>
      </c>
      <c r="B124" s="249" t="s">
        <v>49</v>
      </c>
      <c r="C124" s="250" t="s">
        <v>7</v>
      </c>
      <c r="D124" s="250"/>
      <c r="E124" s="250" t="s">
        <v>13</v>
      </c>
      <c r="F124" s="250" t="s">
        <v>10</v>
      </c>
      <c r="G124" s="250"/>
      <c r="H124" s="250" t="s">
        <v>77</v>
      </c>
      <c r="I124" s="250"/>
      <c r="J124" s="250"/>
      <c r="K124" s="250">
        <v>1</v>
      </c>
      <c r="L124" s="250"/>
      <c r="M124" s="250"/>
      <c r="N124" s="250"/>
      <c r="O124" s="250"/>
      <c r="P124" s="251" t="s">
        <v>47</v>
      </c>
    </row>
    <row r="125" spans="1:16" s="240" customFormat="1" x14ac:dyDescent="0.25">
      <c r="A125" s="248" t="s">
        <v>119</v>
      </c>
      <c r="B125" s="249" t="s">
        <v>73</v>
      </c>
      <c r="C125" s="250" t="s">
        <v>6</v>
      </c>
      <c r="D125" s="250"/>
      <c r="E125" s="250" t="s">
        <v>9</v>
      </c>
      <c r="F125" s="250" t="s">
        <v>10</v>
      </c>
      <c r="G125" s="250"/>
      <c r="H125" s="250" t="s">
        <v>46</v>
      </c>
      <c r="I125" s="250"/>
      <c r="J125" s="250">
        <v>1</v>
      </c>
      <c r="K125" s="250"/>
      <c r="L125" s="250"/>
      <c r="M125" s="250"/>
      <c r="N125" s="250"/>
      <c r="O125" s="250"/>
      <c r="P125" s="251"/>
    </row>
    <row r="126" spans="1:16" s="240" customFormat="1" x14ac:dyDescent="0.25">
      <c r="A126" s="248" t="s">
        <v>134</v>
      </c>
      <c r="B126" s="249" t="s">
        <v>121</v>
      </c>
      <c r="C126" s="250" t="s">
        <v>6</v>
      </c>
      <c r="D126" s="250"/>
      <c r="E126" s="250" t="s">
        <v>11</v>
      </c>
      <c r="F126" s="250" t="s">
        <v>9</v>
      </c>
      <c r="G126" s="250">
        <v>1</v>
      </c>
      <c r="H126" s="250" t="s">
        <v>36</v>
      </c>
      <c r="I126" s="250"/>
      <c r="J126" s="250"/>
      <c r="K126" s="250"/>
      <c r="L126" s="250">
        <v>1</v>
      </c>
      <c r="M126" s="250"/>
      <c r="N126" s="250"/>
      <c r="O126" s="250"/>
      <c r="P126" s="251" t="s">
        <v>50</v>
      </c>
    </row>
    <row r="127" spans="1:16" s="240" customFormat="1" x14ac:dyDescent="0.25">
      <c r="A127" s="248" t="s">
        <v>105</v>
      </c>
      <c r="B127" s="249" t="s">
        <v>39</v>
      </c>
      <c r="C127" s="250" t="s">
        <v>7</v>
      </c>
      <c r="D127" s="250"/>
      <c r="E127" s="250" t="s">
        <v>12</v>
      </c>
      <c r="F127" s="250" t="s">
        <v>12</v>
      </c>
      <c r="G127" s="250"/>
      <c r="H127" s="250" t="s">
        <v>36</v>
      </c>
      <c r="I127" s="250"/>
      <c r="J127" s="250"/>
      <c r="K127" s="250"/>
      <c r="L127" s="250">
        <v>1</v>
      </c>
      <c r="M127" s="250"/>
      <c r="N127" s="250"/>
      <c r="O127" s="250"/>
      <c r="P127" s="251" t="s">
        <v>47</v>
      </c>
    </row>
    <row r="128" spans="1:16" s="240" customFormat="1" x14ac:dyDescent="0.25">
      <c r="A128" s="248" t="s">
        <v>63</v>
      </c>
      <c r="B128" s="249" t="s">
        <v>135</v>
      </c>
      <c r="C128" s="250" t="s">
        <v>6</v>
      </c>
      <c r="D128" s="250"/>
      <c r="E128" s="250" t="s">
        <v>9</v>
      </c>
      <c r="F128" s="250" t="s">
        <v>10</v>
      </c>
      <c r="G128" s="250" t="s">
        <v>22</v>
      </c>
      <c r="H128" s="250" t="s">
        <v>43</v>
      </c>
      <c r="I128" s="250"/>
      <c r="J128" s="250">
        <v>1</v>
      </c>
      <c r="K128" s="250"/>
      <c r="L128" s="250"/>
      <c r="M128" s="250"/>
      <c r="N128" s="250"/>
      <c r="O128" s="250"/>
      <c r="P128" s="251" t="s">
        <v>85</v>
      </c>
    </row>
    <row r="129" spans="1:16" s="240" customFormat="1" x14ac:dyDescent="0.25">
      <c r="A129" s="248" t="s">
        <v>78</v>
      </c>
      <c r="B129" s="249" t="s">
        <v>103</v>
      </c>
      <c r="C129" s="250" t="s">
        <v>6</v>
      </c>
      <c r="D129" s="250"/>
      <c r="E129" s="250" t="s">
        <v>11</v>
      </c>
      <c r="F129" s="250" t="s">
        <v>9</v>
      </c>
      <c r="G129" s="250"/>
      <c r="H129" s="250" t="s">
        <v>79</v>
      </c>
      <c r="I129" s="250"/>
      <c r="J129" s="250"/>
      <c r="K129" s="250">
        <v>1</v>
      </c>
      <c r="L129" s="250"/>
      <c r="M129" s="250">
        <v>1</v>
      </c>
      <c r="N129" s="250" t="s">
        <v>118</v>
      </c>
      <c r="O129" s="250"/>
      <c r="P129" s="251"/>
    </row>
    <row r="130" spans="1:16" s="240" customFormat="1" x14ac:dyDescent="0.25">
      <c r="A130" s="248" t="s">
        <v>131</v>
      </c>
      <c r="B130" s="249" t="s">
        <v>110</v>
      </c>
      <c r="C130" s="250" t="s">
        <v>7</v>
      </c>
      <c r="D130" s="250"/>
      <c r="E130" s="250" t="s">
        <v>12</v>
      </c>
      <c r="F130" s="250" t="s">
        <v>10</v>
      </c>
      <c r="G130" s="250">
        <v>9</v>
      </c>
      <c r="H130" s="250" t="s">
        <v>77</v>
      </c>
      <c r="I130" s="250"/>
      <c r="J130" s="250"/>
      <c r="K130" s="250"/>
      <c r="L130" s="250">
        <v>1</v>
      </c>
      <c r="M130" s="250"/>
      <c r="N130" s="250"/>
      <c r="O130" s="250"/>
      <c r="P130" s="251" t="s">
        <v>50</v>
      </c>
    </row>
    <row r="131" spans="1:16" s="240" customFormat="1" x14ac:dyDescent="0.25">
      <c r="A131" s="248" t="s">
        <v>116</v>
      </c>
      <c r="B131" s="249" t="s">
        <v>71</v>
      </c>
      <c r="C131" s="250" t="s">
        <v>7</v>
      </c>
      <c r="D131" s="250"/>
      <c r="E131" s="250" t="s">
        <v>11</v>
      </c>
      <c r="F131" s="250" t="s">
        <v>10</v>
      </c>
      <c r="G131" s="250"/>
      <c r="H131" s="250" t="s">
        <v>68</v>
      </c>
      <c r="I131" s="250"/>
      <c r="J131" s="250">
        <v>1</v>
      </c>
      <c r="K131" s="250"/>
      <c r="L131" s="250"/>
      <c r="M131" s="250"/>
      <c r="N131" s="250"/>
      <c r="O131" s="250"/>
      <c r="P131" s="251" t="s">
        <v>69</v>
      </c>
    </row>
    <row r="132" spans="1:16" s="240" customFormat="1" x14ac:dyDescent="0.25">
      <c r="A132" s="248" t="s">
        <v>122</v>
      </c>
      <c r="B132" s="249" t="s">
        <v>42</v>
      </c>
      <c r="C132" s="250" t="s">
        <v>6</v>
      </c>
      <c r="D132" s="250"/>
      <c r="E132" s="250" t="s">
        <v>10</v>
      </c>
      <c r="F132" s="250" t="s">
        <v>10</v>
      </c>
      <c r="G132" s="250"/>
      <c r="H132" s="250" t="s">
        <v>59</v>
      </c>
      <c r="I132" s="250"/>
      <c r="J132" s="250">
        <v>1</v>
      </c>
      <c r="K132" s="250"/>
      <c r="L132" s="250"/>
      <c r="M132" s="250"/>
      <c r="N132" s="250"/>
      <c r="O132" s="250"/>
      <c r="P132" s="251" t="s">
        <v>89</v>
      </c>
    </row>
    <row r="133" spans="1:16" s="240" customFormat="1" x14ac:dyDescent="0.25">
      <c r="A133" s="248" t="s">
        <v>107</v>
      </c>
      <c r="B133" s="249" t="s">
        <v>93</v>
      </c>
      <c r="C133" s="250" t="s">
        <v>6</v>
      </c>
      <c r="D133" s="250"/>
      <c r="E133" s="250" t="s">
        <v>12</v>
      </c>
      <c r="F133" s="250" t="s">
        <v>9</v>
      </c>
      <c r="G133" s="250"/>
      <c r="H133" s="250" t="s">
        <v>40</v>
      </c>
      <c r="I133" s="250"/>
      <c r="J133" s="250"/>
      <c r="K133" s="250"/>
      <c r="L133" s="250">
        <v>1</v>
      </c>
      <c r="M133" s="250">
        <v>1</v>
      </c>
      <c r="N133" s="250" t="s">
        <v>115</v>
      </c>
      <c r="O133" s="250"/>
      <c r="P133" s="251" t="s">
        <v>47</v>
      </c>
    </row>
    <row r="134" spans="1:16" s="240" customFormat="1" x14ac:dyDescent="0.25">
      <c r="A134" s="248" t="s">
        <v>63</v>
      </c>
      <c r="B134" s="249" t="s">
        <v>62</v>
      </c>
      <c r="C134" s="250" t="s">
        <v>6</v>
      </c>
      <c r="D134" s="250"/>
      <c r="E134" s="250" t="s">
        <v>13</v>
      </c>
      <c r="F134" s="250" t="s">
        <v>10</v>
      </c>
      <c r="G134" s="250">
        <v>1</v>
      </c>
      <c r="H134" s="250" t="s">
        <v>77</v>
      </c>
      <c r="I134" s="250"/>
      <c r="J134" s="250"/>
      <c r="K134" s="250">
        <v>1</v>
      </c>
      <c r="L134" s="250"/>
      <c r="M134" s="250"/>
      <c r="N134" s="250"/>
      <c r="O134" s="250"/>
      <c r="P134" s="251"/>
    </row>
    <row r="135" spans="1:16" s="240" customFormat="1" x14ac:dyDescent="0.25">
      <c r="A135" s="248" t="s">
        <v>119</v>
      </c>
      <c r="B135" s="249" t="s">
        <v>98</v>
      </c>
      <c r="C135" s="250" t="s">
        <v>7</v>
      </c>
      <c r="D135" s="250"/>
      <c r="E135" s="250" t="s">
        <v>9</v>
      </c>
      <c r="F135" s="250" t="s">
        <v>9</v>
      </c>
      <c r="G135" s="250">
        <v>2</v>
      </c>
      <c r="H135" s="250" t="s">
        <v>68</v>
      </c>
      <c r="I135" s="250"/>
      <c r="J135" s="250"/>
      <c r="K135" s="250"/>
      <c r="L135" s="250">
        <v>1</v>
      </c>
      <c r="M135" s="250"/>
      <c r="N135" s="250"/>
      <c r="O135" s="250"/>
      <c r="P135" s="251"/>
    </row>
    <row r="136" spans="1:16" s="240" customFormat="1" x14ac:dyDescent="0.25">
      <c r="A136" s="248" t="s">
        <v>41</v>
      </c>
      <c r="B136" s="249" t="s">
        <v>96</v>
      </c>
      <c r="C136" s="250" t="s">
        <v>6</v>
      </c>
      <c r="D136" s="250"/>
      <c r="E136" s="250" t="s">
        <v>9</v>
      </c>
      <c r="F136" s="250" t="s">
        <v>9</v>
      </c>
      <c r="G136" s="250" t="s">
        <v>22</v>
      </c>
      <c r="H136" s="250" t="s">
        <v>79</v>
      </c>
      <c r="I136" s="250"/>
      <c r="J136" s="250"/>
      <c r="K136" s="250"/>
      <c r="L136" s="250">
        <v>1</v>
      </c>
      <c r="M136" s="250"/>
      <c r="N136" s="250"/>
      <c r="O136" s="250"/>
      <c r="P136" s="251"/>
    </row>
    <row r="137" spans="1:16" s="240" customFormat="1" x14ac:dyDescent="0.25">
      <c r="A137" s="248" t="s">
        <v>102</v>
      </c>
      <c r="B137" s="249" t="s">
        <v>64</v>
      </c>
      <c r="C137" s="250" t="s">
        <v>7</v>
      </c>
      <c r="D137" s="250" t="s">
        <v>14</v>
      </c>
      <c r="E137" s="250" t="s">
        <v>10</v>
      </c>
      <c r="F137" s="250" t="s">
        <v>13</v>
      </c>
      <c r="G137" s="250" t="s">
        <v>22</v>
      </c>
      <c r="H137" s="250" t="s">
        <v>59</v>
      </c>
      <c r="I137" s="250"/>
      <c r="J137" s="250"/>
      <c r="K137" s="250"/>
      <c r="L137" s="250">
        <v>1</v>
      </c>
      <c r="M137" s="250"/>
      <c r="N137" s="250"/>
      <c r="O137" s="250">
        <v>1</v>
      </c>
      <c r="P137" s="251" t="s">
        <v>53</v>
      </c>
    </row>
    <row r="138" spans="1:16" s="240" customFormat="1" x14ac:dyDescent="0.25">
      <c r="A138" s="248" t="s">
        <v>75</v>
      </c>
      <c r="B138" s="249" t="s">
        <v>64</v>
      </c>
      <c r="C138" s="250" t="s">
        <v>7</v>
      </c>
      <c r="D138" s="250"/>
      <c r="E138" s="250" t="s">
        <v>12</v>
      </c>
      <c r="F138" s="250" t="s">
        <v>11</v>
      </c>
      <c r="G138" s="250"/>
      <c r="H138" s="250" t="s">
        <v>46</v>
      </c>
      <c r="I138" s="250"/>
      <c r="J138" s="250">
        <v>1</v>
      </c>
      <c r="K138" s="250"/>
      <c r="L138" s="250"/>
      <c r="M138" s="250"/>
      <c r="N138" s="250"/>
      <c r="O138" s="250"/>
      <c r="P138" s="251"/>
    </row>
    <row r="139" spans="1:16" s="240" customFormat="1" x14ac:dyDescent="0.25">
      <c r="A139" s="248" t="s">
        <v>136</v>
      </c>
      <c r="B139" s="249" t="s">
        <v>73</v>
      </c>
      <c r="C139" s="250" t="s">
        <v>6</v>
      </c>
      <c r="D139" s="250"/>
      <c r="E139" s="250" t="s">
        <v>9</v>
      </c>
      <c r="F139" s="250" t="s">
        <v>10</v>
      </c>
      <c r="G139" s="250"/>
      <c r="H139" s="250" t="s">
        <v>43</v>
      </c>
      <c r="I139" s="250"/>
      <c r="J139" s="250"/>
      <c r="K139" s="250">
        <v>1</v>
      </c>
      <c r="L139" s="250"/>
      <c r="M139" s="250"/>
      <c r="N139" s="250"/>
      <c r="O139" s="250"/>
      <c r="P139" s="251" t="s">
        <v>50</v>
      </c>
    </row>
    <row r="140" spans="1:16" s="240" customFormat="1" x14ac:dyDescent="0.25">
      <c r="A140" s="248" t="s">
        <v>137</v>
      </c>
      <c r="B140" s="249" t="s">
        <v>106</v>
      </c>
      <c r="C140" s="250" t="s">
        <v>7</v>
      </c>
      <c r="D140" s="250"/>
      <c r="E140" s="250" t="s">
        <v>9</v>
      </c>
      <c r="F140" s="250" t="s">
        <v>13</v>
      </c>
      <c r="G140" s="250"/>
      <c r="H140" s="250" t="s">
        <v>77</v>
      </c>
      <c r="I140" s="250">
        <v>1</v>
      </c>
      <c r="J140" s="250"/>
      <c r="K140" s="250"/>
      <c r="L140" s="250"/>
      <c r="M140" s="250"/>
      <c r="N140" s="250"/>
      <c r="O140" s="250">
        <v>1</v>
      </c>
      <c r="P140" s="251" t="s">
        <v>85</v>
      </c>
    </row>
    <row r="141" spans="1:16" s="240" customFormat="1" x14ac:dyDescent="0.25">
      <c r="A141" s="248" t="s">
        <v>57</v>
      </c>
      <c r="B141" s="249" t="s">
        <v>52</v>
      </c>
      <c r="C141" s="250" t="s">
        <v>6</v>
      </c>
      <c r="D141" s="250"/>
      <c r="E141" s="250" t="s">
        <v>10</v>
      </c>
      <c r="F141" s="250" t="s">
        <v>13</v>
      </c>
      <c r="G141" s="250"/>
      <c r="H141" s="250" t="s">
        <v>79</v>
      </c>
      <c r="I141" s="250">
        <v>1</v>
      </c>
      <c r="J141" s="250"/>
      <c r="K141" s="250"/>
      <c r="L141" s="250"/>
      <c r="M141" s="250"/>
      <c r="N141" s="250"/>
      <c r="O141" s="250"/>
      <c r="P141" s="251" t="s">
        <v>53</v>
      </c>
    </row>
    <row r="142" spans="1:16" s="240" customFormat="1" x14ac:dyDescent="0.25">
      <c r="A142" s="248" t="s">
        <v>129</v>
      </c>
      <c r="B142" s="249" t="s">
        <v>121</v>
      </c>
      <c r="C142" s="250" t="s">
        <v>6</v>
      </c>
      <c r="D142" s="250"/>
      <c r="E142" s="250" t="s">
        <v>12</v>
      </c>
      <c r="F142" s="250" t="s">
        <v>9</v>
      </c>
      <c r="G142" s="250">
        <v>8</v>
      </c>
      <c r="H142" s="250" t="s">
        <v>55</v>
      </c>
      <c r="I142" s="250"/>
      <c r="J142" s="250">
        <v>1</v>
      </c>
      <c r="K142" s="250"/>
      <c r="L142" s="250"/>
      <c r="M142" s="250"/>
      <c r="N142" s="250"/>
      <c r="O142" s="250"/>
      <c r="P142" s="251" t="s">
        <v>69</v>
      </c>
    </row>
    <row r="143" spans="1:16" s="240" customFormat="1" x14ac:dyDescent="0.25">
      <c r="A143" s="248" t="s">
        <v>136</v>
      </c>
      <c r="B143" s="249" t="s">
        <v>42</v>
      </c>
      <c r="C143" s="250" t="s">
        <v>6</v>
      </c>
      <c r="D143" s="250"/>
      <c r="E143" s="250" t="s">
        <v>11</v>
      </c>
      <c r="F143" s="250" t="s">
        <v>10</v>
      </c>
      <c r="G143" s="250"/>
      <c r="H143" s="250" t="s">
        <v>43</v>
      </c>
      <c r="I143" s="250"/>
      <c r="J143" s="250">
        <v>1</v>
      </c>
      <c r="K143" s="250"/>
      <c r="L143" s="250"/>
      <c r="M143" s="250"/>
      <c r="N143" s="250"/>
      <c r="O143" s="250"/>
      <c r="P143" s="251" t="s">
        <v>89</v>
      </c>
    </row>
    <row r="144" spans="1:16" s="240" customFormat="1" x14ac:dyDescent="0.25">
      <c r="A144" s="248" t="s">
        <v>72</v>
      </c>
      <c r="B144" s="249" t="s">
        <v>135</v>
      </c>
      <c r="C144" s="250" t="s">
        <v>6</v>
      </c>
      <c r="D144" s="250"/>
      <c r="E144" s="250" t="s">
        <v>9</v>
      </c>
      <c r="F144" s="250" t="s">
        <v>9</v>
      </c>
      <c r="G144" s="250"/>
      <c r="H144" s="250" t="s">
        <v>46</v>
      </c>
      <c r="I144" s="250">
        <v>1</v>
      </c>
      <c r="J144" s="250"/>
      <c r="K144" s="250"/>
      <c r="L144" s="250"/>
      <c r="M144" s="250"/>
      <c r="N144" s="250"/>
      <c r="O144" s="250">
        <v>1</v>
      </c>
      <c r="P144" s="251"/>
    </row>
    <row r="145" spans="1:16" s="240" customFormat="1" x14ac:dyDescent="0.25">
      <c r="A145" s="248" t="s">
        <v>129</v>
      </c>
      <c r="B145" s="249" t="s">
        <v>84</v>
      </c>
      <c r="C145" s="250" t="s">
        <v>6</v>
      </c>
      <c r="D145" s="250"/>
      <c r="E145" s="250" t="s">
        <v>11</v>
      </c>
      <c r="F145" s="250" t="s">
        <v>10</v>
      </c>
      <c r="G145" s="250"/>
      <c r="H145" s="250" t="s">
        <v>43</v>
      </c>
      <c r="I145" s="250"/>
      <c r="J145" s="250">
        <v>1</v>
      </c>
      <c r="K145" s="250"/>
      <c r="L145" s="250"/>
      <c r="M145" s="250"/>
      <c r="N145" s="250"/>
      <c r="O145" s="250"/>
      <c r="P145" s="251"/>
    </row>
    <row r="146" spans="1:16" s="240" customFormat="1" x14ac:dyDescent="0.25">
      <c r="A146" s="248" t="s">
        <v>137</v>
      </c>
      <c r="B146" s="249" t="s">
        <v>138</v>
      </c>
      <c r="C146" s="250" t="s">
        <v>7</v>
      </c>
      <c r="D146" s="250"/>
      <c r="E146" s="250" t="s">
        <v>10</v>
      </c>
      <c r="F146" s="250" t="s">
        <v>9</v>
      </c>
      <c r="G146" s="250">
        <v>4</v>
      </c>
      <c r="H146" s="250" t="s">
        <v>40</v>
      </c>
      <c r="I146" s="250"/>
      <c r="J146" s="250"/>
      <c r="K146" s="250">
        <v>1</v>
      </c>
      <c r="L146" s="250"/>
      <c r="M146" s="250"/>
      <c r="N146" s="250"/>
      <c r="O146" s="250"/>
      <c r="P146" s="251"/>
    </row>
    <row r="147" spans="1:16" s="240" customFormat="1" x14ac:dyDescent="0.25">
      <c r="A147" s="248" t="s">
        <v>120</v>
      </c>
      <c r="B147" s="249" t="s">
        <v>67</v>
      </c>
      <c r="C147" s="250" t="s">
        <v>6</v>
      </c>
      <c r="D147" s="250"/>
      <c r="E147" s="250" t="s">
        <v>10</v>
      </c>
      <c r="F147" s="250" t="s">
        <v>10</v>
      </c>
      <c r="G147" s="250">
        <v>10</v>
      </c>
      <c r="H147" s="250" t="s">
        <v>43</v>
      </c>
      <c r="I147" s="250"/>
      <c r="J147" s="250"/>
      <c r="K147" s="250">
        <v>1</v>
      </c>
      <c r="L147" s="250"/>
      <c r="M147" s="250"/>
      <c r="N147" s="250"/>
      <c r="O147" s="250"/>
      <c r="P147" s="251" t="s">
        <v>89</v>
      </c>
    </row>
    <row r="148" spans="1:16" s="240" customFormat="1" x14ac:dyDescent="0.25">
      <c r="A148" s="248" t="s">
        <v>136</v>
      </c>
      <c r="B148" s="249" t="s">
        <v>128</v>
      </c>
      <c r="C148" s="250" t="s">
        <v>7</v>
      </c>
      <c r="D148" s="250"/>
      <c r="E148" s="250" t="s">
        <v>11</v>
      </c>
      <c r="F148" s="250" t="s">
        <v>10</v>
      </c>
      <c r="G148" s="250"/>
      <c r="H148" s="250" t="s">
        <v>36</v>
      </c>
      <c r="I148" s="250"/>
      <c r="J148" s="250"/>
      <c r="K148" s="250">
        <v>1</v>
      </c>
      <c r="L148" s="250"/>
      <c r="M148" s="250"/>
      <c r="N148" s="250"/>
      <c r="O148" s="250"/>
      <c r="P148" s="251"/>
    </row>
    <row r="149" spans="1:16" s="240" customFormat="1" x14ac:dyDescent="0.25">
      <c r="A149" s="248" t="s">
        <v>75</v>
      </c>
      <c r="B149" s="249" t="s">
        <v>114</v>
      </c>
      <c r="C149" s="250" t="s">
        <v>6</v>
      </c>
      <c r="D149" s="250"/>
      <c r="E149" s="250" t="s">
        <v>11</v>
      </c>
      <c r="F149" s="250" t="s">
        <v>10</v>
      </c>
      <c r="G149" s="250">
        <v>2</v>
      </c>
      <c r="H149" s="250" t="s">
        <v>68</v>
      </c>
      <c r="I149" s="250"/>
      <c r="J149" s="250">
        <v>1</v>
      </c>
      <c r="K149" s="250"/>
      <c r="L149" s="250"/>
      <c r="M149" s="250"/>
      <c r="N149" s="250"/>
      <c r="O149" s="250">
        <v>1</v>
      </c>
      <c r="P149" s="251" t="s">
        <v>53</v>
      </c>
    </row>
    <row r="150" spans="1:16" s="240" customFormat="1" x14ac:dyDescent="0.25">
      <c r="A150" s="248" t="s">
        <v>38</v>
      </c>
      <c r="B150" s="249" t="s">
        <v>87</v>
      </c>
      <c r="C150" s="250" t="s">
        <v>6</v>
      </c>
      <c r="D150" s="250"/>
      <c r="E150" s="250" t="s">
        <v>11</v>
      </c>
      <c r="F150" s="250" t="s">
        <v>10</v>
      </c>
      <c r="G150" s="250">
        <v>3</v>
      </c>
      <c r="H150" s="250" t="s">
        <v>59</v>
      </c>
      <c r="I150" s="250"/>
      <c r="J150" s="250">
        <v>1</v>
      </c>
      <c r="K150" s="250"/>
      <c r="L150" s="250"/>
      <c r="M150" s="250"/>
      <c r="N150" s="250"/>
      <c r="O150" s="250"/>
      <c r="P150" s="251" t="s">
        <v>65</v>
      </c>
    </row>
    <row r="151" spans="1:16" s="240" customFormat="1" x14ac:dyDescent="0.25">
      <c r="A151" s="248" t="s">
        <v>126</v>
      </c>
      <c r="B151" s="249" t="s">
        <v>71</v>
      </c>
      <c r="C151" s="250" t="s">
        <v>7</v>
      </c>
      <c r="D151" s="250" t="s">
        <v>14</v>
      </c>
      <c r="E151" s="250" t="s">
        <v>11</v>
      </c>
      <c r="F151" s="250" t="s">
        <v>13</v>
      </c>
      <c r="G151" s="250"/>
      <c r="H151" s="250" t="s">
        <v>46</v>
      </c>
      <c r="I151" s="250"/>
      <c r="J151" s="250"/>
      <c r="K151" s="250">
        <v>1</v>
      </c>
      <c r="L151" s="250"/>
      <c r="M151" s="250"/>
      <c r="N151" s="250"/>
      <c r="O151" s="250"/>
      <c r="P151" s="251"/>
    </row>
    <row r="152" spans="1:16" s="240" customFormat="1" x14ac:dyDescent="0.25">
      <c r="A152" s="248" t="s">
        <v>66</v>
      </c>
      <c r="B152" s="249" t="s">
        <v>54</v>
      </c>
      <c r="C152" s="250" t="s">
        <v>7</v>
      </c>
      <c r="D152" s="250"/>
      <c r="E152" s="250" t="s">
        <v>13</v>
      </c>
      <c r="F152" s="250" t="s">
        <v>10</v>
      </c>
      <c r="G152" s="250" t="s">
        <v>22</v>
      </c>
      <c r="H152" s="250" t="s">
        <v>77</v>
      </c>
      <c r="I152" s="250">
        <v>1</v>
      </c>
      <c r="J152" s="250"/>
      <c r="K152" s="250"/>
      <c r="L152" s="250"/>
      <c r="M152" s="250">
        <v>1</v>
      </c>
      <c r="N152" s="250" t="s">
        <v>118</v>
      </c>
      <c r="O152" s="250"/>
      <c r="P152" s="251"/>
    </row>
    <row r="153" spans="1:16" s="240" customFormat="1" x14ac:dyDescent="0.25">
      <c r="A153" s="248" t="s">
        <v>51</v>
      </c>
      <c r="B153" s="249" t="s">
        <v>95</v>
      </c>
      <c r="C153" s="250" t="s">
        <v>7</v>
      </c>
      <c r="D153" s="250"/>
      <c r="E153" s="250" t="s">
        <v>11</v>
      </c>
      <c r="F153" s="250" t="s">
        <v>10</v>
      </c>
      <c r="G153" s="250"/>
      <c r="H153" s="250" t="s">
        <v>40</v>
      </c>
      <c r="I153" s="250"/>
      <c r="J153" s="250"/>
      <c r="K153" s="250"/>
      <c r="L153" s="250">
        <v>1</v>
      </c>
      <c r="M153" s="250"/>
      <c r="N153" s="250"/>
      <c r="O153" s="250"/>
      <c r="P153" s="251" t="s">
        <v>80</v>
      </c>
    </row>
    <row r="154" spans="1:16" s="240" customFormat="1" x14ac:dyDescent="0.25">
      <c r="A154" s="248" t="s">
        <v>107</v>
      </c>
      <c r="B154" s="249" t="s">
        <v>42</v>
      </c>
      <c r="C154" s="250" t="s">
        <v>6</v>
      </c>
      <c r="D154" s="250"/>
      <c r="E154" s="250" t="s">
        <v>10</v>
      </c>
      <c r="F154" s="250" t="s">
        <v>10</v>
      </c>
      <c r="G154" s="250">
        <v>7</v>
      </c>
      <c r="H154" s="250" t="s">
        <v>68</v>
      </c>
      <c r="I154" s="250"/>
      <c r="J154" s="250"/>
      <c r="K154" s="250"/>
      <c r="L154" s="250">
        <v>1</v>
      </c>
      <c r="M154" s="250"/>
      <c r="N154" s="250"/>
      <c r="O154" s="250"/>
      <c r="P154" s="251" t="s">
        <v>80</v>
      </c>
    </row>
    <row r="155" spans="1:16" s="240" customFormat="1" x14ac:dyDescent="0.25">
      <c r="A155" s="248" t="s">
        <v>130</v>
      </c>
      <c r="B155" s="249" t="s">
        <v>98</v>
      </c>
      <c r="C155" s="250" t="s">
        <v>7</v>
      </c>
      <c r="D155" s="250"/>
      <c r="E155" s="250" t="s">
        <v>9</v>
      </c>
      <c r="F155" s="250" t="s">
        <v>10</v>
      </c>
      <c r="G155" s="250"/>
      <c r="H155" s="250" t="s">
        <v>59</v>
      </c>
      <c r="I155" s="250"/>
      <c r="J155" s="250"/>
      <c r="K155" s="250">
        <v>1</v>
      </c>
      <c r="L155" s="250"/>
      <c r="M155" s="250"/>
      <c r="N155" s="250"/>
      <c r="O155" s="250"/>
      <c r="P155" s="251" t="s">
        <v>69</v>
      </c>
    </row>
    <row r="156" spans="1:16" s="240" customFormat="1" x14ac:dyDescent="0.25">
      <c r="A156" s="248" t="s">
        <v>83</v>
      </c>
      <c r="B156" s="249" t="s">
        <v>84</v>
      </c>
      <c r="C156" s="250" t="s">
        <v>6</v>
      </c>
      <c r="D156" s="250"/>
      <c r="E156" s="250" t="s">
        <v>12</v>
      </c>
      <c r="F156" s="250" t="s">
        <v>10</v>
      </c>
      <c r="G156" s="250">
        <v>3</v>
      </c>
      <c r="H156" s="250" t="s">
        <v>68</v>
      </c>
      <c r="I156" s="250"/>
      <c r="J156" s="250">
        <v>1</v>
      </c>
      <c r="K156" s="250"/>
      <c r="L156" s="250"/>
      <c r="M156" s="250"/>
      <c r="N156" s="250"/>
      <c r="O156" s="250"/>
      <c r="P156" s="251" t="s">
        <v>85</v>
      </c>
    </row>
    <row r="157" spans="1:16" s="240" customFormat="1" x14ac:dyDescent="0.25">
      <c r="A157" s="248" t="s">
        <v>102</v>
      </c>
      <c r="B157" s="249" t="s">
        <v>110</v>
      </c>
      <c r="C157" s="250" t="s">
        <v>7</v>
      </c>
      <c r="D157" s="250"/>
      <c r="E157" s="250" t="s">
        <v>9</v>
      </c>
      <c r="F157" s="250" t="s">
        <v>9</v>
      </c>
      <c r="G157" s="250">
        <v>8</v>
      </c>
      <c r="H157" s="250" t="s">
        <v>36</v>
      </c>
      <c r="I157" s="250"/>
      <c r="J157" s="250"/>
      <c r="K157" s="250">
        <v>1</v>
      </c>
      <c r="L157" s="250"/>
      <c r="M157" s="250"/>
      <c r="N157" s="250"/>
      <c r="O157" s="250"/>
      <c r="P157" s="251" t="s">
        <v>53</v>
      </c>
    </row>
    <row r="158" spans="1:16" s="240" customFormat="1" x14ac:dyDescent="0.25">
      <c r="A158" s="248" t="s">
        <v>41</v>
      </c>
      <c r="B158" s="249" t="s">
        <v>96</v>
      </c>
      <c r="C158" s="250" t="s">
        <v>6</v>
      </c>
      <c r="D158" s="250"/>
      <c r="E158" s="250" t="s">
        <v>11</v>
      </c>
      <c r="F158" s="250" t="s">
        <v>10</v>
      </c>
      <c r="G158" s="250">
        <v>3</v>
      </c>
      <c r="H158" s="250" t="s">
        <v>68</v>
      </c>
      <c r="I158" s="250"/>
      <c r="J158" s="250">
        <v>1</v>
      </c>
      <c r="K158" s="250"/>
      <c r="L158" s="250"/>
      <c r="M158" s="250">
        <v>1</v>
      </c>
      <c r="N158" s="250" t="s">
        <v>115</v>
      </c>
      <c r="O158" s="250"/>
      <c r="P158" s="251" t="s">
        <v>85</v>
      </c>
    </row>
    <row r="159" spans="1:16" s="240" customFormat="1" x14ac:dyDescent="0.25">
      <c r="A159" s="248" t="s">
        <v>51</v>
      </c>
      <c r="B159" s="249" t="s">
        <v>62</v>
      </c>
      <c r="C159" s="250" t="s">
        <v>6</v>
      </c>
      <c r="D159" s="250"/>
      <c r="E159" s="250" t="s">
        <v>9</v>
      </c>
      <c r="F159" s="250" t="s">
        <v>10</v>
      </c>
      <c r="G159" s="250"/>
      <c r="H159" s="250" t="s">
        <v>68</v>
      </c>
      <c r="I159" s="250"/>
      <c r="J159" s="250"/>
      <c r="K159" s="250"/>
      <c r="L159" s="250">
        <v>1</v>
      </c>
      <c r="M159" s="250"/>
      <c r="N159" s="250"/>
      <c r="O159" s="250"/>
      <c r="P159" s="251"/>
    </row>
    <row r="160" spans="1:16" s="240" customFormat="1" x14ac:dyDescent="0.25">
      <c r="A160" s="248" t="s">
        <v>126</v>
      </c>
      <c r="B160" s="249" t="s">
        <v>35</v>
      </c>
      <c r="C160" s="250" t="s">
        <v>6</v>
      </c>
      <c r="D160" s="250"/>
      <c r="E160" s="250" t="s">
        <v>11</v>
      </c>
      <c r="F160" s="250" t="s">
        <v>10</v>
      </c>
      <c r="G160" s="250">
        <v>7</v>
      </c>
      <c r="H160" s="250" t="s">
        <v>77</v>
      </c>
      <c r="I160" s="250"/>
      <c r="J160" s="250">
        <v>1</v>
      </c>
      <c r="K160" s="250"/>
      <c r="L160" s="250"/>
      <c r="M160" s="250">
        <v>1</v>
      </c>
      <c r="N160" s="250" t="s">
        <v>115</v>
      </c>
      <c r="O160" s="250"/>
      <c r="P160" s="251"/>
    </row>
    <row r="161" spans="1:16" s="240" customFormat="1" x14ac:dyDescent="0.25">
      <c r="A161" s="248" t="s">
        <v>48</v>
      </c>
      <c r="B161" s="249" t="s">
        <v>74</v>
      </c>
      <c r="C161" s="250" t="s">
        <v>7</v>
      </c>
      <c r="D161" s="250"/>
      <c r="E161" s="250" t="s">
        <v>10</v>
      </c>
      <c r="F161" s="250" t="s">
        <v>10</v>
      </c>
      <c r="G161" s="250">
        <v>6</v>
      </c>
      <c r="H161" s="250" t="s">
        <v>43</v>
      </c>
      <c r="I161" s="250"/>
      <c r="J161" s="250"/>
      <c r="K161" s="250"/>
      <c r="L161" s="250">
        <v>1</v>
      </c>
      <c r="M161" s="250">
        <v>1</v>
      </c>
      <c r="N161" s="250" t="s">
        <v>115</v>
      </c>
      <c r="O161" s="250"/>
      <c r="P161" s="251" t="s">
        <v>85</v>
      </c>
    </row>
    <row r="162" spans="1:16" s="240" customFormat="1" x14ac:dyDescent="0.25">
      <c r="A162" s="248" t="s">
        <v>83</v>
      </c>
      <c r="B162" s="249" t="s">
        <v>106</v>
      </c>
      <c r="C162" s="250" t="s">
        <v>7</v>
      </c>
      <c r="D162" s="250"/>
      <c r="E162" s="250" t="s">
        <v>10</v>
      </c>
      <c r="F162" s="250" t="s">
        <v>9</v>
      </c>
      <c r="G162" s="250">
        <v>9</v>
      </c>
      <c r="H162" s="250" t="s">
        <v>46</v>
      </c>
      <c r="I162" s="250"/>
      <c r="J162" s="250"/>
      <c r="K162" s="250">
        <v>1</v>
      </c>
      <c r="L162" s="250"/>
      <c r="M162" s="250"/>
      <c r="N162" s="250"/>
      <c r="O162" s="250"/>
      <c r="P162" s="251" t="s">
        <v>65</v>
      </c>
    </row>
    <row r="163" spans="1:16" s="240" customFormat="1" x14ac:dyDescent="0.25">
      <c r="A163" s="248" t="s">
        <v>104</v>
      </c>
      <c r="B163" s="249" t="s">
        <v>67</v>
      </c>
      <c r="C163" s="250" t="s">
        <v>6</v>
      </c>
      <c r="D163" s="250"/>
      <c r="E163" s="250" t="s">
        <v>13</v>
      </c>
      <c r="F163" s="250" t="s">
        <v>9</v>
      </c>
      <c r="G163" s="250">
        <v>6</v>
      </c>
      <c r="H163" s="250" t="s">
        <v>68</v>
      </c>
      <c r="I163" s="250"/>
      <c r="J163" s="250"/>
      <c r="K163" s="250"/>
      <c r="L163" s="250">
        <v>1</v>
      </c>
      <c r="M163" s="250"/>
      <c r="N163" s="250"/>
      <c r="O163" s="250"/>
      <c r="P163" s="251" t="s">
        <v>89</v>
      </c>
    </row>
    <row r="164" spans="1:16" s="240" customFormat="1" x14ac:dyDescent="0.25">
      <c r="A164" s="248" t="s">
        <v>127</v>
      </c>
      <c r="B164" s="249" t="s">
        <v>54</v>
      </c>
      <c r="C164" s="250" t="s">
        <v>7</v>
      </c>
      <c r="D164" s="250"/>
      <c r="E164" s="250" t="s">
        <v>9</v>
      </c>
      <c r="F164" s="250" t="s">
        <v>10</v>
      </c>
      <c r="G164" s="250"/>
      <c r="H164" s="250" t="s">
        <v>36</v>
      </c>
      <c r="I164" s="250"/>
      <c r="J164" s="250"/>
      <c r="K164" s="250"/>
      <c r="L164" s="250">
        <v>1</v>
      </c>
      <c r="M164" s="250">
        <v>1</v>
      </c>
      <c r="N164" s="250" t="s">
        <v>115</v>
      </c>
      <c r="O164" s="250">
        <v>1</v>
      </c>
      <c r="P164" s="251"/>
    </row>
    <row r="165" spans="1:16" s="240" customFormat="1" x14ac:dyDescent="0.25">
      <c r="A165" s="248" t="s">
        <v>51</v>
      </c>
      <c r="B165" s="249" t="s">
        <v>93</v>
      </c>
      <c r="C165" s="250" t="s">
        <v>6</v>
      </c>
      <c r="D165" s="250"/>
      <c r="E165" s="250" t="s">
        <v>10</v>
      </c>
      <c r="F165" s="250" t="s">
        <v>10</v>
      </c>
      <c r="G165" s="250">
        <v>6</v>
      </c>
      <c r="H165" s="250" t="s">
        <v>68</v>
      </c>
      <c r="I165" s="250"/>
      <c r="J165" s="250">
        <v>1</v>
      </c>
      <c r="K165" s="250"/>
      <c r="L165" s="250"/>
      <c r="M165" s="250"/>
      <c r="N165" s="250"/>
      <c r="O165" s="250"/>
      <c r="P165" s="251" t="s">
        <v>53</v>
      </c>
    </row>
    <row r="166" spans="1:16" s="240" customFormat="1" x14ac:dyDescent="0.25">
      <c r="A166" s="248" t="s">
        <v>129</v>
      </c>
      <c r="B166" s="249" t="s">
        <v>39</v>
      </c>
      <c r="C166" s="250" t="s">
        <v>7</v>
      </c>
      <c r="D166" s="250"/>
      <c r="E166" s="250" t="s">
        <v>12</v>
      </c>
      <c r="F166" s="250" t="s">
        <v>10</v>
      </c>
      <c r="G166" s="250"/>
      <c r="H166" s="250" t="s">
        <v>77</v>
      </c>
      <c r="I166" s="250"/>
      <c r="J166" s="250"/>
      <c r="K166" s="250"/>
      <c r="L166" s="250">
        <v>1</v>
      </c>
      <c r="M166" s="250"/>
      <c r="N166" s="250"/>
      <c r="O166" s="250">
        <v>1</v>
      </c>
      <c r="P166" s="251" t="s">
        <v>69</v>
      </c>
    </row>
    <row r="167" spans="1:16" s="240" customFormat="1" x14ac:dyDescent="0.25">
      <c r="A167" s="248" t="s">
        <v>91</v>
      </c>
      <c r="B167" s="249" t="s">
        <v>114</v>
      </c>
      <c r="C167" s="250" t="s">
        <v>6</v>
      </c>
      <c r="D167" s="250"/>
      <c r="E167" s="250" t="s">
        <v>12</v>
      </c>
      <c r="F167" s="250" t="s">
        <v>9</v>
      </c>
      <c r="G167" s="250"/>
      <c r="H167" s="250" t="s">
        <v>59</v>
      </c>
      <c r="I167" s="250"/>
      <c r="J167" s="250"/>
      <c r="K167" s="250"/>
      <c r="L167" s="250">
        <v>1</v>
      </c>
      <c r="M167" s="250"/>
      <c r="N167" s="250"/>
      <c r="O167" s="250"/>
      <c r="P167" s="251"/>
    </row>
    <row r="168" spans="1:16" s="240" customFormat="1" x14ac:dyDescent="0.25">
      <c r="A168" s="248" t="s">
        <v>139</v>
      </c>
      <c r="B168" s="249" t="s">
        <v>45</v>
      </c>
      <c r="C168" s="250" t="s">
        <v>7</v>
      </c>
      <c r="D168" s="250"/>
      <c r="E168" s="250" t="s">
        <v>9</v>
      </c>
      <c r="F168" s="250" t="s">
        <v>13</v>
      </c>
      <c r="G168" s="250"/>
      <c r="H168" s="250" t="s">
        <v>36</v>
      </c>
      <c r="I168" s="250">
        <v>1</v>
      </c>
      <c r="J168" s="250"/>
      <c r="K168" s="250"/>
      <c r="L168" s="250"/>
      <c r="M168" s="250"/>
      <c r="N168" s="250"/>
      <c r="O168" s="250"/>
      <c r="P168" s="251" t="s">
        <v>80</v>
      </c>
    </row>
    <row r="169" spans="1:16" s="240" customFormat="1" x14ac:dyDescent="0.25">
      <c r="A169" s="248" t="s">
        <v>124</v>
      </c>
      <c r="B169" s="249" t="s">
        <v>92</v>
      </c>
      <c r="C169" s="250" t="s">
        <v>6</v>
      </c>
      <c r="D169" s="250"/>
      <c r="E169" s="250" t="s">
        <v>9</v>
      </c>
      <c r="F169" s="250" t="s">
        <v>10</v>
      </c>
      <c r="G169" s="250"/>
      <c r="H169" s="250" t="s">
        <v>46</v>
      </c>
      <c r="I169" s="250"/>
      <c r="J169" s="250">
        <v>1</v>
      </c>
      <c r="K169" s="250"/>
      <c r="L169" s="250"/>
      <c r="M169" s="250"/>
      <c r="N169" s="250"/>
      <c r="O169" s="250"/>
      <c r="P169" s="251" t="s">
        <v>85</v>
      </c>
    </row>
    <row r="170" spans="1:16" s="240" customFormat="1" x14ac:dyDescent="0.25">
      <c r="A170" s="248" t="s">
        <v>127</v>
      </c>
      <c r="B170" s="249" t="s">
        <v>114</v>
      </c>
      <c r="C170" s="250" t="s">
        <v>6</v>
      </c>
      <c r="D170" s="250" t="s">
        <v>14</v>
      </c>
      <c r="E170" s="250" t="s">
        <v>11</v>
      </c>
      <c r="F170" s="250" t="s">
        <v>10</v>
      </c>
      <c r="G170" s="250">
        <v>5</v>
      </c>
      <c r="H170" s="250" t="s">
        <v>40</v>
      </c>
      <c r="I170" s="250">
        <v>1</v>
      </c>
      <c r="J170" s="250"/>
      <c r="K170" s="250"/>
      <c r="L170" s="250"/>
      <c r="M170" s="250"/>
      <c r="N170" s="250"/>
      <c r="O170" s="250"/>
      <c r="P170" s="251"/>
    </row>
    <row r="171" spans="1:16" s="240" customFormat="1" x14ac:dyDescent="0.25">
      <c r="A171" s="248" t="s">
        <v>139</v>
      </c>
      <c r="B171" s="249" t="s">
        <v>35</v>
      </c>
      <c r="C171" s="250" t="s">
        <v>6</v>
      </c>
      <c r="D171" s="250"/>
      <c r="E171" s="250" t="s">
        <v>11</v>
      </c>
      <c r="F171" s="250" t="s">
        <v>9</v>
      </c>
      <c r="G171" s="250"/>
      <c r="H171" s="250" t="s">
        <v>43</v>
      </c>
      <c r="I171" s="250">
        <v>1</v>
      </c>
      <c r="J171" s="250"/>
      <c r="K171" s="250"/>
      <c r="L171" s="250"/>
      <c r="M171" s="250"/>
      <c r="N171" s="250"/>
      <c r="O171" s="250"/>
      <c r="P171" s="251" t="s">
        <v>50</v>
      </c>
    </row>
    <row r="172" spans="1:16" s="240" customFormat="1" x14ac:dyDescent="0.25">
      <c r="A172" s="248" t="s">
        <v>48</v>
      </c>
      <c r="B172" s="249" t="s">
        <v>84</v>
      </c>
      <c r="C172" s="250" t="s">
        <v>6</v>
      </c>
      <c r="D172" s="250"/>
      <c r="E172" s="250" t="s">
        <v>9</v>
      </c>
      <c r="F172" s="250" t="s">
        <v>13</v>
      </c>
      <c r="G172" s="250"/>
      <c r="H172" s="250" t="s">
        <v>46</v>
      </c>
      <c r="I172" s="250"/>
      <c r="J172" s="250"/>
      <c r="K172" s="250"/>
      <c r="L172" s="250">
        <v>1</v>
      </c>
      <c r="M172" s="250"/>
      <c r="N172" s="250"/>
      <c r="O172" s="250"/>
      <c r="P172" s="251" t="s">
        <v>50</v>
      </c>
    </row>
    <row r="173" spans="1:16" s="240" customFormat="1" x14ac:dyDescent="0.25">
      <c r="A173" s="248" t="s">
        <v>136</v>
      </c>
      <c r="B173" s="249" t="s">
        <v>140</v>
      </c>
      <c r="C173" s="250" t="s">
        <v>6</v>
      </c>
      <c r="D173" s="250"/>
      <c r="E173" s="250" t="s">
        <v>9</v>
      </c>
      <c r="F173" s="250" t="s">
        <v>9</v>
      </c>
      <c r="G173" s="250">
        <v>10</v>
      </c>
      <c r="H173" s="250" t="s">
        <v>46</v>
      </c>
      <c r="I173" s="250"/>
      <c r="J173" s="250">
        <v>1</v>
      </c>
      <c r="K173" s="250"/>
      <c r="L173" s="250"/>
      <c r="M173" s="250"/>
      <c r="N173" s="250"/>
      <c r="O173" s="250"/>
      <c r="P173" s="251" t="s">
        <v>69</v>
      </c>
    </row>
    <row r="174" spans="1:16" s="240" customFormat="1" x14ac:dyDescent="0.25">
      <c r="A174" s="248" t="s">
        <v>124</v>
      </c>
      <c r="B174" s="249" t="s">
        <v>67</v>
      </c>
      <c r="C174" s="250" t="s">
        <v>6</v>
      </c>
      <c r="D174" s="250"/>
      <c r="E174" s="250" t="s">
        <v>10</v>
      </c>
      <c r="F174" s="250" t="s">
        <v>12</v>
      </c>
      <c r="G174" s="250"/>
      <c r="H174" s="250" t="s">
        <v>46</v>
      </c>
      <c r="I174" s="250"/>
      <c r="J174" s="250">
        <v>1</v>
      </c>
      <c r="K174" s="250"/>
      <c r="L174" s="250"/>
      <c r="M174" s="250"/>
      <c r="N174" s="250"/>
      <c r="O174" s="250"/>
      <c r="P174" s="251"/>
    </row>
    <row r="175" spans="1:16" s="240" customFormat="1" x14ac:dyDescent="0.25">
      <c r="A175" s="248" t="s">
        <v>105</v>
      </c>
      <c r="B175" s="249" t="s">
        <v>108</v>
      </c>
      <c r="C175" s="250" t="s">
        <v>6</v>
      </c>
      <c r="D175" s="250"/>
      <c r="E175" s="250" t="s">
        <v>13</v>
      </c>
      <c r="F175" s="250" t="s">
        <v>9</v>
      </c>
      <c r="G175" s="250"/>
      <c r="H175" s="250" t="s">
        <v>36</v>
      </c>
      <c r="I175" s="250"/>
      <c r="J175" s="250"/>
      <c r="K175" s="250"/>
      <c r="L175" s="250">
        <v>1</v>
      </c>
      <c r="M175" s="250"/>
      <c r="N175" s="250"/>
      <c r="O175" s="250"/>
      <c r="P175" s="251" t="s">
        <v>65</v>
      </c>
    </row>
    <row r="176" spans="1:16" s="240" customFormat="1" x14ac:dyDescent="0.25">
      <c r="A176" s="248" t="s">
        <v>107</v>
      </c>
      <c r="B176" s="249" t="s">
        <v>121</v>
      </c>
      <c r="C176" s="250" t="s">
        <v>6</v>
      </c>
      <c r="D176" s="250"/>
      <c r="E176" s="250" t="s">
        <v>11</v>
      </c>
      <c r="F176" s="250" t="s">
        <v>10</v>
      </c>
      <c r="G176" s="250"/>
      <c r="H176" s="250" t="s">
        <v>79</v>
      </c>
      <c r="I176" s="250"/>
      <c r="J176" s="250">
        <v>1</v>
      </c>
      <c r="K176" s="250"/>
      <c r="L176" s="250"/>
      <c r="M176" s="250"/>
      <c r="N176" s="250"/>
      <c r="O176" s="250"/>
      <c r="P176" s="251" t="s">
        <v>50</v>
      </c>
    </row>
    <row r="177" spans="1:16" s="240" customFormat="1" x14ac:dyDescent="0.25">
      <c r="A177" s="248" t="s">
        <v>111</v>
      </c>
      <c r="B177" s="249" t="s">
        <v>117</v>
      </c>
      <c r="C177" s="250" t="s">
        <v>6</v>
      </c>
      <c r="D177" s="250"/>
      <c r="E177" s="250" t="s">
        <v>11</v>
      </c>
      <c r="F177" s="250" t="s">
        <v>9</v>
      </c>
      <c r="G177" s="250" t="s">
        <v>22</v>
      </c>
      <c r="H177" s="250" t="s">
        <v>43</v>
      </c>
      <c r="I177" s="250"/>
      <c r="J177" s="250"/>
      <c r="K177" s="250"/>
      <c r="L177" s="250">
        <v>1</v>
      </c>
      <c r="M177" s="250"/>
      <c r="N177" s="250"/>
      <c r="O177" s="250"/>
      <c r="P177" s="251"/>
    </row>
    <row r="178" spans="1:16" s="240" customFormat="1" x14ac:dyDescent="0.25">
      <c r="A178" s="248" t="s">
        <v>102</v>
      </c>
      <c r="B178" s="249" t="s">
        <v>114</v>
      </c>
      <c r="C178" s="250" t="s">
        <v>6</v>
      </c>
      <c r="D178" s="250"/>
      <c r="E178" s="250" t="s">
        <v>11</v>
      </c>
      <c r="F178" s="250" t="s">
        <v>9</v>
      </c>
      <c r="G178" s="250">
        <v>4</v>
      </c>
      <c r="H178" s="250" t="s">
        <v>40</v>
      </c>
      <c r="I178" s="250"/>
      <c r="J178" s="250">
        <v>1</v>
      </c>
      <c r="K178" s="250"/>
      <c r="L178" s="250"/>
      <c r="M178" s="250">
        <v>1</v>
      </c>
      <c r="N178" s="250" t="s">
        <v>37</v>
      </c>
      <c r="O178" s="250"/>
      <c r="P178" s="251"/>
    </row>
    <row r="179" spans="1:16" s="240" customFormat="1" x14ac:dyDescent="0.25">
      <c r="A179" s="248" t="s">
        <v>141</v>
      </c>
      <c r="B179" s="249" t="s">
        <v>133</v>
      </c>
      <c r="C179" s="250" t="s">
        <v>6</v>
      </c>
      <c r="D179" s="250"/>
      <c r="E179" s="250" t="s">
        <v>12</v>
      </c>
      <c r="F179" s="250" t="s">
        <v>9</v>
      </c>
      <c r="G179" s="250"/>
      <c r="H179" s="250" t="s">
        <v>43</v>
      </c>
      <c r="I179" s="250">
        <v>1</v>
      </c>
      <c r="J179" s="250"/>
      <c r="K179" s="250"/>
      <c r="L179" s="250"/>
      <c r="M179" s="250">
        <v>1</v>
      </c>
      <c r="N179" s="250" t="s">
        <v>115</v>
      </c>
      <c r="O179" s="250">
        <v>1</v>
      </c>
      <c r="P179" s="251"/>
    </row>
    <row r="180" spans="1:16" s="240" customFormat="1" x14ac:dyDescent="0.25">
      <c r="A180" s="248" t="s">
        <v>131</v>
      </c>
      <c r="B180" s="249" t="s">
        <v>114</v>
      </c>
      <c r="C180" s="250" t="s">
        <v>6</v>
      </c>
      <c r="D180" s="250"/>
      <c r="E180" s="250" t="s">
        <v>10</v>
      </c>
      <c r="F180" s="250" t="s">
        <v>12</v>
      </c>
      <c r="G180" s="250"/>
      <c r="H180" s="250" t="s">
        <v>59</v>
      </c>
      <c r="I180" s="250">
        <v>1</v>
      </c>
      <c r="J180" s="250"/>
      <c r="K180" s="250"/>
      <c r="L180" s="250"/>
      <c r="M180" s="250"/>
      <c r="N180" s="250"/>
      <c r="O180" s="250"/>
      <c r="P180" s="251" t="s">
        <v>80</v>
      </c>
    </row>
    <row r="181" spans="1:16" s="240" customFormat="1" x14ac:dyDescent="0.25">
      <c r="A181" s="248" t="s">
        <v>72</v>
      </c>
      <c r="B181" s="249" t="s">
        <v>114</v>
      </c>
      <c r="C181" s="250" t="s">
        <v>6</v>
      </c>
      <c r="D181" s="250"/>
      <c r="E181" s="250" t="s">
        <v>11</v>
      </c>
      <c r="F181" s="250" t="s">
        <v>11</v>
      </c>
      <c r="G181" s="250" t="s">
        <v>22</v>
      </c>
      <c r="H181" s="250" t="s">
        <v>79</v>
      </c>
      <c r="I181" s="250"/>
      <c r="J181" s="250"/>
      <c r="K181" s="250"/>
      <c r="L181" s="250">
        <v>1</v>
      </c>
      <c r="M181" s="250"/>
      <c r="N181" s="250"/>
      <c r="O181" s="250"/>
      <c r="P181" s="251" t="s">
        <v>89</v>
      </c>
    </row>
    <row r="182" spans="1:16" s="240" customFormat="1" x14ac:dyDescent="0.25">
      <c r="A182" s="248" t="s">
        <v>127</v>
      </c>
      <c r="B182" s="249" t="s">
        <v>39</v>
      </c>
      <c r="C182" s="250" t="s">
        <v>7</v>
      </c>
      <c r="D182" s="250" t="s">
        <v>14</v>
      </c>
      <c r="E182" s="250" t="s">
        <v>9</v>
      </c>
      <c r="F182" s="250" t="s">
        <v>11</v>
      </c>
      <c r="G182" s="250"/>
      <c r="H182" s="250" t="s">
        <v>55</v>
      </c>
      <c r="I182" s="250"/>
      <c r="J182" s="250"/>
      <c r="K182" s="250">
        <v>1</v>
      </c>
      <c r="L182" s="250"/>
      <c r="M182" s="250">
        <v>1</v>
      </c>
      <c r="N182" s="250" t="s">
        <v>118</v>
      </c>
      <c r="O182" s="250"/>
      <c r="P182" s="251" t="s">
        <v>69</v>
      </c>
    </row>
    <row r="183" spans="1:16" s="240" customFormat="1" x14ac:dyDescent="0.25">
      <c r="A183" s="248" t="s">
        <v>142</v>
      </c>
      <c r="B183" s="249" t="s">
        <v>60</v>
      </c>
      <c r="C183" s="250" t="s">
        <v>6</v>
      </c>
      <c r="D183" s="250"/>
      <c r="E183" s="250" t="s">
        <v>13</v>
      </c>
      <c r="F183" s="250" t="s">
        <v>13</v>
      </c>
      <c r="G183" s="250"/>
      <c r="H183" s="250" t="s">
        <v>59</v>
      </c>
      <c r="I183" s="250">
        <v>1</v>
      </c>
      <c r="J183" s="250"/>
      <c r="K183" s="250"/>
      <c r="L183" s="250"/>
      <c r="M183" s="250"/>
      <c r="N183" s="250"/>
      <c r="O183" s="250"/>
      <c r="P183" s="251"/>
    </row>
    <row r="184" spans="1:16" s="240" customFormat="1" x14ac:dyDescent="0.25">
      <c r="A184" s="248" t="s">
        <v>61</v>
      </c>
      <c r="B184" s="249" t="s">
        <v>98</v>
      </c>
      <c r="C184" s="250" t="s">
        <v>7</v>
      </c>
      <c r="D184" s="250"/>
      <c r="E184" s="250" t="s">
        <v>10</v>
      </c>
      <c r="F184" s="250" t="s">
        <v>11</v>
      </c>
      <c r="G184" s="250"/>
      <c r="H184" s="250" t="s">
        <v>59</v>
      </c>
      <c r="I184" s="250"/>
      <c r="J184" s="250"/>
      <c r="K184" s="250"/>
      <c r="L184" s="250">
        <v>1</v>
      </c>
      <c r="M184" s="250"/>
      <c r="N184" s="250"/>
      <c r="O184" s="250"/>
      <c r="P184" s="251" t="s">
        <v>80</v>
      </c>
    </row>
    <row r="185" spans="1:16" s="240" customFormat="1" x14ac:dyDescent="0.25">
      <c r="A185" s="248" t="s">
        <v>34</v>
      </c>
      <c r="B185" s="249" t="s">
        <v>71</v>
      </c>
      <c r="C185" s="250" t="s">
        <v>7</v>
      </c>
      <c r="D185" s="250"/>
      <c r="E185" s="250" t="s">
        <v>13</v>
      </c>
      <c r="F185" s="250" t="s">
        <v>9</v>
      </c>
      <c r="G185" s="250"/>
      <c r="H185" s="250" t="s">
        <v>36</v>
      </c>
      <c r="I185" s="250"/>
      <c r="J185" s="250"/>
      <c r="K185" s="250">
        <v>1</v>
      </c>
      <c r="L185" s="250"/>
      <c r="M185" s="250"/>
      <c r="N185" s="250"/>
      <c r="O185" s="250"/>
      <c r="P185" s="251" t="s">
        <v>89</v>
      </c>
    </row>
    <row r="186" spans="1:16" s="240" customFormat="1" x14ac:dyDescent="0.25">
      <c r="A186" s="248" t="s">
        <v>99</v>
      </c>
      <c r="B186" s="249" t="s">
        <v>135</v>
      </c>
      <c r="C186" s="250" t="s">
        <v>6</v>
      </c>
      <c r="D186" s="250"/>
      <c r="E186" s="250" t="s">
        <v>10</v>
      </c>
      <c r="F186" s="250" t="s">
        <v>9</v>
      </c>
      <c r="G186" s="250"/>
      <c r="H186" s="250" t="s">
        <v>46</v>
      </c>
      <c r="I186" s="250"/>
      <c r="J186" s="250">
        <v>1</v>
      </c>
      <c r="K186" s="250"/>
      <c r="L186" s="250"/>
      <c r="M186" s="250">
        <v>1</v>
      </c>
      <c r="N186" s="250" t="s">
        <v>115</v>
      </c>
      <c r="O186" s="250"/>
      <c r="P186" s="251" t="s">
        <v>85</v>
      </c>
    </row>
    <row r="187" spans="1:16" s="240" customFormat="1" x14ac:dyDescent="0.25">
      <c r="A187" s="248" t="s">
        <v>70</v>
      </c>
      <c r="B187" s="249" t="s">
        <v>132</v>
      </c>
      <c r="C187" s="250" t="s">
        <v>6</v>
      </c>
      <c r="D187" s="250"/>
      <c r="E187" s="250" t="s">
        <v>12</v>
      </c>
      <c r="F187" s="250" t="s">
        <v>10</v>
      </c>
      <c r="G187" s="250"/>
      <c r="H187" s="250" t="s">
        <v>68</v>
      </c>
      <c r="I187" s="250"/>
      <c r="J187" s="250"/>
      <c r="K187" s="250"/>
      <c r="L187" s="250">
        <v>1</v>
      </c>
      <c r="M187" s="250">
        <v>1</v>
      </c>
      <c r="N187" s="250" t="s">
        <v>37</v>
      </c>
      <c r="O187" s="250"/>
      <c r="P187" s="251"/>
    </row>
    <row r="188" spans="1:16" s="240" customFormat="1" x14ac:dyDescent="0.25">
      <c r="A188" s="248" t="s">
        <v>125</v>
      </c>
      <c r="B188" s="249" t="s">
        <v>58</v>
      </c>
      <c r="C188" s="250" t="s">
        <v>6</v>
      </c>
      <c r="D188" s="250"/>
      <c r="E188" s="250" t="s">
        <v>9</v>
      </c>
      <c r="F188" s="250" t="s">
        <v>9</v>
      </c>
      <c r="G188" s="250"/>
      <c r="H188" s="250" t="s">
        <v>55</v>
      </c>
      <c r="I188" s="250"/>
      <c r="J188" s="250"/>
      <c r="K188" s="250">
        <v>1</v>
      </c>
      <c r="L188" s="250"/>
      <c r="M188" s="250">
        <v>1</v>
      </c>
      <c r="N188" s="250" t="s">
        <v>37</v>
      </c>
      <c r="O188" s="250"/>
      <c r="P188" s="251"/>
    </row>
    <row r="189" spans="1:16" s="240" customFormat="1" x14ac:dyDescent="0.25">
      <c r="A189" s="248" t="s">
        <v>136</v>
      </c>
      <c r="B189" s="249" t="s">
        <v>97</v>
      </c>
      <c r="C189" s="250" t="s">
        <v>6</v>
      </c>
      <c r="D189" s="250" t="s">
        <v>14</v>
      </c>
      <c r="E189" s="250" t="s">
        <v>10</v>
      </c>
      <c r="F189" s="250" t="s">
        <v>9</v>
      </c>
      <c r="G189" s="250"/>
      <c r="H189" s="250" t="s">
        <v>43</v>
      </c>
      <c r="I189" s="250">
        <v>1</v>
      </c>
      <c r="J189" s="250"/>
      <c r="K189" s="250"/>
      <c r="L189" s="250"/>
      <c r="M189" s="250">
        <v>1</v>
      </c>
      <c r="N189" s="250" t="s">
        <v>118</v>
      </c>
      <c r="O189" s="250">
        <v>1</v>
      </c>
      <c r="P189" s="251" t="s">
        <v>53</v>
      </c>
    </row>
    <row r="190" spans="1:16" s="240" customFormat="1" x14ac:dyDescent="0.25">
      <c r="A190" s="248" t="s">
        <v>34</v>
      </c>
      <c r="B190" s="249" t="s">
        <v>98</v>
      </c>
      <c r="C190" s="250" t="s">
        <v>7</v>
      </c>
      <c r="D190" s="250"/>
      <c r="E190" s="250" t="s">
        <v>9</v>
      </c>
      <c r="F190" s="250" t="s">
        <v>10</v>
      </c>
      <c r="G190" s="250"/>
      <c r="H190" s="250" t="s">
        <v>59</v>
      </c>
      <c r="I190" s="250"/>
      <c r="J190" s="250">
        <v>1</v>
      </c>
      <c r="K190" s="250"/>
      <c r="L190" s="250"/>
      <c r="M190" s="250"/>
      <c r="N190" s="250"/>
      <c r="O190" s="250"/>
      <c r="P190" s="251"/>
    </row>
    <row r="191" spans="1:16" s="240" customFormat="1" x14ac:dyDescent="0.25">
      <c r="A191" s="248" t="s">
        <v>127</v>
      </c>
      <c r="B191" s="249" t="s">
        <v>60</v>
      </c>
      <c r="C191" s="250" t="s">
        <v>6</v>
      </c>
      <c r="D191" s="250"/>
      <c r="E191" s="250" t="s">
        <v>13</v>
      </c>
      <c r="F191" s="250" t="s">
        <v>9</v>
      </c>
      <c r="G191" s="250">
        <v>1</v>
      </c>
      <c r="H191" s="250" t="s">
        <v>40</v>
      </c>
      <c r="I191" s="250"/>
      <c r="J191" s="250">
        <v>1</v>
      </c>
      <c r="K191" s="250"/>
      <c r="L191" s="250"/>
      <c r="M191" s="250">
        <v>1</v>
      </c>
      <c r="N191" s="250" t="s">
        <v>115</v>
      </c>
      <c r="O191" s="250"/>
      <c r="P191" s="251" t="s">
        <v>47</v>
      </c>
    </row>
    <row r="192" spans="1:16" s="240" customFormat="1" x14ac:dyDescent="0.25">
      <c r="A192" s="248" t="s">
        <v>105</v>
      </c>
      <c r="B192" s="249" t="s">
        <v>112</v>
      </c>
      <c r="C192" s="250" t="s">
        <v>6</v>
      </c>
      <c r="D192" s="250"/>
      <c r="E192" s="250" t="s">
        <v>12</v>
      </c>
      <c r="F192" s="250" t="s">
        <v>10</v>
      </c>
      <c r="G192" s="250">
        <v>7</v>
      </c>
      <c r="H192" s="250" t="s">
        <v>43</v>
      </c>
      <c r="I192" s="250"/>
      <c r="J192" s="250">
        <v>1</v>
      </c>
      <c r="K192" s="250"/>
      <c r="L192" s="250"/>
      <c r="M192" s="250"/>
      <c r="N192" s="250"/>
      <c r="O192" s="250"/>
      <c r="P192" s="251"/>
    </row>
    <row r="193" spans="1:16" s="240" customFormat="1" x14ac:dyDescent="0.25">
      <c r="A193" s="248" t="s">
        <v>143</v>
      </c>
      <c r="B193" s="249" t="s">
        <v>106</v>
      </c>
      <c r="C193" s="250" t="s">
        <v>7</v>
      </c>
      <c r="D193" s="250"/>
      <c r="E193" s="250" t="s">
        <v>9</v>
      </c>
      <c r="F193" s="250" t="s">
        <v>9</v>
      </c>
      <c r="G193" s="250" t="s">
        <v>22</v>
      </c>
      <c r="H193" s="250" t="s">
        <v>77</v>
      </c>
      <c r="I193" s="250"/>
      <c r="J193" s="250"/>
      <c r="K193" s="250"/>
      <c r="L193" s="250">
        <v>1</v>
      </c>
      <c r="M193" s="250"/>
      <c r="N193" s="250"/>
      <c r="O193" s="250"/>
      <c r="P193" s="251"/>
    </row>
    <row r="194" spans="1:16" s="240" customFormat="1" x14ac:dyDescent="0.25">
      <c r="A194" s="248" t="s">
        <v>91</v>
      </c>
      <c r="B194" s="249" t="s">
        <v>98</v>
      </c>
      <c r="C194" s="250" t="s">
        <v>7</v>
      </c>
      <c r="D194" s="250"/>
      <c r="E194" s="250" t="s">
        <v>11</v>
      </c>
      <c r="F194" s="250" t="s">
        <v>10</v>
      </c>
      <c r="G194" s="250">
        <v>2</v>
      </c>
      <c r="H194" s="250" t="s">
        <v>36</v>
      </c>
      <c r="I194" s="250"/>
      <c r="J194" s="250">
        <v>1</v>
      </c>
      <c r="K194" s="250"/>
      <c r="L194" s="250"/>
      <c r="M194" s="250"/>
      <c r="N194" s="250"/>
      <c r="O194" s="250"/>
      <c r="P194" s="251" t="s">
        <v>47</v>
      </c>
    </row>
    <row r="195" spans="1:16" s="240" customFormat="1" x14ac:dyDescent="0.25">
      <c r="A195" s="248" t="s">
        <v>66</v>
      </c>
      <c r="B195" s="249" t="s">
        <v>87</v>
      </c>
      <c r="C195" s="250" t="s">
        <v>6</v>
      </c>
      <c r="D195" s="250"/>
      <c r="E195" s="250" t="s">
        <v>12</v>
      </c>
      <c r="F195" s="250" t="s">
        <v>10</v>
      </c>
      <c r="G195" s="250"/>
      <c r="H195" s="250" t="s">
        <v>79</v>
      </c>
      <c r="I195" s="250"/>
      <c r="J195" s="250"/>
      <c r="K195" s="250">
        <v>1</v>
      </c>
      <c r="L195" s="250"/>
      <c r="M195" s="250"/>
      <c r="N195" s="250"/>
      <c r="O195" s="250"/>
      <c r="P195" s="251"/>
    </row>
    <row r="196" spans="1:16" s="240" customFormat="1" x14ac:dyDescent="0.25">
      <c r="A196" s="248" t="s">
        <v>91</v>
      </c>
      <c r="B196" s="249" t="s">
        <v>52</v>
      </c>
      <c r="C196" s="250" t="s">
        <v>6</v>
      </c>
      <c r="D196" s="250"/>
      <c r="E196" s="250" t="s">
        <v>9</v>
      </c>
      <c r="F196" s="250" t="s">
        <v>12</v>
      </c>
      <c r="G196" s="250"/>
      <c r="H196" s="250" t="s">
        <v>77</v>
      </c>
      <c r="I196" s="250">
        <v>1</v>
      </c>
      <c r="J196" s="250"/>
      <c r="K196" s="250"/>
      <c r="L196" s="250"/>
      <c r="M196" s="250"/>
      <c r="N196" s="250"/>
      <c r="O196" s="250"/>
      <c r="P196" s="251" t="s">
        <v>89</v>
      </c>
    </row>
    <row r="197" spans="1:16" s="240" customFormat="1" x14ac:dyDescent="0.25">
      <c r="A197" s="248" t="s">
        <v>81</v>
      </c>
      <c r="B197" s="249" t="s">
        <v>98</v>
      </c>
      <c r="C197" s="250" t="s">
        <v>7</v>
      </c>
      <c r="D197" s="250"/>
      <c r="E197" s="250" t="s">
        <v>10</v>
      </c>
      <c r="F197" s="250" t="s">
        <v>9</v>
      </c>
      <c r="G197" s="250"/>
      <c r="H197" s="250" t="s">
        <v>36</v>
      </c>
      <c r="I197" s="250"/>
      <c r="J197" s="250"/>
      <c r="K197" s="250">
        <v>1</v>
      </c>
      <c r="L197" s="250"/>
      <c r="M197" s="250">
        <v>1</v>
      </c>
      <c r="N197" s="250" t="s">
        <v>118</v>
      </c>
      <c r="O197" s="250"/>
      <c r="P197" s="251" t="s">
        <v>65</v>
      </c>
    </row>
    <row r="198" spans="1:16" s="240" customFormat="1" x14ac:dyDescent="0.25">
      <c r="A198" s="248" t="s">
        <v>81</v>
      </c>
      <c r="B198" s="249" t="s">
        <v>73</v>
      </c>
      <c r="C198" s="250" t="s">
        <v>6</v>
      </c>
      <c r="D198" s="250"/>
      <c r="E198" s="250" t="s">
        <v>10</v>
      </c>
      <c r="F198" s="250" t="s">
        <v>13</v>
      </c>
      <c r="G198" s="250"/>
      <c r="H198" s="250" t="s">
        <v>46</v>
      </c>
      <c r="I198" s="250">
        <v>1</v>
      </c>
      <c r="J198" s="250"/>
      <c r="K198" s="250"/>
      <c r="L198" s="250"/>
      <c r="M198" s="250"/>
      <c r="N198" s="250"/>
      <c r="O198" s="250"/>
      <c r="P198" s="251" t="s">
        <v>53</v>
      </c>
    </row>
    <row r="199" spans="1:16" s="240" customFormat="1" x14ac:dyDescent="0.25">
      <c r="A199" s="248" t="s">
        <v>136</v>
      </c>
      <c r="B199" s="249" t="s">
        <v>138</v>
      </c>
      <c r="C199" s="250" t="s">
        <v>7</v>
      </c>
      <c r="D199" s="250"/>
      <c r="E199" s="250" t="s">
        <v>10</v>
      </c>
      <c r="F199" s="250" t="s">
        <v>10</v>
      </c>
      <c r="G199" s="250">
        <v>7</v>
      </c>
      <c r="H199" s="250" t="s">
        <v>59</v>
      </c>
      <c r="I199" s="250"/>
      <c r="J199" s="250"/>
      <c r="K199" s="250"/>
      <c r="L199" s="250">
        <v>1</v>
      </c>
      <c r="M199" s="250"/>
      <c r="N199" s="250"/>
      <c r="O199" s="250">
        <v>1</v>
      </c>
      <c r="P199" s="251" t="s">
        <v>47</v>
      </c>
    </row>
    <row r="200" spans="1:16" s="240" customFormat="1" x14ac:dyDescent="0.25">
      <c r="A200" s="248" t="s">
        <v>56</v>
      </c>
      <c r="B200" s="249" t="s">
        <v>138</v>
      </c>
      <c r="C200" s="250" t="s">
        <v>7</v>
      </c>
      <c r="D200" s="250"/>
      <c r="E200" s="250" t="s">
        <v>11</v>
      </c>
      <c r="F200" s="250" t="s">
        <v>9</v>
      </c>
      <c r="G200" s="250"/>
      <c r="H200" s="250" t="s">
        <v>59</v>
      </c>
      <c r="I200" s="250">
        <v>1</v>
      </c>
      <c r="J200" s="250"/>
      <c r="K200" s="250"/>
      <c r="L200" s="250"/>
      <c r="M200" s="250"/>
      <c r="N200" s="250"/>
      <c r="O200" s="250"/>
      <c r="P200" s="251"/>
    </row>
    <row r="201" spans="1:16" s="240" customFormat="1" x14ac:dyDescent="0.25">
      <c r="A201" s="248" t="s">
        <v>38</v>
      </c>
      <c r="B201" s="249" t="s">
        <v>95</v>
      </c>
      <c r="C201" s="250" t="s">
        <v>7</v>
      </c>
      <c r="D201" s="250"/>
      <c r="E201" s="250" t="s">
        <v>12</v>
      </c>
      <c r="F201" s="250" t="s">
        <v>10</v>
      </c>
      <c r="G201" s="250"/>
      <c r="H201" s="250" t="s">
        <v>46</v>
      </c>
      <c r="I201" s="250"/>
      <c r="J201" s="250"/>
      <c r="K201" s="250"/>
      <c r="L201" s="250">
        <v>1</v>
      </c>
      <c r="M201" s="250"/>
      <c r="N201" s="250"/>
      <c r="O201" s="250"/>
      <c r="P201" s="251" t="s">
        <v>47</v>
      </c>
    </row>
    <row r="202" spans="1:16" s="240" customFormat="1" x14ac:dyDescent="0.25">
      <c r="A202" s="248" t="s">
        <v>144</v>
      </c>
      <c r="B202" s="249" t="s">
        <v>49</v>
      </c>
      <c r="C202" s="250" t="s">
        <v>7</v>
      </c>
      <c r="D202" s="250"/>
      <c r="E202" s="250" t="s">
        <v>12</v>
      </c>
      <c r="F202" s="250" t="s">
        <v>13</v>
      </c>
      <c r="G202" s="250"/>
      <c r="H202" s="250" t="s">
        <v>59</v>
      </c>
      <c r="I202" s="250"/>
      <c r="J202" s="250"/>
      <c r="K202" s="250"/>
      <c r="L202" s="250">
        <v>1</v>
      </c>
      <c r="M202" s="250"/>
      <c r="N202" s="250"/>
      <c r="O202" s="250"/>
      <c r="P202" s="251" t="s">
        <v>50</v>
      </c>
    </row>
    <row r="203" spans="1:16" s="240" customFormat="1" x14ac:dyDescent="0.25">
      <c r="A203" s="248" t="s">
        <v>51</v>
      </c>
      <c r="B203" s="249" t="s">
        <v>67</v>
      </c>
      <c r="C203" s="250" t="s">
        <v>6</v>
      </c>
      <c r="D203" s="250"/>
      <c r="E203" s="250" t="s">
        <v>13</v>
      </c>
      <c r="F203" s="250" t="s">
        <v>9</v>
      </c>
      <c r="G203" s="250"/>
      <c r="H203" s="250" t="s">
        <v>79</v>
      </c>
      <c r="I203" s="250"/>
      <c r="J203" s="250"/>
      <c r="K203" s="250">
        <v>1</v>
      </c>
      <c r="L203" s="250"/>
      <c r="M203" s="250">
        <v>1</v>
      </c>
      <c r="N203" s="250" t="s">
        <v>37</v>
      </c>
      <c r="O203" s="250"/>
      <c r="P203" s="251" t="s">
        <v>65</v>
      </c>
    </row>
    <row r="204" spans="1:16" s="240" customFormat="1" x14ac:dyDescent="0.25">
      <c r="A204" s="248" t="s">
        <v>125</v>
      </c>
      <c r="B204" s="249" t="s">
        <v>87</v>
      </c>
      <c r="C204" s="250" t="s">
        <v>6</v>
      </c>
      <c r="D204" s="250"/>
      <c r="E204" s="250" t="s">
        <v>11</v>
      </c>
      <c r="F204" s="250" t="s">
        <v>9</v>
      </c>
      <c r="G204" s="250"/>
      <c r="H204" s="250" t="s">
        <v>43</v>
      </c>
      <c r="I204" s="250">
        <v>1</v>
      </c>
      <c r="J204" s="250"/>
      <c r="K204" s="250"/>
      <c r="L204" s="250"/>
      <c r="M204" s="250"/>
      <c r="N204" s="250"/>
      <c r="O204" s="250"/>
      <c r="P204" s="251" t="s">
        <v>85</v>
      </c>
    </row>
    <row r="205" spans="1:16" s="240" customFormat="1" x14ac:dyDescent="0.25">
      <c r="A205" s="248" t="s">
        <v>57</v>
      </c>
      <c r="B205" s="249" t="s">
        <v>93</v>
      </c>
      <c r="C205" s="250" t="s">
        <v>6</v>
      </c>
      <c r="D205" s="250"/>
      <c r="E205" s="250" t="s">
        <v>13</v>
      </c>
      <c r="F205" s="250" t="s">
        <v>10</v>
      </c>
      <c r="G205" s="250"/>
      <c r="H205" s="250" t="s">
        <v>59</v>
      </c>
      <c r="I205" s="250">
        <v>1</v>
      </c>
      <c r="J205" s="250"/>
      <c r="K205" s="250"/>
      <c r="L205" s="250"/>
      <c r="M205" s="250"/>
      <c r="N205" s="250"/>
      <c r="O205" s="250"/>
      <c r="P205" s="251" t="s">
        <v>47</v>
      </c>
    </row>
    <row r="206" spans="1:16" s="240" customFormat="1" x14ac:dyDescent="0.25">
      <c r="A206" s="248" t="s">
        <v>51</v>
      </c>
      <c r="B206" s="249" t="s">
        <v>42</v>
      </c>
      <c r="C206" s="250" t="s">
        <v>6</v>
      </c>
      <c r="D206" s="250"/>
      <c r="E206" s="250" t="s">
        <v>10</v>
      </c>
      <c r="F206" s="250" t="s">
        <v>9</v>
      </c>
      <c r="G206" s="250">
        <v>2</v>
      </c>
      <c r="H206" s="250" t="s">
        <v>77</v>
      </c>
      <c r="I206" s="250"/>
      <c r="J206" s="250">
        <v>1</v>
      </c>
      <c r="K206" s="250"/>
      <c r="L206" s="250"/>
      <c r="M206" s="250"/>
      <c r="N206" s="250"/>
      <c r="O206" s="250">
        <v>1</v>
      </c>
      <c r="P206" s="251" t="s">
        <v>50</v>
      </c>
    </row>
    <row r="207" spans="1:16" s="240" customFormat="1" x14ac:dyDescent="0.25">
      <c r="A207" s="248" t="s">
        <v>57</v>
      </c>
      <c r="B207" s="249" t="s">
        <v>93</v>
      </c>
      <c r="C207" s="250" t="s">
        <v>6</v>
      </c>
      <c r="D207" s="250"/>
      <c r="E207" s="250" t="s">
        <v>9</v>
      </c>
      <c r="F207" s="250" t="s">
        <v>10</v>
      </c>
      <c r="G207" s="250"/>
      <c r="H207" s="250" t="s">
        <v>59</v>
      </c>
      <c r="I207" s="250">
        <v>1</v>
      </c>
      <c r="J207" s="250"/>
      <c r="K207" s="250"/>
      <c r="L207" s="250"/>
      <c r="M207" s="250"/>
      <c r="N207" s="250"/>
      <c r="O207" s="250"/>
      <c r="P207" s="251" t="s">
        <v>80</v>
      </c>
    </row>
    <row r="208" spans="1:16" s="240" customFormat="1" x14ac:dyDescent="0.25">
      <c r="A208" s="248" t="s">
        <v>134</v>
      </c>
      <c r="B208" s="249" t="s">
        <v>84</v>
      </c>
      <c r="C208" s="250" t="s">
        <v>6</v>
      </c>
      <c r="D208" s="250"/>
      <c r="E208" s="250" t="s">
        <v>10</v>
      </c>
      <c r="F208" s="250" t="s">
        <v>12</v>
      </c>
      <c r="G208" s="250"/>
      <c r="H208" s="250" t="s">
        <v>43</v>
      </c>
      <c r="I208" s="250">
        <v>1</v>
      </c>
      <c r="J208" s="250"/>
      <c r="K208" s="250"/>
      <c r="L208" s="250"/>
      <c r="M208" s="250">
        <v>1</v>
      </c>
      <c r="N208" s="250" t="s">
        <v>37</v>
      </c>
      <c r="O208" s="250"/>
      <c r="P208" s="251"/>
    </row>
    <row r="209" spans="1:16" s="240" customFormat="1" x14ac:dyDescent="0.25">
      <c r="A209" s="248" t="s">
        <v>91</v>
      </c>
      <c r="B209" s="249" t="s">
        <v>71</v>
      </c>
      <c r="C209" s="250" t="s">
        <v>7</v>
      </c>
      <c r="D209" s="250"/>
      <c r="E209" s="250" t="s">
        <v>9</v>
      </c>
      <c r="F209" s="250" t="s">
        <v>10</v>
      </c>
      <c r="G209" s="250"/>
      <c r="H209" s="250" t="s">
        <v>46</v>
      </c>
      <c r="I209" s="250"/>
      <c r="J209" s="250">
        <v>1</v>
      </c>
      <c r="K209" s="250"/>
      <c r="L209" s="250"/>
      <c r="M209" s="250"/>
      <c r="N209" s="250"/>
      <c r="O209" s="250"/>
      <c r="P209" s="251"/>
    </row>
    <row r="210" spans="1:16" s="240" customFormat="1" x14ac:dyDescent="0.25">
      <c r="A210" s="248" t="s">
        <v>102</v>
      </c>
      <c r="B210" s="249" t="s">
        <v>58</v>
      </c>
      <c r="C210" s="250" t="s">
        <v>6</v>
      </c>
      <c r="D210" s="250"/>
      <c r="E210" s="250" t="s">
        <v>10</v>
      </c>
      <c r="F210" s="250" t="s">
        <v>9</v>
      </c>
      <c r="G210" s="250">
        <v>2</v>
      </c>
      <c r="H210" s="250" t="s">
        <v>55</v>
      </c>
      <c r="I210" s="250"/>
      <c r="J210" s="250">
        <v>1</v>
      </c>
      <c r="K210" s="250"/>
      <c r="L210" s="250"/>
      <c r="M210" s="250">
        <v>1</v>
      </c>
      <c r="N210" s="250" t="s">
        <v>118</v>
      </c>
      <c r="O210" s="250"/>
      <c r="P210" s="251" t="s">
        <v>85</v>
      </c>
    </row>
    <row r="211" spans="1:16" s="240" customFormat="1" x14ac:dyDescent="0.25">
      <c r="A211" s="248" t="s">
        <v>102</v>
      </c>
      <c r="B211" s="249" t="s">
        <v>73</v>
      </c>
      <c r="C211" s="250" t="s">
        <v>6</v>
      </c>
      <c r="D211" s="250"/>
      <c r="E211" s="250" t="s">
        <v>11</v>
      </c>
      <c r="F211" s="250" t="s">
        <v>12</v>
      </c>
      <c r="G211" s="250"/>
      <c r="H211" s="250" t="s">
        <v>55</v>
      </c>
      <c r="I211" s="250">
        <v>1</v>
      </c>
      <c r="J211" s="250"/>
      <c r="K211" s="250"/>
      <c r="L211" s="250"/>
      <c r="M211" s="250"/>
      <c r="N211" s="250"/>
      <c r="O211" s="250"/>
      <c r="P211" s="251"/>
    </row>
    <row r="212" spans="1:16" s="240" customFormat="1" x14ac:dyDescent="0.25">
      <c r="A212" s="248" t="s">
        <v>119</v>
      </c>
      <c r="B212" s="249" t="s">
        <v>39</v>
      </c>
      <c r="C212" s="250" t="s">
        <v>7</v>
      </c>
      <c r="D212" s="250" t="s">
        <v>14</v>
      </c>
      <c r="E212" s="250" t="s">
        <v>11</v>
      </c>
      <c r="F212" s="250" t="s">
        <v>10</v>
      </c>
      <c r="G212" s="250">
        <v>2</v>
      </c>
      <c r="H212" s="250" t="s">
        <v>46</v>
      </c>
      <c r="I212" s="250">
        <v>1</v>
      </c>
      <c r="J212" s="250"/>
      <c r="K212" s="250"/>
      <c r="L212" s="250"/>
      <c r="M212" s="250"/>
      <c r="N212" s="250"/>
      <c r="O212" s="250">
        <v>1</v>
      </c>
      <c r="P212" s="251" t="s">
        <v>65</v>
      </c>
    </row>
    <row r="213" spans="1:16" s="240" customFormat="1" x14ac:dyDescent="0.25">
      <c r="A213" s="248" t="s">
        <v>91</v>
      </c>
      <c r="B213" s="249" t="s">
        <v>54</v>
      </c>
      <c r="C213" s="250" t="s">
        <v>7</v>
      </c>
      <c r="D213" s="250"/>
      <c r="E213" s="250" t="s">
        <v>11</v>
      </c>
      <c r="F213" s="250" t="s">
        <v>10</v>
      </c>
      <c r="G213" s="250"/>
      <c r="H213" s="250" t="s">
        <v>59</v>
      </c>
      <c r="I213" s="250"/>
      <c r="J213" s="250"/>
      <c r="K213" s="250"/>
      <c r="L213" s="250">
        <v>1</v>
      </c>
      <c r="M213" s="250"/>
      <c r="N213" s="250"/>
      <c r="O213" s="250"/>
      <c r="P213" s="251" t="s">
        <v>53</v>
      </c>
    </row>
    <row r="214" spans="1:16" s="240" customFormat="1" x14ac:dyDescent="0.25">
      <c r="A214" s="248" t="s">
        <v>99</v>
      </c>
      <c r="B214" s="249" t="s">
        <v>92</v>
      </c>
      <c r="C214" s="250" t="s">
        <v>6</v>
      </c>
      <c r="D214" s="250" t="s">
        <v>14</v>
      </c>
      <c r="E214" s="250" t="s">
        <v>9</v>
      </c>
      <c r="F214" s="250" t="s">
        <v>9</v>
      </c>
      <c r="G214" s="250"/>
      <c r="H214" s="250" t="s">
        <v>55</v>
      </c>
      <c r="I214" s="250"/>
      <c r="J214" s="250"/>
      <c r="K214" s="250"/>
      <c r="L214" s="250">
        <v>1</v>
      </c>
      <c r="M214" s="250"/>
      <c r="N214" s="250"/>
      <c r="O214" s="250"/>
      <c r="P214" s="251"/>
    </row>
    <row r="215" spans="1:16" s="240" customFormat="1" x14ac:dyDescent="0.25">
      <c r="A215" s="248" t="s">
        <v>109</v>
      </c>
      <c r="B215" s="249" t="s">
        <v>110</v>
      </c>
      <c r="C215" s="250" t="s">
        <v>7</v>
      </c>
      <c r="D215" s="250"/>
      <c r="E215" s="250" t="s">
        <v>11</v>
      </c>
      <c r="F215" s="250" t="s">
        <v>10</v>
      </c>
      <c r="G215" s="250">
        <v>5</v>
      </c>
      <c r="H215" s="250" t="s">
        <v>43</v>
      </c>
      <c r="I215" s="250"/>
      <c r="J215" s="250">
        <v>1</v>
      </c>
      <c r="K215" s="250"/>
      <c r="L215" s="250"/>
      <c r="M215" s="250"/>
      <c r="N215" s="250"/>
      <c r="O215" s="250"/>
      <c r="P215" s="251" t="s">
        <v>53</v>
      </c>
    </row>
    <row r="216" spans="1:16" s="240" customFormat="1" x14ac:dyDescent="0.25">
      <c r="A216" s="248" t="s">
        <v>124</v>
      </c>
      <c r="B216" s="249" t="s">
        <v>135</v>
      </c>
      <c r="C216" s="250" t="s">
        <v>6</v>
      </c>
      <c r="D216" s="250"/>
      <c r="E216" s="250" t="s">
        <v>11</v>
      </c>
      <c r="F216" s="250" t="s">
        <v>11</v>
      </c>
      <c r="G216" s="250">
        <v>1</v>
      </c>
      <c r="H216" s="250" t="s">
        <v>79</v>
      </c>
      <c r="I216" s="250"/>
      <c r="J216" s="250">
        <v>1</v>
      </c>
      <c r="K216" s="250"/>
      <c r="L216" s="250"/>
      <c r="M216" s="250"/>
      <c r="N216" s="250"/>
      <c r="O216" s="250"/>
      <c r="P216" s="251"/>
    </row>
    <row r="217" spans="1:16" s="240" customFormat="1" x14ac:dyDescent="0.25">
      <c r="A217" s="248" t="s">
        <v>109</v>
      </c>
      <c r="B217" s="249" t="s">
        <v>106</v>
      </c>
      <c r="C217" s="250" t="s">
        <v>7</v>
      </c>
      <c r="D217" s="250"/>
      <c r="E217" s="250" t="s">
        <v>9</v>
      </c>
      <c r="F217" s="250" t="s">
        <v>10</v>
      </c>
      <c r="G217" s="250"/>
      <c r="H217" s="250" t="s">
        <v>40</v>
      </c>
      <c r="I217" s="250"/>
      <c r="J217" s="250"/>
      <c r="K217" s="250">
        <v>1</v>
      </c>
      <c r="L217" s="250"/>
      <c r="M217" s="250"/>
      <c r="N217" s="250"/>
      <c r="O217" s="250"/>
      <c r="P217" s="251"/>
    </row>
    <row r="218" spans="1:16" s="240" customFormat="1" x14ac:dyDescent="0.25">
      <c r="A218" s="248" t="s">
        <v>141</v>
      </c>
      <c r="B218" s="249" t="s">
        <v>39</v>
      </c>
      <c r="C218" s="250" t="s">
        <v>7</v>
      </c>
      <c r="D218" s="250" t="s">
        <v>14</v>
      </c>
      <c r="E218" s="250" t="s">
        <v>10</v>
      </c>
      <c r="F218" s="250" t="s">
        <v>9</v>
      </c>
      <c r="G218" s="250"/>
      <c r="H218" s="250" t="s">
        <v>40</v>
      </c>
      <c r="I218" s="250"/>
      <c r="J218" s="250">
        <v>1</v>
      </c>
      <c r="K218" s="250"/>
      <c r="L218" s="250"/>
      <c r="M218" s="250"/>
      <c r="N218" s="250"/>
      <c r="O218" s="250"/>
      <c r="P218" s="251"/>
    </row>
    <row r="219" spans="1:16" s="240" customFormat="1" x14ac:dyDescent="0.25">
      <c r="A219" s="248" t="s">
        <v>134</v>
      </c>
      <c r="B219" s="249" t="s">
        <v>103</v>
      </c>
      <c r="C219" s="250" t="s">
        <v>6</v>
      </c>
      <c r="D219" s="250"/>
      <c r="E219" s="250" t="s">
        <v>9</v>
      </c>
      <c r="F219" s="250" t="s">
        <v>10</v>
      </c>
      <c r="G219" s="250"/>
      <c r="H219" s="250" t="s">
        <v>43</v>
      </c>
      <c r="I219" s="250"/>
      <c r="J219" s="250"/>
      <c r="K219" s="250"/>
      <c r="L219" s="250">
        <v>1</v>
      </c>
      <c r="M219" s="250">
        <v>1</v>
      </c>
      <c r="N219" s="250" t="s">
        <v>118</v>
      </c>
      <c r="O219" s="250"/>
      <c r="P219" s="251" t="s">
        <v>65</v>
      </c>
    </row>
    <row r="220" spans="1:16" s="240" customFormat="1" x14ac:dyDescent="0.25">
      <c r="A220" s="248" t="s">
        <v>129</v>
      </c>
      <c r="B220" s="249" t="s">
        <v>95</v>
      </c>
      <c r="C220" s="250" t="s">
        <v>7</v>
      </c>
      <c r="D220" s="250" t="s">
        <v>14</v>
      </c>
      <c r="E220" s="250" t="s">
        <v>13</v>
      </c>
      <c r="F220" s="250" t="s">
        <v>9</v>
      </c>
      <c r="G220" s="250">
        <v>1</v>
      </c>
      <c r="H220" s="250" t="s">
        <v>36</v>
      </c>
      <c r="I220" s="250"/>
      <c r="J220" s="250"/>
      <c r="K220" s="250">
        <v>1</v>
      </c>
      <c r="L220" s="250"/>
      <c r="M220" s="250"/>
      <c r="N220" s="250"/>
      <c r="O220" s="250"/>
      <c r="P220" s="251"/>
    </row>
    <row r="221" spans="1:16" s="240" customFormat="1" x14ac:dyDescent="0.25">
      <c r="A221" s="248" t="s">
        <v>129</v>
      </c>
      <c r="B221" s="249" t="s">
        <v>92</v>
      </c>
      <c r="C221" s="250" t="s">
        <v>6</v>
      </c>
      <c r="D221" s="250"/>
      <c r="E221" s="250" t="s">
        <v>12</v>
      </c>
      <c r="F221" s="250" t="s">
        <v>9</v>
      </c>
      <c r="G221" s="250"/>
      <c r="H221" s="250" t="s">
        <v>46</v>
      </c>
      <c r="I221" s="250"/>
      <c r="J221" s="250">
        <v>1</v>
      </c>
      <c r="K221" s="250"/>
      <c r="L221" s="250"/>
      <c r="M221" s="250">
        <v>1</v>
      </c>
      <c r="N221" s="250" t="s">
        <v>115</v>
      </c>
      <c r="O221" s="250"/>
      <c r="P221" s="251" t="s">
        <v>85</v>
      </c>
    </row>
    <row r="222" spans="1:16" s="240" customFormat="1" x14ac:dyDescent="0.25">
      <c r="A222" s="248" t="s">
        <v>107</v>
      </c>
      <c r="B222" s="249" t="s">
        <v>64</v>
      </c>
      <c r="C222" s="250" t="s">
        <v>7</v>
      </c>
      <c r="D222" s="250"/>
      <c r="E222" s="250" t="s">
        <v>11</v>
      </c>
      <c r="F222" s="250" t="s">
        <v>10</v>
      </c>
      <c r="G222" s="250" t="s">
        <v>22</v>
      </c>
      <c r="H222" s="250" t="s">
        <v>55</v>
      </c>
      <c r="I222" s="250"/>
      <c r="J222" s="250"/>
      <c r="K222" s="250"/>
      <c r="L222" s="250">
        <v>1</v>
      </c>
      <c r="M222" s="250"/>
      <c r="N222" s="250"/>
      <c r="O222" s="250"/>
      <c r="P222" s="251" t="s">
        <v>80</v>
      </c>
    </row>
    <row r="223" spans="1:16" s="240" customFormat="1" x14ac:dyDescent="0.25">
      <c r="A223" s="248" t="s">
        <v>130</v>
      </c>
      <c r="B223" s="249" t="s">
        <v>90</v>
      </c>
      <c r="C223" s="250" t="s">
        <v>7</v>
      </c>
      <c r="D223" s="250"/>
      <c r="E223" s="250" t="s">
        <v>9</v>
      </c>
      <c r="F223" s="250" t="s">
        <v>12</v>
      </c>
      <c r="G223" s="250"/>
      <c r="H223" s="250" t="s">
        <v>40</v>
      </c>
      <c r="I223" s="250"/>
      <c r="J223" s="250"/>
      <c r="K223" s="250"/>
      <c r="L223" s="250">
        <v>1</v>
      </c>
      <c r="M223" s="250"/>
      <c r="N223" s="250"/>
      <c r="O223" s="250"/>
      <c r="P223" s="251"/>
    </row>
    <row r="224" spans="1:16" s="240" customFormat="1" x14ac:dyDescent="0.25">
      <c r="A224" s="248" t="s">
        <v>81</v>
      </c>
      <c r="B224" s="249" t="s">
        <v>114</v>
      </c>
      <c r="C224" s="250" t="s">
        <v>6</v>
      </c>
      <c r="D224" s="250"/>
      <c r="E224" s="250" t="s">
        <v>11</v>
      </c>
      <c r="F224" s="250" t="s">
        <v>12</v>
      </c>
      <c r="G224" s="250"/>
      <c r="H224" s="250" t="s">
        <v>59</v>
      </c>
      <c r="I224" s="250"/>
      <c r="J224" s="250"/>
      <c r="K224" s="250"/>
      <c r="L224" s="250">
        <v>1</v>
      </c>
      <c r="M224" s="250"/>
      <c r="N224" s="250"/>
      <c r="O224" s="250"/>
      <c r="P224" s="251" t="s">
        <v>47</v>
      </c>
    </row>
    <row r="225" spans="1:16" s="240" customFormat="1" x14ac:dyDescent="0.25">
      <c r="A225" s="248" t="s">
        <v>104</v>
      </c>
      <c r="B225" s="249" t="s">
        <v>95</v>
      </c>
      <c r="C225" s="250" t="s">
        <v>7</v>
      </c>
      <c r="D225" s="250"/>
      <c r="E225" s="250" t="s">
        <v>10</v>
      </c>
      <c r="F225" s="250" t="s">
        <v>12</v>
      </c>
      <c r="G225" s="250"/>
      <c r="H225" s="250" t="s">
        <v>55</v>
      </c>
      <c r="I225" s="250"/>
      <c r="J225" s="250"/>
      <c r="K225" s="250"/>
      <c r="L225" s="250">
        <v>1</v>
      </c>
      <c r="M225" s="250">
        <v>1</v>
      </c>
      <c r="N225" s="250" t="s">
        <v>37</v>
      </c>
      <c r="O225" s="250"/>
      <c r="P225" s="251"/>
    </row>
    <row r="226" spans="1:16" s="240" customFormat="1" x14ac:dyDescent="0.25">
      <c r="A226" s="248" t="s">
        <v>44</v>
      </c>
      <c r="B226" s="249" t="s">
        <v>128</v>
      </c>
      <c r="C226" s="250" t="s">
        <v>7</v>
      </c>
      <c r="D226" s="250"/>
      <c r="E226" s="250" t="s">
        <v>9</v>
      </c>
      <c r="F226" s="250" t="s">
        <v>9</v>
      </c>
      <c r="G226" s="250"/>
      <c r="H226" s="250" t="s">
        <v>55</v>
      </c>
      <c r="I226" s="250">
        <v>1</v>
      </c>
      <c r="J226" s="250"/>
      <c r="K226" s="250"/>
      <c r="L226" s="250"/>
      <c r="M226" s="250"/>
      <c r="N226" s="250"/>
      <c r="O226" s="250"/>
      <c r="P226" s="251" t="s">
        <v>85</v>
      </c>
    </row>
    <row r="227" spans="1:16" s="240" customFormat="1" x14ac:dyDescent="0.25">
      <c r="A227" s="248" t="s">
        <v>56</v>
      </c>
      <c r="B227" s="249" t="s">
        <v>60</v>
      </c>
      <c r="C227" s="250" t="s">
        <v>6</v>
      </c>
      <c r="D227" s="250"/>
      <c r="E227" s="250" t="s">
        <v>9</v>
      </c>
      <c r="F227" s="250" t="s">
        <v>9</v>
      </c>
      <c r="G227" s="250">
        <v>8</v>
      </c>
      <c r="H227" s="250" t="s">
        <v>43</v>
      </c>
      <c r="I227" s="250"/>
      <c r="J227" s="250"/>
      <c r="K227" s="250"/>
      <c r="L227" s="250">
        <v>1</v>
      </c>
      <c r="M227" s="250"/>
      <c r="N227" s="250"/>
      <c r="O227" s="250"/>
      <c r="P227" s="251" t="s">
        <v>85</v>
      </c>
    </row>
    <row r="228" spans="1:16" s="240" customFormat="1" x14ac:dyDescent="0.25">
      <c r="A228" s="248" t="s">
        <v>142</v>
      </c>
      <c r="B228" s="249" t="s">
        <v>95</v>
      </c>
      <c r="C228" s="250" t="s">
        <v>7</v>
      </c>
      <c r="D228" s="250"/>
      <c r="E228" s="250" t="s">
        <v>12</v>
      </c>
      <c r="F228" s="250" t="s">
        <v>10</v>
      </c>
      <c r="G228" s="250">
        <v>7</v>
      </c>
      <c r="H228" s="250" t="s">
        <v>55</v>
      </c>
      <c r="I228" s="250"/>
      <c r="J228" s="250"/>
      <c r="K228" s="250">
        <v>1</v>
      </c>
      <c r="L228" s="250"/>
      <c r="M228" s="250"/>
      <c r="N228" s="250"/>
      <c r="O228" s="250"/>
      <c r="P228" s="251"/>
    </row>
    <row r="229" spans="1:16" s="240" customFormat="1" x14ac:dyDescent="0.25">
      <c r="A229" s="248" t="s">
        <v>75</v>
      </c>
      <c r="B229" s="249" t="s">
        <v>138</v>
      </c>
      <c r="C229" s="250" t="s">
        <v>7</v>
      </c>
      <c r="D229" s="250"/>
      <c r="E229" s="250" t="s">
        <v>9</v>
      </c>
      <c r="F229" s="250" t="s">
        <v>9</v>
      </c>
      <c r="G229" s="250" t="s">
        <v>22</v>
      </c>
      <c r="H229" s="250" t="s">
        <v>68</v>
      </c>
      <c r="I229" s="250"/>
      <c r="J229" s="250">
        <v>1</v>
      </c>
      <c r="K229" s="250"/>
      <c r="L229" s="250"/>
      <c r="M229" s="250"/>
      <c r="N229" s="250"/>
      <c r="O229" s="250"/>
      <c r="P229" s="251" t="s">
        <v>53</v>
      </c>
    </row>
    <row r="230" spans="1:16" s="240" customFormat="1" x14ac:dyDescent="0.25">
      <c r="A230" s="248" t="s">
        <v>127</v>
      </c>
      <c r="B230" s="249" t="s">
        <v>106</v>
      </c>
      <c r="C230" s="250" t="s">
        <v>7</v>
      </c>
      <c r="D230" s="250"/>
      <c r="E230" s="250" t="s">
        <v>9</v>
      </c>
      <c r="F230" s="250" t="s">
        <v>10</v>
      </c>
      <c r="G230" s="250"/>
      <c r="H230" s="250" t="s">
        <v>36</v>
      </c>
      <c r="I230" s="250">
        <v>1</v>
      </c>
      <c r="J230" s="250"/>
      <c r="K230" s="250"/>
      <c r="L230" s="250"/>
      <c r="M230" s="250"/>
      <c r="N230" s="250"/>
      <c r="O230" s="250"/>
      <c r="P230" s="251"/>
    </row>
    <row r="231" spans="1:16" s="240" customFormat="1" x14ac:dyDescent="0.25">
      <c r="A231" s="248" t="s">
        <v>136</v>
      </c>
      <c r="B231" s="249" t="s">
        <v>45</v>
      </c>
      <c r="C231" s="250" t="s">
        <v>7</v>
      </c>
      <c r="D231" s="250"/>
      <c r="E231" s="250" t="s">
        <v>11</v>
      </c>
      <c r="F231" s="250" t="s">
        <v>10</v>
      </c>
      <c r="G231" s="250">
        <v>2</v>
      </c>
      <c r="H231" s="250" t="s">
        <v>68</v>
      </c>
      <c r="I231" s="250"/>
      <c r="J231" s="250"/>
      <c r="K231" s="250">
        <v>1</v>
      </c>
      <c r="L231" s="250"/>
      <c r="M231" s="250"/>
      <c r="N231" s="250"/>
      <c r="O231" s="250"/>
      <c r="P231" s="251"/>
    </row>
    <row r="232" spans="1:16" s="240" customFormat="1" x14ac:dyDescent="0.25">
      <c r="A232" s="248" t="s">
        <v>72</v>
      </c>
      <c r="B232" s="249" t="s">
        <v>106</v>
      </c>
      <c r="C232" s="250" t="s">
        <v>7</v>
      </c>
      <c r="D232" s="250"/>
      <c r="E232" s="250" t="s">
        <v>13</v>
      </c>
      <c r="F232" s="250" t="s">
        <v>9</v>
      </c>
      <c r="G232" s="250"/>
      <c r="H232" s="250" t="s">
        <v>55</v>
      </c>
      <c r="I232" s="250">
        <v>1</v>
      </c>
      <c r="J232" s="250"/>
      <c r="K232" s="250"/>
      <c r="L232" s="250"/>
      <c r="M232" s="250"/>
      <c r="N232" s="250"/>
      <c r="O232" s="250"/>
      <c r="P232" s="251"/>
    </row>
    <row r="233" spans="1:16" s="240" customFormat="1" x14ac:dyDescent="0.25">
      <c r="A233" s="248" t="s">
        <v>111</v>
      </c>
      <c r="B233" s="249" t="s">
        <v>60</v>
      </c>
      <c r="C233" s="250" t="s">
        <v>6</v>
      </c>
      <c r="D233" s="250"/>
      <c r="E233" s="250" t="s">
        <v>10</v>
      </c>
      <c r="F233" s="250" t="s">
        <v>9</v>
      </c>
      <c r="G233" s="250"/>
      <c r="H233" s="250" t="s">
        <v>59</v>
      </c>
      <c r="I233" s="250"/>
      <c r="J233" s="250"/>
      <c r="K233" s="250"/>
      <c r="L233" s="250">
        <v>1</v>
      </c>
      <c r="M233" s="250"/>
      <c r="N233" s="250"/>
      <c r="O233" s="250"/>
      <c r="P233" s="251"/>
    </row>
    <row r="234" spans="1:16" s="240" customFormat="1" x14ac:dyDescent="0.25">
      <c r="A234" s="248" t="s">
        <v>83</v>
      </c>
      <c r="B234" s="249" t="s">
        <v>135</v>
      </c>
      <c r="C234" s="250" t="s">
        <v>6</v>
      </c>
      <c r="D234" s="250"/>
      <c r="E234" s="250" t="s">
        <v>11</v>
      </c>
      <c r="F234" s="250" t="s">
        <v>9</v>
      </c>
      <c r="G234" s="250"/>
      <c r="H234" s="250" t="s">
        <v>77</v>
      </c>
      <c r="I234" s="250"/>
      <c r="J234" s="250"/>
      <c r="K234" s="250">
        <v>1</v>
      </c>
      <c r="L234" s="250"/>
      <c r="M234" s="250"/>
      <c r="N234" s="250"/>
      <c r="O234" s="250"/>
      <c r="P234" s="251"/>
    </row>
    <row r="235" spans="1:16" s="240" customFormat="1" x14ac:dyDescent="0.25">
      <c r="A235" s="248" t="s">
        <v>143</v>
      </c>
      <c r="B235" s="249" t="s">
        <v>35</v>
      </c>
      <c r="C235" s="250" t="s">
        <v>6</v>
      </c>
      <c r="D235" s="250"/>
      <c r="E235" s="250" t="s">
        <v>11</v>
      </c>
      <c r="F235" s="250" t="s">
        <v>10</v>
      </c>
      <c r="G235" s="250">
        <v>9</v>
      </c>
      <c r="H235" s="250" t="s">
        <v>43</v>
      </c>
      <c r="I235" s="250">
        <v>1</v>
      </c>
      <c r="J235" s="250"/>
      <c r="K235" s="250"/>
      <c r="L235" s="250"/>
      <c r="M235" s="250"/>
      <c r="N235" s="250"/>
      <c r="O235" s="250"/>
      <c r="P235" s="251" t="s">
        <v>47</v>
      </c>
    </row>
    <row r="236" spans="1:16" s="240" customFormat="1" x14ac:dyDescent="0.25">
      <c r="A236" s="248" t="s">
        <v>144</v>
      </c>
      <c r="B236" s="249" t="s">
        <v>49</v>
      </c>
      <c r="C236" s="250" t="s">
        <v>7</v>
      </c>
      <c r="D236" s="250"/>
      <c r="E236" s="250" t="s">
        <v>9</v>
      </c>
      <c r="F236" s="250" t="s">
        <v>13</v>
      </c>
      <c r="G236" s="250">
        <v>6</v>
      </c>
      <c r="H236" s="250" t="s">
        <v>59</v>
      </c>
      <c r="I236" s="250">
        <v>1</v>
      </c>
      <c r="J236" s="250"/>
      <c r="K236" s="250"/>
      <c r="L236" s="250"/>
      <c r="M236" s="250"/>
      <c r="N236" s="250"/>
      <c r="O236" s="250"/>
      <c r="P236" s="251"/>
    </row>
    <row r="237" spans="1:16" s="240" customFormat="1" x14ac:dyDescent="0.25">
      <c r="A237" s="248" t="s">
        <v>38</v>
      </c>
      <c r="B237" s="249" t="s">
        <v>97</v>
      </c>
      <c r="C237" s="250" t="s">
        <v>6</v>
      </c>
      <c r="D237" s="250"/>
      <c r="E237" s="250" t="s">
        <v>11</v>
      </c>
      <c r="F237" s="250" t="s">
        <v>10</v>
      </c>
      <c r="G237" s="250"/>
      <c r="H237" s="250" t="s">
        <v>77</v>
      </c>
      <c r="I237" s="250"/>
      <c r="J237" s="250"/>
      <c r="K237" s="250"/>
      <c r="L237" s="250">
        <v>1</v>
      </c>
      <c r="M237" s="250"/>
      <c r="N237" s="250"/>
      <c r="O237" s="250"/>
      <c r="P237" s="251"/>
    </row>
    <row r="238" spans="1:16" s="240" customFormat="1" x14ac:dyDescent="0.25">
      <c r="A238" s="248" t="s">
        <v>78</v>
      </c>
      <c r="B238" s="249" t="s">
        <v>93</v>
      </c>
      <c r="C238" s="250" t="s">
        <v>6</v>
      </c>
      <c r="D238" s="250"/>
      <c r="E238" s="250" t="s">
        <v>11</v>
      </c>
      <c r="F238" s="250" t="s">
        <v>10</v>
      </c>
      <c r="G238" s="250">
        <v>3</v>
      </c>
      <c r="H238" s="250" t="s">
        <v>46</v>
      </c>
      <c r="I238" s="250"/>
      <c r="J238" s="250"/>
      <c r="K238" s="250">
        <v>1</v>
      </c>
      <c r="L238" s="250"/>
      <c r="M238" s="250"/>
      <c r="N238" s="250"/>
      <c r="O238" s="250"/>
      <c r="P238" s="251" t="s">
        <v>47</v>
      </c>
    </row>
    <row r="239" spans="1:16" s="240" customFormat="1" x14ac:dyDescent="0.25">
      <c r="A239" s="248" t="s">
        <v>137</v>
      </c>
      <c r="B239" s="249" t="s">
        <v>82</v>
      </c>
      <c r="C239" s="250" t="s">
        <v>7</v>
      </c>
      <c r="D239" s="250"/>
      <c r="E239" s="250" t="s">
        <v>10</v>
      </c>
      <c r="F239" s="250" t="s">
        <v>10</v>
      </c>
      <c r="G239" s="250">
        <v>9</v>
      </c>
      <c r="H239" s="250" t="s">
        <v>46</v>
      </c>
      <c r="I239" s="250"/>
      <c r="J239" s="250">
        <v>1</v>
      </c>
      <c r="K239" s="250"/>
      <c r="L239" s="250"/>
      <c r="M239" s="250">
        <v>1</v>
      </c>
      <c r="N239" s="250" t="s">
        <v>37</v>
      </c>
      <c r="O239" s="250"/>
      <c r="P239" s="251" t="s">
        <v>69</v>
      </c>
    </row>
    <row r="240" spans="1:16" s="240" customFormat="1" x14ac:dyDescent="0.25">
      <c r="A240" s="248" t="s">
        <v>61</v>
      </c>
      <c r="B240" s="249" t="s">
        <v>103</v>
      </c>
      <c r="C240" s="250" t="s">
        <v>6</v>
      </c>
      <c r="D240" s="250"/>
      <c r="E240" s="250" t="s">
        <v>9</v>
      </c>
      <c r="F240" s="250" t="s">
        <v>10</v>
      </c>
      <c r="G240" s="250"/>
      <c r="H240" s="250" t="s">
        <v>68</v>
      </c>
      <c r="I240" s="250"/>
      <c r="J240" s="250"/>
      <c r="K240" s="250"/>
      <c r="L240" s="250">
        <v>1</v>
      </c>
      <c r="M240" s="250"/>
      <c r="N240" s="250"/>
      <c r="O240" s="250"/>
      <c r="P240" s="251"/>
    </row>
    <row r="241" spans="1:16" s="240" customFormat="1" x14ac:dyDescent="0.25">
      <c r="A241" s="248" t="s">
        <v>51</v>
      </c>
      <c r="B241" s="249" t="s">
        <v>74</v>
      </c>
      <c r="C241" s="250" t="s">
        <v>7</v>
      </c>
      <c r="D241" s="250"/>
      <c r="E241" s="250" t="s">
        <v>11</v>
      </c>
      <c r="F241" s="250" t="s">
        <v>12</v>
      </c>
      <c r="G241" s="250">
        <v>2</v>
      </c>
      <c r="H241" s="250" t="s">
        <v>59</v>
      </c>
      <c r="I241" s="250"/>
      <c r="J241" s="250"/>
      <c r="K241" s="250">
        <v>1</v>
      </c>
      <c r="L241" s="250"/>
      <c r="M241" s="250"/>
      <c r="N241" s="250"/>
      <c r="O241" s="250"/>
      <c r="P241" s="251" t="s">
        <v>50</v>
      </c>
    </row>
    <row r="242" spans="1:16" s="240" customFormat="1" x14ac:dyDescent="0.25">
      <c r="A242" s="248" t="s">
        <v>72</v>
      </c>
      <c r="B242" s="249" t="s">
        <v>112</v>
      </c>
      <c r="C242" s="250" t="s">
        <v>6</v>
      </c>
      <c r="D242" s="250"/>
      <c r="E242" s="250" t="s">
        <v>11</v>
      </c>
      <c r="F242" s="250" t="s">
        <v>10</v>
      </c>
      <c r="G242" s="250">
        <v>4</v>
      </c>
      <c r="H242" s="250" t="s">
        <v>79</v>
      </c>
      <c r="I242" s="250"/>
      <c r="J242" s="250"/>
      <c r="K242" s="250"/>
      <c r="L242" s="250">
        <v>1</v>
      </c>
      <c r="M242" s="250"/>
      <c r="N242" s="250"/>
      <c r="O242" s="250"/>
      <c r="P242" s="251" t="s">
        <v>47</v>
      </c>
    </row>
    <row r="243" spans="1:16" s="240" customFormat="1" x14ac:dyDescent="0.25">
      <c r="A243" s="248" t="s">
        <v>129</v>
      </c>
      <c r="B243" s="249" t="s">
        <v>132</v>
      </c>
      <c r="C243" s="250" t="s">
        <v>6</v>
      </c>
      <c r="D243" s="250"/>
      <c r="E243" s="250" t="s">
        <v>12</v>
      </c>
      <c r="F243" s="250" t="s">
        <v>9</v>
      </c>
      <c r="G243" s="250"/>
      <c r="H243" s="250" t="s">
        <v>46</v>
      </c>
      <c r="I243" s="250"/>
      <c r="J243" s="250"/>
      <c r="K243" s="250"/>
      <c r="L243" s="250">
        <v>1</v>
      </c>
      <c r="M243" s="250"/>
      <c r="N243" s="250"/>
      <c r="O243" s="250"/>
      <c r="P243" s="251" t="s">
        <v>65</v>
      </c>
    </row>
    <row r="244" spans="1:16" s="240" customFormat="1" x14ac:dyDescent="0.25">
      <c r="A244" s="248" t="s">
        <v>141</v>
      </c>
      <c r="B244" s="249" t="s">
        <v>60</v>
      </c>
      <c r="C244" s="250" t="s">
        <v>6</v>
      </c>
      <c r="D244" s="250" t="s">
        <v>14</v>
      </c>
      <c r="E244" s="250" t="s">
        <v>9</v>
      </c>
      <c r="F244" s="250" t="s">
        <v>10</v>
      </c>
      <c r="G244" s="250"/>
      <c r="H244" s="250" t="s">
        <v>40</v>
      </c>
      <c r="I244" s="250"/>
      <c r="J244" s="250"/>
      <c r="K244" s="250"/>
      <c r="L244" s="250">
        <v>1</v>
      </c>
      <c r="M244" s="250"/>
      <c r="N244" s="250"/>
      <c r="O244" s="250"/>
      <c r="P244" s="251" t="s">
        <v>53</v>
      </c>
    </row>
    <row r="245" spans="1:16" s="240" customFormat="1" x14ac:dyDescent="0.25">
      <c r="A245" s="248" t="s">
        <v>116</v>
      </c>
      <c r="B245" s="249" t="s">
        <v>90</v>
      </c>
      <c r="C245" s="250" t="s">
        <v>7</v>
      </c>
      <c r="D245" s="250"/>
      <c r="E245" s="250" t="s">
        <v>12</v>
      </c>
      <c r="F245" s="250" t="s">
        <v>10</v>
      </c>
      <c r="G245" s="250"/>
      <c r="H245" s="250" t="s">
        <v>77</v>
      </c>
      <c r="I245" s="250"/>
      <c r="J245" s="250"/>
      <c r="K245" s="250"/>
      <c r="L245" s="250">
        <v>1</v>
      </c>
      <c r="M245" s="250"/>
      <c r="N245" s="250"/>
      <c r="O245" s="250"/>
      <c r="P245" s="251" t="s">
        <v>47</v>
      </c>
    </row>
    <row r="246" spans="1:16" s="240" customFormat="1" x14ac:dyDescent="0.25">
      <c r="A246" s="248" t="s">
        <v>111</v>
      </c>
      <c r="B246" s="249" t="s">
        <v>54</v>
      </c>
      <c r="C246" s="250" t="s">
        <v>7</v>
      </c>
      <c r="D246" s="250"/>
      <c r="E246" s="250" t="s">
        <v>9</v>
      </c>
      <c r="F246" s="250" t="s">
        <v>10</v>
      </c>
      <c r="G246" s="250" t="s">
        <v>22</v>
      </c>
      <c r="H246" s="250" t="s">
        <v>40</v>
      </c>
      <c r="I246" s="250"/>
      <c r="J246" s="250">
        <v>1</v>
      </c>
      <c r="K246" s="250"/>
      <c r="L246" s="250"/>
      <c r="M246" s="250"/>
      <c r="N246" s="250"/>
      <c r="O246" s="250"/>
      <c r="P246" s="251"/>
    </row>
    <row r="247" spans="1:16" s="240" customFormat="1" x14ac:dyDescent="0.25">
      <c r="A247" s="248" t="s">
        <v>86</v>
      </c>
      <c r="B247" s="249" t="s">
        <v>67</v>
      </c>
      <c r="C247" s="250" t="s">
        <v>6</v>
      </c>
      <c r="D247" s="250"/>
      <c r="E247" s="250" t="s">
        <v>9</v>
      </c>
      <c r="F247" s="250" t="s">
        <v>10</v>
      </c>
      <c r="G247" s="250"/>
      <c r="H247" s="250" t="s">
        <v>40</v>
      </c>
      <c r="I247" s="250">
        <v>1</v>
      </c>
      <c r="J247" s="250"/>
      <c r="K247" s="250"/>
      <c r="L247" s="250"/>
      <c r="M247" s="250"/>
      <c r="N247" s="250"/>
      <c r="O247" s="250">
        <v>1</v>
      </c>
      <c r="P247" s="251"/>
    </row>
    <row r="248" spans="1:16" s="240" customFormat="1" x14ac:dyDescent="0.25">
      <c r="A248" s="248" t="s">
        <v>88</v>
      </c>
      <c r="B248" s="249" t="s">
        <v>45</v>
      </c>
      <c r="C248" s="250" t="s">
        <v>7</v>
      </c>
      <c r="D248" s="250"/>
      <c r="E248" s="250" t="s">
        <v>11</v>
      </c>
      <c r="F248" s="250" t="s">
        <v>10</v>
      </c>
      <c r="G248" s="250"/>
      <c r="H248" s="250" t="s">
        <v>40</v>
      </c>
      <c r="I248" s="250"/>
      <c r="J248" s="250"/>
      <c r="K248" s="250"/>
      <c r="L248" s="250">
        <v>1</v>
      </c>
      <c r="M248" s="250">
        <v>1</v>
      </c>
      <c r="N248" s="250" t="s">
        <v>115</v>
      </c>
      <c r="O248" s="250"/>
      <c r="P248" s="251" t="s">
        <v>85</v>
      </c>
    </row>
    <row r="249" spans="1:16" s="240" customFormat="1" x14ac:dyDescent="0.25">
      <c r="A249" s="248" t="s">
        <v>83</v>
      </c>
      <c r="B249" s="249" t="s">
        <v>138</v>
      </c>
      <c r="C249" s="250" t="s">
        <v>7</v>
      </c>
      <c r="D249" s="250"/>
      <c r="E249" s="250" t="s">
        <v>9</v>
      </c>
      <c r="F249" s="250" t="s">
        <v>11</v>
      </c>
      <c r="G249" s="250"/>
      <c r="H249" s="250" t="s">
        <v>77</v>
      </c>
      <c r="I249" s="250">
        <v>1</v>
      </c>
      <c r="J249" s="250"/>
      <c r="K249" s="250"/>
      <c r="L249" s="250"/>
      <c r="M249" s="250"/>
      <c r="N249" s="250"/>
      <c r="O249" s="250"/>
      <c r="P249" s="251"/>
    </row>
    <row r="250" spans="1:16" s="240" customFormat="1" x14ac:dyDescent="0.25">
      <c r="A250" s="248" t="s">
        <v>88</v>
      </c>
      <c r="B250" s="249" t="s">
        <v>100</v>
      </c>
      <c r="C250" s="250" t="s">
        <v>7</v>
      </c>
      <c r="D250" s="250"/>
      <c r="E250" s="250" t="s">
        <v>10</v>
      </c>
      <c r="F250" s="250" t="s">
        <v>9</v>
      </c>
      <c r="G250" s="250">
        <v>7</v>
      </c>
      <c r="H250" s="250" t="s">
        <v>46</v>
      </c>
      <c r="I250" s="250">
        <v>1</v>
      </c>
      <c r="J250" s="250"/>
      <c r="K250" s="250"/>
      <c r="L250" s="250"/>
      <c r="M250" s="250">
        <v>1</v>
      </c>
      <c r="N250" s="250" t="s">
        <v>115</v>
      </c>
      <c r="O250" s="250"/>
      <c r="P250" s="251"/>
    </row>
    <row r="251" spans="1:16" s="240" customFormat="1" x14ac:dyDescent="0.25">
      <c r="A251" s="248" t="s">
        <v>120</v>
      </c>
      <c r="B251" s="249" t="s">
        <v>84</v>
      </c>
      <c r="C251" s="250" t="s">
        <v>6</v>
      </c>
      <c r="D251" s="250"/>
      <c r="E251" s="250" t="s">
        <v>11</v>
      </c>
      <c r="F251" s="250" t="s">
        <v>10</v>
      </c>
      <c r="G251" s="250" t="s">
        <v>22</v>
      </c>
      <c r="H251" s="250" t="s">
        <v>43</v>
      </c>
      <c r="I251" s="250"/>
      <c r="J251" s="250"/>
      <c r="K251" s="250">
        <v>1</v>
      </c>
      <c r="L251" s="250"/>
      <c r="M251" s="250">
        <v>1</v>
      </c>
      <c r="N251" s="250" t="s">
        <v>37</v>
      </c>
      <c r="O251" s="250"/>
      <c r="P251" s="251"/>
    </row>
    <row r="252" spans="1:16" s="240" customFormat="1" x14ac:dyDescent="0.25">
      <c r="A252" s="248" t="s">
        <v>127</v>
      </c>
      <c r="B252" s="249" t="s">
        <v>98</v>
      </c>
      <c r="C252" s="250" t="s">
        <v>7</v>
      </c>
      <c r="D252" s="250"/>
      <c r="E252" s="250" t="s">
        <v>10</v>
      </c>
      <c r="F252" s="250" t="s">
        <v>9</v>
      </c>
      <c r="G252" s="250" t="s">
        <v>22</v>
      </c>
      <c r="H252" s="250" t="s">
        <v>40</v>
      </c>
      <c r="I252" s="250"/>
      <c r="J252" s="250"/>
      <c r="K252" s="250">
        <v>1</v>
      </c>
      <c r="L252" s="250"/>
      <c r="M252" s="250"/>
      <c r="N252" s="250"/>
      <c r="O252" s="250"/>
      <c r="P252" s="251"/>
    </row>
    <row r="253" spans="1:16" s="240" customFormat="1" x14ac:dyDescent="0.25">
      <c r="A253" s="248" t="s">
        <v>122</v>
      </c>
      <c r="B253" s="249" t="s">
        <v>112</v>
      </c>
      <c r="C253" s="250" t="s">
        <v>6</v>
      </c>
      <c r="D253" s="250"/>
      <c r="E253" s="250" t="s">
        <v>12</v>
      </c>
      <c r="F253" s="250" t="s">
        <v>10</v>
      </c>
      <c r="G253" s="250"/>
      <c r="H253" s="250" t="s">
        <v>77</v>
      </c>
      <c r="I253" s="250"/>
      <c r="J253" s="250"/>
      <c r="K253" s="250">
        <v>1</v>
      </c>
      <c r="L253" s="250"/>
      <c r="M253" s="250"/>
      <c r="N253" s="250"/>
      <c r="O253" s="250"/>
      <c r="P253" s="251" t="s">
        <v>69</v>
      </c>
    </row>
    <row r="254" spans="1:16" s="240" customFormat="1" x14ac:dyDescent="0.25">
      <c r="A254" s="248" t="s">
        <v>130</v>
      </c>
      <c r="B254" s="249" t="s">
        <v>62</v>
      </c>
      <c r="C254" s="250" t="s">
        <v>6</v>
      </c>
      <c r="D254" s="250"/>
      <c r="E254" s="250" t="s">
        <v>11</v>
      </c>
      <c r="F254" s="250" t="s">
        <v>9</v>
      </c>
      <c r="G254" s="250"/>
      <c r="H254" s="250" t="s">
        <v>43</v>
      </c>
      <c r="I254" s="250">
        <v>1</v>
      </c>
      <c r="J254" s="250"/>
      <c r="K254" s="250"/>
      <c r="L254" s="250"/>
      <c r="M254" s="250"/>
      <c r="N254" s="250"/>
      <c r="O254" s="250"/>
      <c r="P254" s="251"/>
    </row>
    <row r="255" spans="1:16" s="240" customFormat="1" x14ac:dyDescent="0.25">
      <c r="A255" s="248" t="s">
        <v>38</v>
      </c>
      <c r="B255" s="249" t="s">
        <v>110</v>
      </c>
      <c r="C255" s="250" t="s">
        <v>7</v>
      </c>
      <c r="D255" s="250" t="s">
        <v>14</v>
      </c>
      <c r="E255" s="250" t="s">
        <v>9</v>
      </c>
      <c r="F255" s="250" t="s">
        <v>9</v>
      </c>
      <c r="G255" s="250"/>
      <c r="H255" s="250" t="s">
        <v>40</v>
      </c>
      <c r="I255" s="250"/>
      <c r="J255" s="250">
        <v>1</v>
      </c>
      <c r="K255" s="250"/>
      <c r="L255" s="250"/>
      <c r="M255" s="250"/>
      <c r="N255" s="250"/>
      <c r="O255" s="250">
        <v>1</v>
      </c>
      <c r="P255" s="251" t="s">
        <v>65</v>
      </c>
    </row>
    <row r="256" spans="1:16" s="240" customFormat="1" x14ac:dyDescent="0.25">
      <c r="A256" s="248" t="s">
        <v>99</v>
      </c>
      <c r="B256" s="249" t="s">
        <v>112</v>
      </c>
      <c r="C256" s="250" t="s">
        <v>6</v>
      </c>
      <c r="D256" s="250"/>
      <c r="E256" s="250" t="s">
        <v>12</v>
      </c>
      <c r="F256" s="250" t="s">
        <v>10</v>
      </c>
      <c r="G256" s="250">
        <v>9</v>
      </c>
      <c r="H256" s="250" t="s">
        <v>36</v>
      </c>
      <c r="I256" s="250"/>
      <c r="J256" s="250"/>
      <c r="K256" s="250"/>
      <c r="L256" s="250">
        <v>1</v>
      </c>
      <c r="M256" s="250">
        <v>1</v>
      </c>
      <c r="N256" s="250" t="s">
        <v>37</v>
      </c>
      <c r="O256" s="250"/>
      <c r="P256" s="251"/>
    </row>
    <row r="257" spans="1:16" s="240" customFormat="1" x14ac:dyDescent="0.25">
      <c r="A257" s="248" t="s">
        <v>139</v>
      </c>
      <c r="B257" s="249" t="s">
        <v>87</v>
      </c>
      <c r="C257" s="250" t="s">
        <v>6</v>
      </c>
      <c r="D257" s="250"/>
      <c r="E257" s="250" t="s">
        <v>9</v>
      </c>
      <c r="F257" s="250" t="s">
        <v>9</v>
      </c>
      <c r="G257" s="250"/>
      <c r="H257" s="250" t="s">
        <v>55</v>
      </c>
      <c r="I257" s="250"/>
      <c r="J257" s="250"/>
      <c r="K257" s="250">
        <v>1</v>
      </c>
      <c r="L257" s="250"/>
      <c r="M257" s="250">
        <v>1</v>
      </c>
      <c r="N257" s="250" t="s">
        <v>37</v>
      </c>
      <c r="O257" s="250"/>
      <c r="P257" s="251" t="s">
        <v>53</v>
      </c>
    </row>
    <row r="258" spans="1:16" s="240" customFormat="1" x14ac:dyDescent="0.25">
      <c r="A258" s="248" t="s">
        <v>91</v>
      </c>
      <c r="B258" s="249" t="s">
        <v>58</v>
      </c>
      <c r="C258" s="250" t="s">
        <v>6</v>
      </c>
      <c r="D258" s="250"/>
      <c r="E258" s="250" t="s">
        <v>9</v>
      </c>
      <c r="F258" s="250" t="s">
        <v>11</v>
      </c>
      <c r="G258" s="250">
        <v>5</v>
      </c>
      <c r="H258" s="250" t="s">
        <v>46</v>
      </c>
      <c r="I258" s="250"/>
      <c r="J258" s="250">
        <v>1</v>
      </c>
      <c r="K258" s="250"/>
      <c r="L258" s="250"/>
      <c r="M258" s="250"/>
      <c r="N258" s="250"/>
      <c r="O258" s="250"/>
      <c r="P258" s="251" t="s">
        <v>80</v>
      </c>
    </row>
    <row r="259" spans="1:16" s="240" customFormat="1" x14ac:dyDescent="0.25">
      <c r="A259" s="248" t="s">
        <v>101</v>
      </c>
      <c r="B259" s="249" t="s">
        <v>74</v>
      </c>
      <c r="C259" s="250" t="s">
        <v>7</v>
      </c>
      <c r="D259" s="250"/>
      <c r="E259" s="250" t="s">
        <v>10</v>
      </c>
      <c r="F259" s="250" t="s">
        <v>10</v>
      </c>
      <c r="G259" s="250"/>
      <c r="H259" s="250" t="s">
        <v>79</v>
      </c>
      <c r="I259" s="250"/>
      <c r="J259" s="250"/>
      <c r="K259" s="250">
        <v>1</v>
      </c>
      <c r="L259" s="250"/>
      <c r="M259" s="250"/>
      <c r="N259" s="250"/>
      <c r="O259" s="250"/>
      <c r="P259" s="251"/>
    </row>
    <row r="260" spans="1:16" s="240" customFormat="1" x14ac:dyDescent="0.25">
      <c r="A260" s="248" t="s">
        <v>127</v>
      </c>
      <c r="B260" s="249" t="s">
        <v>97</v>
      </c>
      <c r="C260" s="250" t="s">
        <v>6</v>
      </c>
      <c r="D260" s="250"/>
      <c r="E260" s="250" t="s">
        <v>9</v>
      </c>
      <c r="F260" s="250" t="s">
        <v>9</v>
      </c>
      <c r="G260" s="250"/>
      <c r="H260" s="250" t="s">
        <v>46</v>
      </c>
      <c r="I260" s="250"/>
      <c r="J260" s="250"/>
      <c r="K260" s="250"/>
      <c r="L260" s="250">
        <v>1</v>
      </c>
      <c r="M260" s="250">
        <v>1</v>
      </c>
      <c r="N260" s="250" t="s">
        <v>115</v>
      </c>
      <c r="O260" s="250"/>
      <c r="P260" s="251"/>
    </row>
    <row r="261" spans="1:16" s="240" customFormat="1" x14ac:dyDescent="0.25">
      <c r="A261" s="248" t="s">
        <v>137</v>
      </c>
      <c r="B261" s="249" t="s">
        <v>97</v>
      </c>
      <c r="C261" s="250" t="s">
        <v>6</v>
      </c>
      <c r="D261" s="250"/>
      <c r="E261" s="250" t="s">
        <v>9</v>
      </c>
      <c r="F261" s="250" t="s">
        <v>9</v>
      </c>
      <c r="G261" s="250"/>
      <c r="H261" s="250" t="s">
        <v>55</v>
      </c>
      <c r="I261" s="250"/>
      <c r="J261" s="250">
        <v>1</v>
      </c>
      <c r="K261" s="250"/>
      <c r="L261" s="250"/>
      <c r="M261" s="250">
        <v>1</v>
      </c>
      <c r="N261" s="250" t="s">
        <v>37</v>
      </c>
      <c r="O261" s="250"/>
      <c r="P261" s="251"/>
    </row>
    <row r="262" spans="1:16" s="240" customFormat="1" x14ac:dyDescent="0.25">
      <c r="A262" s="248" t="s">
        <v>126</v>
      </c>
      <c r="B262" s="249" t="s">
        <v>132</v>
      </c>
      <c r="C262" s="250" t="s">
        <v>6</v>
      </c>
      <c r="D262" s="250"/>
      <c r="E262" s="250" t="s">
        <v>10</v>
      </c>
      <c r="F262" s="250" t="s">
        <v>10</v>
      </c>
      <c r="G262" s="250"/>
      <c r="H262" s="250" t="s">
        <v>40</v>
      </c>
      <c r="I262" s="250"/>
      <c r="J262" s="250"/>
      <c r="K262" s="250">
        <v>1</v>
      </c>
      <c r="L262" s="250"/>
      <c r="M262" s="250">
        <v>1</v>
      </c>
      <c r="N262" s="250" t="s">
        <v>37</v>
      </c>
      <c r="O262" s="250"/>
      <c r="P262" s="251"/>
    </row>
    <row r="263" spans="1:16" s="240" customFormat="1" x14ac:dyDescent="0.25">
      <c r="A263" s="248" t="s">
        <v>104</v>
      </c>
      <c r="B263" s="249" t="s">
        <v>95</v>
      </c>
      <c r="C263" s="250" t="s">
        <v>7</v>
      </c>
      <c r="D263" s="250"/>
      <c r="E263" s="250" t="s">
        <v>11</v>
      </c>
      <c r="F263" s="250" t="s">
        <v>9</v>
      </c>
      <c r="G263" s="250">
        <v>5</v>
      </c>
      <c r="H263" s="250" t="s">
        <v>68</v>
      </c>
      <c r="I263" s="250"/>
      <c r="J263" s="250"/>
      <c r="K263" s="250">
        <v>1</v>
      </c>
      <c r="L263" s="250"/>
      <c r="M263" s="250"/>
      <c r="N263" s="250"/>
      <c r="O263" s="250"/>
      <c r="P263" s="251" t="s">
        <v>69</v>
      </c>
    </row>
    <row r="264" spans="1:16" s="240" customFormat="1" x14ac:dyDescent="0.25">
      <c r="A264" s="248" t="s">
        <v>63</v>
      </c>
      <c r="B264" s="249" t="s">
        <v>123</v>
      </c>
      <c r="C264" s="250" t="s">
        <v>6</v>
      </c>
      <c r="D264" s="250"/>
      <c r="E264" s="250" t="s">
        <v>11</v>
      </c>
      <c r="F264" s="250" t="s">
        <v>10</v>
      </c>
      <c r="G264" s="250"/>
      <c r="H264" s="250" t="s">
        <v>68</v>
      </c>
      <c r="I264" s="250"/>
      <c r="J264" s="250"/>
      <c r="K264" s="250"/>
      <c r="L264" s="250">
        <v>1</v>
      </c>
      <c r="M264" s="250"/>
      <c r="N264" s="250"/>
      <c r="O264" s="250"/>
      <c r="P264" s="251"/>
    </row>
    <row r="265" spans="1:16" s="240" customFormat="1" x14ac:dyDescent="0.25">
      <c r="A265" s="248" t="s">
        <v>78</v>
      </c>
      <c r="B265" s="249" t="s">
        <v>71</v>
      </c>
      <c r="C265" s="250" t="s">
        <v>7</v>
      </c>
      <c r="D265" s="250" t="s">
        <v>14</v>
      </c>
      <c r="E265" s="250" t="s">
        <v>9</v>
      </c>
      <c r="F265" s="250" t="s">
        <v>9</v>
      </c>
      <c r="G265" s="250"/>
      <c r="H265" s="250" t="s">
        <v>40</v>
      </c>
      <c r="I265" s="250"/>
      <c r="J265" s="250"/>
      <c r="K265" s="250"/>
      <c r="L265" s="250">
        <v>1</v>
      </c>
      <c r="M265" s="250"/>
      <c r="N265" s="250"/>
      <c r="O265" s="250"/>
      <c r="P265" s="251" t="s">
        <v>80</v>
      </c>
    </row>
    <row r="266" spans="1:16" s="240" customFormat="1" x14ac:dyDescent="0.25">
      <c r="A266" s="248" t="s">
        <v>102</v>
      </c>
      <c r="B266" s="249" t="s">
        <v>138</v>
      </c>
      <c r="C266" s="250" t="s">
        <v>7</v>
      </c>
      <c r="D266" s="250"/>
      <c r="E266" s="250" t="s">
        <v>13</v>
      </c>
      <c r="F266" s="250" t="s">
        <v>10</v>
      </c>
      <c r="G266" s="250"/>
      <c r="H266" s="250" t="s">
        <v>68</v>
      </c>
      <c r="I266" s="250"/>
      <c r="J266" s="250"/>
      <c r="K266" s="250">
        <v>1</v>
      </c>
      <c r="L266" s="250"/>
      <c r="M266" s="250">
        <v>1</v>
      </c>
      <c r="N266" s="250" t="s">
        <v>118</v>
      </c>
      <c r="O266" s="250">
        <v>1</v>
      </c>
      <c r="P266" s="251" t="s">
        <v>53</v>
      </c>
    </row>
    <row r="267" spans="1:16" s="240" customFormat="1" x14ac:dyDescent="0.25">
      <c r="A267" s="248" t="s">
        <v>129</v>
      </c>
      <c r="B267" s="249" t="s">
        <v>117</v>
      </c>
      <c r="C267" s="250" t="s">
        <v>6</v>
      </c>
      <c r="D267" s="250"/>
      <c r="E267" s="250" t="s">
        <v>10</v>
      </c>
      <c r="F267" s="250" t="s">
        <v>9</v>
      </c>
      <c r="G267" s="250"/>
      <c r="H267" s="250" t="s">
        <v>40</v>
      </c>
      <c r="I267" s="250"/>
      <c r="J267" s="250">
        <v>1</v>
      </c>
      <c r="K267" s="250"/>
      <c r="L267" s="250"/>
      <c r="M267" s="250">
        <v>1</v>
      </c>
      <c r="N267" s="250" t="s">
        <v>37</v>
      </c>
      <c r="O267" s="250"/>
      <c r="P267" s="251"/>
    </row>
    <row r="268" spans="1:16" s="240" customFormat="1" x14ac:dyDescent="0.25">
      <c r="A268" s="248" t="s">
        <v>126</v>
      </c>
      <c r="B268" s="249" t="s">
        <v>96</v>
      </c>
      <c r="C268" s="250" t="s">
        <v>6</v>
      </c>
      <c r="D268" s="250"/>
      <c r="E268" s="250" t="s">
        <v>9</v>
      </c>
      <c r="F268" s="250" t="s">
        <v>10</v>
      </c>
      <c r="G268" s="250">
        <v>6</v>
      </c>
      <c r="H268" s="250" t="s">
        <v>46</v>
      </c>
      <c r="I268" s="250">
        <v>1</v>
      </c>
      <c r="J268" s="250"/>
      <c r="K268" s="250"/>
      <c r="L268" s="250"/>
      <c r="M268" s="250"/>
      <c r="N268" s="250"/>
      <c r="O268" s="250"/>
      <c r="P268" s="251" t="s">
        <v>69</v>
      </c>
    </row>
    <row r="269" spans="1:16" s="240" customFormat="1" x14ac:dyDescent="0.25">
      <c r="A269" s="248" t="s">
        <v>120</v>
      </c>
      <c r="B269" s="249" t="s">
        <v>108</v>
      </c>
      <c r="C269" s="250" t="s">
        <v>6</v>
      </c>
      <c r="D269" s="250"/>
      <c r="E269" s="250" t="s">
        <v>11</v>
      </c>
      <c r="F269" s="250" t="s">
        <v>9</v>
      </c>
      <c r="G269" s="250">
        <v>10</v>
      </c>
      <c r="H269" s="250" t="s">
        <v>59</v>
      </c>
      <c r="I269" s="250">
        <v>1</v>
      </c>
      <c r="J269" s="250"/>
      <c r="K269" s="250"/>
      <c r="L269" s="250"/>
      <c r="M269" s="250"/>
      <c r="N269" s="250"/>
      <c r="O269" s="250"/>
      <c r="P269" s="251"/>
    </row>
    <row r="270" spans="1:16" s="240" customFormat="1" x14ac:dyDescent="0.25">
      <c r="A270" s="248" t="s">
        <v>141</v>
      </c>
      <c r="B270" s="249" t="s">
        <v>108</v>
      </c>
      <c r="C270" s="250" t="s">
        <v>6</v>
      </c>
      <c r="D270" s="250"/>
      <c r="E270" s="250" t="s">
        <v>9</v>
      </c>
      <c r="F270" s="250" t="s">
        <v>9</v>
      </c>
      <c r="G270" s="250" t="s">
        <v>22</v>
      </c>
      <c r="H270" s="250" t="s">
        <v>77</v>
      </c>
      <c r="I270" s="250"/>
      <c r="J270" s="250"/>
      <c r="K270" s="250">
        <v>1</v>
      </c>
      <c r="L270" s="250"/>
      <c r="M270" s="250"/>
      <c r="N270" s="250"/>
      <c r="O270" s="250"/>
      <c r="P270" s="251"/>
    </row>
    <row r="271" spans="1:16" x14ac:dyDescent="0.25">
      <c r="A271" s="239"/>
      <c r="B271" s="239"/>
      <c r="C271" s="239"/>
      <c r="D271" s="239"/>
      <c r="E271" s="239"/>
      <c r="F271" s="239"/>
      <c r="G271" s="239"/>
      <c r="H271" s="239"/>
      <c r="I271" s="239"/>
      <c r="J271" s="239"/>
      <c r="K271" s="239"/>
      <c r="L271" s="239"/>
      <c r="M271" s="239"/>
      <c r="N271" s="239"/>
      <c r="O271" s="239"/>
      <c r="P271" s="239"/>
    </row>
  </sheetData>
  <sheetProtection insertRows="0" deleteRows="0" sort="0" autoFilter="0"/>
  <autoFilter ref="A20:P270"/>
  <conditionalFormatting sqref="A21:B270">
    <cfRule type="expression" dxfId="116" priority="103">
      <formula>$F21="C"</formula>
    </cfRule>
    <cfRule type="expression" dxfId="115" priority="104">
      <formula>$F21="D"</formula>
    </cfRule>
    <cfRule type="expression" dxfId="114" priority="105">
      <formula>$F21="E"</formula>
    </cfRule>
    <cfRule type="expression" dxfId="113" priority="107">
      <formula>$G21=1</formula>
    </cfRule>
    <cfRule type="expression" dxfId="112" priority="109">
      <formula>$G21=2</formula>
    </cfRule>
    <cfRule type="expression" dxfId="111" priority="111">
      <formula>$G21=3</formula>
    </cfRule>
    <cfRule type="expression" dxfId="110" priority="113">
      <formula>$G21=4</formula>
    </cfRule>
    <cfRule type="expression" dxfId="109" priority="115">
      <formula>$G21=5</formula>
    </cfRule>
    <cfRule type="expression" dxfId="108" priority="117">
      <formula>$G21=6</formula>
    </cfRule>
    <cfRule type="expression" dxfId="107" priority="119">
      <formula>$G21=7</formula>
    </cfRule>
    <cfRule type="expression" dxfId="106" priority="121">
      <formula>$G21=8</formula>
    </cfRule>
    <cfRule type="expression" dxfId="105" priority="123">
      <formula>$G21=9</formula>
    </cfRule>
    <cfRule type="expression" dxfId="104" priority="125">
      <formula>$G21=10</formula>
    </cfRule>
  </conditionalFormatting>
  <conditionalFormatting sqref="A21:P270">
    <cfRule type="expression" dxfId="103" priority="93" stopIfTrue="1">
      <formula>$G21="NA"</formula>
    </cfRule>
    <cfRule type="expression" dxfId="102" priority="94" stopIfTrue="1">
      <formula>SUM($I21:$L21)&gt;1</formula>
    </cfRule>
    <cfRule type="expression" dxfId="101" priority="131">
      <formula>$G21=""</formula>
    </cfRule>
  </conditionalFormatting>
  <conditionalFormatting sqref="C11">
    <cfRule type="cellIs" dxfId="100" priority="5" stopIfTrue="1" operator="equal">
      <formula>0</formula>
    </cfRule>
  </conditionalFormatting>
  <conditionalFormatting sqref="C12:C17">
    <cfRule type="cellIs" dxfId="99" priority="7" stopIfTrue="1" operator="equal">
      <formula>0</formula>
    </cfRule>
  </conditionalFormatting>
  <conditionalFormatting sqref="C18">
    <cfRule type="cellIs" dxfId="98" priority="6" stopIfTrue="1" operator="equal">
      <formula>0</formula>
    </cfRule>
  </conditionalFormatting>
  <conditionalFormatting sqref="C2">
    <cfRule type="cellIs" dxfId="97" priority="1" operator="equal">
      <formula>0</formula>
    </cfRule>
  </conditionalFormatting>
  <conditionalFormatting sqref="C21:C270">
    <cfRule type="cellIs" dxfId="96" priority="95" operator="equal">
      <formula>"F"</formula>
    </cfRule>
    <cfRule type="cellIs" dxfId="95" priority="96" operator="equal">
      <formula>"G"</formula>
    </cfRule>
  </conditionalFormatting>
  <conditionalFormatting sqref="C3:C4">
    <cfRule type="cellIs" dxfId="94" priority="2" operator="equal">
      <formula>0</formula>
    </cfRule>
  </conditionalFormatting>
  <conditionalFormatting sqref="C5:O5">
    <cfRule type="dataBar" priority="71">
      <dataBar>
        <cfvo type="num" val="-2"/>
        <cfvo type="num" val="102"/>
        <color rgb="FFCC66CC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C6:C10">
    <cfRule type="cellIs" dxfId="93" priority="3" stopIfTrue="1" operator="equal">
      <formula>0</formula>
    </cfRule>
    <cfRule type="dataBar" priority="4">
      <dataBar>
        <cfvo type="min"/>
        <cfvo type="max"/>
        <color rgb="FF00CC33"/>
      </dataBar>
      <extLst>
        <ext xmlns:x14="http://schemas.microsoft.com/office/spreadsheetml/2009/9/main" uri="{B025F937-C7B1-47D3-B67F-A62EFF666E3E}">
          <x14:id>{DA7ABA51-AAAA-BBBB-0002-000000000002}</x14:id>
        </ext>
      </extLst>
    </cfRule>
  </conditionalFormatting>
  <conditionalFormatting sqref="D11">
    <cfRule type="cellIs" dxfId="92" priority="12" stopIfTrue="1" operator="equal">
      <formula>0</formula>
    </cfRule>
  </conditionalFormatting>
  <conditionalFormatting sqref="D12:D17">
    <cfRule type="cellIs" dxfId="91" priority="14" stopIfTrue="1" operator="equal">
      <formula>0</formula>
    </cfRule>
  </conditionalFormatting>
  <conditionalFormatting sqref="D18">
    <cfRule type="cellIs" dxfId="90" priority="13" stopIfTrue="1" operator="equal">
      <formula>0</formula>
    </cfRule>
  </conditionalFormatting>
  <conditionalFormatting sqref="D2">
    <cfRule type="cellIs" dxfId="89" priority="8" operator="equal">
      <formula>0</formula>
    </cfRule>
  </conditionalFormatting>
  <conditionalFormatting sqref="D21:D270">
    <cfRule type="cellIs" dxfId="88" priority="97" operator="equal">
      <formula>"R"</formula>
    </cfRule>
  </conditionalFormatting>
  <conditionalFormatting sqref="D3:D4">
    <cfRule type="cellIs" dxfId="87" priority="9" operator="equal">
      <formula>0</formula>
    </cfRule>
  </conditionalFormatting>
  <conditionalFormatting sqref="D6:D10">
    <cfRule type="cellIs" dxfId="86" priority="10" stopIfTrue="1" operator="equal">
      <formula>0</formula>
    </cfRule>
    <cfRule type="dataBar" priority="11">
      <dataBar>
        <cfvo type="min"/>
        <cfvo type="max"/>
        <color rgb="FF00CCCC"/>
      </dataBar>
      <extLst>
        <ext xmlns:x14="http://schemas.microsoft.com/office/spreadsheetml/2009/9/main" uri="{B025F937-C7B1-47D3-B67F-A62EFF666E3E}">
          <x14:id>{DA7ABA51-AAAA-BBBB-0002-000000000003}</x14:id>
        </ext>
      </extLst>
    </cfRule>
  </conditionalFormatting>
  <conditionalFormatting sqref="E11">
    <cfRule type="cellIs" dxfId="85" priority="19" stopIfTrue="1" operator="equal">
      <formula>0</formula>
    </cfRule>
  </conditionalFormatting>
  <conditionalFormatting sqref="E12:E17">
    <cfRule type="cellIs" dxfId="84" priority="21" stopIfTrue="1" operator="equal">
      <formula>0</formula>
    </cfRule>
  </conditionalFormatting>
  <conditionalFormatting sqref="E18">
    <cfRule type="cellIs" dxfId="83" priority="20" stopIfTrue="1" operator="equal">
      <formula>0</formula>
    </cfRule>
  </conditionalFormatting>
  <conditionalFormatting sqref="E2">
    <cfRule type="cellIs" dxfId="82" priority="15" operator="equal">
      <formula>0</formula>
    </cfRule>
  </conditionalFormatting>
  <conditionalFormatting sqref="E21:F270">
    <cfRule type="cellIs" dxfId="81" priority="98" operator="equal">
      <formula>"A"</formula>
    </cfRule>
    <cfRule type="cellIs" dxfId="80" priority="99" operator="equal">
      <formula>"B"</formula>
    </cfRule>
    <cfRule type="cellIs" dxfId="79" priority="100" operator="equal">
      <formula>"C"</formula>
    </cfRule>
    <cfRule type="cellIs" dxfId="78" priority="101" operator="equal">
      <formula>"D"</formula>
    </cfRule>
    <cfRule type="cellIs" dxfId="77" priority="102" operator="equal">
      <formula>"E"</formula>
    </cfRule>
  </conditionalFormatting>
  <conditionalFormatting sqref="E3:E4">
    <cfRule type="cellIs" dxfId="76" priority="16" operator="equal">
      <formula>0</formula>
    </cfRule>
  </conditionalFormatting>
  <conditionalFormatting sqref="E6:E10">
    <cfRule type="cellIs" dxfId="75" priority="17" stopIfTrue="1" operator="equal">
      <formula>0</formula>
    </cfRule>
    <cfRule type="dataBar" priority="18">
      <dataBar>
        <cfvo type="min"/>
        <cfvo type="max"/>
        <color rgb="FFFF00FF"/>
      </dataBar>
      <extLst>
        <ext xmlns:x14="http://schemas.microsoft.com/office/spreadsheetml/2009/9/main" uri="{B025F937-C7B1-47D3-B67F-A62EFF666E3E}">
          <x14:id>{DA7ABA51-AAAA-BBBB-0002-000000000004}</x14:id>
        </ext>
      </extLst>
    </cfRule>
  </conditionalFormatting>
  <conditionalFormatting sqref="F11">
    <cfRule type="cellIs" dxfId="74" priority="26" stopIfTrue="1" operator="equal">
      <formula>0</formula>
    </cfRule>
  </conditionalFormatting>
  <conditionalFormatting sqref="F12:F17">
    <cfRule type="cellIs" dxfId="73" priority="28" stopIfTrue="1" operator="equal">
      <formula>0</formula>
    </cfRule>
  </conditionalFormatting>
  <conditionalFormatting sqref="F18">
    <cfRule type="cellIs" dxfId="72" priority="27" stopIfTrue="1" operator="equal">
      <formula>0</formula>
    </cfRule>
  </conditionalFormatting>
  <conditionalFormatting sqref="F2">
    <cfRule type="cellIs" dxfId="71" priority="22" operator="equal">
      <formula>0</formula>
    </cfRule>
  </conditionalFormatting>
  <conditionalFormatting sqref="F3:F4">
    <cfRule type="cellIs" dxfId="70" priority="23" operator="equal">
      <formula>0</formula>
    </cfRule>
  </conditionalFormatting>
  <conditionalFormatting sqref="F6:F10">
    <cfRule type="cellIs" dxfId="69" priority="24" stopIfTrue="1" operator="equal">
      <formula>0</formula>
    </cfRule>
    <cfRule type="dataBar" priority="25">
      <dataBar>
        <cfvo type="min"/>
        <cfvo type="max"/>
        <color rgb="FFFF9900"/>
      </dataBar>
      <extLst>
        <ext xmlns:x14="http://schemas.microsoft.com/office/spreadsheetml/2009/9/main" uri="{B025F937-C7B1-47D3-B67F-A62EFF666E3E}">
          <x14:id>{DA7ABA51-AAAA-BBBB-0002-000000000005}</x14:id>
        </ext>
      </extLst>
    </cfRule>
  </conditionalFormatting>
  <conditionalFormatting sqref="G11">
    <cfRule type="cellIs" dxfId="68" priority="33" stopIfTrue="1" operator="equal">
      <formula>0</formula>
    </cfRule>
  </conditionalFormatting>
  <conditionalFormatting sqref="G12:G17">
    <cfRule type="cellIs" dxfId="67" priority="35" stopIfTrue="1" operator="equal">
      <formula>0</formula>
    </cfRule>
  </conditionalFormatting>
  <conditionalFormatting sqref="G18">
    <cfRule type="cellIs" dxfId="66" priority="34" stopIfTrue="1" operator="equal">
      <formula>0</formula>
    </cfRule>
  </conditionalFormatting>
  <conditionalFormatting sqref="G2">
    <cfRule type="cellIs" dxfId="65" priority="29" operator="equal">
      <formula>0</formula>
    </cfRule>
  </conditionalFormatting>
  <conditionalFormatting sqref="G21:G270">
    <cfRule type="cellIs" dxfId="64" priority="106" operator="equal">
      <formula>1</formula>
    </cfRule>
    <cfRule type="cellIs" dxfId="63" priority="108" operator="equal">
      <formula>2</formula>
    </cfRule>
    <cfRule type="cellIs" dxfId="62" priority="110" operator="equal">
      <formula>3</formula>
    </cfRule>
    <cfRule type="cellIs" dxfId="61" priority="112" operator="equal">
      <formula>4</formula>
    </cfRule>
    <cfRule type="cellIs" dxfId="60" priority="114" operator="equal">
      <formula>5</formula>
    </cfRule>
    <cfRule type="cellIs" dxfId="59" priority="116" operator="equal">
      <formula>6</formula>
    </cfRule>
    <cfRule type="cellIs" dxfId="58" priority="118" operator="equal">
      <formula>7</formula>
    </cfRule>
    <cfRule type="cellIs" dxfId="57" priority="120" operator="equal">
      <formula>8</formula>
    </cfRule>
    <cfRule type="cellIs" dxfId="56" priority="122" operator="equal">
      <formula>9</formula>
    </cfRule>
    <cfRule type="cellIs" dxfId="55" priority="124" operator="equal">
      <formula>10</formula>
    </cfRule>
    <cfRule type="cellIs" dxfId="54" priority="126" operator="equal">
      <formula>"NA"</formula>
    </cfRule>
    <cfRule type="cellIs" dxfId="53" priority="127" operator="equal">
      <formula>""</formula>
    </cfRule>
  </conditionalFormatting>
  <conditionalFormatting sqref="G3:G4">
    <cfRule type="cellIs" dxfId="52" priority="30" operator="equal">
      <formula>0</formula>
    </cfRule>
  </conditionalFormatting>
  <conditionalFormatting sqref="G6:G10">
    <cfRule type="cellIs" dxfId="51" priority="31" stopIfTrue="1" operator="equal">
      <formula>0</formula>
    </cfRule>
    <cfRule type="dataBar" priority="32">
      <dataBar>
        <cfvo type="min"/>
        <cfvo type="max"/>
        <color rgb="FFFFCC00"/>
      </dataBar>
      <extLst>
        <ext xmlns:x14="http://schemas.microsoft.com/office/spreadsheetml/2009/9/main" uri="{B025F937-C7B1-47D3-B67F-A62EFF666E3E}">
          <x14:id>{DA7ABA51-AAAA-BBBB-0002-000000000006}</x14:id>
        </ext>
      </extLst>
    </cfRule>
  </conditionalFormatting>
  <conditionalFormatting sqref="H11">
    <cfRule type="cellIs" dxfId="50" priority="40" stopIfTrue="1" operator="equal">
      <formula>0</formula>
    </cfRule>
  </conditionalFormatting>
  <conditionalFormatting sqref="H12:H17">
    <cfRule type="cellIs" dxfId="49" priority="42" stopIfTrue="1" operator="equal">
      <formula>0</formula>
    </cfRule>
  </conditionalFormatting>
  <conditionalFormatting sqref="H18">
    <cfRule type="cellIs" dxfId="48" priority="41" stopIfTrue="1" operator="equal">
      <formula>0</formula>
    </cfRule>
  </conditionalFormatting>
  <conditionalFormatting sqref="H2">
    <cfRule type="cellIs" dxfId="47" priority="36" operator="equal">
      <formula>0</formula>
    </cfRule>
  </conditionalFormatting>
  <conditionalFormatting sqref="H3:H4">
    <cfRule type="cellIs" dxfId="46" priority="37" operator="equal">
      <formula>0</formula>
    </cfRule>
  </conditionalFormatting>
  <conditionalFormatting sqref="H6:H10">
    <cfRule type="cellIs" dxfId="45" priority="38" stopIfTrue="1" operator="equal">
      <formula>0</formula>
    </cfRule>
    <cfRule type="dataBar" priority="39">
      <dataBar>
        <cfvo type="min"/>
        <cfvo type="max"/>
        <color rgb="FF3399FF"/>
      </dataBar>
      <extLst>
        <ext xmlns:x14="http://schemas.microsoft.com/office/spreadsheetml/2009/9/main" uri="{B025F937-C7B1-47D3-B67F-A62EFF666E3E}">
          <x14:id>{DA7ABA51-AAAA-BBBB-0002-000000000007}</x14:id>
        </ext>
      </extLst>
    </cfRule>
  </conditionalFormatting>
  <conditionalFormatting sqref="I11">
    <cfRule type="cellIs" dxfId="44" priority="47" stopIfTrue="1" operator="equal">
      <formula>0</formula>
    </cfRule>
  </conditionalFormatting>
  <conditionalFormatting sqref="I12:I17">
    <cfRule type="cellIs" dxfId="43" priority="49" stopIfTrue="1" operator="equal">
      <formula>0</formula>
    </cfRule>
  </conditionalFormatting>
  <conditionalFormatting sqref="I18">
    <cfRule type="cellIs" dxfId="42" priority="48" stopIfTrue="1" operator="equal">
      <formula>0</formula>
    </cfRule>
  </conditionalFormatting>
  <conditionalFormatting sqref="I2">
    <cfRule type="cellIs" dxfId="41" priority="43" operator="equal">
      <formula>0</formula>
    </cfRule>
  </conditionalFormatting>
  <conditionalFormatting sqref="I21:L270">
    <cfRule type="cellIs" dxfId="40" priority="128" operator="equal">
      <formula>1</formula>
    </cfRule>
  </conditionalFormatting>
  <conditionalFormatting sqref="I3:I4">
    <cfRule type="cellIs" dxfId="39" priority="44" operator="equal">
      <formula>0</formula>
    </cfRule>
  </conditionalFormatting>
  <conditionalFormatting sqref="I6:I10">
    <cfRule type="cellIs" dxfId="38" priority="45" stopIfTrue="1" operator="equal">
      <formula>0</formula>
    </cfRule>
    <cfRule type="dataBar" priority="46">
      <dataBar>
        <cfvo type="min"/>
        <cfvo type="max"/>
        <color rgb="FFCC9999"/>
      </dataBar>
      <extLst>
        <ext xmlns:x14="http://schemas.microsoft.com/office/spreadsheetml/2009/9/main" uri="{B025F937-C7B1-47D3-B67F-A62EFF666E3E}">
          <x14:id>{DA7ABA51-AAAA-BBBB-0002-000000000008}</x14:id>
        </ext>
      </extLst>
    </cfRule>
  </conditionalFormatting>
  <conditionalFormatting sqref="J11">
    <cfRule type="cellIs" dxfId="37" priority="54" stopIfTrue="1" operator="equal">
      <formula>0</formula>
    </cfRule>
  </conditionalFormatting>
  <conditionalFormatting sqref="J12:J17">
    <cfRule type="cellIs" dxfId="36" priority="56" stopIfTrue="1" operator="equal">
      <formula>0</formula>
    </cfRule>
  </conditionalFormatting>
  <conditionalFormatting sqref="J18">
    <cfRule type="cellIs" dxfId="35" priority="55" stopIfTrue="1" operator="equal">
      <formula>0</formula>
    </cfRule>
  </conditionalFormatting>
  <conditionalFormatting sqref="J2">
    <cfRule type="cellIs" dxfId="34" priority="50" operator="equal">
      <formula>0</formula>
    </cfRule>
  </conditionalFormatting>
  <conditionalFormatting sqref="J3:J4">
    <cfRule type="cellIs" dxfId="33" priority="51" operator="equal">
      <formula>0</formula>
    </cfRule>
  </conditionalFormatting>
  <conditionalFormatting sqref="J6:J10">
    <cfRule type="cellIs" dxfId="32" priority="52" stopIfTrue="1" operator="equal">
      <formula>0</formula>
    </cfRule>
    <cfRule type="dataBar" priority="53">
      <dataBar>
        <cfvo type="min"/>
        <cfvo type="max"/>
        <color rgb="FF00CC00"/>
      </dataBar>
      <extLst>
        <ext xmlns:x14="http://schemas.microsoft.com/office/spreadsheetml/2009/9/main" uri="{B025F937-C7B1-47D3-B67F-A62EFF666E3E}">
          <x14:id>{DA7ABA51-AAAA-BBBB-0002-000000000009}</x14:id>
        </ext>
      </extLst>
    </cfRule>
  </conditionalFormatting>
  <conditionalFormatting sqref="K11">
    <cfRule type="cellIs" dxfId="31" priority="61" stopIfTrue="1" operator="equal">
      <formula>0</formula>
    </cfRule>
  </conditionalFormatting>
  <conditionalFormatting sqref="K12:K17">
    <cfRule type="cellIs" dxfId="30" priority="63" stopIfTrue="1" operator="equal">
      <formula>0</formula>
    </cfRule>
  </conditionalFormatting>
  <conditionalFormatting sqref="K18">
    <cfRule type="cellIs" dxfId="29" priority="62" stopIfTrue="1" operator="equal">
      <formula>0</formula>
    </cfRule>
  </conditionalFormatting>
  <conditionalFormatting sqref="K2">
    <cfRule type="cellIs" dxfId="28" priority="57" operator="equal">
      <formula>0</formula>
    </cfRule>
  </conditionalFormatting>
  <conditionalFormatting sqref="K3:K4">
    <cfRule type="cellIs" dxfId="27" priority="58" operator="equal">
      <formula>0</formula>
    </cfRule>
  </conditionalFormatting>
  <conditionalFormatting sqref="K6:K10">
    <cfRule type="cellIs" dxfId="26" priority="59" stopIfTrue="1" operator="equal">
      <formula>0</formula>
    </cfRule>
    <cfRule type="dataBar" priority="60">
      <dataBar>
        <cfvo type="min"/>
        <cfvo type="max"/>
        <color rgb="FF99CC00"/>
      </dataBar>
      <extLst>
        <ext xmlns:x14="http://schemas.microsoft.com/office/spreadsheetml/2009/9/main" uri="{B025F937-C7B1-47D3-B67F-A62EFF666E3E}">
          <x14:id>{DA7ABA51-AAAA-BBBB-0002-00000000000A}</x14:id>
        </ext>
      </extLst>
    </cfRule>
  </conditionalFormatting>
  <conditionalFormatting sqref="L11">
    <cfRule type="cellIs" dxfId="25" priority="68" stopIfTrue="1" operator="equal">
      <formula>0</formula>
    </cfRule>
  </conditionalFormatting>
  <conditionalFormatting sqref="L12:L17">
    <cfRule type="cellIs" dxfId="24" priority="70" stopIfTrue="1" operator="equal">
      <formula>0</formula>
    </cfRule>
  </conditionalFormatting>
  <conditionalFormatting sqref="L18">
    <cfRule type="cellIs" dxfId="23" priority="69" stopIfTrue="1" operator="equal">
      <formula>0</formula>
    </cfRule>
  </conditionalFormatting>
  <conditionalFormatting sqref="L2">
    <cfRule type="cellIs" dxfId="22" priority="64" operator="equal">
      <formula>0</formula>
    </cfRule>
  </conditionalFormatting>
  <conditionalFormatting sqref="L3:L4">
    <cfRule type="cellIs" dxfId="21" priority="65" operator="equal">
      <formula>0</formula>
    </cfRule>
  </conditionalFormatting>
  <conditionalFormatting sqref="L6:L10">
    <cfRule type="cellIs" dxfId="20" priority="66" stopIfTrue="1" operator="equal">
      <formula>0</formula>
    </cfRule>
    <cfRule type="dataBar" priority="67">
      <dataBar>
        <cfvo type="min"/>
        <cfvo type="max"/>
        <color rgb="FF3366FF"/>
      </dataBar>
      <extLst>
        <ext xmlns:x14="http://schemas.microsoft.com/office/spreadsheetml/2009/9/main" uri="{B025F937-C7B1-47D3-B67F-A62EFF666E3E}">
          <x14:id>{DA7ABA51-AAAA-BBBB-0002-00000000000B}</x14:id>
        </ext>
      </extLst>
    </cfRule>
  </conditionalFormatting>
  <conditionalFormatting sqref="M11">
    <cfRule type="cellIs" dxfId="19" priority="76" stopIfTrue="1" operator="equal">
      <formula>0</formula>
    </cfRule>
  </conditionalFormatting>
  <conditionalFormatting sqref="M12:M17">
    <cfRule type="cellIs" dxfId="18" priority="78" stopIfTrue="1" operator="equal">
      <formula>0</formula>
    </cfRule>
  </conditionalFormatting>
  <conditionalFormatting sqref="M18">
    <cfRule type="cellIs" dxfId="17" priority="77" stopIfTrue="1" operator="equal">
      <formula>0</formula>
    </cfRule>
  </conditionalFormatting>
  <conditionalFormatting sqref="M2">
    <cfRule type="cellIs" dxfId="16" priority="72" operator="equal">
      <formula>0</formula>
    </cfRule>
  </conditionalFormatting>
  <conditionalFormatting sqref="M21:N270">
    <cfRule type="cellIs" dxfId="15" priority="129" operator="notEqual">
      <formula>""</formula>
    </cfRule>
  </conditionalFormatting>
  <conditionalFormatting sqref="M3:M4">
    <cfRule type="cellIs" dxfId="14" priority="73" operator="equal">
      <formula>0</formula>
    </cfRule>
  </conditionalFormatting>
  <conditionalFormatting sqref="M6:M10">
    <cfRule type="cellIs" dxfId="13" priority="74" stopIfTrue="1" operator="equal">
      <formula>0</formula>
    </cfRule>
    <cfRule type="dataBar" priority="75">
      <dataBar>
        <cfvo type="min"/>
        <cfvo type="max"/>
        <color rgb="FF999999"/>
      </dataBar>
      <extLst>
        <ext xmlns:x14="http://schemas.microsoft.com/office/spreadsheetml/2009/9/main" uri="{B025F937-C7B1-47D3-B67F-A62EFF666E3E}">
          <x14:id>{DA7ABA51-AAAA-BBBB-0002-00000000000C}</x14:id>
        </ext>
      </extLst>
    </cfRule>
  </conditionalFormatting>
  <conditionalFormatting sqref="N11">
    <cfRule type="cellIs" dxfId="12" priority="83" stopIfTrue="1" operator="equal">
      <formula>0</formula>
    </cfRule>
  </conditionalFormatting>
  <conditionalFormatting sqref="N12:N17">
    <cfRule type="cellIs" dxfId="11" priority="85" stopIfTrue="1" operator="equal">
      <formula>0</formula>
    </cfRule>
  </conditionalFormatting>
  <conditionalFormatting sqref="N18">
    <cfRule type="cellIs" dxfId="10" priority="84" stopIfTrue="1" operator="equal">
      <formula>0</formula>
    </cfRule>
  </conditionalFormatting>
  <conditionalFormatting sqref="N2">
    <cfRule type="cellIs" dxfId="9" priority="79" operator="equal">
      <formula>0</formula>
    </cfRule>
  </conditionalFormatting>
  <conditionalFormatting sqref="N3:N4">
    <cfRule type="cellIs" dxfId="8" priority="80" operator="equal">
      <formula>0</formula>
    </cfRule>
  </conditionalFormatting>
  <conditionalFormatting sqref="N6:N10">
    <cfRule type="cellIs" dxfId="7" priority="81" stopIfTrue="1" operator="equal">
      <formula>0</formula>
    </cfRule>
    <cfRule type="dataBar" priority="82">
      <dataBar>
        <cfvo type="min"/>
        <cfvo type="max"/>
        <color rgb="FFCCCC99"/>
      </dataBar>
      <extLst>
        <ext xmlns:x14="http://schemas.microsoft.com/office/spreadsheetml/2009/9/main" uri="{B025F937-C7B1-47D3-B67F-A62EFF666E3E}">
          <x14:id>{DA7ABA51-AAAA-BBBB-0002-00000000000D}</x14:id>
        </ext>
      </extLst>
    </cfRule>
  </conditionalFormatting>
  <conditionalFormatting sqref="O11">
    <cfRule type="cellIs" dxfId="6" priority="90" stopIfTrue="1" operator="equal">
      <formula>0</formula>
    </cfRule>
  </conditionalFormatting>
  <conditionalFormatting sqref="O12:O17">
    <cfRule type="cellIs" dxfId="5" priority="92" stopIfTrue="1" operator="equal">
      <formula>0</formula>
    </cfRule>
  </conditionalFormatting>
  <conditionalFormatting sqref="O18">
    <cfRule type="cellIs" dxfId="4" priority="91" stopIfTrue="1" operator="equal">
      <formula>0</formula>
    </cfRule>
  </conditionalFormatting>
  <conditionalFormatting sqref="O2">
    <cfRule type="cellIs" dxfId="3" priority="86" operator="equal">
      <formula>0</formula>
    </cfRule>
  </conditionalFormatting>
  <conditionalFormatting sqref="O21:O270">
    <cfRule type="cellIs" dxfId="2" priority="130" operator="notEqual">
      <formula>""</formula>
    </cfRule>
  </conditionalFormatting>
  <conditionalFormatting sqref="O3:O4">
    <cfRule type="cellIs" dxfId="1" priority="87" operator="equal">
      <formula>0</formula>
    </cfRule>
  </conditionalFormatting>
  <conditionalFormatting sqref="O6:O10">
    <cfRule type="cellIs" dxfId="0" priority="88" stopIfTrue="1" operator="equal">
      <formula>0</formula>
    </cfRule>
    <cfRule type="dataBar" priority="89">
      <dataBar>
        <cfvo type="min"/>
        <cfvo type="max"/>
        <color rgb="FF669999"/>
      </dataBar>
      <extLst>
        <ext xmlns:x14="http://schemas.microsoft.com/office/spreadsheetml/2009/9/main" uri="{B025F937-C7B1-47D3-B67F-A62EFF666E3E}">
          <x14:id>{DA7ABA51-AAAA-BBBB-0002-00000000000E}</x14:id>
        </ext>
      </extLst>
    </cfRule>
  </conditionalFormatting>
  <dataValidations count="7">
    <dataValidation type="list" allowBlank="1" showInputMessage="1" showErrorMessage="1" sqref="C21:C270">
      <formula1>$B$3:$B$4</formula1>
    </dataValidation>
    <dataValidation type="list" allowBlank="1" showInputMessage="1" showErrorMessage="1" sqref="D21:D270">
      <formula1>$B$11</formula1>
    </dataValidation>
    <dataValidation type="list" allowBlank="1" showInputMessage="1" showErrorMessage="1" sqref="E21:F270">
      <formula1>$B$6:$B$10</formula1>
    </dataValidation>
    <dataValidation type="list" allowBlank="1" showInputMessage="1" showErrorMessage="1" sqref="G21:G270">
      <formula1>$C$1:$M$1</formula1>
    </dataValidation>
    <dataValidation type="whole" operator="equal" allowBlank="1" showInputMessage="1" showErrorMessage="1" sqref="I21:L270">
      <formula1>1</formula1>
    </dataValidation>
    <dataValidation type="whole" operator="equal" allowBlank="1" showInputMessage="1" showErrorMessage="1" sqref="M21:M270">
      <formula1>1</formula1>
    </dataValidation>
    <dataValidation type="whole" operator="equal" allowBlank="1" showInputMessage="1" showErrorMessage="1" sqref="O21:O270">
      <formula1>1</formula1>
    </dataValidation>
  </dataValidations>
  <printOptions horizontalCentered="1"/>
  <pageMargins left="0.4" right="0.4" top="0.4" bottom="0.4" header="0" footer="0"/>
  <pageSetup paperSize="9" fitToHeight="0" orientation="landscape"/>
  <rowBreaks count="11" manualBreakCount="11">
    <brk id="19" max="16383" man="1"/>
    <brk id="45" max="16383" man="1"/>
    <brk id="70" max="16383" man="1"/>
    <brk id="95" max="16383" man="1"/>
    <brk id="120" max="16383" man="1"/>
    <brk id="145" max="16383" man="1"/>
    <brk id="170" max="16383" man="1"/>
    <brk id="195" max="16383" man="1"/>
    <brk id="220" max="16383" man="1"/>
    <brk id="245" max="16383" man="1"/>
    <brk id="270" max="16383" man="1"/>
  </rowBreaks>
  <colBreaks count="1" manualBreakCount="1">
    <brk id="16" max="104857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negativeBarBorderColorSameAsPositive="0" axisPosition="none">
              <x14:cfvo type="num">
                <xm:f>-2</xm:f>
              </x14:cfvo>
              <x14:cfvo type="num">
                <xm:f>102</xm:f>
              </x14:cfvo>
              <x14:borderColor rgb="FF990099"/>
              <x14:negativeFillColor rgb="FFFF0000"/>
              <x14:negativeBorderColor rgb="FFFF0000"/>
            </x14:dataBar>
          </x14:cfRule>
          <xm:sqref>C5:O5</xm:sqref>
        </x14:conditionalFormatting>
        <x14:conditionalFormatting xmlns:xm="http://schemas.microsoft.com/office/excel/2006/main">
          <x14:cfRule type="dataBar" id="{DA7ABA51-AAAA-BBBB-0002-000000000002}">
            <x14:dataBar minLength="0" maxLength="100" border="1" gradient="0" negativeBarBorderColorSameAsPositive="0" axisPosition="none">
              <x14:cfvo type="autoMin"/>
              <x14:cfvo type="autoMax"/>
              <x14:borderColor rgb="FF00CC33"/>
              <x14:negativeFillColor rgb="FFFF0000"/>
              <x14:negativeBorderColor rgb="FFFF0000"/>
            </x14:dataBar>
          </x14:cfRule>
          <xm:sqref>C6:C10</xm:sqref>
        </x14:conditionalFormatting>
        <x14:conditionalFormatting xmlns:xm="http://schemas.microsoft.com/office/excel/2006/main">
          <x14:cfRule type="dataBar" id="{DA7ABA51-AAAA-BBBB-0002-000000000003}">
            <x14:dataBar minLength="0" maxLength="100" border="1" gradient="0" negativeBarBorderColorSameAsPositive="0" axisPosition="none">
              <x14:cfvo type="autoMin"/>
              <x14:cfvo type="autoMax"/>
              <x14:borderColor rgb="FF00CCCC"/>
              <x14:negativeFillColor rgb="FFFF0000"/>
              <x14:negativeBorderColor rgb="FFFF0000"/>
            </x14:dataBar>
          </x14:cfRule>
          <xm:sqref>D6:D10</xm:sqref>
        </x14:conditionalFormatting>
        <x14:conditionalFormatting xmlns:xm="http://schemas.microsoft.com/office/excel/2006/main">
          <x14:cfRule type="dataBar" id="{DA7ABA51-AAAA-BBBB-0002-000000000004}">
            <x14:dataBar minLength="0" maxLength="100" border="1" gradient="0" negativeBarBorderColorSameAsPositive="0" axisPosition="none">
              <x14:cfvo type="autoMin"/>
              <x14:cfvo type="autoMax"/>
              <x14:borderColor rgb="FFFF00FF"/>
              <x14:negativeFillColor rgb="FFFF0000"/>
              <x14:negativeBorderColor rgb="FFFF0000"/>
            </x14:dataBar>
          </x14:cfRule>
          <xm:sqref>E6:E10</xm:sqref>
        </x14:conditionalFormatting>
        <x14:conditionalFormatting xmlns:xm="http://schemas.microsoft.com/office/excel/2006/main">
          <x14:cfRule type="dataBar" id="{DA7ABA51-AAAA-BBBB-0002-000000000005}">
            <x14:dataBar minLength="0" maxLength="100" border="1" gradient="0" negativeBarBorderColorSameAsPositive="0" axisPosition="none">
              <x14:cfvo type="autoMin"/>
              <x14:cfvo type="autoMax"/>
              <x14:borderColor rgb="FFFF9900"/>
              <x14:negativeFillColor rgb="FFFF0000"/>
              <x14:negativeBorderColor rgb="FFFF0000"/>
            </x14:dataBar>
          </x14:cfRule>
          <xm:sqref>F6:F10</xm:sqref>
        </x14:conditionalFormatting>
        <x14:conditionalFormatting xmlns:xm="http://schemas.microsoft.com/office/excel/2006/main">
          <x14:cfRule type="dataBar" id="{DA7ABA51-AAAA-BBBB-0002-000000000006}">
            <x14:dataBar minLength="0" maxLength="100" border="1" gradient="0" negativeBarBorderColorSameAsPositive="0" axisPosition="none">
              <x14:cfvo type="autoMin"/>
              <x14:cfvo type="autoMax"/>
              <x14:borderColor rgb="FFFFCC00"/>
              <x14:negativeFillColor rgb="FFFF0000"/>
              <x14:negativeBorderColor rgb="FFFF0000"/>
            </x14:dataBar>
          </x14:cfRule>
          <xm:sqref>G6:G10</xm:sqref>
        </x14:conditionalFormatting>
        <x14:conditionalFormatting xmlns:xm="http://schemas.microsoft.com/office/excel/2006/main">
          <x14:cfRule type="dataBar" id="{DA7ABA51-AAAA-BBBB-0002-000000000007}">
            <x14:dataBar minLength="0" maxLength="100" border="1" gradient="0" negativeBarBorderColorSameAsPositive="0" axisPosition="none">
              <x14:cfvo type="autoMin"/>
              <x14:cfvo type="autoMax"/>
              <x14:borderColor rgb="FF3399FF"/>
              <x14:negativeFillColor rgb="FFFF0000"/>
              <x14:negativeBorderColor rgb="FFFF0000"/>
            </x14:dataBar>
          </x14:cfRule>
          <xm:sqref>H6:H10</xm:sqref>
        </x14:conditionalFormatting>
        <x14:conditionalFormatting xmlns:xm="http://schemas.microsoft.com/office/excel/2006/main">
          <x14:cfRule type="dataBar" id="{DA7ABA51-AAAA-BBBB-0002-000000000008}">
            <x14:dataBar minLength="0" maxLength="100" border="1" gradient="0" negativeBarBorderColorSameAsPositive="0" axisPosition="none">
              <x14:cfvo type="autoMin"/>
              <x14:cfvo type="autoMax"/>
              <x14:borderColor rgb="FFCC9999"/>
              <x14:negativeFillColor rgb="FFFF0000"/>
              <x14:negativeBorderColor rgb="FFFF0000"/>
            </x14:dataBar>
          </x14:cfRule>
          <xm:sqref>I6:I10</xm:sqref>
        </x14:conditionalFormatting>
        <x14:conditionalFormatting xmlns:xm="http://schemas.microsoft.com/office/excel/2006/main">
          <x14:cfRule type="dataBar" id="{DA7ABA51-AAAA-BBBB-0002-000000000009}">
            <x14:dataBar minLength="0" maxLength="100" border="1" gradient="0" negativeBarBorderColorSameAsPositive="0" axisPosition="none">
              <x14:cfvo type="autoMin"/>
              <x14:cfvo type="autoMax"/>
              <x14:borderColor rgb="FF00CC00"/>
              <x14:negativeFillColor rgb="FFFF0000"/>
              <x14:negativeBorderColor rgb="FFFF0000"/>
            </x14:dataBar>
          </x14:cfRule>
          <xm:sqref>J6:J10</xm:sqref>
        </x14:conditionalFormatting>
        <x14:conditionalFormatting xmlns:xm="http://schemas.microsoft.com/office/excel/2006/main">
          <x14:cfRule type="dataBar" id="{DA7ABA51-AAAA-BBBB-0002-00000000000A}">
            <x14:dataBar minLength="0" maxLength="100" border="1" gradient="0" negativeBarBorderColorSameAsPositive="0" axisPosition="none">
              <x14:cfvo type="autoMin"/>
              <x14:cfvo type="autoMax"/>
              <x14:borderColor rgb="FF99CC00"/>
              <x14:negativeFillColor rgb="FFFF0000"/>
              <x14:negativeBorderColor rgb="FFFF0000"/>
            </x14:dataBar>
          </x14:cfRule>
          <xm:sqref>K6:K10</xm:sqref>
        </x14:conditionalFormatting>
        <x14:conditionalFormatting xmlns:xm="http://schemas.microsoft.com/office/excel/2006/main">
          <x14:cfRule type="dataBar" id="{DA7ABA51-AAAA-BBBB-0002-00000000000B}">
            <x14:dataBar minLength="0" maxLength="100" border="1" gradient="0" negativeBarBorderColorSameAsPositive="0" axisPosition="none">
              <x14:cfvo type="autoMin"/>
              <x14:cfvo type="autoMax"/>
              <x14:borderColor rgb="FF3366FF"/>
              <x14:negativeFillColor rgb="FFFF0000"/>
              <x14:negativeBorderColor rgb="FFFF0000"/>
            </x14:dataBar>
          </x14:cfRule>
          <xm:sqref>L6:L10</xm:sqref>
        </x14:conditionalFormatting>
        <x14:conditionalFormatting xmlns:xm="http://schemas.microsoft.com/office/excel/2006/main">
          <x14:cfRule type="dataBar" id="{DA7ABA51-AAAA-BBBB-0002-00000000000C}">
            <x14:dataBar minLength="0" maxLength="100" border="1" gradient="0" negativeBarBorderColorSameAsPositive="0" axisPosition="none">
              <x14:cfvo type="autoMin"/>
              <x14:cfvo type="autoMax"/>
              <x14:borderColor rgb="FF999999"/>
              <x14:negativeFillColor rgb="FFFF0000"/>
              <x14:negativeBorderColor rgb="FFFF0000"/>
            </x14:dataBar>
          </x14:cfRule>
          <xm:sqref>M6:M10</xm:sqref>
        </x14:conditionalFormatting>
        <x14:conditionalFormatting xmlns:xm="http://schemas.microsoft.com/office/excel/2006/main">
          <x14:cfRule type="dataBar" id="{DA7ABA51-AAAA-BBBB-0002-00000000000D}">
            <x14:dataBar minLength="0" maxLength="100" border="1" gradient="0" negativeBarBorderColorSameAsPositive="0" axisPosition="none">
              <x14:cfvo type="autoMin"/>
              <x14:cfvo type="autoMax"/>
              <x14:borderColor rgb="FFCCCC99"/>
              <x14:negativeFillColor rgb="FFFF0000"/>
              <x14:negativeBorderColor rgb="FFFF0000"/>
            </x14:dataBar>
          </x14:cfRule>
          <xm:sqref>N6:N10</xm:sqref>
        </x14:conditionalFormatting>
        <x14:conditionalFormatting xmlns:xm="http://schemas.microsoft.com/office/excel/2006/main">
          <x14:cfRule type="dataBar" id="{DA7ABA51-AAAA-BBBB-0002-00000000000E}">
            <x14:dataBar minLength="0" maxLength="100" border="1" gradient="0" negativeBarBorderColorSameAsPositive="0" axisPosition="none">
              <x14:cfvo type="autoMin"/>
              <x14:cfvo type="autoMax"/>
              <x14:borderColor rgb="FF669999"/>
              <x14:negativeFillColor rgb="FFFF0000"/>
              <x14:negativeBorderColor rgb="FFFF0000"/>
            </x14:dataBar>
          </x14:cfRule>
          <xm:sqref>O6:O10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17</vt:i4>
      </vt:variant>
    </vt:vector>
  </HeadingPairs>
  <TitlesOfParts>
    <vt:vector size="19" baseType="lpstr">
      <vt:lpstr>Patates</vt:lpstr>
      <vt:lpstr>3e 2018-19</vt:lpstr>
      <vt:lpstr>_All2</vt:lpstr>
      <vt:lpstr>_Bi</vt:lpstr>
      <vt:lpstr>_Classe</vt:lpstr>
      <vt:lpstr>_Comportement</vt:lpstr>
      <vt:lpstr>_DivOrig</vt:lpstr>
      <vt:lpstr>_Esp2</vt:lpstr>
      <vt:lpstr>_Ita2</vt:lpstr>
      <vt:lpstr>_Latin</vt:lpstr>
      <vt:lpstr>_Niveau</vt:lpstr>
      <vt:lpstr>_Nom</vt:lpstr>
      <vt:lpstr>_Prénom</vt:lpstr>
      <vt:lpstr>_Retard</vt:lpstr>
      <vt:lpstr>_Sexe</vt:lpstr>
      <vt:lpstr>_Sport</vt:lpstr>
      <vt:lpstr>'3e 2018-19'!Impression_des_titres</vt:lpstr>
      <vt:lpstr>'3e 2018-19'!Zone_d_impression</vt:lpstr>
      <vt:lpstr>Patates!Zone_d_impression</vt:lpstr>
    </vt:vector>
  </TitlesOfParts>
  <Company>Lycée Marie de Champagne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Répartition 3e</dc:title>
  <dc:subject>Rentrée R18</dc:subject>
  <dc:creator>Jérôme BARTH</dc:creator>
  <dc:description>Créé avec Python and XlsxWriter</dc:description>
  <cp:lastModifiedBy>Jérôme BARTH</cp:lastModifiedBy>
  <dcterms:created xsi:type="dcterms:W3CDTF">2018-09-16T08:15:09Z</dcterms:created>
  <dcterms:modified xsi:type="dcterms:W3CDTF">2018-09-16T12:57:23Z</dcterms:modified>
</cp:coreProperties>
</file>