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<sst xmlns="http://schemas.openxmlformats.org/spreadsheetml/2006/main" count="196" uniqueCount="115">
  <si>
    <t>grp</t>
  </si>
  <si>
    <t>cat</t>
  </si>
  <si>
    <t>question</t>
  </si>
  <si>
    <t>item</t>
  </si>
  <si>
    <t>pre</t>
  </si>
  <si>
    <t>unite</t>
  </si>
  <si>
    <t>titre_bulle</t>
  </si>
  <si>
    <t>tonnes_eq_co2</t>
  </si>
  <si>
    <t>source</t>
  </si>
  <si>
    <t>suggestion</t>
  </si>
  <si>
    <t>max</t>
  </si>
  <si>
    <t>sub</t>
  </si>
  <si>
    <t>methodo</t>
  </si>
  <si>
    <t>suggestion_txt</t>
  </si>
  <si>
    <t>A</t>
  </si>
  <si>
    <t>alimentation</t>
  </si>
  <si>
    <t>Sur quatorze repas dans une semaine, combien de fois consommez-vous…</t>
  </si>
  <si>
    <t>de la viande rouge (bœuf, agneau…) ?</t>
  </si>
  <si>
    <t>avec</t>
  </si>
  <si>
    <t>repas</t>
  </si>
  <si>
    <t>repas par semaine avec viande rouge</t>
  </si>
  <si>
    <t>https://bilans-ges.ademe.fr/fr/basecarbone/donnees-consulter/liste-element/categorie/296</t>
  </si>
  <si>
    <t>Une donnée a été retenue par catégorie : le repas à base de bœuf pour la viande rouge, le poulet pour la viande blanche ou le poisson et le repas végétarien pour la dernière option.</t>
  </si>
  <si>
    <t>de la viande blanche (volaille, porc…) ou du poisson ?</t>
  </si>
  <si>
    <t>repas par semaine avec viande blanche</t>
  </si>
  <si>
    <t xml:space="preserve">végétarien ou végétalien ? </t>
  </si>
  <si>
    <t>de type</t>
  </si>
  <si>
    <t>repas par semaine végétariens ou végétaliens</t>
  </si>
  <si>
    <t>B</t>
  </si>
  <si>
    <t>transports</t>
  </si>
  <si>
    <t>Combien de kilomètres parcourez-vous chaque année en…</t>
  </si>
  <si>
    <t xml:space="preserve">voiture à essence ou diesel ? </t>
  </si>
  <si>
    <t>en</t>
  </si>
  <si>
    <t>km</t>
  </si>
  <si>
    <t>kilomètre en voiture thermique</t>
  </si>
  <si>
    <t>https://bilans-ges.ademe.fr/fr/basecarbone/donnees-consulter/liste-element/categorie/164</t>
  </si>
  <si>
    <t>Les valeurs ont été simplifiées par catégories de véhicules.</t>
  </si>
  <si>
    <t>La distance moyenne annuelle parcourue par une voiture immatriculée en France en 2019 est de 12 200 kilomètres.</t>
  </si>
  <si>
    <t xml:space="preserve">voiture électrique ? </t>
  </si>
  <si>
    <t>kilomètre en voiture électrique</t>
  </si>
  <si>
    <t>https://www.carbone4.com/analyse-faq-voiture-electrique</t>
  </si>
  <si>
    <t>Le calcul se base sur un cycle de vie de dix ans d'utilisation du véhicule, pour une distance totale de 150 000 kilomètres et avec le taux de remplissage moyen (1,6 passager) en France.</t>
  </si>
  <si>
    <t xml:space="preserve">deux-roues motorisé (moins de 250 cm3) </t>
  </si>
  <si>
    <t xml:space="preserve">kilomètre en deux-roues motorisé (moins de 250 cm3) </t>
  </si>
  <si>
    <t>La distance moyenne annuelle parcourue par un deux-roues immatriculé en France en 2019 est de 3 000 kilomètres.</t>
  </si>
  <si>
    <t>deux-roues motorisé (plus de 250 cm3)</t>
  </si>
  <si>
    <t xml:space="preserve">kilomètre en deux-roues motorisé (plus de 250 cm3) </t>
  </si>
  <si>
    <t xml:space="preserve"> </t>
  </si>
  <si>
    <t>train ?</t>
  </si>
  <si>
    <t>kilomètre en train</t>
  </si>
  <si>
    <t>https://monconvertisseurco2.fr/categories/deplacement</t>
  </si>
  <si>
    <t xml:space="preserve">vélo électrique ? </t>
  </si>
  <si>
    <t>kilomètre en vélo électrique</t>
  </si>
  <si>
    <t>Ce calcul inclut l'électricité consommée en France pour alimenter le vélo, mais aussi sa fabrication.</t>
  </si>
  <si>
    <t xml:space="preserve">bus ? </t>
  </si>
  <si>
    <t>kilomètre en bus</t>
  </si>
  <si>
    <t>métro ?</t>
  </si>
  <si>
    <t>kilomètre en métro</t>
  </si>
  <si>
    <t>Bbis</t>
  </si>
  <si>
    <t>avion</t>
  </si>
  <si>
    <t xml:space="preserve">Combien de fois avez-vous pris l'avion dans l'année… </t>
  </si>
  <si>
    <t xml:space="preserve">pour un aller-retour en France métropolitaine ? </t>
  </si>
  <si>
    <t>vols</t>
  </si>
  <si>
    <t>vols court-courriers</t>
  </si>
  <si>
    <t>https://bilans-ges.ademe.fr/fr/basecarbone/donnees-consulter/liste-element/categorie/547</t>
  </si>
  <si>
    <t>Les données utilisées sont : 1 000 kilomètres pour un aller-retour en France, 2 500 kilomètres pour un aller-retour en Europe et 12 000 kilomètres pour un aller-retour long courrier. L'estimation inclut les traînées de condensation.</t>
  </si>
  <si>
    <t xml:space="preserve">pour un aller-retour en Europe ? </t>
  </si>
  <si>
    <t>vols moyen-courriers</t>
  </si>
  <si>
    <t>pour un aller-retour long-courrier ?</t>
  </si>
  <si>
    <t>vols long-courriers</t>
  </si>
  <si>
    <t>C</t>
  </si>
  <si>
    <t>consommation</t>
  </si>
  <si>
    <t>Au cours de l'année écoulée, combien avez-vous acheté, à l'état neuf…</t>
  </si>
  <si>
    <t>de petits meubles (chaises, tables, petits rangements...)</t>
  </si>
  <si>
    <t>unités</t>
  </si>
  <si>
    <t>petits meubles</t>
  </si>
  <si>
    <t>https://monconvertisseurco2.fr/categories/mobilier/</t>
  </si>
  <si>
    <t>Nous avons retenu une valeur de 0,1 tonne de CO2 par équipement.</t>
  </si>
  <si>
    <t>de gros meubles (lit, canapé, armoire…) ?</t>
  </si>
  <si>
    <t>gros meubles</t>
  </si>
  <si>
    <t>Nous avons retenu une valeur de 0,3 tonne de CO2 par équipement.</t>
  </si>
  <si>
    <t xml:space="preserve">de petits équipements électroménagers (cafetière, aspirateur, robot…) ? </t>
  </si>
  <si>
    <t>petits équipements électroménagers</t>
  </si>
  <si>
    <t>https://monconvertisseurco2.fr/categories/electromenager/</t>
  </si>
  <si>
    <t>Nous avons retenu une valeur de 0,04 tonne de CO2 par équipement.</t>
  </si>
  <si>
    <t xml:space="preserve">de gros équipements électroménagers (four, lave-vaisselle, réfrigérateur, lave-linge…) ? </t>
  </si>
  <si>
    <t>gros équipements électroménagers</t>
  </si>
  <si>
    <t>Nous avons retenu une valeur de 0,25 tonne de CO2 par équipement.</t>
  </si>
  <si>
    <t xml:space="preserve">de smartphones ? </t>
  </si>
  <si>
    <t>smartphones</t>
  </si>
  <si>
    <t>https://monconvertisseurco2.fr/categories/numerique</t>
  </si>
  <si>
    <t>d'équipements électroniques intermédiaires (imprimante, scanner, console de salon, ordinateur portable…) ?</t>
  </si>
  <si>
    <t>équipements électroniques intermédiaires</t>
  </si>
  <si>
    <t xml:space="preserve">de gros équipements électroniques (télévision, ordinateur fixe…)? </t>
  </si>
  <si>
    <t>équipements électroniques</t>
  </si>
  <si>
    <t>Nous avons retenu une valeur de 0,4 tonne de CO2 par équipement.</t>
  </si>
  <si>
    <t>D</t>
  </si>
  <si>
    <t>logement</t>
  </si>
  <si>
    <t>Au cours de l'année écoulée, combien avez-vous consommé…</t>
  </si>
  <si>
    <t xml:space="preserve">d'électricité ? </t>
  </si>
  <si>
    <t>kWh</t>
  </si>
  <si>
    <t>kWh d'électricité</t>
  </si>
  <si>
    <t>https://bilans-ges.ademe.fr/fr/basecarbone/donnees-consulter/liste-element/categorie/64/siGras/1</t>
  </si>
  <si>
    <t xml:space="preserve">Nous avons retenu l'émission moyenne de CO2 liée à l'usage d'électricité, qu'elle soit utilisée pour le chauffage ou non. </t>
  </si>
  <si>
    <t>5 000 kWh est un bon ordre de grandeur de consommation pour une maison de 80 mètres carrés environ, auxquels on peut ajouter 10 000 kWh pour le chauffage s'il est électrique.</t>
  </si>
  <si>
    <t xml:space="preserve">de gaz ? </t>
  </si>
  <si>
    <t>kWh de gaz</t>
  </si>
  <si>
    <t>https://www.carbone4.com/analyse-chaudieres-gaz-climat</t>
  </si>
  <si>
    <t>Nous avons retenu l'émission moyenne de CO2 liée à la consommation de gaz en kWh.</t>
  </si>
  <si>
    <t>15 000 kWh est un bon ordre de grandeur de consommation pour une maison de 80 mètres carrés environ pour le chauffage, l'eau chaude et la cuisson.</t>
  </si>
  <si>
    <t xml:space="preserve">de fioul ? </t>
  </si>
  <si>
    <t>litres</t>
  </si>
  <si>
    <t>litres de fioul</t>
  </si>
  <si>
    <t>Nous avons retenu l'émission moyenne de CO2 liée à la consommation de fioul en kWh, et utilisé un ratio de 1 litre de fioul pour 10 kWh d'énergie.</t>
  </si>
  <si>
    <t>1 000 litres est un bon ordre de grandeur pour un chauffage au fioul d'une maison de 80 mètres environ.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</si>
</sst>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0.00000"/>
  </numFmts>
  <fonts count="7">
    <font>
      <sz val="10.0"/>
      <color rgb="FF000000"/>
      <name val="Arial"/>
      <scheme val="minor"/>
    </font>
    <font>
      <b/>
      <color theme="1"/>
      <name val="Arial"/>
    </font>
    <font>
      <color theme="1"/>
      <name val="Arial"/>
    </font>
    <font>
      <u/>
      <color rgb="FF1155CC"/>
      <name val="Arial"/>
    </font>
    <font>
      <u/>
      <color rgb="FF1155CC"/>
      <name val="Arial"/>
    </font>
    <font>
      <sz val="11.0"/>
      <color rgb="FF1155CC"/>
      <name val="Inconsolata"/>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1" numFmtId="0" xfId="0" applyAlignment="1" applyFill="1" applyFont="1">
      <alignment horizontal="center" shrinkToFit="0" vertical="bottom" wrapText="1"/>
    </xf>
    <xf borderId="0" fillId="2" fontId="1" numFmtId="0" xfId="0" applyAlignment="1" applyFont="1">
      <alignment horizontal="center" shrinkToFit="0" vertical="bottom" wrapText="1"/>
    </xf>
    <xf borderId="0" fillId="2" fontId="1" numFmtId="0" xfId="0" applyAlignment="1" applyFont="1">
      <alignment shrinkToFit="0" vertical="bottom" wrapText="1"/>
    </xf>
    <xf borderId="0" fillId="3" fontId="1" numFmtId="0" xfId="0" applyAlignment="1" applyFont="1">
      <alignment shrinkToFit="0" vertical="bottom" wrapText="1"/>
    </xf>
    <xf borderId="0" fillId="2" fontId="2" numFmtId="0" xfId="0" applyAlignment="1" applyFont="1">
      <alignment vertical="bottom"/>
    </xf>
    <xf borderId="0" fillId="3" fontId="2" numFmtId="0" xfId="0" applyAlignment="1" applyFont="1">
      <alignment shrinkToFit="0" vertical="bottom" wrapText="1"/>
    </xf>
    <xf borderId="0" fillId="2" fontId="2" numFmtId="0" xfId="0" applyAlignment="1" applyFont="1">
      <alignment shrinkToFit="0" vertical="bottom" wrapText="1"/>
    </xf>
    <xf borderId="0" fillId="3" fontId="2" numFmtId="0" xfId="0" applyAlignment="1" applyFont="1">
      <alignment readingOrder="0" shrinkToFit="0" vertical="bottom" wrapText="1"/>
    </xf>
    <xf borderId="0" fillId="2" fontId="2" numFmtId="0" xfId="0" applyAlignment="1" applyFont="1">
      <alignment horizontal="right" shrinkToFit="0" vertical="bottom" wrapText="1"/>
    </xf>
    <xf borderId="0" fillId="2" fontId="3" numFmtId="0" xfId="0" applyAlignment="1" applyFont="1">
      <alignment vertical="bottom"/>
    </xf>
    <xf borderId="0" fillId="3" fontId="2" numFmtId="0" xfId="0" applyAlignment="1" applyFont="1">
      <alignment vertical="bottom"/>
    </xf>
    <xf borderId="0" fillId="2" fontId="2" numFmtId="0" xfId="0" applyAlignment="1" applyFont="1">
      <alignment horizontal="right" vertical="bottom"/>
    </xf>
    <xf borderId="1" fillId="2" fontId="4" numFmtId="0" xfId="0" applyAlignment="1" applyBorder="1" applyFont="1">
      <alignment vertical="bottom"/>
    </xf>
    <xf borderId="0" fillId="3" fontId="2" numFmtId="164" xfId="0" applyAlignment="1" applyFont="1" applyNumberFormat="1">
      <alignment readingOrder="0" shrinkToFit="0" vertical="bottom" wrapText="1"/>
    </xf>
    <xf borderId="0" fillId="2" fontId="2" numFmtId="164" xfId="0" applyAlignment="1" applyFont="1" applyNumberFormat="1">
      <alignment horizontal="right" shrinkToFit="0" vertical="bottom" wrapText="1"/>
    </xf>
    <xf borderId="0" fillId="3" fontId="2" numFmtId="165" xfId="0" applyAlignment="1" applyFont="1" applyNumberFormat="1">
      <alignment readingOrder="0" shrinkToFit="0" vertical="bottom" wrapText="1"/>
    </xf>
    <xf borderId="0" fillId="2" fontId="5" numFmtId="165" xfId="0" applyAlignment="1" applyFont="1" applyNumberFormat="1">
      <alignment horizontal="right" vertical="bottom"/>
    </xf>
    <xf borderId="0" fillId="3" fontId="2" numFmtId="164" xfId="0" applyAlignment="1" applyFont="1" applyNumberFormat="1">
      <alignment horizontal="right" readingOrder="0" shrinkToFit="0" vertical="bottom" wrapText="1"/>
    </xf>
    <xf borderId="0" fillId="2" fontId="2" numFmtId="164" xfId="0" applyAlignment="1" applyFont="1" applyNumberFormat="1">
      <alignment horizontal="right" vertical="bottom"/>
    </xf>
    <xf borderId="1" fillId="3" fontId="2" numFmtId="0" xfId="0" applyAlignment="1" applyBorder="1" applyFont="1">
      <alignment shrinkToFit="0" vertical="bottom" wrapText="1"/>
    </xf>
    <xf borderId="0" fillId="3" fontId="2" numFmtId="0" xfId="0" applyAlignment="1" applyFont="1">
      <alignment horizontal="right" shrinkToFit="0" vertical="bottom" wrapText="1"/>
    </xf>
    <xf borderId="0" fillId="3" fontId="2" numFmtId="2" xfId="0" applyAlignment="1" applyFont="1" applyNumberFormat="1">
      <alignment shrinkToFit="0" vertical="bottom" wrapText="1"/>
    </xf>
    <xf borderId="0" fillId="2" fontId="2" numFmtId="165" xfId="0" applyAlignment="1" applyFont="1" applyNumberFormat="1">
      <alignment horizontal="right" shrinkToFit="0" vertical="bottom" wrapText="1"/>
    </xf>
    <xf borderId="0" fillId="2" fontId="2" numFmtId="2" xfId="0" applyAlignment="1" applyFont="1" applyNumberFormat="1">
      <alignment horizontal="right" shrinkToFit="0" vertical="bottom" wrapText="1"/>
    </xf>
    <xf borderId="0" fillId="2" fontId="6" numFmtId="0" xfId="0" applyAlignment="1" applyFont="1">
      <alignment vertical="bottom"/>
    </xf>
    <xf borderId="1" fillId="2"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onconvertisseurco2.fr/categories/numerique" TargetMode="External"/><Relationship Id="rId22" Type="http://schemas.openxmlformats.org/officeDocument/2006/relationships/hyperlink" Target="https://bilans-ges.ademe.fr/fr/basecarbone/donnees-consulter/liste-element/categorie/64/siGras/1" TargetMode="External"/><Relationship Id="rId21" Type="http://schemas.openxmlformats.org/officeDocument/2006/relationships/hyperlink" Target="https://monconvertisseurco2.fr/categories/numerique" TargetMode="External"/><Relationship Id="rId24" Type="http://schemas.openxmlformats.org/officeDocument/2006/relationships/hyperlink" Target="https://www.carbone4.com/analyse-chaudieres-gaz-climat" TargetMode="External"/><Relationship Id="rId23" Type="http://schemas.openxmlformats.org/officeDocument/2006/relationships/hyperlink" Target="https://www.carbone4.com/analyse-chaudieres-gaz-climat" TargetMode="External"/><Relationship Id="rId1" Type="http://schemas.openxmlformats.org/officeDocument/2006/relationships/hyperlink" Target="https://bilans-ges.ademe.fr/fr/basecarbone/donnees-consulter/liste-element/categorie/296" TargetMode="External"/><Relationship Id="rId2" Type="http://schemas.openxmlformats.org/officeDocument/2006/relationships/hyperlink" Target="https://bilans-ges.ademe.fr/fr/basecarbone/donnees-consulter/liste-element/categorie/296" TargetMode="External"/><Relationship Id="rId3" Type="http://schemas.openxmlformats.org/officeDocument/2006/relationships/hyperlink" Target="https://bilans-ges.ademe.fr/fr/basecarbone/donnees-consulter/liste-element/categorie/296" TargetMode="External"/><Relationship Id="rId4" Type="http://schemas.openxmlformats.org/officeDocument/2006/relationships/hyperlink" Target="https://bilans-ges.ademe.fr/fr/basecarbone/donnees-consulter/liste-element/categorie/164" TargetMode="External"/><Relationship Id="rId9" Type="http://schemas.openxmlformats.org/officeDocument/2006/relationships/hyperlink" Target="https://bilans-ges.ademe.fr/fr/basecarbone/donnees-consulter/liste-element/categorie/164" TargetMode="External"/><Relationship Id="rId25" Type="http://schemas.openxmlformats.org/officeDocument/2006/relationships/drawing" Target="../drawings/drawing1.xml"/><Relationship Id="rId5" Type="http://schemas.openxmlformats.org/officeDocument/2006/relationships/hyperlink" Target="https://www.carbone4.com/analyse-faq-voiture-electrique" TargetMode="External"/><Relationship Id="rId6" Type="http://schemas.openxmlformats.org/officeDocument/2006/relationships/hyperlink" Target="https://bilans-ges.ademe.fr/fr/basecarbone/donnees-consulter/liste-element/categorie/164" TargetMode="External"/><Relationship Id="rId7" Type="http://schemas.openxmlformats.org/officeDocument/2006/relationships/hyperlink" Target="https://bilans-ges.ademe.fr/fr/basecarbone/donnees-consulter/liste-element/categorie/164" TargetMode="External"/><Relationship Id="rId8" Type="http://schemas.openxmlformats.org/officeDocument/2006/relationships/hyperlink" Target="https://monconvertisseurco2.fr/categories/deplacement" TargetMode="External"/><Relationship Id="rId11" Type="http://schemas.openxmlformats.org/officeDocument/2006/relationships/hyperlink" Target="https://monconvertisseurco2.fr/categories/deplacement" TargetMode="External"/><Relationship Id="rId10" Type="http://schemas.openxmlformats.org/officeDocument/2006/relationships/hyperlink" Target="https://monconvertisseurco2.fr/categories/deplacement" TargetMode="External"/><Relationship Id="rId13" Type="http://schemas.openxmlformats.org/officeDocument/2006/relationships/hyperlink" Target="https://bilans-ges.ademe.fr/fr/basecarbone/donnees-consulter/liste-element/categorie/547" TargetMode="External"/><Relationship Id="rId12" Type="http://schemas.openxmlformats.org/officeDocument/2006/relationships/hyperlink" Target="https://bilans-ges.ademe.fr/fr/basecarbone/donnees-consulter/liste-element/categorie/547" TargetMode="External"/><Relationship Id="rId15" Type="http://schemas.openxmlformats.org/officeDocument/2006/relationships/hyperlink" Target="https://monconvertisseurco2.fr/categories/mobilier/" TargetMode="External"/><Relationship Id="rId14" Type="http://schemas.openxmlformats.org/officeDocument/2006/relationships/hyperlink" Target="https://bilans-ges.ademe.fr/fr/basecarbone/donnees-consulter/liste-element/categorie/547" TargetMode="External"/><Relationship Id="rId17" Type="http://schemas.openxmlformats.org/officeDocument/2006/relationships/hyperlink" Target="https://monconvertisseurco2.fr/categories/electromenager/" TargetMode="External"/><Relationship Id="rId16" Type="http://schemas.openxmlformats.org/officeDocument/2006/relationships/hyperlink" Target="https://monconvertisseurco2.fr/categories/mobilier/" TargetMode="External"/><Relationship Id="rId19" Type="http://schemas.openxmlformats.org/officeDocument/2006/relationships/hyperlink" Target="https://monconvertisseurco2.fr/categories/numerique" TargetMode="External"/><Relationship Id="rId18" Type="http://schemas.openxmlformats.org/officeDocument/2006/relationships/hyperlink" Target="https://monconvertisseurco2.fr/categories/electromenag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2" t="s">
        <v>2</v>
      </c>
      <c r="D1" s="2" t="s">
        <v>3</v>
      </c>
      <c r="E1" s="3" t="s">
        <v>4</v>
      </c>
      <c r="F1" s="3" t="s">
        <v>5</v>
      </c>
      <c r="G1" s="2" t="s">
        <v>6</v>
      </c>
      <c r="H1" s="3" t="s">
        <v>7</v>
      </c>
      <c r="I1" s="1" t="s">
        <v>8</v>
      </c>
      <c r="J1" s="4" t="s">
        <v>9</v>
      </c>
      <c r="K1" s="4" t="s">
        <v>10</v>
      </c>
      <c r="L1" s="2" t="s">
        <v>11</v>
      </c>
      <c r="M1" s="2" t="s">
        <v>12</v>
      </c>
      <c r="N1" s="5" t="s">
        <v>13</v>
      </c>
    </row>
    <row r="2">
      <c r="A2" s="6" t="s">
        <v>14</v>
      </c>
      <c r="B2" s="6" t="s">
        <v>15</v>
      </c>
      <c r="C2" s="7" t="s">
        <v>16</v>
      </c>
      <c r="D2" s="7" t="s">
        <v>17</v>
      </c>
      <c r="E2" s="8" t="s">
        <v>18</v>
      </c>
      <c r="F2" s="8" t="s">
        <v>19</v>
      </c>
      <c r="G2" s="9" t="s">
        <v>20</v>
      </c>
      <c r="H2" s="10">
        <f>52*6.29*0.001</f>
        <v>0.32708</v>
      </c>
      <c r="I2" s="11" t="s">
        <v>21</v>
      </c>
      <c r="J2" s="10">
        <v>8.0</v>
      </c>
      <c r="K2" s="10">
        <v>14.0</v>
      </c>
      <c r="L2" s="7" t="s">
        <v>22</v>
      </c>
      <c r="M2" s="7"/>
      <c r="N2" s="12"/>
    </row>
    <row r="3">
      <c r="A3" s="6" t="s">
        <v>14</v>
      </c>
      <c r="B3" s="6" t="s">
        <v>15</v>
      </c>
      <c r="C3" s="7"/>
      <c r="D3" s="7" t="s">
        <v>23</v>
      </c>
      <c r="E3" s="8" t="s">
        <v>18</v>
      </c>
      <c r="F3" s="8" t="s">
        <v>19</v>
      </c>
      <c r="G3" s="9" t="s">
        <v>24</v>
      </c>
      <c r="H3" s="13">
        <f>52*1.35*0.001</f>
        <v>0.0702</v>
      </c>
      <c r="I3" s="11" t="s">
        <v>21</v>
      </c>
      <c r="J3" s="10">
        <v>2.0</v>
      </c>
      <c r="K3" s="10">
        <v>14.0</v>
      </c>
      <c r="L3" s="7"/>
      <c r="M3" s="7"/>
      <c r="N3" s="12"/>
    </row>
    <row r="4">
      <c r="A4" s="6" t="s">
        <v>14</v>
      </c>
      <c r="B4" s="6" t="s">
        <v>15</v>
      </c>
      <c r="C4" s="7"/>
      <c r="D4" s="7" t="s">
        <v>25</v>
      </c>
      <c r="E4" s="8" t="s">
        <v>26</v>
      </c>
      <c r="F4" s="8" t="s">
        <v>19</v>
      </c>
      <c r="G4" s="9" t="s">
        <v>27</v>
      </c>
      <c r="H4" s="10">
        <f>52*0.51*0.001</f>
        <v>0.02652</v>
      </c>
      <c r="I4" s="11" t="s">
        <v>21</v>
      </c>
      <c r="J4" s="10">
        <v>4.0</v>
      </c>
      <c r="K4" s="10">
        <v>14.0</v>
      </c>
      <c r="L4" s="7"/>
      <c r="M4" s="7"/>
      <c r="N4" s="12"/>
    </row>
    <row r="5">
      <c r="A5" s="6" t="s">
        <v>28</v>
      </c>
      <c r="B5" s="6" t="s">
        <v>29</v>
      </c>
      <c r="C5" s="7" t="s">
        <v>30</v>
      </c>
      <c r="D5" s="7" t="s">
        <v>31</v>
      </c>
      <c r="E5" s="8" t="s">
        <v>32</v>
      </c>
      <c r="F5" s="8" t="s">
        <v>33</v>
      </c>
      <c r="G5" s="9" t="s">
        <v>34</v>
      </c>
      <c r="H5" s="10">
        <f>0.2*0.001</f>
        <v>0.0002</v>
      </c>
      <c r="I5" s="14" t="s">
        <v>35</v>
      </c>
      <c r="J5" s="10">
        <v>12200.0</v>
      </c>
      <c r="K5" s="10">
        <v>150000.0</v>
      </c>
      <c r="L5" s="7" t="s">
        <v>36</v>
      </c>
      <c r="M5" s="7"/>
      <c r="N5" s="7" t="s">
        <v>37</v>
      </c>
    </row>
    <row r="6">
      <c r="A6" s="6" t="s">
        <v>28</v>
      </c>
      <c r="B6" s="6" t="s">
        <v>29</v>
      </c>
      <c r="C6" s="7"/>
      <c r="D6" s="7" t="s">
        <v>38</v>
      </c>
      <c r="E6" s="8" t="s">
        <v>32</v>
      </c>
      <c r="F6" s="8" t="s">
        <v>33</v>
      </c>
      <c r="G6" s="15" t="s">
        <v>39</v>
      </c>
      <c r="H6" s="16">
        <f>0.102*0.001</f>
        <v>0.000102</v>
      </c>
      <c r="I6" s="11" t="s">
        <v>40</v>
      </c>
      <c r="J6" s="10">
        <v>0.0</v>
      </c>
      <c r="K6" s="10">
        <v>150000.0</v>
      </c>
      <c r="L6" s="7"/>
      <c r="M6" s="7" t="s">
        <v>41</v>
      </c>
      <c r="N6" s="7" t="s">
        <v>37</v>
      </c>
    </row>
    <row r="7">
      <c r="A7" s="6" t="s">
        <v>28</v>
      </c>
      <c r="B7" s="6" t="s">
        <v>29</v>
      </c>
      <c r="C7" s="7"/>
      <c r="D7" s="9" t="s">
        <v>42</v>
      </c>
      <c r="E7" s="8" t="s">
        <v>32</v>
      </c>
      <c r="F7" s="8" t="s">
        <v>33</v>
      </c>
      <c r="G7" s="17" t="s">
        <v>43</v>
      </c>
      <c r="H7" s="18">
        <f>(0.0763)*0.001</f>
        <v>0.0000763</v>
      </c>
      <c r="I7" s="14" t="s">
        <v>35</v>
      </c>
      <c r="J7" s="10">
        <v>0.0</v>
      </c>
      <c r="K7" s="10">
        <v>100000.0</v>
      </c>
      <c r="L7" s="12"/>
      <c r="M7" s="12"/>
      <c r="N7" s="7" t="s">
        <v>44</v>
      </c>
    </row>
    <row r="8">
      <c r="A8" s="6" t="s">
        <v>28</v>
      </c>
      <c r="B8" s="6" t="s">
        <v>29</v>
      </c>
      <c r="C8" s="7"/>
      <c r="D8" s="9" t="s">
        <v>45</v>
      </c>
      <c r="E8" s="8" t="s">
        <v>32</v>
      </c>
      <c r="F8" s="8" t="s">
        <v>33</v>
      </c>
      <c r="G8" s="19" t="s">
        <v>46</v>
      </c>
      <c r="H8" s="20">
        <f>(0.191)*0.001</f>
        <v>0.000191</v>
      </c>
      <c r="I8" s="14" t="s">
        <v>35</v>
      </c>
      <c r="J8" s="10">
        <v>0.0</v>
      </c>
      <c r="K8" s="10">
        <v>100000.0</v>
      </c>
      <c r="L8" s="12"/>
      <c r="M8" s="21" t="s">
        <v>47</v>
      </c>
      <c r="N8" s="7" t="s">
        <v>44</v>
      </c>
    </row>
    <row r="9">
      <c r="A9" s="6" t="s">
        <v>28</v>
      </c>
      <c r="B9" s="6" t="s">
        <v>29</v>
      </c>
      <c r="C9" s="7"/>
      <c r="D9" s="7" t="s">
        <v>48</v>
      </c>
      <c r="E9" s="8" t="s">
        <v>32</v>
      </c>
      <c r="F9" s="8" t="s">
        <v>33</v>
      </c>
      <c r="G9" s="22" t="s">
        <v>49</v>
      </c>
      <c r="H9" s="10">
        <f>0.002*0.001</f>
        <v>0.000002</v>
      </c>
      <c r="I9" s="11" t="s">
        <v>50</v>
      </c>
      <c r="J9" s="10">
        <v>0.0</v>
      </c>
      <c r="K9" s="10">
        <v>100000.0</v>
      </c>
      <c r="L9" s="12"/>
      <c r="M9" s="12"/>
      <c r="N9" s="12"/>
    </row>
    <row r="10">
      <c r="A10" s="6" t="s">
        <v>28</v>
      </c>
      <c r="B10" s="6" t="s">
        <v>29</v>
      </c>
      <c r="C10" s="7"/>
      <c r="D10" s="12" t="s">
        <v>51</v>
      </c>
      <c r="E10" s="8" t="s">
        <v>32</v>
      </c>
      <c r="F10" s="8" t="s">
        <v>33</v>
      </c>
      <c r="G10" s="23" t="s">
        <v>52</v>
      </c>
      <c r="H10" s="20">
        <f>(11)/1000000</f>
        <v>0.000011</v>
      </c>
      <c r="I10" s="11" t="s">
        <v>35</v>
      </c>
      <c r="J10" s="10">
        <v>0.0</v>
      </c>
      <c r="K10" s="10">
        <v>100000.0</v>
      </c>
      <c r="L10" s="7"/>
      <c r="M10" s="7" t="s">
        <v>53</v>
      </c>
      <c r="N10" s="12"/>
    </row>
    <row r="11">
      <c r="A11" s="6" t="s">
        <v>28</v>
      </c>
      <c r="B11" s="6" t="s">
        <v>29</v>
      </c>
      <c r="C11" s="7"/>
      <c r="D11" s="7" t="s">
        <v>54</v>
      </c>
      <c r="E11" s="8" t="s">
        <v>32</v>
      </c>
      <c r="F11" s="8" t="s">
        <v>33</v>
      </c>
      <c r="G11" s="7" t="s">
        <v>55</v>
      </c>
      <c r="H11" s="24">
        <f>0.1*0.001</f>
        <v>0.0001</v>
      </c>
      <c r="I11" s="11" t="s">
        <v>50</v>
      </c>
      <c r="J11" s="10">
        <v>0.0</v>
      </c>
      <c r="K11" s="10">
        <v>100000.0</v>
      </c>
      <c r="L11" s="7"/>
      <c r="M11" s="7"/>
      <c r="N11" s="12"/>
    </row>
    <row r="12">
      <c r="A12" s="6" t="s">
        <v>28</v>
      </c>
      <c r="B12" s="6" t="s">
        <v>29</v>
      </c>
      <c r="C12" s="7"/>
      <c r="D12" s="7" t="s">
        <v>56</v>
      </c>
      <c r="E12" s="8" t="s">
        <v>32</v>
      </c>
      <c r="F12" s="8" t="s">
        <v>33</v>
      </c>
      <c r="G12" s="7" t="s">
        <v>57</v>
      </c>
      <c r="H12" s="10">
        <f>0.003*0.001</f>
        <v>0.000003</v>
      </c>
      <c r="I12" s="11" t="s">
        <v>50</v>
      </c>
      <c r="J12" s="10">
        <v>0.0</v>
      </c>
      <c r="K12" s="10">
        <v>10000.0</v>
      </c>
      <c r="L12" s="7"/>
      <c r="M12" s="7"/>
      <c r="N12" s="12"/>
    </row>
    <row r="13">
      <c r="A13" s="8" t="s">
        <v>58</v>
      </c>
      <c r="B13" s="8" t="s">
        <v>59</v>
      </c>
      <c r="C13" s="7" t="s">
        <v>60</v>
      </c>
      <c r="D13" s="7" t="s">
        <v>61</v>
      </c>
      <c r="E13" s="8"/>
      <c r="F13" s="8" t="s">
        <v>62</v>
      </c>
      <c r="G13" s="7" t="s">
        <v>63</v>
      </c>
      <c r="H13" s="25">
        <f>(0.258*1000)/1000</f>
        <v>0.258</v>
      </c>
      <c r="I13" s="11" t="s">
        <v>64</v>
      </c>
      <c r="J13" s="10">
        <v>0.0</v>
      </c>
      <c r="K13" s="10">
        <v>60.0</v>
      </c>
      <c r="L13" s="7" t="s">
        <v>65</v>
      </c>
      <c r="M13" s="7"/>
      <c r="N13" s="12"/>
    </row>
    <row r="14">
      <c r="A14" s="8" t="s">
        <v>58</v>
      </c>
      <c r="B14" s="8" t="s">
        <v>59</v>
      </c>
      <c r="C14" s="7"/>
      <c r="D14" s="7" t="s">
        <v>66</v>
      </c>
      <c r="E14" s="8"/>
      <c r="F14" s="8" t="s">
        <v>62</v>
      </c>
      <c r="G14" s="7" t="s">
        <v>67</v>
      </c>
      <c r="H14" s="25">
        <f>(0.187*2500)/1000</f>
        <v>0.4675</v>
      </c>
      <c r="I14" s="11" t="s">
        <v>64</v>
      </c>
      <c r="J14" s="10">
        <v>0.0</v>
      </c>
      <c r="K14" s="10">
        <v>60.0</v>
      </c>
      <c r="L14" s="7"/>
      <c r="M14" s="7"/>
      <c r="N14" s="12"/>
    </row>
    <row r="15">
      <c r="A15" s="8" t="s">
        <v>58</v>
      </c>
      <c r="B15" s="8" t="s">
        <v>59</v>
      </c>
      <c r="C15" s="7"/>
      <c r="D15" s="7" t="s">
        <v>68</v>
      </c>
      <c r="E15" s="8"/>
      <c r="F15" s="8" t="s">
        <v>62</v>
      </c>
      <c r="G15" s="7" t="s">
        <v>69</v>
      </c>
      <c r="H15" s="25">
        <f>(0.152*12000)/1000</f>
        <v>1.824</v>
      </c>
      <c r="I15" s="11" t="s">
        <v>64</v>
      </c>
      <c r="J15" s="10">
        <v>0.0</v>
      </c>
      <c r="K15" s="10">
        <v>60.0</v>
      </c>
      <c r="L15" s="7"/>
      <c r="M15" s="7"/>
      <c r="N15" s="12"/>
    </row>
    <row r="16">
      <c r="A16" s="6" t="s">
        <v>70</v>
      </c>
      <c r="B16" s="6" t="s">
        <v>71</v>
      </c>
      <c r="C16" s="7" t="s">
        <v>72</v>
      </c>
      <c r="D16" s="7" t="s">
        <v>73</v>
      </c>
      <c r="E16" s="8"/>
      <c r="F16" s="8" t="s">
        <v>74</v>
      </c>
      <c r="G16" s="7" t="s">
        <v>75</v>
      </c>
      <c r="H16" s="10">
        <v>0.1</v>
      </c>
      <c r="I16" s="26" t="s">
        <v>76</v>
      </c>
      <c r="J16" s="10">
        <v>1.0</v>
      </c>
      <c r="K16" s="10">
        <v>10.0</v>
      </c>
      <c r="L16" s="7"/>
      <c r="M16" s="9" t="s">
        <v>77</v>
      </c>
      <c r="N16" s="7"/>
    </row>
    <row r="17">
      <c r="A17" s="6" t="s">
        <v>70</v>
      </c>
      <c r="B17" s="27" t="s">
        <v>71</v>
      </c>
      <c r="C17" s="7"/>
      <c r="D17" s="7" t="s">
        <v>78</v>
      </c>
      <c r="E17" s="8"/>
      <c r="F17" s="8" t="s">
        <v>74</v>
      </c>
      <c r="G17" s="7" t="s">
        <v>79</v>
      </c>
      <c r="H17" s="10">
        <v>0.3</v>
      </c>
      <c r="I17" s="26" t="s">
        <v>76</v>
      </c>
      <c r="J17" s="10">
        <v>1.0</v>
      </c>
      <c r="K17" s="10">
        <v>10.0</v>
      </c>
      <c r="L17" s="7"/>
      <c r="M17" s="9" t="s">
        <v>80</v>
      </c>
      <c r="N17" s="12"/>
    </row>
    <row r="18">
      <c r="A18" s="6" t="s">
        <v>70</v>
      </c>
      <c r="B18" s="27" t="s">
        <v>71</v>
      </c>
      <c r="C18" s="7"/>
      <c r="D18" s="7" t="s">
        <v>81</v>
      </c>
      <c r="E18" s="8"/>
      <c r="F18" s="8" t="s">
        <v>74</v>
      </c>
      <c r="G18" s="9" t="s">
        <v>82</v>
      </c>
      <c r="H18" s="10">
        <v>0.04</v>
      </c>
      <c r="I18" s="11" t="s">
        <v>83</v>
      </c>
      <c r="J18" s="10">
        <v>2.0</v>
      </c>
      <c r="K18" s="10">
        <v>10.0</v>
      </c>
      <c r="L18" s="7"/>
      <c r="M18" s="9" t="s">
        <v>84</v>
      </c>
      <c r="N18" s="12"/>
    </row>
    <row r="19">
      <c r="A19" s="6" t="s">
        <v>70</v>
      </c>
      <c r="B19" s="27" t="s">
        <v>71</v>
      </c>
      <c r="C19" s="7"/>
      <c r="D19" s="7" t="s">
        <v>85</v>
      </c>
      <c r="E19" s="8"/>
      <c r="F19" s="8" t="s">
        <v>74</v>
      </c>
      <c r="G19" s="9" t="s">
        <v>86</v>
      </c>
      <c r="H19" s="10">
        <v>0.25</v>
      </c>
      <c r="I19" s="11" t="s">
        <v>83</v>
      </c>
      <c r="J19" s="10">
        <v>1.0</v>
      </c>
      <c r="K19" s="10">
        <v>10.0</v>
      </c>
      <c r="L19" s="7"/>
      <c r="M19" s="9" t="s">
        <v>87</v>
      </c>
      <c r="N19" s="12"/>
    </row>
    <row r="20">
      <c r="A20" s="6" t="s">
        <v>70</v>
      </c>
      <c r="B20" s="27" t="s">
        <v>71</v>
      </c>
      <c r="C20" s="7"/>
      <c r="D20" s="7" t="s">
        <v>88</v>
      </c>
      <c r="E20" s="8"/>
      <c r="F20" s="8" t="s">
        <v>74</v>
      </c>
      <c r="G20" s="7" t="s">
        <v>89</v>
      </c>
      <c r="H20" s="10">
        <f>0.026</f>
        <v>0.026</v>
      </c>
      <c r="I20" s="26" t="s">
        <v>90</v>
      </c>
      <c r="J20" s="10">
        <v>1.0</v>
      </c>
      <c r="K20" s="10">
        <v>10.0</v>
      </c>
      <c r="L20" s="12"/>
      <c r="M20" s="12"/>
      <c r="N20" s="12"/>
    </row>
    <row r="21">
      <c r="A21" s="6" t="s">
        <v>70</v>
      </c>
      <c r="B21" s="27" t="s">
        <v>71</v>
      </c>
      <c r="C21" s="7"/>
      <c r="D21" s="7" t="s">
        <v>91</v>
      </c>
      <c r="E21" s="8"/>
      <c r="F21" s="8" t="s">
        <v>74</v>
      </c>
      <c r="G21" s="9" t="s">
        <v>92</v>
      </c>
      <c r="H21" s="10">
        <v>0.1</v>
      </c>
      <c r="I21" s="26" t="s">
        <v>90</v>
      </c>
      <c r="J21" s="10">
        <v>2.0</v>
      </c>
      <c r="K21" s="10">
        <v>10.0</v>
      </c>
      <c r="L21" s="7"/>
      <c r="M21" s="9" t="s">
        <v>77</v>
      </c>
      <c r="N21" s="12"/>
    </row>
    <row r="22">
      <c r="A22" s="6" t="s">
        <v>70</v>
      </c>
      <c r="B22" s="27" t="s">
        <v>71</v>
      </c>
      <c r="C22" s="7"/>
      <c r="D22" s="7" t="s">
        <v>93</v>
      </c>
      <c r="E22" s="8"/>
      <c r="F22" s="8" t="s">
        <v>74</v>
      </c>
      <c r="G22" s="9" t="s">
        <v>94</v>
      </c>
      <c r="H22" s="10">
        <v>0.4</v>
      </c>
      <c r="I22" s="11" t="s">
        <v>90</v>
      </c>
      <c r="J22" s="10">
        <v>2.0</v>
      </c>
      <c r="K22" s="10">
        <v>10.0</v>
      </c>
      <c r="L22" s="7"/>
      <c r="M22" s="9" t="s">
        <v>95</v>
      </c>
      <c r="N22" s="12"/>
    </row>
    <row r="23">
      <c r="A23" s="6" t="s">
        <v>96</v>
      </c>
      <c r="B23" s="6" t="s">
        <v>97</v>
      </c>
      <c r="C23" s="7" t="s">
        <v>98</v>
      </c>
      <c r="D23" s="7" t="s">
        <v>99</v>
      </c>
      <c r="E23" s="8"/>
      <c r="F23" s="8" t="s">
        <v>100</v>
      </c>
      <c r="G23" s="7" t="s">
        <v>101</v>
      </c>
      <c r="H23" s="10">
        <f>(0.0569)/1000</f>
        <v>0.0000569</v>
      </c>
      <c r="I23" s="11" t="s">
        <v>102</v>
      </c>
      <c r="J23" s="10">
        <v>15000.0</v>
      </c>
      <c r="K23" s="10">
        <v>50000.0</v>
      </c>
      <c r="L23" s="7"/>
      <c r="M23" s="9" t="s">
        <v>103</v>
      </c>
      <c r="N23" s="7" t="s">
        <v>104</v>
      </c>
    </row>
    <row r="24">
      <c r="A24" s="6" t="s">
        <v>96</v>
      </c>
      <c r="B24" s="6" t="s">
        <v>97</v>
      </c>
      <c r="C24" s="7"/>
      <c r="D24" s="7" t="s">
        <v>105</v>
      </c>
      <c r="E24" s="8"/>
      <c r="F24" s="8" t="s">
        <v>100</v>
      </c>
      <c r="G24" s="7" t="s">
        <v>106</v>
      </c>
      <c r="H24" s="10">
        <f>(0.227)/1000</f>
        <v>0.000227</v>
      </c>
      <c r="I24" s="11" t="s">
        <v>107</v>
      </c>
      <c r="J24" s="10">
        <v>0.0</v>
      </c>
      <c r="K24" s="10">
        <v>30000.0</v>
      </c>
      <c r="L24" s="7"/>
      <c r="M24" s="9" t="s">
        <v>108</v>
      </c>
      <c r="N24" s="7" t="s">
        <v>109</v>
      </c>
    </row>
    <row r="25">
      <c r="A25" s="6" t="s">
        <v>96</v>
      </c>
      <c r="B25" s="6" t="s">
        <v>97</v>
      </c>
      <c r="C25" s="7"/>
      <c r="D25" s="7" t="s">
        <v>110</v>
      </c>
      <c r="E25" s="8"/>
      <c r="F25" s="8" t="s">
        <v>111</v>
      </c>
      <c r="G25" s="7" t="s">
        <v>112</v>
      </c>
      <c r="H25" s="10">
        <f>((0.324)/1000)*10</f>
        <v>0.00324</v>
      </c>
      <c r="I25" s="11" t="s">
        <v>107</v>
      </c>
      <c r="J25" s="10">
        <v>0.0</v>
      </c>
      <c r="K25" s="10">
        <v>10000.0</v>
      </c>
      <c r="L25" s="7"/>
      <c r="M25" s="9" t="s">
        <v>113</v>
      </c>
      <c r="N25" s="7" t="s">
        <v>114</v>
      </c>
    </row>
  </sheetData>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s>
  <drawing r:id="rId25"/>
</worksheet>
</file>