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kaspari/Documents/Perso/Divers/Programmation/BilanCO2/DonneesConferences/"/>
    </mc:Choice>
  </mc:AlternateContent>
  <xr:revisionPtr revIDLastSave="0" documentId="13_ncr:1_{08BC1FA8-7543-C742-9B46-CBB522438D6D}" xr6:coauthVersionLast="47" xr6:coauthVersionMax="47" xr10:uidLastSave="{00000000-0000-0000-0000-000000000000}"/>
  <bookViews>
    <workbookView xWindow="-19600" yWindow="500" windowWidth="19200" windowHeight="16240" activeTab="1" xr2:uid="{3BEFCCA0-4A47-A44A-9737-BA198179BEF7}"/>
  </bookViews>
  <sheets>
    <sheet name="Collectif" sheetId="1" r:id="rId1"/>
    <sheet name="Individu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2" l="1"/>
  <c r="H38" i="2" s="1"/>
  <c r="H37" i="2"/>
  <c r="H36" i="2"/>
  <c r="H35" i="2"/>
  <c r="H34" i="2"/>
  <c r="H26" i="2"/>
  <c r="H27" i="2"/>
  <c r="H28" i="2"/>
  <c r="H29" i="2"/>
  <c r="H25" i="2"/>
  <c r="H28" i="1"/>
  <c r="H29" i="1"/>
  <c r="H30" i="1"/>
  <c r="H31" i="1"/>
  <c r="H27" i="1"/>
  <c r="E18" i="2"/>
  <c r="H31" i="2"/>
  <c r="H19" i="2"/>
  <c r="H20" i="2"/>
  <c r="H21" i="2"/>
  <c r="H18" i="2"/>
  <c r="H9" i="2"/>
  <c r="H10" i="2"/>
  <c r="H11" i="2"/>
  <c r="H12" i="2"/>
  <c r="H8" i="2"/>
  <c r="G15" i="2"/>
  <c r="H15" i="2" s="1"/>
  <c r="E36" i="2"/>
  <c r="L34" i="2"/>
  <c r="E34" i="2"/>
  <c r="F21" i="2"/>
  <c r="E21" i="2"/>
  <c r="G14" i="2"/>
  <c r="H14" i="2" s="1"/>
  <c r="G13" i="2"/>
  <c r="H13" i="2" s="1"/>
  <c r="F23" i="1"/>
  <c r="H36" i="1"/>
  <c r="D36" i="1"/>
  <c r="E36" i="1"/>
  <c r="L36" i="1"/>
  <c r="H42" i="2" l="1"/>
  <c r="H38" i="1"/>
  <c r="E38" i="1"/>
  <c r="D38" i="1"/>
  <c r="E23" i="1"/>
  <c r="H23" i="1" s="1"/>
  <c r="D23" i="1"/>
  <c r="E22" i="1"/>
  <c r="E21" i="1"/>
  <c r="H21" i="1" s="1"/>
  <c r="E20" i="1"/>
  <c r="H20" i="1" s="1"/>
  <c r="D22" i="1"/>
  <c r="D21" i="1"/>
  <c r="D20" i="1"/>
  <c r="H17" i="1"/>
  <c r="D37" i="1"/>
  <c r="E39" i="1"/>
  <c r="E40" i="1"/>
  <c r="E37" i="1"/>
  <c r="D39" i="1"/>
  <c r="D40" i="1"/>
  <c r="I25" i="2" l="1"/>
  <c r="I12" i="2"/>
  <c r="I21" i="2"/>
  <c r="I29" i="2"/>
  <c r="I34" i="2"/>
  <c r="I37" i="2"/>
  <c r="I20" i="2"/>
  <c r="I36" i="2"/>
  <c r="I35" i="2"/>
  <c r="I9" i="2"/>
  <c r="I8" i="2"/>
  <c r="I18" i="2"/>
  <c r="I15" i="2"/>
  <c r="I31" i="2"/>
  <c r="I10" i="2"/>
  <c r="I11" i="2"/>
  <c r="I14" i="2"/>
  <c r="I38" i="2"/>
  <c r="I28" i="2"/>
  <c r="I26" i="2"/>
  <c r="I13" i="2"/>
  <c r="I27" i="2"/>
  <c r="I19" i="2"/>
  <c r="H37" i="1"/>
  <c r="H40" i="1"/>
  <c r="H22" i="1"/>
  <c r="H39" i="1"/>
  <c r="D28" i="1"/>
  <c r="D29" i="1"/>
  <c r="D31" i="1"/>
  <c r="D30" i="1"/>
  <c r="D27" i="1"/>
  <c r="D33" i="1"/>
  <c r="H33" i="1" s="1"/>
  <c r="D14" i="1"/>
  <c r="H14" i="1" s="1"/>
  <c r="D13" i="1"/>
  <c r="H13" i="1" s="1"/>
  <c r="G16" i="1"/>
  <c r="D16" i="1"/>
  <c r="D15" i="1"/>
  <c r="G15" i="1"/>
  <c r="D9" i="1"/>
  <c r="H9" i="1" s="1"/>
  <c r="D12" i="1"/>
  <c r="H12" i="1" s="1"/>
  <c r="D11" i="1"/>
  <c r="H11" i="1" s="1"/>
  <c r="D10" i="1"/>
  <c r="H10" i="1" s="1"/>
  <c r="D8" i="1"/>
  <c r="H8" i="1" s="1"/>
  <c r="J39" i="2" l="1"/>
  <c r="J22" i="2"/>
  <c r="J16" i="2"/>
  <c r="J30" i="2"/>
  <c r="H15" i="1"/>
  <c r="H44" i="1" s="1"/>
  <c r="I38" i="1" s="1"/>
  <c r="H16" i="1"/>
  <c r="I23" i="1" l="1"/>
  <c r="H45" i="1"/>
  <c r="I13" i="1"/>
  <c r="I20" i="1"/>
  <c r="I21" i="1"/>
  <c r="I22" i="1"/>
  <c r="I8" i="1"/>
  <c r="I31" i="1"/>
  <c r="I15" i="1"/>
  <c r="I14" i="1"/>
  <c r="I16" i="1"/>
  <c r="I29" i="1"/>
  <c r="I39" i="1"/>
  <c r="I17" i="1"/>
  <c r="I27" i="1"/>
  <c r="I37" i="1"/>
  <c r="I40" i="1"/>
  <c r="I33" i="1"/>
  <c r="I36" i="1"/>
  <c r="I12" i="1"/>
  <c r="I10" i="1"/>
  <c r="I9" i="1"/>
  <c r="I30" i="1"/>
  <c r="I28" i="1"/>
  <c r="I11" i="1"/>
  <c r="J24" i="1" l="1"/>
  <c r="J41" i="1"/>
  <c r="J32" i="1"/>
  <c r="J18" i="1"/>
</calcChain>
</file>

<file path=xl/sharedStrings.xml><?xml version="1.0" encoding="utf-8"?>
<sst xmlns="http://schemas.openxmlformats.org/spreadsheetml/2006/main" count="138" uniqueCount="71">
  <si>
    <t>Informations générales</t>
  </si>
  <si>
    <t>Durée (jours)</t>
  </si>
  <si>
    <t>Participants</t>
  </si>
  <si>
    <t>Voyages</t>
  </si>
  <si>
    <t>Nombre</t>
  </si>
  <si>
    <t>Note : 50% des particpiants ; distance moyenne</t>
  </si>
  <si>
    <t>% des participants</t>
  </si>
  <si>
    <t>Facteur d'émission</t>
  </si>
  <si>
    <t>Distance km</t>
  </si>
  <si>
    <t>Emissions (kg eq CO2)</t>
  </si>
  <si>
    <t>Trajets train</t>
  </si>
  <si>
    <t>Note : valeur France, davantage ailleurs en Europe</t>
  </si>
  <si>
    <t>Nombre de trajets</t>
  </si>
  <si>
    <t>Distance sous-estimée ?</t>
  </si>
  <si>
    <t>Données utilisateur</t>
  </si>
  <si>
    <t>Infos à compléter</t>
  </si>
  <si>
    <t>Trajets domicile &lt;-&gt; gare / aéroport voiture/taxi thermique</t>
  </si>
  <si>
    <t>Trajets sur place en taxi thermique</t>
  </si>
  <si>
    <t>Trajets sur place en taxi électrique</t>
  </si>
  <si>
    <t>Bus / cars affrétés</t>
  </si>
  <si>
    <t>Trajet avion moyen-courrier Eco</t>
  </si>
  <si>
    <t>Trajet avion long-courrier Eco</t>
  </si>
  <si>
    <t>Trajets avion moyen-courrier business</t>
  </si>
  <si>
    <t>Trajets Avion long-courrier business</t>
  </si>
  <si>
    <t>Repas</t>
  </si>
  <si>
    <t>Repas végé</t>
  </si>
  <si>
    <t>Repas viande rouge</t>
  </si>
  <si>
    <t>Pauses - café</t>
  </si>
  <si>
    <t>Matériel</t>
  </si>
  <si>
    <t>Goodies</t>
  </si>
  <si>
    <t>Communication : email  (10 g/mail)</t>
  </si>
  <si>
    <t>Visio : 100 g / heure</t>
  </si>
  <si>
    <t>Locaux</t>
  </si>
  <si>
    <t>Centre de conférence</t>
  </si>
  <si>
    <t>Logement loué (airBNB)</t>
  </si>
  <si>
    <t>heure/jour</t>
  </si>
  <si>
    <t>Questions</t>
  </si>
  <si>
    <t>Nombre de participants ou % ?</t>
  </si>
  <si>
    <t>Nombre personnes</t>
  </si>
  <si>
    <t xml:space="preserve">https://developpementdurabletl1.wordpress.com/bilan-carbone-dun-plan-de-communication/ </t>
  </si>
  <si>
    <t>Impressions : 25 g / feuille RV</t>
  </si>
  <si>
    <t>Clé USB</t>
  </si>
  <si>
    <t>Site web : 7 g / visite</t>
  </si>
  <si>
    <t>ADEME</t>
  </si>
  <si>
    <t>7 kg / nuit, https://www.consoglobe.com/impact-ecologique-d-une-nuit-d-hotel-cg et https://hr-infos.fr/hebergement-et-restauration-pesent-13-des-118-millions-de-tonnes-de-c02-emis-par-le-tourisme/ ; 10 kg par nuit https://www.hellocarbo.com/blog/calculer/bilan-carbone-hotel/</t>
  </si>
  <si>
    <t>Similaire hôtel : https://hr-infos.fr/hebergement-et-restauration-pesent-13-des-118-millions-de-tonnes-de-c02-emis-par-le-tourisme/</t>
  </si>
  <si>
    <t>Total par personne</t>
  </si>
  <si>
    <t>kg eq. CO2</t>
  </si>
  <si>
    <t>Total voyages</t>
  </si>
  <si>
    <t>Total repas</t>
  </si>
  <si>
    <t>Total matériel</t>
  </si>
  <si>
    <t>Total locaux</t>
  </si>
  <si>
    <t>Total général</t>
  </si>
  <si>
    <t>Hotels économique (Formule 1)</t>
  </si>
  <si>
    <t>Hotel moyen (Ibis)</t>
  </si>
  <si>
    <t>Hotel luxe (Sofitel)</t>
  </si>
  <si>
    <t>450 kg / m2</t>
  </si>
  <si>
    <t>kg / m2 / jour d'utilisation (200 j / an)</t>
  </si>
  <si>
    <t>m2/personne</t>
  </si>
  <si>
    <t>Forfaitaire ?</t>
  </si>
  <si>
    <t>Trajets domicile &lt;-&gt; gare / aéroport voiture/taxi électrique</t>
  </si>
  <si>
    <t>https://impactco2.fr/</t>
  </si>
  <si>
    <t>2 cafés de 200 ml par jour</t>
  </si>
  <si>
    <t>Tote-bag / T-shirt : https://impactco2.fr/</t>
  </si>
  <si>
    <t>On considère 30 personnes par car (= 1/2 plein)</t>
  </si>
  <si>
    <t>Trajet avion Eco</t>
  </si>
  <si>
    <t>Repas viande blanche</t>
  </si>
  <si>
    <t>Distance km par trajet</t>
  </si>
  <si>
    <t>Mieux 0,9 kg CO2 / € (bilan carbone V4) x 5 €</t>
  </si>
  <si>
    <t>Nombre / personne</t>
  </si>
  <si>
    <t>Mieux 0,9 kg CO2 / € (bilan carbone V4) x 5€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</si>
</sst>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BF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9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0" borderId="0" xfId="0" applyNumberFormat="1"/>
    <xf numFmtId="0" fontId="2" fillId="0" borderId="0" xfId="1"/>
    <xf numFmtId="0" fontId="1" fillId="0" borderId="0" xfId="0" applyFont="1"/>
    <xf numFmtId="0" fontId="3" fillId="0" borderId="0" xfId="0" applyFont="1"/>
    <xf numFmtId="9" fontId="3" fillId="0" borderId="0" xfId="0" applyNumberFormat="1" applyFont="1"/>
    <xf numFmtId="0" fontId="0" fillId="0" borderId="0" xfId="0" applyFill="1"/>
    <xf numFmtId="0" fontId="1" fillId="0" borderId="0" xfId="0" applyFont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FFBB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mpactco2.fr/" TargetMode="External"/><Relationship Id="rId2" Type="http://schemas.openxmlformats.org/officeDocument/2006/relationships/hyperlink" Target="https://developpementdurabletl1.wordpress.com/bilan-carbone-dun-plan-de-communication/" TargetMode="External"/><Relationship Id="rId1" Type="http://schemas.openxmlformats.org/officeDocument/2006/relationships/hyperlink" Target="https://developpementdurabletl1.wordpress.com/bilan-carbone-dun-plan-de-communica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mpactco2.fr/" TargetMode="External"/><Relationship Id="rId2" Type="http://schemas.openxmlformats.org/officeDocument/2006/relationships/hyperlink" Target="https://developpementdurabletl1.wordpress.com/bilan-carbone-dun-plan-de-communication/" TargetMode="External"/><Relationship Id="rId1" Type="http://schemas.openxmlformats.org/officeDocument/2006/relationships/hyperlink" Target="https://developpementdurabletl1.wordpress.com/bilan-carbone-dun-plan-de-communic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0F975-A56E-D441-BC3D-3D4EC260A329}">
  <dimension ref="A1:P45"/>
  <sheetViews>
    <sheetView topLeftCell="A14" workbookViewId="0">
      <selection activeCell="D31" sqref="D31:E31"/>
    </sheetView>
  </sheetViews>
  <sheetFormatPr baseColWidth="10" defaultRowHeight="16" x14ac:dyDescent="0.2"/>
  <cols>
    <col min="2" max="2" width="42.5" customWidth="1"/>
    <col min="3" max="3" width="13" customWidth="1"/>
    <col min="8" max="8" width="10.83203125" style="6"/>
    <col min="9" max="10" width="10.83203125" style="7"/>
  </cols>
  <sheetData>
    <row r="1" spans="1:16" x14ac:dyDescent="0.2">
      <c r="C1" s="2" t="s">
        <v>14</v>
      </c>
    </row>
    <row r="2" spans="1:16" x14ac:dyDescent="0.2">
      <c r="C2" s="3" t="s">
        <v>15</v>
      </c>
      <c r="L2" t="s">
        <v>36</v>
      </c>
    </row>
    <row r="3" spans="1:16" x14ac:dyDescent="0.2">
      <c r="A3" s="6" t="s">
        <v>0</v>
      </c>
      <c r="L3" t="s">
        <v>37</v>
      </c>
    </row>
    <row r="4" spans="1:16" x14ac:dyDescent="0.2">
      <c r="B4" t="s">
        <v>1</v>
      </c>
      <c r="D4" s="2">
        <v>5</v>
      </c>
    </row>
    <row r="5" spans="1:16" x14ac:dyDescent="0.2">
      <c r="B5" t="s">
        <v>2</v>
      </c>
      <c r="D5" s="2">
        <v>100</v>
      </c>
    </row>
    <row r="7" spans="1:16" x14ac:dyDescent="0.2">
      <c r="A7" s="6" t="s">
        <v>3</v>
      </c>
      <c r="C7" t="s">
        <v>6</v>
      </c>
      <c r="D7" t="s">
        <v>38</v>
      </c>
      <c r="E7" t="s">
        <v>8</v>
      </c>
      <c r="F7" t="s">
        <v>7</v>
      </c>
      <c r="G7" t="s">
        <v>12</v>
      </c>
      <c r="H7" s="6" t="s">
        <v>9</v>
      </c>
    </row>
    <row r="8" spans="1:16" x14ac:dyDescent="0.2">
      <c r="B8" t="s">
        <v>16</v>
      </c>
      <c r="C8" s="1">
        <v>0.4</v>
      </c>
      <c r="D8">
        <f t="shared" ref="D8:D16" si="0">C8*D$5</f>
        <v>40</v>
      </c>
      <c r="E8">
        <v>15</v>
      </c>
      <c r="F8">
        <v>0.2</v>
      </c>
      <c r="G8">
        <v>4</v>
      </c>
      <c r="H8" s="6">
        <f>F8*E8*D8*G8</f>
        <v>480</v>
      </c>
      <c r="I8" s="8">
        <f>H8/H$44</f>
        <v>3.7530200082879191E-3</v>
      </c>
      <c r="J8" s="8"/>
      <c r="P8" t="s">
        <v>5</v>
      </c>
    </row>
    <row r="9" spans="1:16" x14ac:dyDescent="0.2">
      <c r="B9" t="s">
        <v>60</v>
      </c>
      <c r="C9" s="1">
        <v>0.1</v>
      </c>
      <c r="D9">
        <f t="shared" si="0"/>
        <v>10</v>
      </c>
      <c r="E9">
        <v>15</v>
      </c>
      <c r="F9">
        <v>0.1</v>
      </c>
      <c r="G9">
        <v>4</v>
      </c>
      <c r="H9" s="6">
        <f t="shared" ref="H9:H17" si="1">F9*E9*D9*G9</f>
        <v>60</v>
      </c>
      <c r="I9" s="8">
        <f t="shared" ref="I9:I17" si="2">H9/H$44</f>
        <v>4.6912750103598989E-4</v>
      </c>
      <c r="J9" s="8"/>
    </row>
    <row r="10" spans="1:16" x14ac:dyDescent="0.2">
      <c r="B10" t="s">
        <v>10</v>
      </c>
      <c r="C10" s="1">
        <v>0.3</v>
      </c>
      <c r="D10">
        <f t="shared" si="0"/>
        <v>30</v>
      </c>
      <c r="E10">
        <v>500</v>
      </c>
      <c r="F10">
        <v>2E-3</v>
      </c>
      <c r="G10">
        <v>2</v>
      </c>
      <c r="H10" s="6">
        <f t="shared" si="1"/>
        <v>60</v>
      </c>
      <c r="I10" s="8">
        <f t="shared" si="2"/>
        <v>4.6912750103598989E-4</v>
      </c>
      <c r="J10" s="8"/>
      <c r="P10" t="s">
        <v>11</v>
      </c>
    </row>
    <row r="11" spans="1:16" x14ac:dyDescent="0.2">
      <c r="B11" t="s">
        <v>20</v>
      </c>
      <c r="C11" s="1">
        <v>0.45</v>
      </c>
      <c r="D11">
        <f t="shared" si="0"/>
        <v>45</v>
      </c>
      <c r="E11">
        <v>1000</v>
      </c>
      <c r="F11">
        <v>0.28999999999999998</v>
      </c>
      <c r="G11">
        <v>2</v>
      </c>
      <c r="H11" s="6">
        <f t="shared" si="1"/>
        <v>26100</v>
      </c>
      <c r="I11" s="8">
        <f t="shared" si="2"/>
        <v>0.20407046295065562</v>
      </c>
      <c r="J11" s="8"/>
    </row>
    <row r="12" spans="1:16" x14ac:dyDescent="0.2">
      <c r="B12" t="s">
        <v>21</v>
      </c>
      <c r="C12" s="1">
        <v>0.15</v>
      </c>
      <c r="D12">
        <f t="shared" si="0"/>
        <v>15</v>
      </c>
      <c r="E12">
        <v>6500</v>
      </c>
      <c r="F12">
        <v>0.22</v>
      </c>
      <c r="G12">
        <v>2</v>
      </c>
      <c r="H12" s="6">
        <f t="shared" si="1"/>
        <v>42900</v>
      </c>
      <c r="I12" s="8">
        <f t="shared" si="2"/>
        <v>0.33542616324073277</v>
      </c>
      <c r="J12" s="8"/>
      <c r="P12" t="s">
        <v>13</v>
      </c>
    </row>
    <row r="13" spans="1:16" x14ac:dyDescent="0.2">
      <c r="B13" t="s">
        <v>22</v>
      </c>
      <c r="C13" s="1">
        <v>0.05</v>
      </c>
      <c r="D13">
        <f t="shared" si="0"/>
        <v>5</v>
      </c>
      <c r="E13">
        <v>1000</v>
      </c>
      <c r="F13">
        <v>0.66</v>
      </c>
      <c r="G13">
        <v>2</v>
      </c>
      <c r="H13" s="6">
        <f t="shared" si="1"/>
        <v>6600</v>
      </c>
      <c r="I13" s="8">
        <f t="shared" si="2"/>
        <v>5.1604025113958889E-2</v>
      </c>
      <c r="J13" s="8"/>
    </row>
    <row r="14" spans="1:16" x14ac:dyDescent="0.2">
      <c r="B14" t="s">
        <v>23</v>
      </c>
      <c r="C14" s="1">
        <v>0.05</v>
      </c>
      <c r="D14">
        <f t="shared" si="0"/>
        <v>5</v>
      </c>
      <c r="E14">
        <v>6500</v>
      </c>
      <c r="F14">
        <v>0.51</v>
      </c>
      <c r="G14">
        <v>2</v>
      </c>
      <c r="H14" s="6">
        <f t="shared" si="1"/>
        <v>33150</v>
      </c>
      <c r="I14" s="8">
        <f t="shared" si="2"/>
        <v>0.25919294432238443</v>
      </c>
      <c r="J14" s="8"/>
    </row>
    <row r="15" spans="1:16" x14ac:dyDescent="0.2">
      <c r="B15" t="s">
        <v>17</v>
      </c>
      <c r="C15" s="1">
        <v>0.5</v>
      </c>
      <c r="D15">
        <f t="shared" si="0"/>
        <v>50</v>
      </c>
      <c r="E15">
        <v>10</v>
      </c>
      <c r="F15">
        <v>0.2</v>
      </c>
      <c r="G15">
        <f>4*D$4</f>
        <v>20</v>
      </c>
      <c r="H15" s="6">
        <f t="shared" si="1"/>
        <v>2000</v>
      </c>
      <c r="I15" s="8">
        <f t="shared" si="2"/>
        <v>1.5637583367866331E-2</v>
      </c>
      <c r="J15" s="8"/>
    </row>
    <row r="16" spans="1:16" x14ac:dyDescent="0.2">
      <c r="B16" t="s">
        <v>18</v>
      </c>
      <c r="C16" s="1">
        <v>0.1</v>
      </c>
      <c r="D16">
        <f t="shared" si="0"/>
        <v>10</v>
      </c>
      <c r="E16">
        <v>10</v>
      </c>
      <c r="F16">
        <v>0.1</v>
      </c>
      <c r="G16">
        <f>4*D$4</f>
        <v>20</v>
      </c>
      <c r="H16" s="6">
        <f t="shared" si="1"/>
        <v>200</v>
      </c>
      <c r="I16" s="8">
        <f t="shared" si="2"/>
        <v>1.563758336786633E-3</v>
      </c>
      <c r="J16" s="8"/>
    </row>
    <row r="17" spans="1:13" x14ac:dyDescent="0.2">
      <c r="B17" t="s">
        <v>19</v>
      </c>
      <c r="D17" s="2">
        <v>0</v>
      </c>
      <c r="E17" s="2">
        <v>50</v>
      </c>
      <c r="F17">
        <v>1.2</v>
      </c>
      <c r="G17">
        <v>1</v>
      </c>
      <c r="H17" s="6">
        <f t="shared" si="1"/>
        <v>0</v>
      </c>
      <c r="I17" s="8">
        <f t="shared" si="2"/>
        <v>0</v>
      </c>
      <c r="J17" s="8"/>
    </row>
    <row r="18" spans="1:13" x14ac:dyDescent="0.2">
      <c r="A18" s="6" t="s">
        <v>48</v>
      </c>
      <c r="J18" s="8">
        <f>SUM(I8:I17)</f>
        <v>0.87218621234274463</v>
      </c>
    </row>
    <row r="20" spans="1:13" x14ac:dyDescent="0.2">
      <c r="A20" s="6" t="s">
        <v>24</v>
      </c>
      <c r="B20" t="s">
        <v>25</v>
      </c>
      <c r="C20" s="4">
        <v>0.2</v>
      </c>
      <c r="D20">
        <f>C20*D$5</f>
        <v>20</v>
      </c>
      <c r="E20">
        <f>D$4*2</f>
        <v>10</v>
      </c>
      <c r="F20">
        <v>0.51</v>
      </c>
      <c r="H20" s="6">
        <f>F20*E20*D20</f>
        <v>102</v>
      </c>
      <c r="I20" s="8">
        <f t="shared" ref="I20:I23" si="3">H20/H$44</f>
        <v>7.9751675176118278E-4</v>
      </c>
    </row>
    <row r="21" spans="1:13" x14ac:dyDescent="0.2">
      <c r="B21" t="s">
        <v>66</v>
      </c>
      <c r="C21" s="4">
        <v>0.5</v>
      </c>
      <c r="D21">
        <f>C21*D$5</f>
        <v>50</v>
      </c>
      <c r="E21">
        <f>D$4*2</f>
        <v>10</v>
      </c>
      <c r="F21">
        <v>1.35</v>
      </c>
      <c r="H21" s="6">
        <f>F21*E21*D21</f>
        <v>675</v>
      </c>
      <c r="I21" s="8">
        <f t="shared" si="3"/>
        <v>5.2776843866548864E-3</v>
      </c>
    </row>
    <row r="22" spans="1:13" x14ac:dyDescent="0.2">
      <c r="B22" t="s">
        <v>26</v>
      </c>
      <c r="C22" s="4">
        <v>0.3</v>
      </c>
      <c r="D22">
        <f>C22*D$5</f>
        <v>30</v>
      </c>
      <c r="E22">
        <f>D$4*2</f>
        <v>10</v>
      </c>
      <c r="F22">
        <v>6.29</v>
      </c>
      <c r="H22" s="6">
        <f>F22*E22*D22</f>
        <v>1887</v>
      </c>
      <c r="I22" s="8">
        <f t="shared" si="3"/>
        <v>1.4754059907581883E-2</v>
      </c>
    </row>
    <row r="23" spans="1:13" x14ac:dyDescent="0.2">
      <c r="B23" t="s">
        <v>27</v>
      </c>
      <c r="C23" s="4">
        <v>1</v>
      </c>
      <c r="D23">
        <f>C23*D$5</f>
        <v>100</v>
      </c>
      <c r="E23">
        <f>D$4*2</f>
        <v>10</v>
      </c>
      <c r="F23" s="9">
        <f>0.55/5</f>
        <v>0.11000000000000001</v>
      </c>
      <c r="H23" s="6">
        <f>F23*E23*D23</f>
        <v>110.00000000000001</v>
      </c>
      <c r="I23" s="8">
        <f t="shared" si="3"/>
        <v>8.6006708523264825E-4</v>
      </c>
      <c r="K23" s="5" t="s">
        <v>61</v>
      </c>
      <c r="M23" t="s">
        <v>62</v>
      </c>
    </row>
    <row r="24" spans="1:13" x14ac:dyDescent="0.2">
      <c r="A24" s="6" t="s">
        <v>49</v>
      </c>
      <c r="C24" s="4"/>
      <c r="J24" s="8">
        <f>SUM(I20:I23)</f>
        <v>2.16893281312306E-2</v>
      </c>
    </row>
    <row r="26" spans="1:13" x14ac:dyDescent="0.2">
      <c r="C26" t="s">
        <v>6</v>
      </c>
      <c r="E26" t="s">
        <v>69</v>
      </c>
      <c r="F26" t="s">
        <v>7</v>
      </c>
      <c r="G26" t="s">
        <v>4</v>
      </c>
    </row>
    <row r="27" spans="1:13" x14ac:dyDescent="0.2">
      <c r="A27" s="6" t="s">
        <v>28</v>
      </c>
      <c r="B27" t="s">
        <v>29</v>
      </c>
      <c r="C27" s="4">
        <v>1</v>
      </c>
      <c r="D27">
        <f>C27*D$5</f>
        <v>100</v>
      </c>
      <c r="E27">
        <v>1</v>
      </c>
      <c r="F27" s="9">
        <v>6</v>
      </c>
      <c r="G27" s="9"/>
      <c r="H27" s="10">
        <f>F27*D27*E27</f>
        <v>600</v>
      </c>
      <c r="I27" s="8">
        <f t="shared" ref="I27:I40" si="4">H27/H$44</f>
        <v>4.6912750103598987E-3</v>
      </c>
      <c r="J27" s="8"/>
      <c r="K27" t="s">
        <v>63</v>
      </c>
    </row>
    <row r="28" spans="1:13" x14ac:dyDescent="0.2">
      <c r="B28" t="s">
        <v>41</v>
      </c>
      <c r="C28" s="4">
        <v>1</v>
      </c>
      <c r="D28">
        <f>C28*D$5</f>
        <v>100</v>
      </c>
      <c r="E28">
        <v>5</v>
      </c>
      <c r="F28">
        <v>0.9</v>
      </c>
      <c r="H28" s="10">
        <f t="shared" ref="H28:H31" si="5">F28*D28*E28</f>
        <v>450</v>
      </c>
      <c r="I28" s="8">
        <f t="shared" si="4"/>
        <v>3.5184562577699244E-3</v>
      </c>
      <c r="J28" s="8"/>
      <c r="K28" t="s">
        <v>43</v>
      </c>
      <c r="L28" t="s">
        <v>68</v>
      </c>
    </row>
    <row r="29" spans="1:13" x14ac:dyDescent="0.2">
      <c r="B29" t="s">
        <v>42</v>
      </c>
      <c r="C29" s="4">
        <v>2</v>
      </c>
      <c r="D29">
        <f>C29*D$5</f>
        <v>200</v>
      </c>
      <c r="E29">
        <v>5</v>
      </c>
      <c r="F29">
        <v>7.0000000000000001E-3</v>
      </c>
      <c r="H29" s="10">
        <f t="shared" si="5"/>
        <v>7.0000000000000009</v>
      </c>
      <c r="I29" s="8">
        <f t="shared" si="4"/>
        <v>5.4731541787532164E-5</v>
      </c>
      <c r="J29" s="8"/>
      <c r="K29" s="5" t="s">
        <v>39</v>
      </c>
    </row>
    <row r="30" spans="1:13" x14ac:dyDescent="0.2">
      <c r="B30" t="s">
        <v>40</v>
      </c>
      <c r="C30" s="4">
        <v>1</v>
      </c>
      <c r="D30">
        <f>C30*D$5</f>
        <v>100</v>
      </c>
      <c r="E30" s="2">
        <v>100</v>
      </c>
      <c r="F30">
        <v>2.5000000000000001E-2</v>
      </c>
      <c r="H30" s="10">
        <f t="shared" si="5"/>
        <v>250</v>
      </c>
      <c r="I30" s="8">
        <f t="shared" si="4"/>
        <v>1.9546979209832914E-3</v>
      </c>
      <c r="J30" s="8"/>
      <c r="K30" s="5" t="s">
        <v>39</v>
      </c>
    </row>
    <row r="31" spans="1:13" x14ac:dyDescent="0.2">
      <c r="B31" t="s">
        <v>30</v>
      </c>
      <c r="C31" s="4">
        <v>5</v>
      </c>
      <c r="D31" s="2">
        <f>C31*D$5</f>
        <v>500</v>
      </c>
      <c r="E31" s="2">
        <v>5</v>
      </c>
      <c r="F31">
        <v>0.01</v>
      </c>
      <c r="G31" s="9"/>
      <c r="H31" s="10">
        <f t="shared" si="5"/>
        <v>25</v>
      </c>
      <c r="I31" s="8">
        <f t="shared" si="4"/>
        <v>1.9546979209832913E-4</v>
      </c>
      <c r="J31" s="8"/>
    </row>
    <row r="32" spans="1:13" x14ac:dyDescent="0.2">
      <c r="C32" t="s">
        <v>6</v>
      </c>
      <c r="D32" t="s">
        <v>4</v>
      </c>
      <c r="E32" t="s">
        <v>35</v>
      </c>
      <c r="F32" t="s">
        <v>7</v>
      </c>
      <c r="J32" s="8">
        <f>SUM(I27:I31)</f>
        <v>1.0414630522998977E-2</v>
      </c>
    </row>
    <row r="33" spans="1:16" x14ac:dyDescent="0.2">
      <c r="B33" t="s">
        <v>31</v>
      </c>
      <c r="C33" s="1">
        <v>0.2</v>
      </c>
      <c r="D33">
        <f>C33*D$5</f>
        <v>20</v>
      </c>
      <c r="E33">
        <v>8</v>
      </c>
      <c r="F33">
        <v>0.1</v>
      </c>
      <c r="H33" s="6">
        <f>D33*E33*F33</f>
        <v>16</v>
      </c>
      <c r="I33" s="8">
        <f t="shared" si="4"/>
        <v>1.2510066694293063E-4</v>
      </c>
      <c r="J33" s="8"/>
    </row>
    <row r="34" spans="1:16" x14ac:dyDescent="0.2">
      <c r="A34" s="6" t="s">
        <v>50</v>
      </c>
      <c r="C34" s="1"/>
      <c r="I34" s="8"/>
      <c r="J34" s="8"/>
    </row>
    <row r="35" spans="1:16" x14ac:dyDescent="0.2">
      <c r="G35" t="s">
        <v>58</v>
      </c>
    </row>
    <row r="36" spans="1:16" x14ac:dyDescent="0.2">
      <c r="A36" s="6" t="s">
        <v>32</v>
      </c>
      <c r="B36" t="s">
        <v>33</v>
      </c>
      <c r="C36" s="4">
        <v>1</v>
      </c>
      <c r="D36">
        <f>C36*D$5</f>
        <v>100</v>
      </c>
      <c r="E36">
        <f>D$4</f>
        <v>5</v>
      </c>
      <c r="F36">
        <v>0.1125</v>
      </c>
      <c r="G36">
        <v>20</v>
      </c>
      <c r="H36" s="6">
        <f>G36*F36*E36*D36</f>
        <v>1125</v>
      </c>
      <c r="I36" s="8">
        <f t="shared" si="4"/>
        <v>8.7961406444248113E-3</v>
      </c>
      <c r="J36" s="8"/>
      <c r="K36" t="s">
        <v>56</v>
      </c>
      <c r="L36">
        <f>450/20/200</f>
        <v>0.1125</v>
      </c>
      <c r="M36" t="s">
        <v>57</v>
      </c>
      <c r="P36" t="s">
        <v>59</v>
      </c>
    </row>
    <row r="37" spans="1:16" x14ac:dyDescent="0.2">
      <c r="B37" t="s">
        <v>53</v>
      </c>
      <c r="C37" s="1">
        <v>0.1</v>
      </c>
      <c r="D37">
        <f>C37*D$5</f>
        <v>10</v>
      </c>
      <c r="E37">
        <f>D$4</f>
        <v>5</v>
      </c>
      <c r="F37">
        <v>7</v>
      </c>
      <c r="H37" s="6">
        <f>D37*F37*E37</f>
        <v>350</v>
      </c>
      <c r="I37" s="8">
        <f t="shared" si="4"/>
        <v>2.7365770893766077E-3</v>
      </c>
      <c r="J37" s="8"/>
      <c r="K37" t="s">
        <v>44</v>
      </c>
    </row>
    <row r="38" spans="1:16" x14ac:dyDescent="0.2">
      <c r="B38" t="s">
        <v>54</v>
      </c>
      <c r="C38" s="1">
        <v>0.4</v>
      </c>
      <c r="D38">
        <f>C38*D$5</f>
        <v>40</v>
      </c>
      <c r="E38">
        <f>D$4</f>
        <v>5</v>
      </c>
      <c r="F38">
        <v>12</v>
      </c>
      <c r="H38" s="6">
        <f>D38*F38*E38</f>
        <v>2400</v>
      </c>
      <c r="I38" s="8">
        <f t="shared" si="4"/>
        <v>1.8765100041439595E-2</v>
      </c>
      <c r="J38" s="8"/>
    </row>
    <row r="39" spans="1:16" x14ac:dyDescent="0.2">
      <c r="B39" t="s">
        <v>55</v>
      </c>
      <c r="C39" s="1">
        <v>0.3</v>
      </c>
      <c r="D39">
        <f t="shared" ref="D39:D40" si="6">C39*D$5</f>
        <v>30</v>
      </c>
      <c r="E39">
        <f t="shared" ref="E39:E40" si="7">D$4</f>
        <v>5</v>
      </c>
      <c r="F39">
        <v>50</v>
      </c>
      <c r="H39" s="6">
        <f>D39*F39*E39</f>
        <v>7500</v>
      </c>
      <c r="I39" s="8">
        <f t="shared" si="4"/>
        <v>5.8640937629498735E-2</v>
      </c>
      <c r="J39" s="8"/>
    </row>
    <row r="40" spans="1:16" x14ac:dyDescent="0.2">
      <c r="B40" t="s">
        <v>34</v>
      </c>
      <c r="C40" s="1">
        <v>0.2</v>
      </c>
      <c r="D40">
        <f t="shared" si="6"/>
        <v>20</v>
      </c>
      <c r="E40">
        <f t="shared" si="7"/>
        <v>5</v>
      </c>
      <c r="F40">
        <v>8.5</v>
      </c>
      <c r="H40" s="6">
        <f>D40*F40*E40</f>
        <v>850</v>
      </c>
      <c r="I40" s="8">
        <f t="shared" si="4"/>
        <v>6.6459729313431901E-3</v>
      </c>
      <c r="J40" s="8"/>
      <c r="K40" t="s">
        <v>45</v>
      </c>
    </row>
    <row r="41" spans="1:16" x14ac:dyDescent="0.2">
      <c r="A41" s="6" t="s">
        <v>51</v>
      </c>
      <c r="J41" s="8">
        <f>SUM(I36:I40)</f>
        <v>9.5584728336082947E-2</v>
      </c>
    </row>
    <row r="44" spans="1:16" x14ac:dyDescent="0.2">
      <c r="A44" s="7" t="s">
        <v>52</v>
      </c>
      <c r="H44" s="6">
        <f>SUM(H8:H40)</f>
        <v>127897</v>
      </c>
      <c r="I44" s="6" t="s">
        <v>47</v>
      </c>
    </row>
    <row r="45" spans="1:16" x14ac:dyDescent="0.2">
      <c r="A45" s="7" t="s">
        <v>46</v>
      </c>
      <c r="H45" s="6">
        <f>H44/D5</f>
        <v>1278.97</v>
      </c>
      <c r="I45" s="6" t="s">
        <v>47</v>
      </c>
    </row>
  </sheetData>
  <hyperlinks>
    <hyperlink ref="K30" r:id="rId1" xr:uid="{D6ACEDF2-8420-1941-A0BD-2794FA62CC67}"/>
    <hyperlink ref="K29" r:id="rId2" xr:uid="{1BCBC7F7-5D4C-2F4E-A1F8-C46440AFBACB}"/>
    <hyperlink ref="K23" r:id="rId3" xr:uid="{4781F498-FB6E-444A-B1EB-BBF4998DC57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2ACA-C7FB-9D48-A4D3-4B05A7AEEF25}">
  <dimension ref="A1:P43"/>
  <sheetViews>
    <sheetView tabSelected="1" topLeftCell="A6" workbookViewId="0">
      <selection activeCell="E38" sqref="E38"/>
    </sheetView>
  </sheetViews>
  <sheetFormatPr baseColWidth="10" defaultRowHeight="16" x14ac:dyDescent="0.2"/>
  <cols>
    <col min="2" max="2" width="42.5" customWidth="1"/>
    <col min="3" max="3" width="13" customWidth="1"/>
    <col min="8" max="8" width="10.83203125" style="6"/>
    <col min="9" max="10" width="10.83203125" style="7"/>
  </cols>
  <sheetData>
    <row r="1" spans="1:16" x14ac:dyDescent="0.2">
      <c r="C1" s="2" t="s">
        <v>14</v>
      </c>
    </row>
    <row r="2" spans="1:16" x14ac:dyDescent="0.2">
      <c r="C2" s="3" t="s">
        <v>15</v>
      </c>
      <c r="L2" t="s">
        <v>36</v>
      </c>
    </row>
    <row r="3" spans="1:16" x14ac:dyDescent="0.2">
      <c r="A3" s="6" t="s">
        <v>0</v>
      </c>
      <c r="L3" t="s">
        <v>37</v>
      </c>
    </row>
    <row r="4" spans="1:16" x14ac:dyDescent="0.2">
      <c r="B4" t="s">
        <v>1</v>
      </c>
      <c r="D4" s="2">
        <v>5</v>
      </c>
    </row>
    <row r="7" spans="1:16" x14ac:dyDescent="0.2">
      <c r="A7" s="6" t="s">
        <v>3</v>
      </c>
      <c r="D7" s="9"/>
      <c r="E7" s="9" t="s">
        <v>67</v>
      </c>
      <c r="F7" s="9" t="s">
        <v>7</v>
      </c>
      <c r="G7" s="9" t="s">
        <v>12</v>
      </c>
      <c r="H7" s="6" t="s">
        <v>9</v>
      </c>
    </row>
    <row r="8" spans="1:16" x14ac:dyDescent="0.2">
      <c r="B8" t="s">
        <v>16</v>
      </c>
      <c r="D8" s="9"/>
      <c r="E8" s="2">
        <v>15</v>
      </c>
      <c r="F8" s="9">
        <v>0.2</v>
      </c>
      <c r="G8" s="9">
        <v>4</v>
      </c>
      <c r="H8" s="6">
        <f>F8*E8*G8</f>
        <v>12</v>
      </c>
      <c r="I8" s="8">
        <f>H8/H$42</f>
        <v>6.9613240438331364E-2</v>
      </c>
      <c r="J8" s="8"/>
      <c r="P8" t="s">
        <v>5</v>
      </c>
    </row>
    <row r="9" spans="1:16" x14ac:dyDescent="0.2">
      <c r="B9" t="s">
        <v>60</v>
      </c>
      <c r="D9" s="9"/>
      <c r="E9" s="2"/>
      <c r="F9" s="9">
        <v>0.1</v>
      </c>
      <c r="G9" s="9">
        <v>4</v>
      </c>
      <c r="H9" s="6">
        <f t="shared" ref="H9:H15" si="0">F9*E9*G9</f>
        <v>0</v>
      </c>
      <c r="I9" s="8">
        <f>H9/H$42</f>
        <v>0</v>
      </c>
      <c r="J9" s="8"/>
    </row>
    <row r="10" spans="1:16" x14ac:dyDescent="0.2">
      <c r="B10" t="s">
        <v>10</v>
      </c>
      <c r="D10" s="9"/>
      <c r="E10" s="2">
        <v>1000</v>
      </c>
      <c r="F10" s="9">
        <v>2E-3</v>
      </c>
      <c r="G10" s="9">
        <v>2</v>
      </c>
      <c r="H10" s="6">
        <f t="shared" si="0"/>
        <v>4</v>
      </c>
      <c r="I10" s="8">
        <f>H10/H$42</f>
        <v>2.320441347944379E-2</v>
      </c>
      <c r="J10" s="8"/>
      <c r="P10" t="s">
        <v>11</v>
      </c>
    </row>
    <row r="11" spans="1:16" x14ac:dyDescent="0.2">
      <c r="B11" t="s">
        <v>65</v>
      </c>
      <c r="D11" s="9"/>
      <c r="E11" s="2">
        <v>0</v>
      </c>
      <c r="F11" s="9">
        <v>0.25</v>
      </c>
      <c r="G11" s="9">
        <v>2</v>
      </c>
      <c r="H11" s="6">
        <f t="shared" si="0"/>
        <v>0</v>
      </c>
      <c r="I11" s="8">
        <f>H11/H$42</f>
        <v>0</v>
      </c>
      <c r="J11" s="8"/>
    </row>
    <row r="12" spans="1:16" x14ac:dyDescent="0.2">
      <c r="B12" t="s">
        <v>22</v>
      </c>
      <c r="D12" s="9"/>
      <c r="E12" s="2"/>
      <c r="F12" s="9">
        <v>0.6</v>
      </c>
      <c r="G12" s="9">
        <v>2</v>
      </c>
      <c r="H12" s="6">
        <f t="shared" si="0"/>
        <v>0</v>
      </c>
      <c r="I12" s="8">
        <f>H12/H$42</f>
        <v>0</v>
      </c>
      <c r="J12" s="8"/>
    </row>
    <row r="13" spans="1:16" x14ac:dyDescent="0.2">
      <c r="B13" t="s">
        <v>17</v>
      </c>
      <c r="D13" s="9"/>
      <c r="E13" s="2">
        <v>10</v>
      </c>
      <c r="F13" s="9">
        <v>0.2</v>
      </c>
      <c r="G13" s="9">
        <f>4*D$4</f>
        <v>20</v>
      </c>
      <c r="H13" s="6">
        <f t="shared" si="0"/>
        <v>40</v>
      </c>
      <c r="I13" s="8">
        <f>H13/H$42</f>
        <v>0.23204413479443789</v>
      </c>
      <c r="J13" s="8"/>
    </row>
    <row r="14" spans="1:16" x14ac:dyDescent="0.2">
      <c r="B14" t="s">
        <v>18</v>
      </c>
      <c r="D14" s="9"/>
      <c r="E14" s="2"/>
      <c r="F14" s="9">
        <v>0.1</v>
      </c>
      <c r="G14" s="9">
        <f>4*D$4</f>
        <v>20</v>
      </c>
      <c r="H14" s="6">
        <f t="shared" si="0"/>
        <v>0</v>
      </c>
      <c r="I14" s="8">
        <f>H14/H$42</f>
        <v>0</v>
      </c>
      <c r="J14" s="8"/>
    </row>
    <row r="15" spans="1:16" x14ac:dyDescent="0.2">
      <c r="B15" t="s">
        <v>19</v>
      </c>
      <c r="D15" s="9"/>
      <c r="E15" s="2">
        <v>50</v>
      </c>
      <c r="F15" s="9">
        <v>1.2</v>
      </c>
      <c r="G15" s="9">
        <f>1/30</f>
        <v>3.3333333333333333E-2</v>
      </c>
      <c r="H15" s="6">
        <f t="shared" si="0"/>
        <v>2</v>
      </c>
      <c r="I15" s="8">
        <f>H15/H$42</f>
        <v>1.1602206739721895E-2</v>
      </c>
      <c r="J15" s="8"/>
      <c r="K15" t="s">
        <v>64</v>
      </c>
    </row>
    <row r="16" spans="1:16" x14ac:dyDescent="0.2">
      <c r="A16" s="6" t="s">
        <v>48</v>
      </c>
      <c r="D16" s="9"/>
      <c r="E16" s="9"/>
      <c r="F16" s="9"/>
      <c r="G16" s="9"/>
      <c r="J16" s="8">
        <f>SUM(I8:I15)</f>
        <v>0.33646399545193495</v>
      </c>
    </row>
    <row r="17" spans="1:13" x14ac:dyDescent="0.2">
      <c r="D17" s="9"/>
      <c r="E17" s="9"/>
      <c r="F17" s="9"/>
      <c r="G17" s="9"/>
    </row>
    <row r="18" spans="1:13" x14ac:dyDescent="0.2">
      <c r="A18" s="6" t="s">
        <v>24</v>
      </c>
      <c r="B18" t="s">
        <v>25</v>
      </c>
      <c r="D18" s="9"/>
      <c r="E18" s="9">
        <f>D$4*2-E19-E20</f>
        <v>4</v>
      </c>
      <c r="F18" s="9">
        <v>0.51</v>
      </c>
      <c r="G18" s="9"/>
      <c r="H18" s="6">
        <f>F18*E18</f>
        <v>2.04</v>
      </c>
      <c r="I18" s="8">
        <f t="shared" ref="I18:I21" si="1">H18/H$42</f>
        <v>1.1834250874516334E-2</v>
      </c>
    </row>
    <row r="19" spans="1:13" x14ac:dyDescent="0.2">
      <c r="B19" t="s">
        <v>66</v>
      </c>
      <c r="D19" s="9"/>
      <c r="E19" s="2">
        <v>3</v>
      </c>
      <c r="F19" s="9">
        <v>1.35</v>
      </c>
      <c r="G19" s="9"/>
      <c r="H19" s="6">
        <f t="shared" ref="H19:H21" si="2">F19*E19</f>
        <v>4.0500000000000007</v>
      </c>
      <c r="I19" s="8">
        <f t="shared" si="1"/>
        <v>2.3494468647936841E-2</v>
      </c>
    </row>
    <row r="20" spans="1:13" x14ac:dyDescent="0.2">
      <c r="B20" t="s">
        <v>26</v>
      </c>
      <c r="D20" s="9"/>
      <c r="E20" s="2">
        <v>3</v>
      </c>
      <c r="F20" s="9">
        <v>6.29</v>
      </c>
      <c r="G20" s="9"/>
      <c r="H20" s="6">
        <f t="shared" si="2"/>
        <v>18.87</v>
      </c>
      <c r="I20" s="8">
        <f t="shared" si="1"/>
        <v>0.10946682058927609</v>
      </c>
    </row>
    <row r="21" spans="1:13" x14ac:dyDescent="0.2">
      <c r="B21" t="s">
        <v>27</v>
      </c>
      <c r="D21" s="9"/>
      <c r="E21" s="2">
        <f>D$4*2</f>
        <v>10</v>
      </c>
      <c r="F21" s="9">
        <f>0.55/5</f>
        <v>0.11000000000000001</v>
      </c>
      <c r="G21" s="9"/>
      <c r="H21" s="6">
        <f t="shared" si="2"/>
        <v>1.1000000000000001</v>
      </c>
      <c r="I21" s="8">
        <f t="shared" si="1"/>
        <v>6.3812137068470429E-3</v>
      </c>
      <c r="K21" s="5" t="s">
        <v>61</v>
      </c>
      <c r="M21" t="s">
        <v>62</v>
      </c>
    </row>
    <row r="22" spans="1:13" x14ac:dyDescent="0.2">
      <c r="A22" s="6" t="s">
        <v>49</v>
      </c>
      <c r="D22" s="9"/>
      <c r="E22" s="9"/>
      <c r="F22" s="9"/>
      <c r="G22" s="9"/>
      <c r="J22" s="8">
        <f>SUM(I18:I21)</f>
        <v>0.15117675381857631</v>
      </c>
    </row>
    <row r="23" spans="1:13" x14ac:dyDescent="0.2">
      <c r="D23" s="9"/>
      <c r="E23" s="9"/>
      <c r="F23" s="9"/>
      <c r="G23" s="9"/>
    </row>
    <row r="24" spans="1:13" x14ac:dyDescent="0.2">
      <c r="D24" s="9"/>
      <c r="E24" s="9" t="s">
        <v>4</v>
      </c>
      <c r="F24" s="9" t="s">
        <v>7</v>
      </c>
      <c r="G24" s="9" t="s">
        <v>4</v>
      </c>
    </row>
    <row r="25" spans="1:13" x14ac:dyDescent="0.2">
      <c r="A25" s="6" t="s">
        <v>28</v>
      </c>
      <c r="B25" t="s">
        <v>29</v>
      </c>
      <c r="D25" s="9"/>
      <c r="E25" s="2">
        <v>1</v>
      </c>
      <c r="F25" s="9">
        <v>6</v>
      </c>
      <c r="G25" s="9"/>
      <c r="H25" s="10">
        <f>F25*E25</f>
        <v>6</v>
      </c>
      <c r="I25" s="8">
        <f t="shared" ref="I25:I38" si="3">H25/H$42</f>
        <v>3.4806620219165682E-2</v>
      </c>
      <c r="J25" s="8"/>
      <c r="K25" t="s">
        <v>63</v>
      </c>
    </row>
    <row r="26" spans="1:13" x14ac:dyDescent="0.2">
      <c r="B26" t="s">
        <v>41</v>
      </c>
      <c r="D26" s="9"/>
      <c r="E26" s="2">
        <v>5</v>
      </c>
      <c r="F26" s="9">
        <v>0.9</v>
      </c>
      <c r="G26" s="9"/>
      <c r="H26" s="10">
        <f t="shared" ref="H26:H29" si="4">F26*E26</f>
        <v>4.5</v>
      </c>
      <c r="I26" s="8">
        <f t="shared" si="3"/>
        <v>2.6104965164374265E-2</v>
      </c>
      <c r="J26" s="8"/>
      <c r="K26" t="s">
        <v>43</v>
      </c>
      <c r="L26" t="s">
        <v>70</v>
      </c>
    </row>
    <row r="27" spans="1:13" x14ac:dyDescent="0.2">
      <c r="B27" t="s">
        <v>42</v>
      </c>
      <c r="D27" s="9"/>
      <c r="E27" s="2">
        <v>3</v>
      </c>
      <c r="F27" s="9">
        <v>7.0000000000000001E-3</v>
      </c>
      <c r="G27" s="9"/>
      <c r="H27" s="10">
        <f t="shared" si="4"/>
        <v>2.1000000000000001E-2</v>
      </c>
      <c r="I27" s="8">
        <f t="shared" si="3"/>
        <v>1.2182317076707991E-4</v>
      </c>
      <c r="J27" s="8"/>
      <c r="K27" s="5" t="s">
        <v>39</v>
      </c>
    </row>
    <row r="28" spans="1:13" x14ac:dyDescent="0.2">
      <c r="B28" t="s">
        <v>40</v>
      </c>
      <c r="D28" s="9"/>
      <c r="E28" s="2">
        <v>100</v>
      </c>
      <c r="F28" s="9">
        <v>2.5000000000000001E-2</v>
      </c>
      <c r="G28" s="9"/>
      <c r="H28" s="10">
        <f t="shared" si="4"/>
        <v>2.5</v>
      </c>
      <c r="I28" s="8">
        <f t="shared" si="3"/>
        <v>1.4502758424652368E-2</v>
      </c>
      <c r="J28" s="8"/>
      <c r="K28" s="5" t="s">
        <v>39</v>
      </c>
    </row>
    <row r="29" spans="1:13" x14ac:dyDescent="0.2">
      <c r="B29" t="s">
        <v>30</v>
      </c>
      <c r="D29" s="9"/>
      <c r="E29" s="2">
        <v>5</v>
      </c>
      <c r="F29" s="9">
        <v>0.01</v>
      </c>
      <c r="G29" s="9"/>
      <c r="H29" s="10">
        <f t="shared" si="4"/>
        <v>0.05</v>
      </c>
      <c r="I29" s="8">
        <f t="shared" si="3"/>
        <v>2.9005516849304737E-4</v>
      </c>
      <c r="J29" s="8"/>
    </row>
    <row r="30" spans="1:13" x14ac:dyDescent="0.2">
      <c r="D30" s="9"/>
      <c r="E30" s="9" t="s">
        <v>35</v>
      </c>
      <c r="F30" s="9" t="s">
        <v>7</v>
      </c>
      <c r="G30" s="9"/>
      <c r="J30" s="8">
        <f>SUM(I25:I29)</f>
        <v>7.5826222147452452E-2</v>
      </c>
    </row>
    <row r="31" spans="1:13" x14ac:dyDescent="0.2">
      <c r="B31" t="s">
        <v>31</v>
      </c>
      <c r="D31" s="9"/>
      <c r="E31" s="2">
        <v>8</v>
      </c>
      <c r="F31" s="9">
        <v>0.1</v>
      </c>
      <c r="G31" s="9"/>
      <c r="H31" s="6">
        <f>E31*F31*D4</f>
        <v>4</v>
      </c>
      <c r="I31" s="8">
        <f t="shared" si="3"/>
        <v>2.320441347944379E-2</v>
      </c>
      <c r="J31" s="8"/>
    </row>
    <row r="32" spans="1:13" x14ac:dyDescent="0.2">
      <c r="A32" s="6" t="s">
        <v>50</v>
      </c>
      <c r="D32" s="9"/>
      <c r="E32" s="9"/>
      <c r="F32" s="9"/>
      <c r="G32" s="9"/>
      <c r="I32" s="8"/>
      <c r="J32" s="8"/>
    </row>
    <row r="33" spans="1:16" x14ac:dyDescent="0.2">
      <c r="D33" s="9"/>
      <c r="E33" s="9"/>
      <c r="F33" s="9"/>
      <c r="G33" s="9" t="s">
        <v>58</v>
      </c>
    </row>
    <row r="34" spans="1:16" x14ac:dyDescent="0.2">
      <c r="A34" s="6" t="s">
        <v>32</v>
      </c>
      <c r="B34" t="s">
        <v>33</v>
      </c>
      <c r="D34" s="9"/>
      <c r="E34" s="9">
        <f>D$4</f>
        <v>5</v>
      </c>
      <c r="F34" s="9">
        <v>0.1125</v>
      </c>
      <c r="G34" s="9">
        <v>20</v>
      </c>
      <c r="H34" s="6">
        <f>G34*F34*E34</f>
        <v>11.25</v>
      </c>
      <c r="I34" s="8">
        <f t="shared" si="3"/>
        <v>6.5262412910935666E-2</v>
      </c>
      <c r="J34" s="8"/>
      <c r="K34" t="s">
        <v>56</v>
      </c>
      <c r="L34">
        <f>450/20/200</f>
        <v>0.1125</v>
      </c>
      <c r="M34" t="s">
        <v>57</v>
      </c>
      <c r="P34" t="s">
        <v>59</v>
      </c>
    </row>
    <row r="35" spans="1:16" x14ac:dyDescent="0.2">
      <c r="B35" t="s">
        <v>53</v>
      </c>
      <c r="D35" s="9"/>
      <c r="E35" s="2">
        <v>0</v>
      </c>
      <c r="F35" s="9">
        <v>7</v>
      </c>
      <c r="G35" s="9"/>
      <c r="H35" s="6">
        <f>F35*E35</f>
        <v>0</v>
      </c>
      <c r="I35" s="8">
        <f t="shared" si="3"/>
        <v>0</v>
      </c>
      <c r="J35" s="8"/>
      <c r="K35" t="s">
        <v>44</v>
      </c>
    </row>
    <row r="36" spans="1:16" x14ac:dyDescent="0.2">
      <c r="B36" t="s">
        <v>54</v>
      </c>
      <c r="D36" s="9"/>
      <c r="E36" s="2">
        <f>D$4</f>
        <v>5</v>
      </c>
      <c r="F36" s="9">
        <v>12</v>
      </c>
      <c r="G36" s="9"/>
      <c r="H36" s="6">
        <f>F36*E36</f>
        <v>60</v>
      </c>
      <c r="I36" s="8">
        <f t="shared" si="3"/>
        <v>0.34806620219165685</v>
      </c>
      <c r="J36" s="8"/>
    </row>
    <row r="37" spans="1:16" x14ac:dyDescent="0.2">
      <c r="B37" t="s">
        <v>55</v>
      </c>
      <c r="D37" s="9"/>
      <c r="E37" s="2">
        <v>0</v>
      </c>
      <c r="F37" s="9">
        <v>50</v>
      </c>
      <c r="G37" s="9"/>
      <c r="H37" s="6">
        <f>F37*E37</f>
        <v>0</v>
      </c>
      <c r="I37" s="8">
        <f t="shared" si="3"/>
        <v>0</v>
      </c>
      <c r="J37" s="8"/>
    </row>
    <row r="38" spans="1:16" x14ac:dyDescent="0.2">
      <c r="B38" t="s">
        <v>34</v>
      </c>
      <c r="D38" s="9"/>
      <c r="E38" s="2">
        <f>D$4-E35-E36-E37</f>
        <v>0</v>
      </c>
      <c r="F38" s="9">
        <v>8.5</v>
      </c>
      <c r="G38" s="9"/>
      <c r="H38" s="6">
        <f>F38*E38</f>
        <v>0</v>
      </c>
      <c r="I38" s="8">
        <f t="shared" si="3"/>
        <v>0</v>
      </c>
      <c r="J38" s="8"/>
      <c r="K38" t="s">
        <v>45</v>
      </c>
    </row>
    <row r="39" spans="1:16" x14ac:dyDescent="0.2">
      <c r="A39" s="6" t="s">
        <v>51</v>
      </c>
      <c r="D39" s="9"/>
      <c r="E39" s="9"/>
      <c r="F39" s="9"/>
      <c r="G39" s="9"/>
      <c r="J39" s="8">
        <f>SUM(I34:I38)</f>
        <v>0.4133286151025925</v>
      </c>
    </row>
    <row r="42" spans="1:16" x14ac:dyDescent="0.2">
      <c r="A42" s="7" t="s">
        <v>52</v>
      </c>
      <c r="H42" s="6">
        <f>SUM(H8:H38)</f>
        <v>172.381</v>
      </c>
      <c r="I42" s="6" t="s">
        <v>47</v>
      </c>
    </row>
    <row r="43" spans="1:16" x14ac:dyDescent="0.2">
      <c r="A43" s="7"/>
      <c r="I43" s="6"/>
    </row>
  </sheetData>
  <hyperlinks>
    <hyperlink ref="K28" r:id="rId1" xr:uid="{57F82B85-C845-D843-80DC-92AA71BF6140}"/>
    <hyperlink ref="K27" r:id="rId2" xr:uid="{16BDB4EE-6BA6-0641-B64D-CB6AD3647F48}"/>
    <hyperlink ref="K21" r:id="rId3" xr:uid="{6B2AFE54-7681-3A42-9400-A928B5E8A8B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Collectif</vt:lpstr>
      <vt:lpstr>Individuel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JK</cp:lastModifiedBy>
  <dcterms:created xsi:type="dcterms:W3CDTF">2023-05-01T20:49:37Z</dcterms:created>
  <dcterms:modified xsi:type="dcterms:W3CDTF">2023-06-29T21:07:18Z</dcterms:modified>
</cp:coreProperties>
</file>