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.docs.live.net/3d324c65db75e81e/Documents/"/>
    </mc:Choice>
  </mc:AlternateContent>
  <xr:revisionPtr revIDLastSave="65" documentId="13_ncr:1_{F9A57837-E0A9-B847-9782-8406A9EF18CA}" xr6:coauthVersionLast="47" xr6:coauthVersionMax="47" xr10:uidLastSave="{EED15FD0-99C0-4A79-86EC-AAF8F6992ACB}"/>
  <bookViews>
    <workbookView xWindow="0" yWindow="500" windowWidth="28800" windowHeight="15800" xr2:uid="{95B4FB2B-5E7F-3346-A98C-87D8D4D1BB00}"/>
  </bookViews>
  <sheets>
    <sheet name="Simulation" sheetId="1" r:id="rId1"/>
  </sheets>
  <definedNames>
    <definedName name="_xlnm._FilterDatabase" localSheetId="0" hidden="1">Simulation!$A$1:$O$61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5" i="1" s="1"/>
  <c r="B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22" i="1"/>
  <c r="C23" i="1"/>
  <c r="C24" i="1"/>
  <c r="C25" i="1"/>
  <c r="C21" i="1"/>
  <c r="F3" i="1"/>
  <c r="B17" i="1"/>
  <c r="M2" i="1" s="1"/>
  <c r="I2" i="1"/>
  <c r="B14" i="1"/>
  <c r="B16" i="1" l="1"/>
  <c r="H2" i="1" s="1"/>
  <c r="G2" i="1" s="1"/>
  <c r="I3" i="1"/>
  <c r="I4" i="1" s="1"/>
  <c r="I5" i="1" s="1"/>
  <c r="N2" i="1"/>
  <c r="L2" i="1"/>
  <c r="K2" i="1"/>
  <c r="B18" i="1" l="1"/>
  <c r="J2" i="1"/>
  <c r="O2" i="1" s="1"/>
  <c r="I6" i="1"/>
  <c r="B20" i="1" l="1"/>
  <c r="M4" i="1" s="1"/>
  <c r="M42" i="1"/>
  <c r="M56" i="1"/>
  <c r="K56" i="1"/>
  <c r="M43" i="1"/>
  <c r="M49" i="1"/>
  <c r="K51" i="1"/>
  <c r="M34" i="1"/>
  <c r="K48" i="1"/>
  <c r="K43" i="1"/>
  <c r="M16" i="1"/>
  <c r="H3" i="1"/>
  <c r="G3" i="1" s="1"/>
  <c r="K60" i="1"/>
  <c r="K52" i="1"/>
  <c r="M38" i="1"/>
  <c r="M40" i="1"/>
  <c r="M35" i="1"/>
  <c r="M9" i="1"/>
  <c r="K38" i="1"/>
  <c r="K40" i="1"/>
  <c r="M27" i="1"/>
  <c r="K45" i="1"/>
  <c r="K19" i="1"/>
  <c r="K6" i="1"/>
  <c r="K32" i="1"/>
  <c r="M19" i="1"/>
  <c r="K13" i="1"/>
  <c r="K11" i="1"/>
  <c r="M33" i="1"/>
  <c r="K28" i="1"/>
  <c r="K24" i="1"/>
  <c r="M11" i="1"/>
  <c r="M3" i="1"/>
  <c r="N3" i="1" s="1"/>
  <c r="K61" i="1"/>
  <c r="K4" i="1"/>
  <c r="K16" i="1"/>
  <c r="K47" i="1"/>
  <c r="K20" i="1"/>
  <c r="M46" i="1"/>
  <c r="K39" i="1"/>
  <c r="K29" i="1"/>
  <c r="M39" i="1"/>
  <c r="K8" i="1"/>
  <c r="M18" i="1"/>
  <c r="M15" i="1"/>
  <c r="K15" i="1"/>
  <c r="K21" i="1"/>
  <c r="M23" i="1"/>
  <c r="M51" i="1"/>
  <c r="K22" i="1"/>
  <c r="K59" i="1"/>
  <c r="M50" i="1"/>
  <c r="M10" i="1"/>
  <c r="K30" i="1"/>
  <c r="K23" i="1"/>
  <c r="M57" i="1"/>
  <c r="K54" i="1"/>
  <c r="M55" i="1"/>
  <c r="M54" i="1"/>
  <c r="M48" i="1"/>
  <c r="M22" i="1"/>
  <c r="K36" i="1"/>
  <c r="M59" i="1"/>
  <c r="K7" i="1"/>
  <c r="M32" i="1"/>
  <c r="K27" i="1"/>
  <c r="K55" i="1"/>
  <c r="M7" i="1"/>
  <c r="K50" i="1"/>
  <c r="K42" i="1"/>
  <c r="K58" i="1"/>
  <c r="M14" i="1"/>
  <c r="M25" i="1"/>
  <c r="K34" i="1"/>
  <c r="M6" i="1"/>
  <c r="K37" i="1"/>
  <c r="M61" i="1"/>
  <c r="K10" i="1"/>
  <c r="M31" i="1"/>
  <c r="M29" i="1"/>
  <c r="M37" i="1"/>
  <c r="M21" i="1"/>
  <c r="M5" i="1"/>
  <c r="K12" i="1"/>
  <c r="K26" i="1"/>
  <c r="K46" i="1"/>
  <c r="M8" i="1"/>
  <c r="K35" i="1"/>
  <c r="M30" i="1"/>
  <c r="K3" i="1"/>
  <c r="M47" i="1"/>
  <c r="K18" i="1"/>
  <c r="M17" i="1"/>
  <c r="K53" i="1"/>
  <c r="M24" i="1"/>
  <c r="K49" i="1"/>
  <c r="K41" i="1"/>
  <c r="M13" i="1"/>
  <c r="K33" i="1"/>
  <c r="M53" i="1"/>
  <c r="K14" i="1"/>
  <c r="K25" i="1"/>
  <c r="M45" i="1"/>
  <c r="M41" i="1"/>
  <c r="K9" i="1"/>
  <c r="M60" i="1"/>
  <c r="M58" i="1"/>
  <c r="K44" i="1"/>
  <c r="M52" i="1"/>
  <c r="M26" i="1"/>
  <c r="K57" i="1"/>
  <c r="M44" i="1"/>
  <c r="M36" i="1"/>
  <c r="M28" i="1"/>
  <c r="M20" i="1"/>
  <c r="K31" i="1"/>
  <c r="K5" i="1"/>
  <c r="K17" i="1"/>
  <c r="M12" i="1"/>
  <c r="J3" i="1"/>
  <c r="H4" i="1"/>
  <c r="G4" i="1" s="1"/>
  <c r="I7" i="1"/>
  <c r="N4" i="1" l="1"/>
  <c r="J4" i="1"/>
  <c r="H5" i="1"/>
  <c r="G5" i="1" s="1"/>
  <c r="L3" i="1"/>
  <c r="O3" i="1" s="1"/>
  <c r="I8" i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J5" i="1"/>
  <c r="H6" i="1"/>
  <c r="G6" i="1" s="1"/>
  <c r="L4" i="1"/>
  <c r="O4" i="1" s="1"/>
  <c r="I9" i="1"/>
  <c r="N25" i="1" l="1"/>
  <c r="L5" i="1"/>
  <c r="O5" i="1" s="1"/>
  <c r="J6" i="1"/>
  <c r="H7" i="1"/>
  <c r="G7" i="1" s="1"/>
  <c r="I10" i="1"/>
  <c r="N26" i="1" l="1"/>
  <c r="H8" i="1"/>
  <c r="G8" i="1" s="1"/>
  <c r="J7" i="1"/>
  <c r="L6" i="1"/>
  <c r="O6" i="1" s="1"/>
  <c r="I11" i="1"/>
  <c r="N27" i="1" l="1"/>
  <c r="L7" i="1"/>
  <c r="O7" i="1" s="1"/>
  <c r="J8" i="1"/>
  <c r="H9" i="1"/>
  <c r="G9" i="1" s="1"/>
  <c r="I12" i="1"/>
  <c r="N28" i="1" l="1"/>
  <c r="H10" i="1"/>
  <c r="G10" i="1" s="1"/>
  <c r="J9" i="1"/>
  <c r="L8" i="1"/>
  <c r="O8" i="1" s="1"/>
  <c r="I13" i="1"/>
  <c r="N29" i="1" l="1"/>
  <c r="L9" i="1"/>
  <c r="O9" i="1" s="1"/>
  <c r="H11" i="1"/>
  <c r="G11" i="1" s="1"/>
  <c r="J10" i="1"/>
  <c r="I14" i="1"/>
  <c r="N30" i="1" l="1"/>
  <c r="H12" i="1"/>
  <c r="G12" i="1" s="1"/>
  <c r="J11" i="1"/>
  <c r="L10" i="1"/>
  <c r="O10" i="1" s="1"/>
  <c r="I15" i="1"/>
  <c r="N31" i="1" l="1"/>
  <c r="L11" i="1"/>
  <c r="O11" i="1" s="1"/>
  <c r="H13" i="1"/>
  <c r="G13" i="1" s="1"/>
  <c r="J12" i="1"/>
  <c r="I16" i="1"/>
  <c r="N32" i="1" l="1"/>
  <c r="J13" i="1"/>
  <c r="H14" i="1"/>
  <c r="G14" i="1" s="1"/>
  <c r="L12" i="1"/>
  <c r="O12" i="1" s="1"/>
  <c r="I17" i="1"/>
  <c r="N33" i="1" l="1"/>
  <c r="J14" i="1"/>
  <c r="H15" i="1"/>
  <c r="G15" i="1" s="1"/>
  <c r="L13" i="1"/>
  <c r="O13" i="1" s="1"/>
  <c r="I18" i="1"/>
  <c r="N34" i="1" l="1"/>
  <c r="L14" i="1"/>
  <c r="O14" i="1" s="1"/>
  <c r="J15" i="1"/>
  <c r="H16" i="1"/>
  <c r="G16" i="1" s="1"/>
  <c r="I19" i="1"/>
  <c r="N35" i="1" l="1"/>
  <c r="H17" i="1"/>
  <c r="G17" i="1" s="1"/>
  <c r="J16" i="1"/>
  <c r="L15" i="1"/>
  <c r="O15" i="1" s="1"/>
  <c r="I20" i="1"/>
  <c r="N36" i="1" l="1"/>
  <c r="I21" i="1"/>
  <c r="L16" i="1"/>
  <c r="O16" i="1" s="1"/>
  <c r="J17" i="1"/>
  <c r="H18" i="1"/>
  <c r="G18" i="1" s="1"/>
  <c r="N37" i="1" l="1"/>
  <c r="H19" i="1"/>
  <c r="G19" i="1" s="1"/>
  <c r="J18" i="1"/>
  <c r="L17" i="1"/>
  <c r="O17" i="1" s="1"/>
  <c r="I22" i="1"/>
  <c r="I23" i="1" s="1"/>
  <c r="N38" i="1" l="1"/>
  <c r="I24" i="1"/>
  <c r="I25" i="1" s="1"/>
  <c r="L18" i="1"/>
  <c r="O18" i="1" s="1"/>
  <c r="J19" i="1"/>
  <c r="H20" i="1"/>
  <c r="G20" i="1" s="1"/>
  <c r="N39" i="1" l="1"/>
  <c r="L19" i="1"/>
  <c r="O19" i="1" s="1"/>
  <c r="J20" i="1"/>
  <c r="H21" i="1"/>
  <c r="G21" i="1" s="1"/>
  <c r="I26" i="1"/>
  <c r="I27" i="1" s="1"/>
  <c r="N40" i="1" l="1"/>
  <c r="I28" i="1"/>
  <c r="I29" i="1" s="1"/>
  <c r="J21" i="1"/>
  <c r="H22" i="1"/>
  <c r="G22" i="1" s="1"/>
  <c r="L20" i="1"/>
  <c r="O20" i="1" s="1"/>
  <c r="N41" i="1" l="1"/>
  <c r="L21" i="1"/>
  <c r="O21" i="1" s="1"/>
  <c r="J22" i="1"/>
  <c r="H23" i="1"/>
  <c r="G23" i="1" s="1"/>
  <c r="I30" i="1"/>
  <c r="I31" i="1" s="1"/>
  <c r="N42" i="1" l="1"/>
  <c r="J23" i="1"/>
  <c r="H24" i="1"/>
  <c r="G24" i="1" s="1"/>
  <c r="I32" i="1"/>
  <c r="I33" i="1" s="1"/>
  <c r="L22" i="1"/>
  <c r="L23" i="1" s="1"/>
  <c r="O23" i="1" l="1"/>
  <c r="O22" i="1"/>
  <c r="N43" i="1"/>
  <c r="H25" i="1"/>
  <c r="G25" i="1" s="1"/>
  <c r="J24" i="1"/>
  <c r="L24" i="1"/>
  <c r="L25" i="1" s="1"/>
  <c r="I34" i="1"/>
  <c r="I35" i="1" s="1"/>
  <c r="O24" i="1" l="1"/>
  <c r="N44" i="1"/>
  <c r="I36" i="1"/>
  <c r="I37" i="1" s="1"/>
  <c r="L26" i="1"/>
  <c r="L27" i="1" s="1"/>
  <c r="J25" i="1"/>
  <c r="O25" i="1" s="1"/>
  <c r="H26" i="1"/>
  <c r="G26" i="1" s="1"/>
  <c r="N45" i="1" l="1"/>
  <c r="J26" i="1"/>
  <c r="O26" i="1" s="1"/>
  <c r="H27" i="1"/>
  <c r="G27" i="1" s="1"/>
  <c r="L28" i="1"/>
  <c r="L29" i="1" s="1"/>
  <c r="I38" i="1"/>
  <c r="I39" i="1" s="1"/>
  <c r="N46" i="1" l="1"/>
  <c r="L30" i="1"/>
  <c r="L31" i="1" s="1"/>
  <c r="J27" i="1"/>
  <c r="O27" i="1" s="1"/>
  <c r="H28" i="1"/>
  <c r="G28" i="1" s="1"/>
  <c r="I40" i="1"/>
  <c r="N47" i="1" l="1"/>
  <c r="I41" i="1"/>
  <c r="I42" i="1" s="1"/>
  <c r="H29" i="1"/>
  <c r="G29" i="1" s="1"/>
  <c r="J28" i="1"/>
  <c r="O28" i="1" s="1"/>
  <c r="L32" i="1"/>
  <c r="L33" i="1" s="1"/>
  <c r="N48" i="1" l="1"/>
  <c r="L34" i="1"/>
  <c r="L35" i="1" s="1"/>
  <c r="H30" i="1"/>
  <c r="G30" i="1" s="1"/>
  <c r="J29" i="1"/>
  <c r="O29" i="1" s="1"/>
  <c r="I43" i="1"/>
  <c r="I44" i="1" s="1"/>
  <c r="N49" i="1" l="1"/>
  <c r="H31" i="1"/>
  <c r="G31" i="1" s="1"/>
  <c r="J30" i="1"/>
  <c r="O30" i="1" s="1"/>
  <c r="I45" i="1"/>
  <c r="I46" i="1" s="1"/>
  <c r="L36" i="1"/>
  <c r="L37" i="1" s="1"/>
  <c r="N50" i="1" l="1"/>
  <c r="L38" i="1"/>
  <c r="L39" i="1" s="1"/>
  <c r="I47" i="1"/>
  <c r="I48" i="1" s="1"/>
  <c r="H32" i="1"/>
  <c r="G32" i="1" s="1"/>
  <c r="J31" i="1"/>
  <c r="O31" i="1" s="1"/>
  <c r="N51" i="1" l="1"/>
  <c r="L40" i="1"/>
  <c r="J32" i="1"/>
  <c r="O32" i="1" s="1"/>
  <c r="H33" i="1"/>
  <c r="G33" i="1" s="1"/>
  <c r="I49" i="1"/>
  <c r="I50" i="1" s="1"/>
  <c r="N52" i="1" l="1"/>
  <c r="I51" i="1"/>
  <c r="I52" i="1" s="1"/>
  <c r="J33" i="1"/>
  <c r="O33" i="1" s="1"/>
  <c r="H34" i="1"/>
  <c r="G34" i="1" s="1"/>
  <c r="L41" i="1"/>
  <c r="L42" i="1" s="1"/>
  <c r="N53" i="1" l="1"/>
  <c r="L43" i="1"/>
  <c r="L44" i="1" s="1"/>
  <c r="J34" i="1"/>
  <c r="O34" i="1" s="1"/>
  <c r="H35" i="1"/>
  <c r="G35" i="1" s="1"/>
  <c r="I53" i="1"/>
  <c r="I54" i="1" s="1"/>
  <c r="I55" i="1" s="1"/>
  <c r="N54" i="1" l="1"/>
  <c r="H36" i="1"/>
  <c r="G36" i="1" s="1"/>
  <c r="J35" i="1"/>
  <c r="O35" i="1" s="1"/>
  <c r="L45" i="1"/>
  <c r="L46" i="1" s="1"/>
  <c r="I56" i="1"/>
  <c r="N55" i="1" l="1"/>
  <c r="L47" i="1"/>
  <c r="L48" i="1" s="1"/>
  <c r="J36" i="1"/>
  <c r="O36" i="1" s="1"/>
  <c r="H37" i="1"/>
  <c r="G37" i="1" s="1"/>
  <c r="I57" i="1"/>
  <c r="N56" i="1" l="1"/>
  <c r="J37" i="1"/>
  <c r="O37" i="1" s="1"/>
  <c r="H38" i="1"/>
  <c r="G38" i="1" s="1"/>
  <c r="L49" i="1"/>
  <c r="L50" i="1" s="1"/>
  <c r="I58" i="1"/>
  <c r="N57" i="1" l="1"/>
  <c r="L51" i="1"/>
  <c r="L52" i="1" s="1"/>
  <c r="J38" i="1"/>
  <c r="O38" i="1" s="1"/>
  <c r="H39" i="1"/>
  <c r="G39" i="1" s="1"/>
  <c r="I59" i="1"/>
  <c r="N58" i="1" l="1"/>
  <c r="J39" i="1"/>
  <c r="O39" i="1" s="1"/>
  <c r="H40" i="1"/>
  <c r="G40" i="1" s="1"/>
  <c r="L53" i="1"/>
  <c r="L54" i="1" s="1"/>
  <c r="I60" i="1"/>
  <c r="N59" i="1" l="1"/>
  <c r="H41" i="1"/>
  <c r="G41" i="1" s="1"/>
  <c r="J40" i="1"/>
  <c r="O40" i="1" s="1"/>
  <c r="L55" i="1"/>
  <c r="L56" i="1" s="1"/>
  <c r="L57" i="1" s="1"/>
  <c r="I61" i="1"/>
  <c r="N60" i="1" l="1"/>
  <c r="L58" i="1"/>
  <c r="L59" i="1" s="1"/>
  <c r="J41" i="1"/>
  <c r="O41" i="1" s="1"/>
  <c r="H42" i="1"/>
  <c r="G42" i="1" s="1"/>
  <c r="N61" i="1" l="1"/>
  <c r="B30" i="1" s="1"/>
  <c r="H43" i="1"/>
  <c r="G43" i="1" s="1"/>
  <c r="J42" i="1"/>
  <c r="O42" i="1" s="1"/>
  <c r="L60" i="1"/>
  <c r="L61" i="1" s="1"/>
  <c r="B31" i="1" s="1"/>
  <c r="H44" i="1" l="1"/>
  <c r="G44" i="1" s="1"/>
  <c r="J43" i="1"/>
  <c r="O43" i="1" s="1"/>
  <c r="J44" i="1" l="1"/>
  <c r="O44" i="1" s="1"/>
  <c r="H45" i="1"/>
  <c r="G45" i="1" s="1"/>
  <c r="J45" i="1" l="1"/>
  <c r="O45" i="1" s="1"/>
  <c r="H46" i="1"/>
  <c r="G46" i="1" s="1"/>
  <c r="H47" i="1" l="1"/>
  <c r="G47" i="1" s="1"/>
  <c r="J46" i="1"/>
  <c r="O46" i="1" s="1"/>
  <c r="H48" i="1" l="1"/>
  <c r="G48" i="1" s="1"/>
  <c r="J47" i="1"/>
  <c r="O47" i="1" s="1"/>
  <c r="J48" i="1" l="1"/>
  <c r="O48" i="1" s="1"/>
  <c r="H49" i="1"/>
  <c r="G49" i="1" s="1"/>
  <c r="J49" i="1" l="1"/>
  <c r="O49" i="1" s="1"/>
  <c r="H50" i="1"/>
  <c r="G50" i="1" s="1"/>
  <c r="J50" i="1" l="1"/>
  <c r="O50" i="1" s="1"/>
  <c r="H51" i="1"/>
  <c r="G51" i="1" s="1"/>
  <c r="H52" i="1" l="1"/>
  <c r="G52" i="1" s="1"/>
  <c r="J51" i="1"/>
  <c r="O51" i="1" s="1"/>
  <c r="H53" i="1" l="1"/>
  <c r="G53" i="1" s="1"/>
  <c r="J52" i="1"/>
  <c r="O52" i="1" s="1"/>
  <c r="H54" i="1" l="1"/>
  <c r="G54" i="1" s="1"/>
  <c r="J53" i="1"/>
  <c r="O53" i="1" s="1"/>
  <c r="H55" i="1" l="1"/>
  <c r="G55" i="1" s="1"/>
  <c r="J54" i="1"/>
  <c r="O54" i="1" s="1"/>
  <c r="H56" i="1" l="1"/>
  <c r="G56" i="1" s="1"/>
  <c r="J55" i="1"/>
  <c r="O55" i="1" s="1"/>
  <c r="J56" i="1" l="1"/>
  <c r="O56" i="1" s="1"/>
  <c r="H57" i="1"/>
  <c r="G57" i="1" s="1"/>
  <c r="J57" i="1" l="1"/>
  <c r="O57" i="1" s="1"/>
  <c r="H58" i="1"/>
  <c r="G58" i="1" s="1"/>
  <c r="J58" i="1" l="1"/>
  <c r="O58" i="1" s="1"/>
  <c r="H59" i="1"/>
  <c r="G59" i="1" s="1"/>
  <c r="H60" i="1" l="1"/>
  <c r="G60" i="1" s="1"/>
  <c r="J59" i="1"/>
  <c r="O59" i="1" s="1"/>
  <c r="H61" i="1" l="1"/>
  <c r="G61" i="1" s="1"/>
  <c r="J60" i="1"/>
  <c r="O60" i="1" s="1"/>
  <c r="J61" i="1" l="1"/>
  <c r="O61" i="1" l="1"/>
  <c r="B32" i="1" s="1"/>
  <c r="B29" i="1"/>
</calcChain>
</file>

<file path=xl/sharedStrings.xml><?xml version="1.0" encoding="utf-8"?>
<sst xmlns="http://schemas.openxmlformats.org/spreadsheetml/2006/main" count="64" uniqueCount="58">
  <si>
    <t>BESLISSINGS VARIABELEN</t>
  </si>
  <si>
    <t>PER PERSOON !</t>
  </si>
  <si>
    <t xml:space="preserve">Waarvan eigen inbreng </t>
  </si>
  <si>
    <t>Maand</t>
  </si>
  <si>
    <t>Jaar</t>
  </si>
  <si>
    <t>Overdrachtskosten -&gt; prepayment kosten</t>
  </si>
  <si>
    <t>Aflossing (Resterende lening)</t>
  </si>
  <si>
    <t xml:space="preserve">Geactualiseerde waarde van vastgoed </t>
  </si>
  <si>
    <t>Vastgoed investering totaal</t>
  </si>
  <si>
    <t>S&amp;P investering maand</t>
  </si>
  <si>
    <t>S&amp;P investering totaal</t>
  </si>
  <si>
    <t>Staatsbon investering maand</t>
  </si>
  <si>
    <t>Staatsbon investering totaal</t>
  </si>
  <si>
    <t>Netto waarde</t>
  </si>
  <si>
    <t>Aankoopkosten vastgoed</t>
  </si>
  <si>
    <t>Huurkosten</t>
  </si>
  <si>
    <t>&lt; aankoopkosten !!</t>
  </si>
  <si>
    <t>Ratio S&amp;P t.o.v staatsbon investering in decimaal [0 tot 1]</t>
  </si>
  <si>
    <t>Termijn van de lening in jaar</t>
  </si>
  <si>
    <t>Huisprijs voor 2</t>
  </si>
  <si>
    <t>VASTE VARIABELEN</t>
  </si>
  <si>
    <t>Mijn netto waarde</t>
  </si>
  <si>
    <t>Maandelijks Sparen of Woning (van mijn salaris)</t>
  </si>
  <si>
    <t>MARKTVARIABELEN in brussel</t>
  </si>
  <si>
    <t>Notariskosten 2%</t>
  </si>
  <si>
    <t>Registratierechten 12,5% boven 200k</t>
  </si>
  <si>
    <t xml:space="preserve"> --&gt; -grote impact 400k</t>
  </si>
  <si>
    <t>Lening nodig</t>
  </si>
  <si>
    <t>Overblijvend Kapitaal</t>
  </si>
  <si>
    <t>Leningaflossing maandelijks</t>
  </si>
  <si>
    <t>Onderhoudskosten  (hypothese constant 1%/year) per maand</t>
  </si>
  <si>
    <t>Investeringsvermogen maandelijks (MOET POSITIEF ZIJN !!!) --------&gt;</t>
  </si>
  <si>
    <t>&gt; 0 !!!</t>
  </si>
  <si>
    <t>Vastgoed rendement in decimaal  [0 tot 1]</t>
  </si>
  <si>
    <t>S&amp;P rendement in decimaal  [0 tot 1]</t>
  </si>
  <si>
    <t>Staatsbon rendement in decimaal  [0 tot 1]</t>
  </si>
  <si>
    <t>Bank lening rate in  decimaal  [0 tot 1]</t>
  </si>
  <si>
    <t>Prepayment penalty of residual loan  decimaal [0 tot 1]</t>
  </si>
  <si>
    <t>Rendement maand</t>
  </si>
  <si>
    <r>
      <t>RESULTAAT</t>
    </r>
    <r>
      <rPr>
        <sz val="12"/>
        <color theme="1"/>
        <rFont val="Aptos Narrow"/>
        <scheme val="minor"/>
      </rPr>
      <t xml:space="preserve"> na </t>
    </r>
    <r>
      <rPr>
        <b/>
        <i/>
        <sz val="12"/>
        <color theme="1"/>
        <rFont val="Aptos Narrow"/>
        <scheme val="minor"/>
      </rPr>
      <t xml:space="preserve">5 jaar </t>
    </r>
    <r>
      <rPr>
        <sz val="12"/>
        <color theme="1"/>
        <rFont val="Aptos Narrow"/>
        <scheme val="minor"/>
      </rPr>
      <t>onder de beschreven hypothesen:</t>
    </r>
  </si>
  <si>
    <t>TOTAAL</t>
  </si>
  <si>
    <t>My new net worth</t>
  </si>
  <si>
    <t xml:space="preserve"> --&gt; per person !!</t>
  </si>
  <si>
    <t>Scenario onder budget van 1000</t>
  </si>
  <si>
    <t>400k appartement - 100k inbreng elk - 50% S&amp;P</t>
  </si>
  <si>
    <t>139k</t>
  </si>
  <si>
    <t>400k appartement - 100k inbreng  elk - 25% S&amp;P</t>
  </si>
  <si>
    <t>300k appartement - 100k inbreng elk - 50% S&amp;P</t>
  </si>
  <si>
    <t>154k</t>
  </si>
  <si>
    <t>300k appartement - 100k inbreng elk - 25% S&amp;P</t>
  </si>
  <si>
    <t>153k</t>
  </si>
  <si>
    <t>200k appartement - 100k inbreng elk - 50% S&amp;P</t>
  </si>
  <si>
    <t>169k</t>
  </si>
  <si>
    <t>200k appartement - 100k inbreng elk - 25% S&amp;P</t>
  </si>
  <si>
    <t>168k</t>
  </si>
  <si>
    <t>Niets kopen - 100k investering elk - 50% S&amp;P - 600 huur</t>
  </si>
  <si>
    <t>Niets kopen - 100k investering elk - 25% S&amp;P - 600 huur</t>
  </si>
  <si>
    <t>147k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</si>
</sst>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CA4B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5" borderId="0" xfId="0" applyFill="1" applyAlignment="1">
      <alignment horizontal="right"/>
    </xf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7" borderId="0" xfId="0" applyFill="1"/>
    <xf numFmtId="0" fontId="1" fillId="7" borderId="0" xfId="1" applyFill="1" applyBorder="1" applyProtection="1"/>
    <xf numFmtId="0" fontId="0" fillId="0" borderId="1" xfId="0" applyBorder="1"/>
    <xf numFmtId="0" fontId="2" fillId="0" borderId="1" xfId="0" applyFont="1" applyBorder="1"/>
    <xf numFmtId="0" fontId="2" fillId="7" borderId="0" xfId="0" applyFont="1" applyFill="1"/>
    <xf numFmtId="0" fontId="0" fillId="4" borderId="1" xfId="0" applyFill="1" applyBorder="1"/>
    <xf numFmtId="0" fontId="0" fillId="7" borderId="0" xfId="0" applyFill="1" applyAlignment="1">
      <alignment horizontal="right"/>
    </xf>
    <xf numFmtId="0" fontId="3" fillId="7" borderId="0" xfId="0" applyFont="1" applyFill="1"/>
    <xf numFmtId="0" fontId="0" fillId="8" borderId="1" xfId="0" applyFill="1" applyBorder="1"/>
    <xf numFmtId="0" fontId="2" fillId="9" borderId="0" xfId="0" applyFont="1" applyFill="1"/>
    <xf numFmtId="0" fontId="2" fillId="9" borderId="1" xfId="0" applyFont="1" applyFill="1" applyBorder="1"/>
    <xf numFmtId="0" fontId="0" fillId="9" borderId="1" xfId="0" applyFill="1" applyBorder="1"/>
    <xf numFmtId="0" fontId="0" fillId="7" borderId="2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2" borderId="4" xfId="0" applyFill="1" applyBorder="1"/>
    <xf numFmtId="0" fontId="2" fillId="2" borderId="5" xfId="0" applyFont="1" applyFill="1" applyBorder="1"/>
    <xf numFmtId="0" fontId="2" fillId="7" borderId="1" xfId="0" applyFont="1" applyFill="1" applyBorder="1"/>
    <xf numFmtId="0" fontId="2" fillId="10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CA4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ogebra.org/m/meXGx4V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EF47-EF17-9342-B4C3-BFC585BD1729}">
  <dimension ref="A1:O61"/>
  <sheetViews>
    <sheetView tabSelected="1" zoomScale="120" zoomScaleNormal="120" workbookViewId="0">
      <pane ySplit="1" topLeftCell="A2" activePane="bottomLeft" state="frozen"/>
      <selection pane="bottomLeft" activeCell="B32" sqref="B32"/>
    </sheetView>
  </sheetViews>
  <sheetFormatPr defaultColWidth="11" defaultRowHeight="15.95"/>
  <cols>
    <col min="1" max="1" width="52.125" customWidth="1"/>
    <col min="2" max="2" width="17.125" customWidth="1"/>
    <col min="3" max="3" width="20" customWidth="1"/>
    <col min="4" max="4" width="5.5" customWidth="1"/>
    <col min="5" max="5" width="12.125" customWidth="1"/>
    <col min="6" max="6" width="5.875" customWidth="1"/>
    <col min="7" max="7" width="35" customWidth="1"/>
    <col min="8" max="8" width="36" customWidth="1"/>
    <col min="9" max="9" width="37.125" customWidth="1"/>
    <col min="10" max="10" width="32.125" customWidth="1"/>
    <col min="11" max="11" width="20.875" customWidth="1"/>
    <col min="12" max="13" width="20" customWidth="1"/>
    <col min="14" max="15" width="28.5" customWidth="1"/>
    <col min="16" max="16" width="20.625" customWidth="1"/>
  </cols>
  <sheetData>
    <row r="1" spans="1:15" ht="17.100000000000001" thickBot="1">
      <c r="A1" s="1" t="s">
        <v>0</v>
      </c>
      <c r="B1" s="1" t="s">
        <v>1</v>
      </c>
      <c r="C1" s="29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5" t="s">
        <v>10</v>
      </c>
      <c r="M1" s="4" t="s">
        <v>11</v>
      </c>
      <c r="N1" s="5" t="s">
        <v>12</v>
      </c>
      <c r="O1" s="5" t="s">
        <v>13</v>
      </c>
    </row>
    <row r="2" spans="1:15" ht="17.100000000000001" thickBot="1">
      <c r="A2" s="1" t="s">
        <v>14</v>
      </c>
      <c r="B2" s="2">
        <v>200000</v>
      </c>
      <c r="C2" s="2">
        <v>100000</v>
      </c>
      <c r="E2" s="6">
        <v>0</v>
      </c>
      <c r="F2" s="6"/>
      <c r="G2" s="6">
        <f>H2*0.03</f>
        <v>3870</v>
      </c>
      <c r="H2" s="6">
        <f>B16</f>
        <v>129000</v>
      </c>
      <c r="I2" s="6">
        <f>B2</f>
        <v>200000</v>
      </c>
      <c r="J2" s="6">
        <f t="shared" ref="J2:J33" si="0">I2-H2-G2</f>
        <v>67130</v>
      </c>
      <c r="K2" s="6">
        <f>B17*B4</f>
        <v>0</v>
      </c>
      <c r="L2" s="6">
        <f>B17*B4</f>
        <v>0</v>
      </c>
      <c r="M2" s="6">
        <f>B17*(1-B4)</f>
        <v>0</v>
      </c>
      <c r="N2" s="6">
        <f>B17*(1-B4)</f>
        <v>0</v>
      </c>
      <c r="O2" s="6">
        <f t="shared" ref="O2:O33" si="1">J2+L2+N2</f>
        <v>67130</v>
      </c>
    </row>
    <row r="3" spans="1:15" ht="17.100000000000001" thickBot="1">
      <c r="A3" s="1" t="s">
        <v>15</v>
      </c>
      <c r="B3" s="2">
        <v>0</v>
      </c>
      <c r="C3" s="8" t="s">
        <v>16</v>
      </c>
      <c r="E3">
        <v>1</v>
      </c>
      <c r="F3">
        <f>INT(E3/12)+1</f>
        <v>1</v>
      </c>
      <c r="G3">
        <f>H3*0.03</f>
        <v>3848.5370729630536</v>
      </c>
      <c r="H3">
        <f t="shared" ref="H3:H34" si="2">MAX(H2-$B$18,0)</f>
        <v>128284.56909876845</v>
      </c>
      <c r="I3">
        <f t="shared" ref="I3:I34" si="3">I2*(1+$C$21)</f>
        <v>200330.31626038405</v>
      </c>
      <c r="J3">
        <f t="shared" si="0"/>
        <v>68197.210088652544</v>
      </c>
      <c r="K3">
        <f t="shared" ref="K3:K34" si="4" xml:space="preserve"> $B$20*$B$4</f>
        <v>58.951216050888817</v>
      </c>
      <c r="L3">
        <f t="shared" ref="L3:L34" si="5">L2*(1+$C$22)+K3</f>
        <v>58.951216050888817</v>
      </c>
      <c r="M3">
        <f t="shared" ref="M3:M34" si="6">$B$20*(1-$B$4)</f>
        <v>58.951216050888817</v>
      </c>
      <c r="N3">
        <f t="shared" ref="N3:N34" si="7">N2*(1+$C$23)+M3</f>
        <v>58.951216050888817</v>
      </c>
      <c r="O3">
        <f t="shared" si="1"/>
        <v>68315.112520754323</v>
      </c>
    </row>
    <row r="4" spans="1:15" ht="17.100000000000001" thickBot="1">
      <c r="A4" s="1" t="s">
        <v>17</v>
      </c>
      <c r="B4" s="2">
        <v>0.5</v>
      </c>
      <c r="E4">
        <v>2</v>
      </c>
      <c r="F4">
        <f t="shared" ref="F4:F61" si="8">INT(E4/12)+1</f>
        <v>1</v>
      </c>
      <c r="G4">
        <f t="shared" ref="G4:G61" si="9">H4*0.03</f>
        <v>3827.0741459261067</v>
      </c>
      <c r="H4">
        <f t="shared" si="2"/>
        <v>127569.1381975369</v>
      </c>
      <c r="I4">
        <f t="shared" si="3"/>
        <v>200661.17806492746</v>
      </c>
      <c r="J4">
        <f t="shared" si="0"/>
        <v>69264.965721464454</v>
      </c>
      <c r="K4">
        <f t="shared" si="4"/>
        <v>58.951216050888817</v>
      </c>
      <c r="L4">
        <f t="shared" si="5"/>
        <v>118.2357508480937</v>
      </c>
      <c r="M4">
        <f t="shared" si="6"/>
        <v>58.951216050888817</v>
      </c>
      <c r="N4">
        <f t="shared" si="7"/>
        <v>118.04782170396449</v>
      </c>
      <c r="O4">
        <f t="shared" si="1"/>
        <v>69501.24929401651</v>
      </c>
    </row>
    <row r="5" spans="1:15" ht="17.100000000000001" thickBot="1">
      <c r="A5" s="1" t="s">
        <v>18</v>
      </c>
      <c r="B5" s="7">
        <v>20</v>
      </c>
      <c r="E5">
        <v>3</v>
      </c>
      <c r="F5">
        <f t="shared" si="8"/>
        <v>1</v>
      </c>
      <c r="G5">
        <f t="shared" si="9"/>
        <v>3805.6112188891602</v>
      </c>
      <c r="H5">
        <f t="shared" si="2"/>
        <v>126853.70729630535</v>
      </c>
      <c r="I5">
        <f t="shared" si="3"/>
        <v>200992.58631464076</v>
      </c>
      <c r="J5">
        <f t="shared" si="0"/>
        <v>70333.267799446257</v>
      </c>
      <c r="K5">
        <f t="shared" si="4"/>
        <v>58.951216050888817</v>
      </c>
      <c r="L5">
        <f t="shared" si="5"/>
        <v>177.85548902426666</v>
      </c>
      <c r="M5">
        <f t="shared" si="6"/>
        <v>58.951216050888817</v>
      </c>
      <c r="N5">
        <f t="shared" si="7"/>
        <v>177.29017552920808</v>
      </c>
      <c r="O5">
        <f t="shared" si="1"/>
        <v>70688.413463999736</v>
      </c>
    </row>
    <row r="6" spans="1:15">
      <c r="B6" s="26" t="s">
        <v>19</v>
      </c>
      <c r="E6">
        <v>4</v>
      </c>
      <c r="F6">
        <f t="shared" si="8"/>
        <v>1</v>
      </c>
      <c r="G6">
        <f t="shared" si="9"/>
        <v>3784.1482918522138</v>
      </c>
      <c r="H6">
        <f t="shared" si="2"/>
        <v>126138.2763950738</v>
      </c>
      <c r="I6">
        <f t="shared" si="3"/>
        <v>201324.5419120226</v>
      </c>
      <c r="J6">
        <f t="shared" si="0"/>
        <v>71402.11722509659</v>
      </c>
      <c r="K6">
        <f t="shared" si="4"/>
        <v>58.951216050888817</v>
      </c>
      <c r="L6">
        <f t="shared" si="5"/>
        <v>237.81232586804674</v>
      </c>
      <c r="M6">
        <f t="shared" si="6"/>
        <v>58.951216050888817</v>
      </c>
      <c r="N6">
        <f t="shared" si="7"/>
        <v>236.678636980931</v>
      </c>
      <c r="O6">
        <f t="shared" si="1"/>
        <v>71876.60818794556</v>
      </c>
    </row>
    <row r="7" spans="1:15" ht="17.100000000000001" thickBot="1">
      <c r="B7" s="25">
        <f>$B$2*2</f>
        <v>400000</v>
      </c>
      <c r="E7">
        <v>5</v>
      </c>
      <c r="F7">
        <f t="shared" si="8"/>
        <v>1</v>
      </c>
      <c r="G7">
        <f t="shared" si="9"/>
        <v>3762.6853648152673</v>
      </c>
      <c r="H7">
        <f t="shared" si="2"/>
        <v>125422.84549384225</v>
      </c>
      <c r="I7">
        <f t="shared" si="3"/>
        <v>201657.04576106215</v>
      </c>
      <c r="J7">
        <f t="shared" si="0"/>
        <v>72471.51490240464</v>
      </c>
      <c r="K7">
        <f t="shared" si="4"/>
        <v>58.951216050888817</v>
      </c>
      <c r="L7">
        <f t="shared" si="5"/>
        <v>298.10816738431049</v>
      </c>
      <c r="M7">
        <f t="shared" si="6"/>
        <v>58.951216050888817</v>
      </c>
      <c r="N7">
        <f t="shared" si="7"/>
        <v>296.21356639995594</v>
      </c>
      <c r="O7">
        <f t="shared" si="1"/>
        <v>73065.836636188906</v>
      </c>
    </row>
    <row r="8" spans="1:15">
      <c r="E8">
        <v>6</v>
      </c>
      <c r="F8">
        <f t="shared" si="8"/>
        <v>1</v>
      </c>
      <c r="G8">
        <f t="shared" si="9"/>
        <v>3741.2224377783209</v>
      </c>
      <c r="H8">
        <f t="shared" si="2"/>
        <v>124707.4145926107</v>
      </c>
      <c r="I8">
        <f t="shared" si="3"/>
        <v>201990.09876724158</v>
      </c>
      <c r="J8">
        <f t="shared" si="0"/>
        <v>73541.461736852551</v>
      </c>
      <c r="K8">
        <f t="shared" si="4"/>
        <v>58.951216050888817</v>
      </c>
      <c r="L8">
        <f t="shared" si="5"/>
        <v>358.74493035476314</v>
      </c>
      <c r="M8">
        <f t="shared" si="6"/>
        <v>58.951216050888817</v>
      </c>
      <c r="N8">
        <f t="shared" si="7"/>
        <v>355.89532501580322</v>
      </c>
      <c r="O8">
        <f t="shared" si="1"/>
        <v>74256.101992223121</v>
      </c>
    </row>
    <row r="9" spans="1:15" ht="17.100000000000001" thickBot="1">
      <c r="A9" s="20" t="s">
        <v>20</v>
      </c>
      <c r="E9">
        <v>7</v>
      </c>
      <c r="F9">
        <f t="shared" si="8"/>
        <v>1</v>
      </c>
      <c r="G9">
        <f t="shared" si="9"/>
        <v>3719.7595107413745</v>
      </c>
      <c r="H9">
        <f t="shared" si="2"/>
        <v>123991.98369137915</v>
      </c>
      <c r="I9">
        <f t="shared" si="3"/>
        <v>202323.70183753857</v>
      </c>
      <c r="J9">
        <f t="shared" si="0"/>
        <v>74611.958635418036</v>
      </c>
      <c r="K9">
        <f t="shared" si="4"/>
        <v>58.951216050888817</v>
      </c>
      <c r="L9">
        <f t="shared" si="5"/>
        <v>419.72454239887236</v>
      </c>
      <c r="M9">
        <f t="shared" si="6"/>
        <v>58.951216050888817</v>
      </c>
      <c r="N9">
        <f t="shared" si="7"/>
        <v>415.72427494888274</v>
      </c>
      <c r="O9">
        <f t="shared" si="1"/>
        <v>75447.407452765794</v>
      </c>
    </row>
    <row r="10" spans="1:15" ht="17.100000000000001" thickBot="1">
      <c r="A10" s="21" t="s">
        <v>21</v>
      </c>
      <c r="B10" s="22">
        <v>100000</v>
      </c>
      <c r="E10">
        <v>8</v>
      </c>
      <c r="F10">
        <f t="shared" si="8"/>
        <v>1</v>
      </c>
      <c r="G10">
        <f t="shared" si="9"/>
        <v>3698.296583704428</v>
      </c>
      <c r="H10">
        <f t="shared" si="2"/>
        <v>123276.5527901476</v>
      </c>
      <c r="I10">
        <f t="shared" si="3"/>
        <v>202657.85588042872</v>
      </c>
      <c r="J10">
        <f t="shared" si="0"/>
        <v>75683.006506576683</v>
      </c>
      <c r="K10">
        <f t="shared" si="4"/>
        <v>58.951216050888817</v>
      </c>
      <c r="L10">
        <f t="shared" si="5"/>
        <v>481.04894203514658</v>
      </c>
      <c r="M10">
        <f t="shared" si="6"/>
        <v>58.951216050888817</v>
      </c>
      <c r="N10">
        <f t="shared" si="7"/>
        <v>475.70077921269086</v>
      </c>
      <c r="O10">
        <f t="shared" si="1"/>
        <v>76639.756227824531</v>
      </c>
    </row>
    <row r="11" spans="1:15" ht="17.100000000000001" thickBot="1">
      <c r="A11" s="21" t="s">
        <v>22</v>
      </c>
      <c r="B11" s="19">
        <v>1000</v>
      </c>
      <c r="E11">
        <v>9</v>
      </c>
      <c r="F11">
        <f t="shared" si="8"/>
        <v>1</v>
      </c>
      <c r="G11">
        <f t="shared" si="9"/>
        <v>3676.8336566674816</v>
      </c>
      <c r="H11">
        <f t="shared" si="2"/>
        <v>122561.12188891605</v>
      </c>
      <c r="I11">
        <f t="shared" si="3"/>
        <v>202992.56180588808</v>
      </c>
      <c r="J11">
        <f t="shared" si="0"/>
        <v>76754.606260304543</v>
      </c>
      <c r="K11">
        <f t="shared" si="4"/>
        <v>58.951216050888817</v>
      </c>
      <c r="L11">
        <f t="shared" si="5"/>
        <v>542.7200787427596</v>
      </c>
      <c r="M11">
        <f t="shared" si="6"/>
        <v>58.951216050888817</v>
      </c>
      <c r="N11">
        <f t="shared" si="7"/>
        <v>535.82520171601323</v>
      </c>
      <c r="O11">
        <f t="shared" si="1"/>
        <v>77833.151540763312</v>
      </c>
    </row>
    <row r="12" spans="1:15">
      <c r="E12">
        <v>10</v>
      </c>
      <c r="F12">
        <f t="shared" si="8"/>
        <v>1</v>
      </c>
      <c r="G12">
        <f t="shared" si="9"/>
        <v>3655.3707296305352</v>
      </c>
      <c r="H12">
        <f t="shared" si="2"/>
        <v>121845.6909876845</v>
      </c>
      <c r="I12">
        <f t="shared" si="3"/>
        <v>203327.82052539557</v>
      </c>
      <c r="J12">
        <f t="shared" si="0"/>
        <v>77826.758808080529</v>
      </c>
      <c r="K12">
        <f t="shared" si="4"/>
        <v>58.951216050888817</v>
      </c>
      <c r="L12">
        <f t="shared" si="5"/>
        <v>604.73991302352397</v>
      </c>
      <c r="M12">
        <f t="shared" si="6"/>
        <v>58.951216050888817</v>
      </c>
      <c r="N12">
        <f t="shared" si="7"/>
        <v>596.09790726513268</v>
      </c>
      <c r="O12">
        <f t="shared" si="1"/>
        <v>79027.596628369196</v>
      </c>
    </row>
    <row r="13" spans="1:15">
      <c r="A13" s="15" t="s">
        <v>23</v>
      </c>
      <c r="D13" s="9"/>
      <c r="E13">
        <v>11</v>
      </c>
      <c r="F13">
        <f t="shared" si="8"/>
        <v>1</v>
      </c>
      <c r="G13">
        <f t="shared" si="9"/>
        <v>3633.9078025935883</v>
      </c>
      <c r="H13">
        <f t="shared" si="2"/>
        <v>121130.26008645295</v>
      </c>
      <c r="I13">
        <f t="shared" si="3"/>
        <v>203663.63295193549</v>
      </c>
      <c r="J13">
        <f t="shared" si="0"/>
        <v>78899.46506288895</v>
      </c>
      <c r="K13">
        <f t="shared" si="4"/>
        <v>58.951216050888817</v>
      </c>
      <c r="L13">
        <f t="shared" si="5"/>
        <v>667.11041646421461</v>
      </c>
      <c r="M13">
        <f t="shared" si="6"/>
        <v>58.951216050888817</v>
      </c>
      <c r="N13">
        <f t="shared" si="7"/>
        <v>656.51926156604293</v>
      </c>
      <c r="O13">
        <f t="shared" si="1"/>
        <v>80223.094740919216</v>
      </c>
    </row>
    <row r="14" spans="1:15">
      <c r="A14" s="11" t="s">
        <v>24</v>
      </c>
      <c r="B14" s="11">
        <f>B2*0.02</f>
        <v>4000</v>
      </c>
      <c r="E14">
        <v>12</v>
      </c>
      <c r="F14">
        <f t="shared" si="8"/>
        <v>2</v>
      </c>
      <c r="G14">
        <f t="shared" si="9"/>
        <v>3612.4448755566418</v>
      </c>
      <c r="H14">
        <f t="shared" si="2"/>
        <v>120414.8291852214</v>
      </c>
      <c r="I14">
        <f t="shared" si="3"/>
        <v>204000.00000000006</v>
      </c>
      <c r="J14">
        <f t="shared" si="0"/>
        <v>79972.725939222015</v>
      </c>
      <c r="K14">
        <f t="shared" si="4"/>
        <v>58.951216050888817</v>
      </c>
      <c r="L14">
        <f t="shared" si="5"/>
        <v>729.83357179924451</v>
      </c>
      <c r="M14">
        <f t="shared" si="6"/>
        <v>58.951216050888817</v>
      </c>
      <c r="N14">
        <f t="shared" si="7"/>
        <v>717.08963122666717</v>
      </c>
      <c r="O14">
        <f t="shared" si="1"/>
        <v>81419.64914224793</v>
      </c>
    </row>
    <row r="15" spans="1:15">
      <c r="A15" s="11" t="s">
        <v>25</v>
      </c>
      <c r="B15" s="11">
        <f>MAX((B7-200000),0)*0.125</f>
        <v>25000</v>
      </c>
      <c r="C15" t="s">
        <v>26</v>
      </c>
      <c r="E15">
        <v>13</v>
      </c>
      <c r="F15">
        <f t="shared" si="8"/>
        <v>2</v>
      </c>
      <c r="G15">
        <f t="shared" si="9"/>
        <v>3590.9819485196954</v>
      </c>
      <c r="H15">
        <f t="shared" si="2"/>
        <v>119699.39828398985</v>
      </c>
      <c r="I15">
        <f t="shared" si="3"/>
        <v>204336.92258559179</v>
      </c>
      <c r="J15">
        <f t="shared" si="0"/>
        <v>81046.542353082245</v>
      </c>
      <c r="K15">
        <f t="shared" si="4"/>
        <v>58.951216050888817</v>
      </c>
      <c r="L15">
        <f t="shared" si="5"/>
        <v>792.91137297369551</v>
      </c>
      <c r="M15">
        <f t="shared" si="6"/>
        <v>58.951216050888817</v>
      </c>
      <c r="N15">
        <f t="shared" si="7"/>
        <v>777.80938375908272</v>
      </c>
      <c r="O15">
        <f t="shared" si="1"/>
        <v>82617.26310981503</v>
      </c>
    </row>
    <row r="16" spans="1:15">
      <c r="A16" s="11" t="s">
        <v>27</v>
      </c>
      <c r="B16" s="11">
        <f>MAX(B2+B14+B15-C2,0)</f>
        <v>129000</v>
      </c>
      <c r="E16">
        <v>14</v>
      </c>
      <c r="F16">
        <f t="shared" si="8"/>
        <v>2</v>
      </c>
      <c r="G16">
        <f t="shared" si="9"/>
        <v>3569.5190214827489</v>
      </c>
      <c r="H16">
        <f t="shared" si="2"/>
        <v>118983.9673827583</v>
      </c>
      <c r="I16">
        <f t="shared" si="3"/>
        <v>204674.40162622608</v>
      </c>
      <c r="J16">
        <f t="shared" si="0"/>
        <v>82120.915221985037</v>
      </c>
      <c r="K16">
        <f t="shared" si="4"/>
        <v>58.951216050888817</v>
      </c>
      <c r="L16">
        <f t="shared" si="5"/>
        <v>856.34582520670472</v>
      </c>
      <c r="M16">
        <f t="shared" si="6"/>
        <v>58.951216050888817</v>
      </c>
      <c r="N16">
        <f t="shared" si="7"/>
        <v>838.6788875817507</v>
      </c>
      <c r="O16">
        <f t="shared" si="1"/>
        <v>83815.939934773487</v>
      </c>
    </row>
    <row r="17" spans="1:15">
      <c r="A17" s="11" t="s">
        <v>28</v>
      </c>
      <c r="B17" s="11">
        <f>B10-C2</f>
        <v>0</v>
      </c>
      <c r="E17">
        <v>15</v>
      </c>
      <c r="F17">
        <f t="shared" si="8"/>
        <v>2</v>
      </c>
      <c r="G17">
        <f t="shared" si="9"/>
        <v>3548.0560944458025</v>
      </c>
      <c r="H17">
        <f t="shared" si="2"/>
        <v>118268.53648152675</v>
      </c>
      <c r="I17">
        <f t="shared" si="3"/>
        <v>205012.43804093366</v>
      </c>
      <c r="J17">
        <f t="shared" si="0"/>
        <v>83195.845464961109</v>
      </c>
      <c r="K17">
        <f t="shared" si="4"/>
        <v>58.951216050888817</v>
      </c>
      <c r="L17">
        <f t="shared" si="5"/>
        <v>920.13894505520977</v>
      </c>
      <c r="M17">
        <f t="shared" si="6"/>
        <v>58.951216050888817</v>
      </c>
      <c r="N17">
        <f t="shared" si="7"/>
        <v>899.69851202175164</v>
      </c>
      <c r="O17">
        <f t="shared" si="1"/>
        <v>85015.682922038075</v>
      </c>
    </row>
    <row r="18" spans="1:15">
      <c r="A18" s="12" t="s">
        <v>29</v>
      </c>
      <c r="B18" s="11">
        <f>B16*(B24/12*(1+B24/12)^(B5*12))/((1+B24/12)^(B5*12)-1)</f>
        <v>715.43090123155571</v>
      </c>
      <c r="E18">
        <v>16</v>
      </c>
      <c r="F18">
        <f t="shared" si="8"/>
        <v>2</v>
      </c>
      <c r="G18">
        <f t="shared" si="9"/>
        <v>3526.5931674088561</v>
      </c>
      <c r="H18">
        <f t="shared" si="2"/>
        <v>117553.1055802952</v>
      </c>
      <c r="I18">
        <f t="shared" si="3"/>
        <v>205351.03275026314</v>
      </c>
      <c r="J18">
        <f t="shared" si="0"/>
        <v>84271.334002559088</v>
      </c>
      <c r="K18">
        <f t="shared" si="4"/>
        <v>58.951216050888817</v>
      </c>
      <c r="L18">
        <f t="shared" si="5"/>
        <v>984.29276047805445</v>
      </c>
      <c r="M18">
        <f t="shared" si="6"/>
        <v>58.951216050888817</v>
      </c>
      <c r="N18">
        <f t="shared" si="7"/>
        <v>960.86862731702627</v>
      </c>
      <c r="O18">
        <f t="shared" si="1"/>
        <v>86216.495390354175</v>
      </c>
    </row>
    <row r="19" spans="1:15">
      <c r="A19" s="11" t="s">
        <v>30</v>
      </c>
      <c r="B19" s="11">
        <f>(B2*0.01)/12</f>
        <v>166.66666666666666</v>
      </c>
      <c r="E19">
        <v>17</v>
      </c>
      <c r="F19">
        <f t="shared" si="8"/>
        <v>2</v>
      </c>
      <c r="G19">
        <f t="shared" si="9"/>
        <v>3505.1302403719096</v>
      </c>
      <c r="H19">
        <f t="shared" si="2"/>
        <v>116837.67467906365</v>
      </c>
      <c r="I19">
        <f t="shared" si="3"/>
        <v>205690.18667628348</v>
      </c>
      <c r="J19">
        <f t="shared" si="0"/>
        <v>85347.381756847913</v>
      </c>
      <c r="K19">
        <f t="shared" si="4"/>
        <v>58.951216050888817</v>
      </c>
      <c r="L19">
        <f t="shared" si="5"/>
        <v>1048.8093109004567</v>
      </c>
      <c r="M19">
        <f t="shared" si="6"/>
        <v>58.951216050888817</v>
      </c>
      <c r="N19">
        <f t="shared" si="7"/>
        <v>1022.189604618622</v>
      </c>
      <c r="O19">
        <f t="shared" si="1"/>
        <v>87418.380672366984</v>
      </c>
    </row>
    <row r="20" spans="1:15">
      <c r="A20" s="11" t="s">
        <v>31</v>
      </c>
      <c r="B20" s="15">
        <f>B11-B18-B19-B3</f>
        <v>117.90243210177763</v>
      </c>
      <c r="C20" s="8" t="s">
        <v>32</v>
      </c>
      <c r="E20">
        <v>18</v>
      </c>
      <c r="F20">
        <f>INT(E20/12)+1</f>
        <v>2</v>
      </c>
      <c r="G20">
        <f t="shared" si="9"/>
        <v>3483.6673133349632</v>
      </c>
      <c r="H20">
        <f t="shared" si="2"/>
        <v>116122.2437778321</v>
      </c>
      <c r="I20">
        <f t="shared" si="3"/>
        <v>206029.90074258653</v>
      </c>
      <c r="J20">
        <f t="shared" si="0"/>
        <v>86423.989651419455</v>
      </c>
      <c r="K20">
        <f t="shared" si="4"/>
        <v>58.951216050888817</v>
      </c>
      <c r="L20">
        <f t="shared" si="5"/>
        <v>1113.6906472788412</v>
      </c>
      <c r="M20">
        <f t="shared" si="6"/>
        <v>58.951216050888817</v>
      </c>
      <c r="N20">
        <f t="shared" si="7"/>
        <v>1083.6618159929449</v>
      </c>
      <c r="O20">
        <f t="shared" si="1"/>
        <v>88621.342114691244</v>
      </c>
    </row>
    <row r="21" spans="1:15">
      <c r="A21" s="18" t="s">
        <v>33</v>
      </c>
      <c r="B21" s="17">
        <v>0.02</v>
      </c>
      <c r="C21" s="23">
        <f>(1+B21)^(1/12)-1</f>
        <v>1.6515813019202241E-3</v>
      </c>
      <c r="E21">
        <v>19</v>
      </c>
      <c r="F21">
        <f t="shared" si="8"/>
        <v>2</v>
      </c>
      <c r="G21">
        <f t="shared" si="9"/>
        <v>3462.2043862980163</v>
      </c>
      <c r="H21">
        <f t="shared" si="2"/>
        <v>115406.81287660055</v>
      </c>
      <c r="I21">
        <f t="shared" si="3"/>
        <v>206370.17587428947</v>
      </c>
      <c r="J21">
        <f t="shared" si="0"/>
        <v>87501.1586113909</v>
      </c>
      <c r="K21">
        <f t="shared" si="4"/>
        <v>58.951216050888817</v>
      </c>
      <c r="L21">
        <f t="shared" si="5"/>
        <v>1178.9388321660381</v>
      </c>
      <c r="M21">
        <f t="shared" si="6"/>
        <v>58.951216050888817</v>
      </c>
      <c r="N21">
        <f t="shared" si="7"/>
        <v>1145.285634424017</v>
      </c>
      <c r="O21">
        <f t="shared" si="1"/>
        <v>89825.38307798095</v>
      </c>
    </row>
    <row r="22" spans="1:15">
      <c r="A22" s="18" t="s">
        <v>34</v>
      </c>
      <c r="B22" s="17">
        <v>7.0000000000000007E-2</v>
      </c>
      <c r="C22" s="23">
        <f t="shared" ref="C22:C25" si="10">(1+B22)^(1/12)-1</f>
        <v>5.6541453874052738E-3</v>
      </c>
      <c r="E22">
        <v>20</v>
      </c>
      <c r="F22">
        <f t="shared" si="8"/>
        <v>2</v>
      </c>
      <c r="G22">
        <f t="shared" si="9"/>
        <v>3440.7414592610698</v>
      </c>
      <c r="H22">
        <f t="shared" si="2"/>
        <v>114691.381975369</v>
      </c>
      <c r="I22">
        <f t="shared" si="3"/>
        <v>206711.01299803745</v>
      </c>
      <c r="J22">
        <f t="shared" si="0"/>
        <v>88578.889563407371</v>
      </c>
      <c r="K22">
        <f t="shared" si="4"/>
        <v>58.951216050888817</v>
      </c>
      <c r="L22">
        <f t="shared" si="5"/>
        <v>1244.5559397768516</v>
      </c>
      <c r="M22">
        <f t="shared" si="6"/>
        <v>58.951216050888817</v>
      </c>
      <c r="N22">
        <f t="shared" si="7"/>
        <v>1207.0614338157395</v>
      </c>
      <c r="O22">
        <f t="shared" si="1"/>
        <v>91030.506936999969</v>
      </c>
    </row>
    <row r="23" spans="1:15">
      <c r="A23" s="18" t="s">
        <v>35</v>
      </c>
      <c r="B23" s="17">
        <v>0.03</v>
      </c>
      <c r="C23" s="23">
        <f t="shared" si="10"/>
        <v>2.4662697723036864E-3</v>
      </c>
      <c r="E23">
        <v>21</v>
      </c>
      <c r="F23">
        <f t="shared" si="8"/>
        <v>2</v>
      </c>
      <c r="G23">
        <f t="shared" si="9"/>
        <v>3419.2785322241234</v>
      </c>
      <c r="H23">
        <f t="shared" si="2"/>
        <v>113975.95107413745</v>
      </c>
      <c r="I23">
        <f t="shared" si="3"/>
        <v>207052.413042006</v>
      </c>
      <c r="J23">
        <f t="shared" si="0"/>
        <v>89657.183435644416</v>
      </c>
      <c r="K23">
        <f t="shared" si="4"/>
        <v>58.951216050888817</v>
      </c>
      <c r="L23">
        <f t="shared" si="5"/>
        <v>1310.5440560539976</v>
      </c>
      <c r="M23">
        <f t="shared" si="6"/>
        <v>58.951216050888817</v>
      </c>
      <c r="N23">
        <f t="shared" si="7"/>
        <v>1268.9895889941617</v>
      </c>
      <c r="O23">
        <f t="shared" si="1"/>
        <v>92236.717080692586</v>
      </c>
    </row>
    <row r="24" spans="1:15">
      <c r="A24" s="18" t="s">
        <v>36</v>
      </c>
      <c r="B24" s="17">
        <v>0.03</v>
      </c>
      <c r="C24" s="23">
        <f t="shared" si="10"/>
        <v>2.4662697723036864E-3</v>
      </c>
      <c r="E24">
        <v>22</v>
      </c>
      <c r="F24">
        <f t="shared" si="8"/>
        <v>2</v>
      </c>
      <c r="G24">
        <f t="shared" si="9"/>
        <v>3397.815605187177</v>
      </c>
      <c r="H24">
        <f t="shared" si="2"/>
        <v>113260.5201729059</v>
      </c>
      <c r="I24">
        <f t="shared" si="3"/>
        <v>207394.37693590362</v>
      </c>
      <c r="J24">
        <f t="shared" si="0"/>
        <v>90736.041157810541</v>
      </c>
      <c r="K24">
        <f t="shared" si="4"/>
        <v>58.951216050888817</v>
      </c>
      <c r="L24">
        <f t="shared" si="5"/>
        <v>1376.9052787344156</v>
      </c>
      <c r="M24">
        <f t="shared" si="6"/>
        <v>58.951216050888817</v>
      </c>
      <c r="N24">
        <f t="shared" si="7"/>
        <v>1331.0704757097551</v>
      </c>
      <c r="O24">
        <f t="shared" si="1"/>
        <v>93444.016912254709</v>
      </c>
    </row>
    <row r="25" spans="1:15" ht="17.100000000000001" thickBot="1">
      <c r="A25" s="18" t="s">
        <v>37</v>
      </c>
      <c r="B25" s="17">
        <v>0.03</v>
      </c>
      <c r="C25" s="24">
        <f t="shared" si="10"/>
        <v>2.4662697723036864E-3</v>
      </c>
      <c r="E25">
        <v>23</v>
      </c>
      <c r="F25">
        <f t="shared" si="8"/>
        <v>2</v>
      </c>
      <c r="G25">
        <f t="shared" si="9"/>
        <v>3376.3526781502305</v>
      </c>
      <c r="H25">
        <f t="shared" si="2"/>
        <v>112545.08927167435</v>
      </c>
      <c r="I25">
        <f t="shared" si="3"/>
        <v>207736.90561097435</v>
      </c>
      <c r="J25">
        <f t="shared" si="0"/>
        <v>91815.46366114977</v>
      </c>
      <c r="K25">
        <f t="shared" si="4"/>
        <v>58.951216050888817</v>
      </c>
      <c r="L25">
        <f t="shared" si="5"/>
        <v>1443.6417174159546</v>
      </c>
      <c r="M25">
        <f t="shared" si="6"/>
        <v>58.951216050888817</v>
      </c>
      <c r="N25">
        <f t="shared" si="7"/>
        <v>1393.3044706396929</v>
      </c>
      <c r="O25">
        <f t="shared" si="1"/>
        <v>94652.409849205418</v>
      </c>
    </row>
    <row r="26" spans="1:15" ht="17.100000000000001" thickBot="1">
      <c r="C26" s="27" t="s">
        <v>38</v>
      </c>
      <c r="E26">
        <v>24</v>
      </c>
      <c r="F26">
        <f t="shared" si="8"/>
        <v>3</v>
      </c>
      <c r="G26">
        <f t="shared" si="9"/>
        <v>3354.8897511132841</v>
      </c>
      <c r="H26">
        <f t="shared" si="2"/>
        <v>111829.6583704428</v>
      </c>
      <c r="I26">
        <f t="shared" si="3"/>
        <v>208080.0000000002</v>
      </c>
      <c r="J26">
        <f t="shared" si="0"/>
        <v>92895.451878444117</v>
      </c>
      <c r="K26">
        <f t="shared" si="4"/>
        <v>58.951216050888817</v>
      </c>
      <c r="L26">
        <f t="shared" si="5"/>
        <v>1510.7554936244367</v>
      </c>
      <c r="M26">
        <f t="shared" si="6"/>
        <v>58.951216050888817</v>
      </c>
      <c r="N26">
        <f t="shared" si="7"/>
        <v>1455.691951390136</v>
      </c>
      <c r="O26">
        <f t="shared" si="1"/>
        <v>95861.899323458696</v>
      </c>
    </row>
    <row r="27" spans="1:15" ht="17.100000000000001" thickBot="1">
      <c r="E27">
        <v>25</v>
      </c>
      <c r="F27">
        <f t="shared" si="8"/>
        <v>3</v>
      </c>
      <c r="G27">
        <f t="shared" si="9"/>
        <v>3333.4268240763377</v>
      </c>
      <c r="H27">
        <f t="shared" si="2"/>
        <v>111114.22746921126</v>
      </c>
      <c r="I27">
        <f t="shared" si="3"/>
        <v>208423.66103730377</v>
      </c>
      <c r="J27">
        <f t="shared" si="0"/>
        <v>93976.00674401618</v>
      </c>
      <c r="K27">
        <f t="shared" si="4"/>
        <v>58.951216050888817</v>
      </c>
      <c r="L27">
        <f t="shared" si="5"/>
        <v>1578.2487408810994</v>
      </c>
      <c r="M27">
        <f t="shared" si="6"/>
        <v>58.951216050888817</v>
      </c>
      <c r="N27">
        <f t="shared" si="7"/>
        <v>1518.2332964985242</v>
      </c>
      <c r="O27">
        <f t="shared" si="1"/>
        <v>97072.488781395805</v>
      </c>
    </row>
    <row r="28" spans="1:15" ht="17.100000000000001" thickBot="1">
      <c r="A28" s="14" t="s">
        <v>39</v>
      </c>
      <c r="B28" s="13" t="s">
        <v>40</v>
      </c>
      <c r="E28">
        <v>26</v>
      </c>
      <c r="F28">
        <f t="shared" si="8"/>
        <v>3</v>
      </c>
      <c r="G28">
        <f t="shared" si="9"/>
        <v>3311.9638970393912</v>
      </c>
      <c r="H28">
        <f t="shared" si="2"/>
        <v>110398.79656797971</v>
      </c>
      <c r="I28">
        <f t="shared" si="3"/>
        <v>208767.88965875073</v>
      </c>
      <c r="J28">
        <f t="shared" si="0"/>
        <v>95057.129193731642</v>
      </c>
      <c r="K28">
        <f t="shared" si="4"/>
        <v>58.951216050888817</v>
      </c>
      <c r="L28">
        <f t="shared" si="5"/>
        <v>1646.1236047704192</v>
      </c>
      <c r="M28">
        <f t="shared" si="6"/>
        <v>58.951216050888817</v>
      </c>
      <c r="N28">
        <f t="shared" si="7"/>
        <v>1580.9288854358724</v>
      </c>
      <c r="O28">
        <f t="shared" si="1"/>
        <v>98284.181683937932</v>
      </c>
    </row>
    <row r="29" spans="1:15" ht="17.100000000000001" thickBot="1">
      <c r="A29" s="13" t="s">
        <v>8</v>
      </c>
      <c r="B29" s="13">
        <f>J61</f>
        <v>131058.80199745252</v>
      </c>
      <c r="E29">
        <v>27</v>
      </c>
      <c r="F29">
        <f t="shared" si="8"/>
        <v>3</v>
      </c>
      <c r="G29">
        <f t="shared" si="9"/>
        <v>3290.5009700024443</v>
      </c>
      <c r="H29">
        <f t="shared" si="2"/>
        <v>109683.36566674816</v>
      </c>
      <c r="I29">
        <f t="shared" si="3"/>
        <v>209112.68680175248</v>
      </c>
      <c r="J29">
        <f t="shared" si="0"/>
        <v>96138.820165001889</v>
      </c>
      <c r="K29">
        <f t="shared" si="4"/>
        <v>58.951216050888817</v>
      </c>
      <c r="L29">
        <f t="shared" si="5"/>
        <v>1714.3822430083196</v>
      </c>
      <c r="M29">
        <f t="shared" si="6"/>
        <v>58.951216050888817</v>
      </c>
      <c r="N29">
        <f t="shared" si="7"/>
        <v>1643.7790986090736</v>
      </c>
      <c r="O29">
        <f t="shared" si="1"/>
        <v>99496.981506619282</v>
      </c>
    </row>
    <row r="30" spans="1:15" ht="17.100000000000001" thickBot="1">
      <c r="A30" s="13" t="s">
        <v>12</v>
      </c>
      <c r="B30" s="13">
        <f>N61</f>
        <v>3738.9537554472136</v>
      </c>
      <c r="E30">
        <v>28</v>
      </c>
      <c r="F30">
        <f t="shared" si="8"/>
        <v>3</v>
      </c>
      <c r="G30">
        <f t="shared" si="9"/>
        <v>3269.0380429654979</v>
      </c>
      <c r="H30">
        <f t="shared" si="2"/>
        <v>108967.93476551661</v>
      </c>
      <c r="I30">
        <f t="shared" si="3"/>
        <v>209458.05340526855</v>
      </c>
      <c r="J30">
        <f t="shared" si="0"/>
        <v>97221.080596786458</v>
      </c>
      <c r="K30">
        <f t="shared" si="4"/>
        <v>58.951216050888817</v>
      </c>
      <c r="L30">
        <f t="shared" si="5"/>
        <v>1783.0268255107635</v>
      </c>
      <c r="M30">
        <f t="shared" si="6"/>
        <v>58.951216050888817</v>
      </c>
      <c r="N30">
        <f t="shared" si="7"/>
        <v>1706.7843173632066</v>
      </c>
      <c r="O30">
        <f t="shared" si="1"/>
        <v>100710.89173966044</v>
      </c>
    </row>
    <row r="31" spans="1:15" ht="17.100000000000001" thickBot="1">
      <c r="A31" s="13" t="s">
        <v>10</v>
      </c>
      <c r="B31" s="13">
        <f>L61</f>
        <v>4114.8651304057867</v>
      </c>
      <c r="E31">
        <v>29</v>
      </c>
      <c r="F31">
        <f t="shared" si="8"/>
        <v>3</v>
      </c>
      <c r="G31">
        <f t="shared" si="9"/>
        <v>3247.5751159285514</v>
      </c>
      <c r="H31">
        <f t="shared" si="2"/>
        <v>108252.50386428506</v>
      </c>
      <c r="I31">
        <f t="shared" si="3"/>
        <v>209803.99040980931</v>
      </c>
      <c r="J31">
        <f t="shared" si="0"/>
        <v>98303.911429595697</v>
      </c>
      <c r="K31">
        <f t="shared" si="4"/>
        <v>58.951216050888817</v>
      </c>
      <c r="L31">
        <f t="shared" si="5"/>
        <v>1852.0595344627338</v>
      </c>
      <c r="M31">
        <f t="shared" si="6"/>
        <v>58.951216050888817</v>
      </c>
      <c r="N31">
        <f t="shared" si="7"/>
        <v>1769.9449239838502</v>
      </c>
      <c r="O31">
        <f t="shared" si="1"/>
        <v>101925.91588804228</v>
      </c>
    </row>
    <row r="32" spans="1:15" ht="17.100000000000001" thickBot="1">
      <c r="A32" s="13" t="s">
        <v>41</v>
      </c>
      <c r="B32" s="16">
        <f>O61</f>
        <v>138912.62088330553</v>
      </c>
      <c r="E32">
        <v>30</v>
      </c>
      <c r="F32">
        <f t="shared" si="8"/>
        <v>3</v>
      </c>
      <c r="G32">
        <f t="shared" si="9"/>
        <v>3226.112188891605</v>
      </c>
      <c r="H32">
        <f t="shared" si="2"/>
        <v>107537.07296305351</v>
      </c>
      <c r="I32">
        <f t="shared" si="3"/>
        <v>210150.49875743841</v>
      </c>
      <c r="J32">
        <f t="shared" si="0"/>
        <v>99387.313605493298</v>
      </c>
      <c r="K32">
        <f t="shared" si="4"/>
        <v>58.951216050888817</v>
      </c>
      <c r="L32">
        <f t="shared" si="5"/>
        <v>1921.4825643876052</v>
      </c>
      <c r="M32">
        <f t="shared" si="6"/>
        <v>58.951216050888817</v>
      </c>
      <c r="N32">
        <f t="shared" si="7"/>
        <v>1833.2613016994028</v>
      </c>
      <c r="O32">
        <f t="shared" si="1"/>
        <v>103142.05747158031</v>
      </c>
    </row>
    <row r="33" spans="1:15">
      <c r="E33">
        <v>31</v>
      </c>
      <c r="F33">
        <f t="shared" si="8"/>
        <v>3</v>
      </c>
      <c r="G33">
        <f t="shared" si="9"/>
        <v>3204.6492618546586</v>
      </c>
      <c r="H33">
        <f t="shared" si="2"/>
        <v>106821.64206182196</v>
      </c>
      <c r="I33">
        <f t="shared" si="3"/>
        <v>210497.57939177542</v>
      </c>
      <c r="J33">
        <f t="shared" si="0"/>
        <v>100471.2880680988</v>
      </c>
      <c r="K33">
        <f t="shared" si="4"/>
        <v>58.951216050888817</v>
      </c>
      <c r="L33">
        <f t="shared" si="5"/>
        <v>1991.298122216906</v>
      </c>
      <c r="M33">
        <f t="shared" si="6"/>
        <v>58.951216050888817</v>
      </c>
      <c r="N33">
        <f t="shared" si="7"/>
        <v>1896.7338346834069</v>
      </c>
      <c r="O33">
        <f t="shared" si="1"/>
        <v>104359.32002499911</v>
      </c>
    </row>
    <row r="34" spans="1:15">
      <c r="B34" t="s">
        <v>42</v>
      </c>
      <c r="E34">
        <v>32</v>
      </c>
      <c r="F34">
        <f t="shared" si="8"/>
        <v>3</v>
      </c>
      <c r="G34">
        <f t="shared" si="9"/>
        <v>3183.1863348177121</v>
      </c>
      <c r="H34">
        <f t="shared" si="2"/>
        <v>106106.21116059041</v>
      </c>
      <c r="I34">
        <f t="shared" si="3"/>
        <v>210845.23325799833</v>
      </c>
      <c r="J34">
        <f t="shared" ref="J34:J61" si="11">I34-H34-G34</f>
        <v>101555.83576259021</v>
      </c>
      <c r="K34">
        <f t="shared" si="4"/>
        <v>58.951216050888817</v>
      </c>
      <c r="L34">
        <f t="shared" si="5"/>
        <v>2061.5084273604762</v>
      </c>
      <c r="M34">
        <f t="shared" si="6"/>
        <v>58.951216050888817</v>
      </c>
      <c r="N34">
        <f t="shared" si="7"/>
        <v>1960.3629080568812</v>
      </c>
      <c r="O34">
        <f t="shared" ref="O34:O65" si="12">J34+L34+N34</f>
        <v>105577.70709800757</v>
      </c>
    </row>
    <row r="35" spans="1:15">
      <c r="A35" s="28" t="s">
        <v>43</v>
      </c>
      <c r="B35" s="28" t="s">
        <v>13</v>
      </c>
      <c r="E35">
        <v>33</v>
      </c>
      <c r="F35">
        <f t="shared" si="8"/>
        <v>3</v>
      </c>
      <c r="G35">
        <f t="shared" si="9"/>
        <v>3161.7234077807657</v>
      </c>
      <c r="H35">
        <f t="shared" ref="H35:H61" si="13">MAX(H34-$B$18,0)</f>
        <v>105390.78025935886</v>
      </c>
      <c r="I35">
        <f t="shared" ref="I35:I61" si="14">I34*(1+$C$21)</f>
        <v>211193.46130284626</v>
      </c>
      <c r="J35">
        <f t="shared" si="11"/>
        <v>102640.95763570664</v>
      </c>
      <c r="K35">
        <f t="shared" ref="K35:K61" si="15" xml:space="preserve"> $B$20*$B$4</f>
        <v>58.951216050888817</v>
      </c>
      <c r="L35">
        <f t="shared" ref="L35:L66" si="16">L34*(1+$C$22)+K35</f>
        <v>2132.1157117770222</v>
      </c>
      <c r="M35">
        <f t="shared" ref="M35:M61" si="17">$B$20*(1-$B$4)</f>
        <v>58.951216050888817</v>
      </c>
      <c r="N35">
        <f t="shared" ref="N35:N66" si="18">N34*(1+$C$23)+M35</f>
        <v>2024.1489078906561</v>
      </c>
      <c r="O35">
        <f t="shared" si="12"/>
        <v>106797.22225537432</v>
      </c>
    </row>
    <row r="36" spans="1:15">
      <c r="A36" t="s">
        <v>44</v>
      </c>
      <c r="B36" t="s">
        <v>45</v>
      </c>
      <c r="E36">
        <v>34</v>
      </c>
      <c r="F36">
        <f t="shared" si="8"/>
        <v>3</v>
      </c>
      <c r="G36">
        <f t="shared" si="9"/>
        <v>3140.2604807438192</v>
      </c>
      <c r="H36">
        <f t="shared" si="13"/>
        <v>104675.34935812731</v>
      </c>
      <c r="I36">
        <f t="shared" si="14"/>
        <v>211542.26447462186</v>
      </c>
      <c r="J36">
        <f t="shared" si="11"/>
        <v>103726.65463575073</v>
      </c>
      <c r="K36">
        <f t="shared" si="15"/>
        <v>58.951216050888817</v>
      </c>
      <c r="L36">
        <f t="shared" si="16"/>
        <v>2203.1222200450693</v>
      </c>
      <c r="M36">
        <f t="shared" si="17"/>
        <v>58.951216050888817</v>
      </c>
      <c r="N36">
        <f t="shared" si="18"/>
        <v>2088.0922212077171</v>
      </c>
      <c r="O36">
        <f t="shared" si="12"/>
        <v>108017.86907700352</v>
      </c>
    </row>
    <row r="37" spans="1:15">
      <c r="A37" t="s">
        <v>46</v>
      </c>
      <c r="B37" t="s">
        <v>45</v>
      </c>
      <c r="E37">
        <v>35</v>
      </c>
      <c r="F37">
        <f t="shared" si="8"/>
        <v>3</v>
      </c>
      <c r="G37">
        <f t="shared" si="9"/>
        <v>3118.7975537068728</v>
      </c>
      <c r="H37">
        <f t="shared" si="13"/>
        <v>103959.91845689576</v>
      </c>
      <c r="I37">
        <f t="shared" si="14"/>
        <v>211891.64372319399</v>
      </c>
      <c r="J37">
        <f t="shared" si="11"/>
        <v>104812.92771259136</v>
      </c>
      <c r="K37">
        <f t="shared" si="15"/>
        <v>58.951216050888817</v>
      </c>
      <c r="L37">
        <f t="shared" si="16"/>
        <v>2274.530209434316</v>
      </c>
      <c r="M37">
        <f t="shared" si="17"/>
        <v>58.951216050888817</v>
      </c>
      <c r="N37">
        <f t="shared" si="18"/>
        <v>2152.1932359855532</v>
      </c>
      <c r="O37">
        <f t="shared" si="12"/>
        <v>109239.65115801124</v>
      </c>
    </row>
    <row r="38" spans="1:15">
      <c r="A38" t="s">
        <v>47</v>
      </c>
      <c r="B38" t="s">
        <v>48</v>
      </c>
      <c r="E38">
        <v>36</v>
      </c>
      <c r="F38">
        <f t="shared" si="8"/>
        <v>4</v>
      </c>
      <c r="G38">
        <f t="shared" si="9"/>
        <v>3097.3346266699259</v>
      </c>
      <c r="H38">
        <f t="shared" si="13"/>
        <v>103244.48755566421</v>
      </c>
      <c r="I38">
        <f t="shared" si="14"/>
        <v>212241.60000000036</v>
      </c>
      <c r="J38">
        <f t="shared" si="11"/>
        <v>105899.77781766623</v>
      </c>
      <c r="K38">
        <f t="shared" si="15"/>
        <v>58.951216050888817</v>
      </c>
      <c r="L38">
        <f t="shared" si="16"/>
        <v>2346.3419499773918</v>
      </c>
      <c r="M38">
        <f t="shared" si="17"/>
        <v>58.951216050888817</v>
      </c>
      <c r="N38">
        <f t="shared" si="18"/>
        <v>2216.4523411585096</v>
      </c>
      <c r="O38">
        <f t="shared" si="12"/>
        <v>110462.57210880212</v>
      </c>
    </row>
    <row r="39" spans="1:15">
      <c r="A39" t="s">
        <v>49</v>
      </c>
      <c r="B39" t="s">
        <v>50</v>
      </c>
      <c r="E39">
        <v>37</v>
      </c>
      <c r="F39">
        <f t="shared" si="8"/>
        <v>4</v>
      </c>
      <c r="G39">
        <f t="shared" si="9"/>
        <v>3075.8716996329795</v>
      </c>
      <c r="H39">
        <f t="shared" si="13"/>
        <v>102529.05665443266</v>
      </c>
      <c r="I39">
        <f t="shared" si="14"/>
        <v>212592.13425804998</v>
      </c>
      <c r="J39">
        <f t="shared" si="11"/>
        <v>106987.20590398434</v>
      </c>
      <c r="K39">
        <f t="shared" si="15"/>
        <v>58.951216050888817</v>
      </c>
      <c r="L39">
        <f t="shared" si="16"/>
        <v>2418.5597245420208</v>
      </c>
      <c r="M39">
        <f t="shared" si="17"/>
        <v>58.951216050888817</v>
      </c>
      <c r="N39">
        <f t="shared" si="18"/>
        <v>2280.8699266201493</v>
      </c>
      <c r="O39">
        <f t="shared" si="12"/>
        <v>111686.63555514651</v>
      </c>
    </row>
    <row r="40" spans="1:15">
      <c r="A40" t="s">
        <v>51</v>
      </c>
      <c r="B40" t="s">
        <v>52</v>
      </c>
      <c r="E40">
        <v>38</v>
      </c>
      <c r="F40">
        <f t="shared" si="8"/>
        <v>4</v>
      </c>
      <c r="G40">
        <f t="shared" si="9"/>
        <v>3054.408772596033</v>
      </c>
      <c r="H40">
        <f t="shared" si="13"/>
        <v>101813.62575320111</v>
      </c>
      <c r="I40">
        <f t="shared" si="14"/>
        <v>212943.24745192588</v>
      </c>
      <c r="J40">
        <f t="shared" si="11"/>
        <v>108075.21292612875</v>
      </c>
      <c r="K40">
        <f t="shared" si="15"/>
        <v>58.951216050888817</v>
      </c>
      <c r="L40">
        <f t="shared" si="16"/>
        <v>2491.1858289035931</v>
      </c>
      <c r="M40">
        <f t="shared" si="17"/>
        <v>58.951216050888817</v>
      </c>
      <c r="N40">
        <f t="shared" si="18"/>
        <v>2345.4463832256179</v>
      </c>
      <c r="O40">
        <f t="shared" si="12"/>
        <v>112911.84513825795</v>
      </c>
    </row>
    <row r="41" spans="1:15">
      <c r="A41" t="s">
        <v>53</v>
      </c>
      <c r="B41" t="s">
        <v>54</v>
      </c>
      <c r="E41">
        <v>39</v>
      </c>
      <c r="F41">
        <f t="shared" si="8"/>
        <v>4</v>
      </c>
      <c r="G41">
        <f t="shared" si="9"/>
        <v>3032.9458455590866</v>
      </c>
      <c r="H41">
        <f t="shared" si="13"/>
        <v>101098.19485196956</v>
      </c>
      <c r="I41">
        <f t="shared" si="14"/>
        <v>213294.94053778765</v>
      </c>
      <c r="J41">
        <f t="shared" si="11"/>
        <v>109163.79984025902</v>
      </c>
      <c r="K41">
        <f t="shared" si="15"/>
        <v>58.951216050888817</v>
      </c>
      <c r="L41">
        <f t="shared" si="16"/>
        <v>2564.2225718181467</v>
      </c>
      <c r="M41">
        <f t="shared" si="17"/>
        <v>58.951216050888817</v>
      </c>
      <c r="N41">
        <f t="shared" si="18"/>
        <v>2410.182102794015</v>
      </c>
      <c r="O41">
        <f t="shared" si="12"/>
        <v>114138.20451487118</v>
      </c>
    </row>
    <row r="42" spans="1:15">
      <c r="A42" t="s">
        <v>55</v>
      </c>
      <c r="B42" t="s">
        <v>48</v>
      </c>
      <c r="E42">
        <v>40</v>
      </c>
      <c r="F42">
        <f t="shared" si="8"/>
        <v>4</v>
      </c>
      <c r="G42">
        <f t="shared" si="9"/>
        <v>3011.4829185221402</v>
      </c>
      <c r="H42">
        <f t="shared" si="13"/>
        <v>100382.76395073801</v>
      </c>
      <c r="I42">
        <f t="shared" si="14"/>
        <v>213647.21447337404</v>
      </c>
      <c r="J42">
        <f t="shared" si="11"/>
        <v>110252.96760411389</v>
      </c>
      <c r="K42">
        <f t="shared" si="15"/>
        <v>58.951216050888817</v>
      </c>
      <c r="L42">
        <f t="shared" si="16"/>
        <v>2637.6722750957615</v>
      </c>
      <c r="M42">
        <f t="shared" si="17"/>
        <v>58.951216050888817</v>
      </c>
      <c r="N42">
        <f t="shared" si="18"/>
        <v>2475.0774781107721</v>
      </c>
      <c r="O42">
        <f t="shared" si="12"/>
        <v>115365.71735732042</v>
      </c>
    </row>
    <row r="43" spans="1:15">
      <c r="A43" t="s">
        <v>56</v>
      </c>
      <c r="B43" t="s">
        <v>57</v>
      </c>
      <c r="E43">
        <v>41</v>
      </c>
      <c r="F43">
        <f t="shared" si="8"/>
        <v>4</v>
      </c>
      <c r="G43">
        <f t="shared" si="9"/>
        <v>2990.0199914851937</v>
      </c>
      <c r="H43">
        <f t="shared" si="13"/>
        <v>99667.333049506458</v>
      </c>
      <c r="I43">
        <f t="shared" si="14"/>
        <v>214000.0702180056</v>
      </c>
      <c r="J43">
        <f t="shared" si="11"/>
        <v>111342.71717701394</v>
      </c>
      <c r="K43">
        <f t="shared" si="15"/>
        <v>58.951216050888817</v>
      </c>
      <c r="L43">
        <f t="shared" si="16"/>
        <v>2711.5372736743698</v>
      </c>
      <c r="M43">
        <f t="shared" si="17"/>
        <v>58.951216050888817</v>
      </c>
      <c r="N43">
        <f t="shared" si="18"/>
        <v>2540.132902930035</v>
      </c>
      <c r="O43">
        <f t="shared" si="12"/>
        <v>116594.38735361835</v>
      </c>
    </row>
    <row r="44" spans="1:15">
      <c r="E44">
        <v>42</v>
      </c>
      <c r="F44">
        <f t="shared" si="8"/>
        <v>4</v>
      </c>
      <c r="G44">
        <f t="shared" si="9"/>
        <v>2968.5570644482473</v>
      </c>
      <c r="H44">
        <f t="shared" si="13"/>
        <v>98951.902148274909</v>
      </c>
      <c r="I44">
        <f t="shared" si="14"/>
        <v>214353.50873258727</v>
      </c>
      <c r="J44">
        <f t="shared" si="11"/>
        <v>112433.04951986411</v>
      </c>
      <c r="K44">
        <f t="shared" si="15"/>
        <v>58.951216050888817</v>
      </c>
      <c r="L44">
        <f t="shared" si="16"/>
        <v>2785.8199156939822</v>
      </c>
      <c r="M44">
        <f t="shared" si="17"/>
        <v>58.951216050888817</v>
      </c>
      <c r="N44">
        <f t="shared" si="18"/>
        <v>2605.3487719770542</v>
      </c>
      <c r="O44">
        <f t="shared" si="12"/>
        <v>117824.21820753514</v>
      </c>
    </row>
    <row r="45" spans="1:15">
      <c r="E45">
        <v>43</v>
      </c>
      <c r="F45">
        <f t="shared" si="8"/>
        <v>4</v>
      </c>
      <c r="G45">
        <f t="shared" si="9"/>
        <v>2947.0941374113008</v>
      </c>
      <c r="H45">
        <f t="shared" si="13"/>
        <v>98236.471247043359</v>
      </c>
      <c r="I45">
        <f t="shared" si="14"/>
        <v>214707.53097961101</v>
      </c>
      <c r="J45">
        <f t="shared" si="11"/>
        <v>113523.96559515635</v>
      </c>
      <c r="K45">
        <f t="shared" si="15"/>
        <v>58.951216050888817</v>
      </c>
      <c r="L45">
        <f t="shared" si="16"/>
        <v>2860.5225625713342</v>
      </c>
      <c r="M45">
        <f t="shared" si="17"/>
        <v>58.951216050888817</v>
      </c>
      <c r="N45">
        <f t="shared" si="18"/>
        <v>2670.7254809505785</v>
      </c>
      <c r="O45">
        <f t="shared" si="12"/>
        <v>119055.21363867827</v>
      </c>
    </row>
    <row r="46" spans="1:15">
      <c r="E46">
        <v>44</v>
      </c>
      <c r="F46">
        <f t="shared" si="8"/>
        <v>4</v>
      </c>
      <c r="G46">
        <f t="shared" si="9"/>
        <v>2925.6312103743539</v>
      </c>
      <c r="H46">
        <f t="shared" si="13"/>
        <v>97521.040345811809</v>
      </c>
      <c r="I46">
        <f t="shared" si="14"/>
        <v>215062.13792315839</v>
      </c>
      <c r="J46">
        <f t="shared" si="11"/>
        <v>114615.46636697222</v>
      </c>
      <c r="K46">
        <f t="shared" si="15"/>
        <v>58.951216050888817</v>
      </c>
      <c r="L46">
        <f t="shared" si="16"/>
        <v>2935.6475890749543</v>
      </c>
      <c r="M46">
        <f t="shared" si="17"/>
        <v>58.951216050888817</v>
      </c>
      <c r="N46">
        <f t="shared" si="18"/>
        <v>2736.2634265252568</v>
      </c>
      <c r="O46">
        <f t="shared" si="12"/>
        <v>120287.37738257243</v>
      </c>
    </row>
    <row r="47" spans="1:15">
      <c r="E47">
        <v>45</v>
      </c>
      <c r="F47">
        <f t="shared" si="8"/>
        <v>4</v>
      </c>
      <c r="G47">
        <f t="shared" si="9"/>
        <v>2904.1682833374075</v>
      </c>
      <c r="H47">
        <f t="shared" si="13"/>
        <v>96805.609444580259</v>
      </c>
      <c r="I47">
        <f t="shared" si="14"/>
        <v>215417.33052890326</v>
      </c>
      <c r="J47">
        <f t="shared" si="11"/>
        <v>115707.55280098559</v>
      </c>
      <c r="K47">
        <f t="shared" si="15"/>
        <v>58.951216050888817</v>
      </c>
      <c r="L47">
        <f t="shared" si="16"/>
        <v>3011.197383400659</v>
      </c>
      <c r="M47">
        <f t="shared" si="17"/>
        <v>58.951216050888817</v>
      </c>
      <c r="N47">
        <f t="shared" si="18"/>
        <v>2801.9630063540449</v>
      </c>
      <c r="O47">
        <f t="shared" si="12"/>
        <v>121520.71319074029</v>
      </c>
    </row>
    <row r="48" spans="1:15">
      <c r="E48">
        <v>46</v>
      </c>
      <c r="F48">
        <f t="shared" si="8"/>
        <v>4</v>
      </c>
      <c r="G48">
        <f t="shared" si="9"/>
        <v>2882.7053563004611</v>
      </c>
      <c r="H48">
        <f t="shared" si="13"/>
        <v>96090.178543348709</v>
      </c>
      <c r="I48">
        <f t="shared" si="14"/>
        <v>215773.10976411437</v>
      </c>
      <c r="J48">
        <f t="shared" si="11"/>
        <v>116800.2258644652</v>
      </c>
      <c r="K48">
        <f t="shared" si="15"/>
        <v>58.951216050888817</v>
      </c>
      <c r="L48">
        <f t="shared" si="16"/>
        <v>3087.1743472474695</v>
      </c>
      <c r="M48">
        <f t="shared" si="17"/>
        <v>58.951216050888817</v>
      </c>
      <c r="N48">
        <f t="shared" si="18"/>
        <v>2867.8246190706177</v>
      </c>
      <c r="O48">
        <f t="shared" si="12"/>
        <v>122755.22483078328</v>
      </c>
    </row>
    <row r="49" spans="5:15">
      <c r="E49">
        <v>47</v>
      </c>
      <c r="F49">
        <f t="shared" si="8"/>
        <v>4</v>
      </c>
      <c r="G49">
        <f t="shared" si="9"/>
        <v>2861.2424292635146</v>
      </c>
      <c r="H49">
        <f t="shared" si="13"/>
        <v>95374.74764211716</v>
      </c>
      <c r="I49">
        <f t="shared" si="14"/>
        <v>216129.47659765795</v>
      </c>
      <c r="J49">
        <f t="shared" si="11"/>
        <v>117893.48652627728</v>
      </c>
      <c r="K49">
        <f t="shared" si="15"/>
        <v>58.951216050888817</v>
      </c>
      <c r="L49">
        <f t="shared" si="16"/>
        <v>3163.5808958939638</v>
      </c>
      <c r="M49">
        <f t="shared" si="17"/>
        <v>58.951216050888817</v>
      </c>
      <c r="N49">
        <f t="shared" si="18"/>
        <v>2933.8486642917887</v>
      </c>
      <c r="O49">
        <f t="shared" si="12"/>
        <v>123990.91608646302</v>
      </c>
    </row>
    <row r="50" spans="5:15">
      <c r="E50">
        <v>48</v>
      </c>
      <c r="F50">
        <f t="shared" si="8"/>
        <v>5</v>
      </c>
      <c r="G50">
        <f t="shared" si="9"/>
        <v>2839.7795022265682</v>
      </c>
      <c r="H50">
        <f t="shared" si="13"/>
        <v>94659.31674088561</v>
      </c>
      <c r="I50">
        <f t="shared" si="14"/>
        <v>216486.43200000044</v>
      </c>
      <c r="J50">
        <f t="shared" si="11"/>
        <v>118987.33575688826</v>
      </c>
      <c r="K50">
        <f t="shared" si="15"/>
        <v>58.951216050888817</v>
      </c>
      <c r="L50">
        <f t="shared" si="16"/>
        <v>3240.4194582750551</v>
      </c>
      <c r="M50">
        <f t="shared" si="17"/>
        <v>58.951216050888817</v>
      </c>
      <c r="N50">
        <f t="shared" si="18"/>
        <v>3000.0355426199339</v>
      </c>
      <c r="O50">
        <f t="shared" si="12"/>
        <v>125227.79075778325</v>
      </c>
    </row>
    <row r="51" spans="5:15">
      <c r="E51">
        <v>49</v>
      </c>
      <c r="F51">
        <f t="shared" si="8"/>
        <v>5</v>
      </c>
      <c r="G51">
        <f t="shared" si="9"/>
        <v>2818.3165751896217</v>
      </c>
      <c r="H51">
        <f t="shared" si="13"/>
        <v>93943.88583965406</v>
      </c>
      <c r="I51">
        <f t="shared" si="14"/>
        <v>216843.97694321105</v>
      </c>
      <c r="J51">
        <f t="shared" si="11"/>
        <v>120081.77452836737</v>
      </c>
      <c r="K51">
        <f t="shared" si="15"/>
        <v>58.951216050888817</v>
      </c>
      <c r="L51">
        <f t="shared" si="16"/>
        <v>3317.6924770592082</v>
      </c>
      <c r="M51">
        <f t="shared" si="17"/>
        <v>58.951216050888817</v>
      </c>
      <c r="N51">
        <f t="shared" si="18"/>
        <v>3066.385655645423</v>
      </c>
      <c r="O51">
        <f t="shared" si="12"/>
        <v>126465.852661072</v>
      </c>
    </row>
    <row r="52" spans="5:15">
      <c r="E52">
        <v>50</v>
      </c>
      <c r="F52">
        <f t="shared" si="8"/>
        <v>5</v>
      </c>
      <c r="G52">
        <f t="shared" si="9"/>
        <v>2796.8536481526753</v>
      </c>
      <c r="H52">
        <f t="shared" si="13"/>
        <v>93228.45493842251</v>
      </c>
      <c r="I52">
        <f t="shared" si="14"/>
        <v>217202.11240096448</v>
      </c>
      <c r="J52">
        <f t="shared" si="11"/>
        <v>121176.80381438931</v>
      </c>
      <c r="K52">
        <f t="shared" si="15"/>
        <v>58.951216050888817</v>
      </c>
      <c r="L52">
        <f t="shared" si="16"/>
        <v>3395.4024087260905</v>
      </c>
      <c r="M52">
        <f t="shared" si="17"/>
        <v>58.951216050888817</v>
      </c>
      <c r="N52">
        <f t="shared" si="18"/>
        <v>3132.8994059490556</v>
      </c>
      <c r="O52">
        <f t="shared" si="12"/>
        <v>127705.10562906445</v>
      </c>
    </row>
    <row r="53" spans="5:15">
      <c r="E53">
        <v>51</v>
      </c>
      <c r="F53">
        <f t="shared" si="8"/>
        <v>5</v>
      </c>
      <c r="G53">
        <f t="shared" si="9"/>
        <v>2775.3907211157289</v>
      </c>
      <c r="H53">
        <f t="shared" si="13"/>
        <v>92513.02403719096</v>
      </c>
      <c r="I53">
        <f t="shared" si="14"/>
        <v>217560.83934854349</v>
      </c>
      <c r="J53">
        <f t="shared" si="11"/>
        <v>122272.4245902368</v>
      </c>
      <c r="K53">
        <f t="shared" si="15"/>
        <v>58.951216050888817</v>
      </c>
      <c r="L53">
        <f t="shared" si="16"/>
        <v>3473.5517236446626</v>
      </c>
      <c r="M53">
        <f t="shared" si="17"/>
        <v>58.951216050888817</v>
      </c>
      <c r="N53">
        <f t="shared" si="18"/>
        <v>3199.5771971045046</v>
      </c>
      <c r="O53">
        <f t="shared" si="12"/>
        <v>128945.55351098596</v>
      </c>
    </row>
    <row r="54" spans="5:15">
      <c r="E54">
        <v>52</v>
      </c>
      <c r="F54">
        <f t="shared" si="8"/>
        <v>5</v>
      </c>
      <c r="G54">
        <f t="shared" si="9"/>
        <v>2753.9277940787824</v>
      </c>
      <c r="H54">
        <f t="shared" si="13"/>
        <v>91797.593135959411</v>
      </c>
      <c r="I54">
        <f t="shared" si="14"/>
        <v>217920.15876284163</v>
      </c>
      <c r="J54">
        <f t="shared" si="11"/>
        <v>123368.63783280343</v>
      </c>
      <c r="K54">
        <f t="shared" si="15"/>
        <v>58.951216050888817</v>
      </c>
      <c r="L54">
        <f t="shared" si="16"/>
        <v>3552.1429061517106</v>
      </c>
      <c r="M54">
        <f t="shared" si="17"/>
        <v>58.951216050888817</v>
      </c>
      <c r="N54">
        <f t="shared" si="18"/>
        <v>3266.4194336807645</v>
      </c>
      <c r="O54">
        <f t="shared" si="12"/>
        <v>130187.20017263592</v>
      </c>
    </row>
    <row r="55" spans="5:15">
      <c r="E55">
        <v>53</v>
      </c>
      <c r="F55">
        <f t="shared" si="8"/>
        <v>5</v>
      </c>
      <c r="G55">
        <f t="shared" si="9"/>
        <v>2732.4648670418355</v>
      </c>
      <c r="H55">
        <f t="shared" si="13"/>
        <v>91082.162234727861</v>
      </c>
      <c r="I55">
        <f t="shared" si="14"/>
        <v>218280.07162236582</v>
      </c>
      <c r="J55">
        <f t="shared" si="11"/>
        <v>124465.44452059612</v>
      </c>
      <c r="K55">
        <f t="shared" si="15"/>
        <v>58.951216050888817</v>
      </c>
      <c r="L55">
        <f t="shared" si="16"/>
        <v>3631.1784546308213</v>
      </c>
      <c r="M55">
        <f t="shared" si="17"/>
        <v>58.951216050888817</v>
      </c>
      <c r="N55">
        <f t="shared" si="18"/>
        <v>3333.4265212446057</v>
      </c>
      <c r="O55">
        <f t="shared" si="12"/>
        <v>131430.04949647156</v>
      </c>
    </row>
    <row r="56" spans="5:15">
      <c r="E56">
        <v>54</v>
      </c>
      <c r="F56">
        <f t="shared" si="8"/>
        <v>5</v>
      </c>
      <c r="G56">
        <f t="shared" si="9"/>
        <v>2711.0019400048891</v>
      </c>
      <c r="H56">
        <f t="shared" si="13"/>
        <v>90366.731333496311</v>
      </c>
      <c r="I56">
        <f t="shared" si="14"/>
        <v>218640.57890723913</v>
      </c>
      <c r="J56">
        <f t="shared" si="11"/>
        <v>125562.84563373793</v>
      </c>
      <c r="K56">
        <f t="shared" si="15"/>
        <v>58.951216050888817</v>
      </c>
      <c r="L56">
        <f t="shared" si="16"/>
        <v>3710.6608815918066</v>
      </c>
      <c r="M56">
        <f t="shared" si="17"/>
        <v>58.951216050888817</v>
      </c>
      <c r="N56">
        <f t="shared" si="18"/>
        <v>3400.5988663630355</v>
      </c>
      <c r="O56">
        <f t="shared" si="12"/>
        <v>132674.10538169276</v>
      </c>
    </row>
    <row r="57" spans="5:15">
      <c r="E57">
        <v>55</v>
      </c>
      <c r="F57">
        <f t="shared" si="8"/>
        <v>5</v>
      </c>
      <c r="G57">
        <f t="shared" si="9"/>
        <v>2689.5390129679427</v>
      </c>
      <c r="H57">
        <f t="shared" si="13"/>
        <v>89651.300432264761</v>
      </c>
      <c r="I57">
        <f t="shared" si="14"/>
        <v>219001.68159920335</v>
      </c>
      <c r="J57">
        <f t="shared" si="11"/>
        <v>126660.84215397065</v>
      </c>
      <c r="K57">
        <f t="shared" si="15"/>
        <v>58.951216050888817</v>
      </c>
      <c r="L57">
        <f t="shared" si="16"/>
        <v>3790.5927137505732</v>
      </c>
      <c r="M57">
        <f t="shared" si="17"/>
        <v>58.951216050888817</v>
      </c>
      <c r="N57">
        <f t="shared" si="18"/>
        <v>3467.936876605766</v>
      </c>
      <c r="O57">
        <f t="shared" si="12"/>
        <v>133919.37174432699</v>
      </c>
    </row>
    <row r="58" spans="5:15">
      <c r="E58">
        <v>56</v>
      </c>
      <c r="F58">
        <f t="shared" si="8"/>
        <v>5</v>
      </c>
      <c r="G58">
        <f t="shared" si="9"/>
        <v>2668.0760859309962</v>
      </c>
      <c r="H58">
        <f t="shared" si="13"/>
        <v>88935.869531033211</v>
      </c>
      <c r="I58">
        <f t="shared" si="14"/>
        <v>219363.3806816217</v>
      </c>
      <c r="J58">
        <f t="shared" si="11"/>
        <v>127759.43506465749</v>
      </c>
      <c r="K58">
        <f t="shared" si="15"/>
        <v>58.951216050888817</v>
      </c>
      <c r="L58">
        <f t="shared" si="16"/>
        <v>3870.976492109447</v>
      </c>
      <c r="M58">
        <f t="shared" si="17"/>
        <v>58.951216050888817</v>
      </c>
      <c r="N58">
        <f t="shared" si="18"/>
        <v>3535.4409605476849</v>
      </c>
      <c r="O58">
        <f t="shared" si="12"/>
        <v>135165.85251731463</v>
      </c>
    </row>
    <row r="59" spans="5:15">
      <c r="E59">
        <v>57</v>
      </c>
      <c r="F59">
        <f t="shared" si="8"/>
        <v>5</v>
      </c>
      <c r="G59">
        <f t="shared" si="9"/>
        <v>2646.6131588940498</v>
      </c>
      <c r="H59">
        <f t="shared" si="13"/>
        <v>88220.438629801662</v>
      </c>
      <c r="I59">
        <f t="shared" si="14"/>
        <v>219725.67713948147</v>
      </c>
      <c r="J59">
        <f t="shared" si="11"/>
        <v>128858.62535078575</v>
      </c>
      <c r="K59">
        <f t="shared" si="15"/>
        <v>58.951216050888817</v>
      </c>
      <c r="L59">
        <f t="shared" si="16"/>
        <v>3951.8147720379507</v>
      </c>
      <c r="M59">
        <f t="shared" si="17"/>
        <v>58.951216050888817</v>
      </c>
      <c r="N59">
        <f t="shared" si="18"/>
        <v>3603.111527771337</v>
      </c>
      <c r="O59">
        <f t="shared" si="12"/>
        <v>136413.55165059504</v>
      </c>
    </row>
    <row r="60" spans="5:15">
      <c r="E60">
        <v>58</v>
      </c>
      <c r="F60">
        <f t="shared" si="8"/>
        <v>5</v>
      </c>
      <c r="G60">
        <f t="shared" si="9"/>
        <v>2625.1502318571033</v>
      </c>
      <c r="H60">
        <f t="shared" si="13"/>
        <v>87505.007728570112</v>
      </c>
      <c r="I60">
        <f t="shared" si="14"/>
        <v>220088.5719593968</v>
      </c>
      <c r="J60">
        <f t="shared" si="11"/>
        <v>129958.41399896958</v>
      </c>
      <c r="K60">
        <f t="shared" si="15"/>
        <v>58.951216050888817</v>
      </c>
      <c r="L60">
        <f t="shared" si="16"/>
        <v>4033.110123354038</v>
      </c>
      <c r="M60">
        <f t="shared" si="17"/>
        <v>58.951216050888817</v>
      </c>
      <c r="N60">
        <f t="shared" si="18"/>
        <v>3670.9489888694075</v>
      </c>
      <c r="O60">
        <f t="shared" si="12"/>
        <v>137662.47311119302</v>
      </c>
    </row>
    <row r="61" spans="5:15">
      <c r="E61">
        <v>59</v>
      </c>
      <c r="F61">
        <f t="shared" si="8"/>
        <v>5</v>
      </c>
      <c r="G61">
        <f t="shared" si="9"/>
        <v>2603.6873048201569</v>
      </c>
      <c r="H61">
        <f t="shared" si="13"/>
        <v>86789.576827338562</v>
      </c>
      <c r="I61">
        <f t="shared" si="14"/>
        <v>220452.06612961125</v>
      </c>
      <c r="J61">
        <f t="shared" si="11"/>
        <v>131058.80199745252</v>
      </c>
      <c r="K61">
        <f t="shared" si="15"/>
        <v>58.951216050888817</v>
      </c>
      <c r="L61">
        <f t="shared" si="16"/>
        <v>4114.8651304057867</v>
      </c>
      <c r="M61">
        <f t="shared" si="17"/>
        <v>58.951216050888817</v>
      </c>
      <c r="N61">
        <f t="shared" si="18"/>
        <v>3738.9537554472136</v>
      </c>
      <c r="O61" s="10">
        <f t="shared" si="12"/>
        <v>138912.62088330553</v>
      </c>
    </row>
  </sheetData>
  <dataValidations count="2">
    <dataValidation allowBlank="1" showInputMessage="1" showErrorMessage="1" error="Investeringsvermogen moet tussen 0 en 10000 zijn, pas je maandelijks woning &amp; sparen budget aan !" sqref="D22 B20 C18" xr:uid="{829F8645-0D73-3447-9A6B-A5FACFB0DF6B}"/>
    <dataValidation type="whole" allowBlank="1" showInputMessage="1" showErrorMessage="1" error="Eigen inbreng moet kleiner zijn dan mijn eigen netto waarde en groter dan 0_x000a_" sqref="C2" xr:uid="{9AED2EE1-72D4-054E-8780-7085D8406D05}">
      <formula1>0</formula1>
      <formula2>B10</formula2>
    </dataValidation>
  </dataValidations>
  <hyperlinks>
    <hyperlink ref="A18" r:id="rId1" xr:uid="{7653F711-3494-0141-8AD8-EEF657FD2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Jérôme Van Der Elst</dc:creator>
  <cp:keywords/>
  <dc:description/>
  <cp:lastModifiedBy>Guest User</cp:lastModifiedBy>
  <cp:revision/>
  <dcterms:created xsi:type="dcterms:W3CDTF">2024-12-22T12:57:21Z</dcterms:created>
  <dcterms:modified xsi:type="dcterms:W3CDTF">2024-12-22T21:47:42Z</dcterms:modified>
  <cp:category/>
  <cp:contentStatus/>
</cp:coreProperties>
</file>