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lu2\LukaFiles\04_Programiranje\01_Python\03_IPythonNotebooks\temp\IPI\03_DSP Development\04_DSPD\01_Akta_runs\"/>
    </mc:Choice>
  </mc:AlternateContent>
  <bookViews>
    <workbookView xWindow="0" yWindow="0" windowWidth="2280" windowHeight="0"/>
  </bookViews>
  <sheets>
    <sheet name="Eluates" sheetId="1" r:id="rId1"/>
    <sheet name="Loads" sheetId="2" r:id="rId2"/>
    <sheet name="NanoDrop" sheetId="3" r:id="rId3"/>
    <sheet name="nrCE-SDS" sheetId="14" r:id="rId4"/>
    <sheet name="rCE-SDS" sheetId="16" r:id="rId5"/>
    <sheet name="pH_CEX" sheetId="9" r:id="rId6"/>
    <sheet name="HCP" sheetId="18" r:id="rId7"/>
    <sheet name="SEC" sheetId="7" r:id="rId8"/>
    <sheet name="iCE_native_pI" sheetId="4" r:id="rId9"/>
    <sheet name="iCE_native_Area" sheetId="5" r:id="rId10"/>
    <sheet name="IntactMS" sheetId="6" r:id="rId11"/>
    <sheet name="Gmap" sheetId="17" r:id="rId12"/>
    <sheet name="print" sheetId="19" r:id="rId13"/>
  </sheets>
  <definedNames>
    <definedName name="_xlnm._FilterDatabase" localSheetId="0" hidden="1">Eluates!$A$2:$CB$222</definedName>
    <definedName name="_xlnm._FilterDatabase" localSheetId="1" hidden="1">Loads!$A$2:$BC$76</definedName>
    <definedName name="_xlnm._FilterDatabase" localSheetId="12" hidden="1">print!$A$1:$P$44</definedName>
    <definedName name="data_Gmap">Gmap!$A$1:$V$142</definedName>
    <definedName name="data_HCP">HCP!$A$1:$B$299</definedName>
    <definedName name="data_nrCESDS">'nrCE-SDS'!$A$1:$Q$239</definedName>
    <definedName name="dataPhCEX">pH_CEX!$A$1:$I$290</definedName>
    <definedName name="dataSEC">SEC!$A$1:$N$400</definedName>
    <definedName name="iceAreaData">iCE_native_Area!$A$1:$F$279</definedName>
    <definedName name="intactMSdata">IntactMS!$A$1:$I$200</definedName>
    <definedName name="loads">Loads!$C$2:$H$98</definedName>
    <definedName name="nanodrop">NanoDrop!$A$1:$B$456</definedName>
    <definedName name="pIdata">iCE_native_pI!$A$1:$D$298</definedName>
    <definedName name="_xlnm.Print_Area" localSheetId="0">Eluates!$A$1:$BA$41</definedName>
    <definedName name="rCESDSdata">'rCE-SDS'!$A$1:$F$281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2" i="1" l="1"/>
  <c r="BJ4" i="1" l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AH217" i="1" l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7" i="1"/>
  <c r="AG218" i="1"/>
  <c r="AG219" i="1"/>
  <c r="AG220" i="1"/>
  <c r="AG221" i="1"/>
  <c r="AG222" i="1"/>
  <c r="AF216" i="1"/>
  <c r="AF217" i="1"/>
  <c r="AF218" i="1"/>
  <c r="AF219" i="1"/>
  <c r="AF220" i="1"/>
  <c r="AF221" i="1"/>
  <c r="AF222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171" i="1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H79" i="2"/>
  <c r="Z214" i="1" s="1"/>
  <c r="Q214" i="1" s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AG214" i="1" l="1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H77" i="2"/>
  <c r="Z210" i="1" s="1"/>
  <c r="H78" i="2"/>
  <c r="Z211" i="1" s="1"/>
  <c r="H60" i="2"/>
  <c r="Z171" i="1" s="1"/>
  <c r="H61" i="2"/>
  <c r="Z173" i="1" s="1"/>
  <c r="AG173" i="1" s="1"/>
  <c r="H62" i="2"/>
  <c r="Z174" i="1" s="1"/>
  <c r="H63" i="2"/>
  <c r="Z175" i="1" s="1"/>
  <c r="H64" i="2"/>
  <c r="Z177" i="1" s="1"/>
  <c r="H65" i="2"/>
  <c r="Z178" i="1" s="1"/>
  <c r="H66" i="2"/>
  <c r="Z179" i="1" s="1"/>
  <c r="H67" i="2"/>
  <c r="Z181" i="1" s="1"/>
  <c r="H68" i="2"/>
  <c r="Z189" i="1" s="1"/>
  <c r="H69" i="2"/>
  <c r="Z186" i="1" s="1"/>
  <c r="H70" i="2"/>
  <c r="H71" i="2"/>
  <c r="Z190" i="1" s="1"/>
  <c r="H72" i="2"/>
  <c r="Z192" i="1" s="1"/>
  <c r="H73" i="2"/>
  <c r="Z194" i="1" s="1"/>
  <c r="H74" i="2"/>
  <c r="Z197" i="1" s="1"/>
  <c r="H75" i="2"/>
  <c r="Z198" i="1" s="1"/>
  <c r="H76" i="2"/>
  <c r="Z201" i="1" s="1"/>
  <c r="H53" i="2"/>
  <c r="Z209" i="1" l="1"/>
  <c r="AG209" i="1" s="1"/>
  <c r="Z205" i="1"/>
  <c r="AG205" i="1" s="1"/>
  <c r="Z204" i="1"/>
  <c r="AG204" i="1" s="1"/>
  <c r="Z213" i="1"/>
  <c r="AG213" i="1" s="1"/>
  <c r="Z207" i="1"/>
  <c r="Q207" i="1" s="1"/>
  <c r="Z202" i="1"/>
  <c r="AG202" i="1" s="1"/>
  <c r="Z193" i="1"/>
  <c r="AG193" i="1" s="1"/>
  <c r="Z216" i="1"/>
  <c r="Z212" i="1"/>
  <c r="AG212" i="1" s="1"/>
  <c r="Z206" i="1"/>
  <c r="Q206" i="1" s="1"/>
  <c r="Z187" i="1"/>
  <c r="Q187" i="1" s="1"/>
  <c r="Z208" i="1"/>
  <c r="AG208" i="1" s="1"/>
  <c r="Z200" i="1"/>
  <c r="AG200" i="1" s="1"/>
  <c r="Z196" i="1"/>
  <c r="AG196" i="1" s="1"/>
  <c r="Z188" i="1"/>
  <c r="AG188" i="1" s="1"/>
  <c r="Z184" i="1"/>
  <c r="AG184" i="1" s="1"/>
  <c r="Z180" i="1"/>
  <c r="AG180" i="1" s="1"/>
  <c r="Z203" i="1"/>
  <c r="Q203" i="1" s="1"/>
  <c r="Z199" i="1"/>
  <c r="Q199" i="1" s="1"/>
  <c r="Z195" i="1"/>
  <c r="Q195" i="1" s="1"/>
  <c r="Z191" i="1"/>
  <c r="Q191" i="1" s="1"/>
  <c r="Z183" i="1"/>
  <c r="Q183" i="1" s="1"/>
  <c r="Z182" i="1"/>
  <c r="AG182" i="1" s="1"/>
  <c r="Z185" i="1"/>
  <c r="AG185" i="1" s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AG174" i="1"/>
  <c r="AG177" i="1"/>
  <c r="AG178" i="1"/>
  <c r="AG181" i="1"/>
  <c r="AG186" i="1"/>
  <c r="AG189" i="1"/>
  <c r="AG190" i="1"/>
  <c r="AG194" i="1"/>
  <c r="AG197" i="1"/>
  <c r="AG198" i="1"/>
  <c r="AG201" i="1"/>
  <c r="AG210" i="1"/>
  <c r="H58" i="2"/>
  <c r="H59" i="2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Q171" i="1"/>
  <c r="Q173" i="1"/>
  <c r="Q174" i="1"/>
  <c r="AG175" i="1"/>
  <c r="Q178" i="1"/>
  <c r="Q179" i="1"/>
  <c r="Q186" i="1"/>
  <c r="Q190" i="1"/>
  <c r="AG192" i="1"/>
  <c r="Q194" i="1"/>
  <c r="Q198" i="1"/>
  <c r="Q210" i="1"/>
  <c r="Q211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Q202" i="1" l="1"/>
  <c r="AG206" i="1"/>
  <c r="Q216" i="1"/>
  <c r="AG216" i="1"/>
  <c r="Q182" i="1"/>
  <c r="Z176" i="1"/>
  <c r="AG176" i="1" s="1"/>
  <c r="Z172" i="1"/>
  <c r="AG172" i="1" s="1"/>
  <c r="Z215" i="1"/>
  <c r="AG215" i="1" s="1"/>
  <c r="AG171" i="1"/>
  <c r="AG211" i="1"/>
  <c r="AG207" i="1"/>
  <c r="AG203" i="1"/>
  <c r="AG199" i="1"/>
  <c r="AG195" i="1"/>
  <c r="AG191" i="1"/>
  <c r="AG187" i="1"/>
  <c r="AG183" i="1"/>
  <c r="AG179" i="1"/>
  <c r="Q175" i="1"/>
  <c r="Q213" i="1"/>
  <c r="Q209" i="1"/>
  <c r="Q205" i="1"/>
  <c r="Q201" i="1"/>
  <c r="Q197" i="1"/>
  <c r="Q193" i="1"/>
  <c r="Q189" i="1"/>
  <c r="Q185" i="1"/>
  <c r="Q181" i="1"/>
  <c r="Q177" i="1"/>
  <c r="Q212" i="1"/>
  <c r="Q208" i="1"/>
  <c r="Q204" i="1"/>
  <c r="Q200" i="1"/>
  <c r="Q196" i="1"/>
  <c r="Q192" i="1"/>
  <c r="Q188" i="1"/>
  <c r="Q184" i="1"/>
  <c r="Q180" i="1"/>
  <c r="Q172" i="1" l="1"/>
  <c r="Q176" i="1"/>
  <c r="Q21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3" i="1"/>
  <c r="H56" i="2" l="1"/>
  <c r="Z161" i="1" s="1"/>
  <c r="Q161" i="1" s="1"/>
  <c r="H57" i="2"/>
  <c r="Z170" i="1" s="1"/>
  <c r="Y167" i="1"/>
  <c r="Q159" i="1"/>
  <c r="AF159" i="1"/>
  <c r="AG159" i="1" s="1"/>
  <c r="AF160" i="1"/>
  <c r="AF161" i="1"/>
  <c r="AF162" i="1"/>
  <c r="AF163" i="1"/>
  <c r="AF164" i="1"/>
  <c r="AF165" i="1"/>
  <c r="AF166" i="1"/>
  <c r="AF167" i="1"/>
  <c r="AF168" i="1"/>
  <c r="AF169" i="1"/>
  <c r="AF170" i="1"/>
  <c r="Q170" i="1" l="1"/>
  <c r="AG170" i="1"/>
  <c r="Z164" i="1"/>
  <c r="Q164" i="1" s="1"/>
  <c r="Z160" i="1"/>
  <c r="Q160" i="1" s="1"/>
  <c r="Z168" i="1"/>
  <c r="Z167" i="1"/>
  <c r="Z163" i="1"/>
  <c r="Q163" i="1" s="1"/>
  <c r="Z159" i="1"/>
  <c r="Z166" i="1"/>
  <c r="Z162" i="1"/>
  <c r="Q162" i="1" s="1"/>
  <c r="Z169" i="1"/>
  <c r="Z165" i="1"/>
  <c r="Q165" i="1" s="1"/>
  <c r="AG161" i="1"/>
  <c r="AT144" i="1"/>
  <c r="AU144" i="1"/>
  <c r="AV144" i="1"/>
  <c r="AW144" i="1"/>
  <c r="AX144" i="1"/>
  <c r="AY144" i="1"/>
  <c r="AZ144" i="1"/>
  <c r="BA144" i="1"/>
  <c r="AT145" i="1"/>
  <c r="AU145" i="1"/>
  <c r="AV145" i="1"/>
  <c r="AW145" i="1"/>
  <c r="AX145" i="1"/>
  <c r="AY145" i="1"/>
  <c r="AZ145" i="1"/>
  <c r="BA145" i="1"/>
  <c r="AT146" i="1"/>
  <c r="AU146" i="1"/>
  <c r="AV146" i="1"/>
  <c r="AW146" i="1"/>
  <c r="AX146" i="1"/>
  <c r="AY146" i="1"/>
  <c r="AZ146" i="1"/>
  <c r="BA146" i="1"/>
  <c r="AT147" i="1"/>
  <c r="AU147" i="1"/>
  <c r="AV147" i="1"/>
  <c r="AW147" i="1"/>
  <c r="AX147" i="1"/>
  <c r="AY147" i="1"/>
  <c r="AZ147" i="1"/>
  <c r="BA147" i="1"/>
  <c r="AT148" i="1"/>
  <c r="AU148" i="1"/>
  <c r="AV148" i="1"/>
  <c r="AW148" i="1"/>
  <c r="AX148" i="1"/>
  <c r="AY148" i="1"/>
  <c r="AZ148" i="1"/>
  <c r="BA148" i="1"/>
  <c r="AT149" i="1"/>
  <c r="AU149" i="1"/>
  <c r="AV149" i="1"/>
  <c r="AW149" i="1"/>
  <c r="AX149" i="1"/>
  <c r="AY149" i="1"/>
  <c r="AZ149" i="1"/>
  <c r="BA149" i="1"/>
  <c r="AT150" i="1"/>
  <c r="AU150" i="1"/>
  <c r="AV150" i="1"/>
  <c r="AW150" i="1"/>
  <c r="AX150" i="1"/>
  <c r="AY150" i="1"/>
  <c r="AZ150" i="1"/>
  <c r="BA150" i="1"/>
  <c r="AT151" i="1"/>
  <c r="AU151" i="1"/>
  <c r="AV151" i="1"/>
  <c r="AW151" i="1"/>
  <c r="AX151" i="1"/>
  <c r="AY151" i="1"/>
  <c r="AZ151" i="1"/>
  <c r="BA151" i="1"/>
  <c r="AT152" i="1"/>
  <c r="AU152" i="1"/>
  <c r="AV152" i="1"/>
  <c r="AW152" i="1"/>
  <c r="AX152" i="1"/>
  <c r="AY152" i="1"/>
  <c r="AZ152" i="1"/>
  <c r="BA152" i="1"/>
  <c r="AT153" i="1"/>
  <c r="AU153" i="1"/>
  <c r="AV153" i="1"/>
  <c r="AW153" i="1"/>
  <c r="AX153" i="1"/>
  <c r="AY153" i="1"/>
  <c r="AZ153" i="1"/>
  <c r="BA153" i="1"/>
  <c r="AT154" i="1"/>
  <c r="AU154" i="1"/>
  <c r="AV154" i="1"/>
  <c r="AW154" i="1"/>
  <c r="AX154" i="1"/>
  <c r="AY154" i="1"/>
  <c r="AZ154" i="1"/>
  <c r="BA154" i="1"/>
  <c r="AT155" i="1"/>
  <c r="AU155" i="1"/>
  <c r="AV155" i="1"/>
  <c r="AW155" i="1"/>
  <c r="AX155" i="1"/>
  <c r="AY155" i="1"/>
  <c r="AZ155" i="1"/>
  <c r="BA155" i="1"/>
  <c r="AT156" i="1"/>
  <c r="AU156" i="1"/>
  <c r="AV156" i="1"/>
  <c r="AW156" i="1"/>
  <c r="AX156" i="1"/>
  <c r="AY156" i="1"/>
  <c r="AZ156" i="1"/>
  <c r="BA156" i="1"/>
  <c r="AT157" i="1"/>
  <c r="AU157" i="1"/>
  <c r="AV157" i="1"/>
  <c r="AW157" i="1"/>
  <c r="AX157" i="1"/>
  <c r="AY157" i="1"/>
  <c r="AZ157" i="1"/>
  <c r="BA157" i="1"/>
  <c r="AT158" i="1"/>
  <c r="AU158" i="1"/>
  <c r="AV158" i="1"/>
  <c r="AW158" i="1"/>
  <c r="AX158" i="1"/>
  <c r="AY158" i="1"/>
  <c r="AZ158" i="1"/>
  <c r="BA158" i="1"/>
  <c r="AK144" i="1"/>
  <c r="AL144" i="1"/>
  <c r="AM144" i="1"/>
  <c r="AN144" i="1"/>
  <c r="AO144" i="1"/>
  <c r="AP144" i="1"/>
  <c r="AQ144" i="1"/>
  <c r="AR144" i="1"/>
  <c r="AK145" i="1"/>
  <c r="AL145" i="1"/>
  <c r="AM145" i="1"/>
  <c r="AN145" i="1"/>
  <c r="AO145" i="1"/>
  <c r="AP145" i="1"/>
  <c r="AQ145" i="1"/>
  <c r="AR145" i="1"/>
  <c r="AK146" i="1"/>
  <c r="AL146" i="1"/>
  <c r="AM146" i="1"/>
  <c r="AN146" i="1"/>
  <c r="AO146" i="1"/>
  <c r="AP146" i="1"/>
  <c r="AQ146" i="1"/>
  <c r="AR146" i="1"/>
  <c r="AK147" i="1"/>
  <c r="AL147" i="1"/>
  <c r="AM147" i="1"/>
  <c r="AN147" i="1"/>
  <c r="AO147" i="1"/>
  <c r="AP147" i="1"/>
  <c r="AQ147" i="1"/>
  <c r="AR147" i="1"/>
  <c r="AK148" i="1"/>
  <c r="AL148" i="1"/>
  <c r="AM148" i="1"/>
  <c r="AN148" i="1"/>
  <c r="AO148" i="1"/>
  <c r="AP148" i="1"/>
  <c r="AQ148" i="1"/>
  <c r="AR148" i="1"/>
  <c r="AK149" i="1"/>
  <c r="AL149" i="1"/>
  <c r="AM149" i="1"/>
  <c r="AN149" i="1"/>
  <c r="AO149" i="1"/>
  <c r="AP149" i="1"/>
  <c r="AQ149" i="1"/>
  <c r="AR149" i="1"/>
  <c r="AK150" i="1"/>
  <c r="AL150" i="1"/>
  <c r="AM150" i="1"/>
  <c r="AN150" i="1"/>
  <c r="AO150" i="1"/>
  <c r="AP150" i="1"/>
  <c r="AQ150" i="1"/>
  <c r="AR150" i="1"/>
  <c r="AK151" i="1"/>
  <c r="AL151" i="1"/>
  <c r="AM151" i="1"/>
  <c r="AN151" i="1"/>
  <c r="AO151" i="1"/>
  <c r="AP151" i="1"/>
  <c r="AQ151" i="1"/>
  <c r="AR151" i="1"/>
  <c r="AK152" i="1"/>
  <c r="AL152" i="1"/>
  <c r="AM152" i="1"/>
  <c r="AN152" i="1"/>
  <c r="AO152" i="1"/>
  <c r="AP152" i="1"/>
  <c r="AQ152" i="1"/>
  <c r="AR152" i="1"/>
  <c r="AK153" i="1"/>
  <c r="AL153" i="1"/>
  <c r="AM153" i="1"/>
  <c r="AN153" i="1"/>
  <c r="AO153" i="1"/>
  <c r="AP153" i="1"/>
  <c r="AQ153" i="1"/>
  <c r="AR153" i="1"/>
  <c r="AK154" i="1"/>
  <c r="AL154" i="1"/>
  <c r="AM154" i="1"/>
  <c r="AN154" i="1"/>
  <c r="AO154" i="1"/>
  <c r="AP154" i="1"/>
  <c r="AQ154" i="1"/>
  <c r="AR154" i="1"/>
  <c r="AK155" i="1"/>
  <c r="AL155" i="1"/>
  <c r="AM155" i="1"/>
  <c r="AN155" i="1"/>
  <c r="AO155" i="1"/>
  <c r="AP155" i="1"/>
  <c r="AQ155" i="1"/>
  <c r="AR155" i="1"/>
  <c r="AK156" i="1"/>
  <c r="AL156" i="1"/>
  <c r="AM156" i="1"/>
  <c r="AN156" i="1"/>
  <c r="AO156" i="1"/>
  <c r="AP156" i="1"/>
  <c r="AQ156" i="1"/>
  <c r="AR156" i="1"/>
  <c r="AK157" i="1"/>
  <c r="AL157" i="1"/>
  <c r="AM157" i="1"/>
  <c r="AN157" i="1"/>
  <c r="AO157" i="1"/>
  <c r="AP157" i="1"/>
  <c r="AQ157" i="1"/>
  <c r="AR157" i="1"/>
  <c r="AK158" i="1"/>
  <c r="AL158" i="1"/>
  <c r="AM158" i="1"/>
  <c r="AN158" i="1"/>
  <c r="AO158" i="1"/>
  <c r="AP158" i="1"/>
  <c r="AQ158" i="1"/>
  <c r="AR158" i="1"/>
  <c r="AH144" i="1"/>
  <c r="AI144" i="1"/>
  <c r="AJ144" i="1"/>
  <c r="AH145" i="1"/>
  <c r="AI145" i="1"/>
  <c r="AJ145" i="1"/>
  <c r="AH146" i="1"/>
  <c r="AI146" i="1"/>
  <c r="AJ146" i="1"/>
  <c r="AH147" i="1"/>
  <c r="AI147" i="1"/>
  <c r="AJ147" i="1"/>
  <c r="AH148" i="1"/>
  <c r="AI148" i="1"/>
  <c r="AJ148" i="1"/>
  <c r="AH149" i="1"/>
  <c r="AI149" i="1"/>
  <c r="AJ149" i="1"/>
  <c r="AH150" i="1"/>
  <c r="AI150" i="1"/>
  <c r="AJ150" i="1"/>
  <c r="AH151" i="1"/>
  <c r="AI151" i="1"/>
  <c r="AJ151" i="1"/>
  <c r="AH152" i="1"/>
  <c r="AI152" i="1"/>
  <c r="AJ152" i="1"/>
  <c r="AH153" i="1"/>
  <c r="AI153" i="1"/>
  <c r="AJ153" i="1"/>
  <c r="AH154" i="1"/>
  <c r="AI154" i="1"/>
  <c r="AJ154" i="1"/>
  <c r="AH155" i="1"/>
  <c r="AI155" i="1"/>
  <c r="AJ155" i="1"/>
  <c r="AH156" i="1"/>
  <c r="AI156" i="1"/>
  <c r="AJ156" i="1"/>
  <c r="AH157" i="1"/>
  <c r="AI157" i="1"/>
  <c r="AJ157" i="1"/>
  <c r="AH158" i="1"/>
  <c r="AI158" i="1"/>
  <c r="AJ158" i="1"/>
  <c r="AG164" i="1" l="1"/>
  <c r="Q169" i="1"/>
  <c r="AG169" i="1"/>
  <c r="Q167" i="1"/>
  <c r="AG167" i="1"/>
  <c r="AG165" i="1"/>
  <c r="AG163" i="1"/>
  <c r="Q166" i="1"/>
  <c r="AG166" i="1"/>
  <c r="Q168" i="1"/>
  <c r="AG168" i="1"/>
  <c r="AG160" i="1"/>
  <c r="AG162" i="1"/>
  <c r="AK54" i="2" l="1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U54" i="2"/>
  <c r="V54" i="2"/>
  <c r="W54" i="2"/>
  <c r="X54" i="2"/>
  <c r="Y54" i="2"/>
  <c r="Z54" i="2"/>
  <c r="AA54" i="2"/>
  <c r="AB54" i="2"/>
  <c r="U55" i="2"/>
  <c r="V55" i="2"/>
  <c r="W55" i="2"/>
  <c r="X55" i="2"/>
  <c r="Y55" i="2"/>
  <c r="Z55" i="2"/>
  <c r="AA55" i="2"/>
  <c r="AB55" i="2"/>
  <c r="I54" i="2"/>
  <c r="J54" i="2"/>
  <c r="K54" i="2"/>
  <c r="L54" i="2"/>
  <c r="M54" i="2"/>
  <c r="N54" i="2"/>
  <c r="O54" i="2"/>
  <c r="P54" i="2"/>
  <c r="I55" i="2"/>
  <c r="J55" i="2"/>
  <c r="K55" i="2"/>
  <c r="L55" i="2"/>
  <c r="M55" i="2"/>
  <c r="N55" i="2"/>
  <c r="O55" i="2"/>
  <c r="P55" i="2"/>
  <c r="Q54" i="2"/>
  <c r="R54" i="2"/>
  <c r="Q55" i="2"/>
  <c r="R55" i="2"/>
  <c r="S54" i="2"/>
  <c r="S55" i="2"/>
  <c r="T54" i="2"/>
  <c r="T55" i="2"/>
  <c r="AG4" i="2"/>
  <c r="AH4" i="2"/>
  <c r="AI4" i="2"/>
  <c r="AJ4" i="2"/>
  <c r="AG5" i="2"/>
  <c r="AH5" i="2"/>
  <c r="AI5" i="2"/>
  <c r="AJ5" i="2"/>
  <c r="AG6" i="2"/>
  <c r="AH6" i="2"/>
  <c r="AI6" i="2"/>
  <c r="AJ6" i="2"/>
  <c r="AG7" i="2"/>
  <c r="AH7" i="2"/>
  <c r="AI7" i="2"/>
  <c r="AJ7" i="2"/>
  <c r="AG8" i="2"/>
  <c r="AH8" i="2"/>
  <c r="AI8" i="2"/>
  <c r="AJ8" i="2"/>
  <c r="AG9" i="2"/>
  <c r="AH9" i="2"/>
  <c r="AI9" i="2"/>
  <c r="AJ9" i="2"/>
  <c r="AG10" i="2"/>
  <c r="AH10" i="2"/>
  <c r="AI10" i="2"/>
  <c r="AJ10" i="2"/>
  <c r="AG11" i="2"/>
  <c r="AH11" i="2"/>
  <c r="AI11" i="2"/>
  <c r="AJ11" i="2"/>
  <c r="AG12" i="2"/>
  <c r="AH12" i="2"/>
  <c r="AI12" i="2"/>
  <c r="AJ12" i="2"/>
  <c r="AG13" i="2"/>
  <c r="AH13" i="2"/>
  <c r="AI13" i="2"/>
  <c r="AJ13" i="2"/>
  <c r="AG14" i="2"/>
  <c r="AH14" i="2"/>
  <c r="AI14" i="2"/>
  <c r="AJ14" i="2"/>
  <c r="AG15" i="2"/>
  <c r="AH15" i="2"/>
  <c r="AI15" i="2"/>
  <c r="AJ15" i="2"/>
  <c r="AG16" i="2"/>
  <c r="AH16" i="2"/>
  <c r="AI16" i="2"/>
  <c r="AJ16" i="2"/>
  <c r="AG17" i="2"/>
  <c r="AH17" i="2"/>
  <c r="AI17" i="2"/>
  <c r="AJ17" i="2"/>
  <c r="AG18" i="2"/>
  <c r="AH18" i="2"/>
  <c r="AI18" i="2"/>
  <c r="AJ18" i="2"/>
  <c r="AG19" i="2"/>
  <c r="AH19" i="2"/>
  <c r="AI19" i="2"/>
  <c r="AJ19" i="2"/>
  <c r="AG20" i="2"/>
  <c r="AH20" i="2"/>
  <c r="AI20" i="2"/>
  <c r="AJ20" i="2"/>
  <c r="AG21" i="2"/>
  <c r="AH21" i="2"/>
  <c r="AI21" i="2"/>
  <c r="AJ21" i="2"/>
  <c r="AG22" i="2"/>
  <c r="AH22" i="2"/>
  <c r="AI22" i="2"/>
  <c r="AJ22" i="2"/>
  <c r="AG23" i="2"/>
  <c r="AH23" i="2"/>
  <c r="AI23" i="2"/>
  <c r="AJ23" i="2"/>
  <c r="AG24" i="2"/>
  <c r="AH24" i="2"/>
  <c r="AI24" i="2"/>
  <c r="AJ24" i="2"/>
  <c r="AG25" i="2"/>
  <c r="AH25" i="2"/>
  <c r="AI25" i="2"/>
  <c r="AJ25" i="2"/>
  <c r="AG26" i="2"/>
  <c r="AH26" i="2"/>
  <c r="AI26" i="2"/>
  <c r="AJ26" i="2"/>
  <c r="AG27" i="2"/>
  <c r="AH27" i="2"/>
  <c r="AI27" i="2"/>
  <c r="AJ27" i="2"/>
  <c r="AG28" i="2"/>
  <c r="AH28" i="2"/>
  <c r="AI28" i="2"/>
  <c r="AJ28" i="2"/>
  <c r="AG29" i="2"/>
  <c r="AH29" i="2"/>
  <c r="AI29" i="2"/>
  <c r="AJ29" i="2"/>
  <c r="AG30" i="2"/>
  <c r="AH30" i="2"/>
  <c r="AI30" i="2"/>
  <c r="AJ30" i="2"/>
  <c r="AG31" i="2"/>
  <c r="AH31" i="2"/>
  <c r="AI31" i="2"/>
  <c r="AJ31" i="2"/>
  <c r="AG32" i="2"/>
  <c r="AH32" i="2"/>
  <c r="AI32" i="2"/>
  <c r="AJ32" i="2"/>
  <c r="AG33" i="2"/>
  <c r="AH33" i="2"/>
  <c r="AI33" i="2"/>
  <c r="AJ33" i="2"/>
  <c r="AG34" i="2"/>
  <c r="AH34" i="2"/>
  <c r="AI34" i="2"/>
  <c r="AJ34" i="2"/>
  <c r="AG35" i="2"/>
  <c r="AH35" i="2"/>
  <c r="AI35" i="2"/>
  <c r="AJ35" i="2"/>
  <c r="AG36" i="2"/>
  <c r="AH36" i="2"/>
  <c r="AI36" i="2"/>
  <c r="AJ36" i="2"/>
  <c r="AG37" i="2"/>
  <c r="AH37" i="2"/>
  <c r="AI37" i="2"/>
  <c r="AJ37" i="2"/>
  <c r="AG38" i="2"/>
  <c r="AH38" i="2"/>
  <c r="AI38" i="2"/>
  <c r="AJ38" i="2"/>
  <c r="AG39" i="2"/>
  <c r="AH39" i="2"/>
  <c r="AI39" i="2"/>
  <c r="AJ39" i="2"/>
  <c r="AG40" i="2"/>
  <c r="AH40" i="2"/>
  <c r="AI40" i="2"/>
  <c r="AJ40" i="2"/>
  <c r="AG41" i="2"/>
  <c r="AH41" i="2"/>
  <c r="AI41" i="2"/>
  <c r="AJ41" i="2"/>
  <c r="AG42" i="2"/>
  <c r="AH42" i="2"/>
  <c r="AI42" i="2"/>
  <c r="AJ42" i="2"/>
  <c r="AG43" i="2"/>
  <c r="AH43" i="2"/>
  <c r="AI43" i="2"/>
  <c r="AJ43" i="2"/>
  <c r="AG44" i="2"/>
  <c r="AH44" i="2"/>
  <c r="AI44" i="2"/>
  <c r="AJ44" i="2"/>
  <c r="AG45" i="2"/>
  <c r="AH45" i="2"/>
  <c r="AI45" i="2"/>
  <c r="AJ45" i="2"/>
  <c r="AG46" i="2"/>
  <c r="AH46" i="2"/>
  <c r="AI46" i="2"/>
  <c r="AJ46" i="2"/>
  <c r="AG47" i="2"/>
  <c r="AH47" i="2"/>
  <c r="AI47" i="2"/>
  <c r="AJ47" i="2"/>
  <c r="AG48" i="2"/>
  <c r="AH48" i="2"/>
  <c r="AI48" i="2"/>
  <c r="AJ48" i="2"/>
  <c r="AG49" i="2"/>
  <c r="AH49" i="2"/>
  <c r="AI49" i="2"/>
  <c r="AJ49" i="2"/>
  <c r="AG50" i="2"/>
  <c r="AH50" i="2"/>
  <c r="AI50" i="2"/>
  <c r="AJ50" i="2"/>
  <c r="AG51" i="2"/>
  <c r="AH51" i="2"/>
  <c r="AI51" i="2"/>
  <c r="AJ51" i="2"/>
  <c r="AG52" i="2"/>
  <c r="AH52" i="2"/>
  <c r="AI52" i="2"/>
  <c r="AJ52" i="2"/>
  <c r="AG53" i="2"/>
  <c r="AH53" i="2"/>
  <c r="AI53" i="2"/>
  <c r="AJ53" i="2"/>
  <c r="AG54" i="2"/>
  <c r="AH54" i="2"/>
  <c r="AI54" i="2"/>
  <c r="AJ54" i="2"/>
  <c r="AG55" i="2"/>
  <c r="AH55" i="2"/>
  <c r="AI55" i="2"/>
  <c r="AJ55" i="2"/>
  <c r="AH3" i="2"/>
  <c r="AI3" i="2"/>
  <c r="AJ3" i="2"/>
  <c r="AG3" i="2"/>
  <c r="AH2" i="2"/>
  <c r="AI2" i="2"/>
  <c r="AJ2" i="2"/>
  <c r="AG2" i="2"/>
  <c r="AC4" i="2"/>
  <c r="AD4" i="2"/>
  <c r="AE4" i="2"/>
  <c r="AF4" i="2"/>
  <c r="AC5" i="2"/>
  <c r="AD5" i="2"/>
  <c r="AE5" i="2"/>
  <c r="AF5" i="2"/>
  <c r="AC6" i="2"/>
  <c r="AD6" i="2"/>
  <c r="AE6" i="2"/>
  <c r="AF6" i="2"/>
  <c r="AC7" i="2"/>
  <c r="AD7" i="2"/>
  <c r="AE7" i="2"/>
  <c r="AF7" i="2"/>
  <c r="AC8" i="2"/>
  <c r="AD8" i="2"/>
  <c r="AE8" i="2"/>
  <c r="AF8" i="2"/>
  <c r="AC9" i="2"/>
  <c r="AD9" i="2"/>
  <c r="AE9" i="2"/>
  <c r="AF9" i="2"/>
  <c r="AC10" i="2"/>
  <c r="AD10" i="2"/>
  <c r="AE10" i="2"/>
  <c r="AF10" i="2"/>
  <c r="AC11" i="2"/>
  <c r="AD11" i="2"/>
  <c r="AE11" i="2"/>
  <c r="AF11" i="2"/>
  <c r="AC12" i="2"/>
  <c r="AD12" i="2"/>
  <c r="AE12" i="2"/>
  <c r="AF12" i="2"/>
  <c r="AC13" i="2"/>
  <c r="AD13" i="2"/>
  <c r="AE13" i="2"/>
  <c r="AF13" i="2"/>
  <c r="AC14" i="2"/>
  <c r="AD14" i="2"/>
  <c r="AE14" i="2"/>
  <c r="AF14" i="2"/>
  <c r="AC15" i="2"/>
  <c r="AD15" i="2"/>
  <c r="AE15" i="2"/>
  <c r="AF15" i="2"/>
  <c r="AC16" i="2"/>
  <c r="AD16" i="2"/>
  <c r="AE16" i="2"/>
  <c r="AF16" i="2"/>
  <c r="AC17" i="2"/>
  <c r="AD17" i="2"/>
  <c r="AE17" i="2"/>
  <c r="AF17" i="2"/>
  <c r="AC18" i="2"/>
  <c r="AD18" i="2"/>
  <c r="AE18" i="2"/>
  <c r="AF18" i="2"/>
  <c r="AC19" i="2"/>
  <c r="AD19" i="2"/>
  <c r="AE19" i="2"/>
  <c r="AF19" i="2"/>
  <c r="AC20" i="2"/>
  <c r="AD20" i="2"/>
  <c r="AE20" i="2"/>
  <c r="AF20" i="2"/>
  <c r="AC21" i="2"/>
  <c r="AD21" i="2"/>
  <c r="AE21" i="2"/>
  <c r="AF21" i="2"/>
  <c r="AC22" i="2"/>
  <c r="AD22" i="2"/>
  <c r="AE22" i="2"/>
  <c r="AF22" i="2"/>
  <c r="AC23" i="2"/>
  <c r="AD23" i="2"/>
  <c r="AE23" i="2"/>
  <c r="AF23" i="2"/>
  <c r="AC24" i="2"/>
  <c r="AD24" i="2"/>
  <c r="AE24" i="2"/>
  <c r="AF24" i="2"/>
  <c r="AC25" i="2"/>
  <c r="AD25" i="2"/>
  <c r="AE25" i="2"/>
  <c r="AF25" i="2"/>
  <c r="AC26" i="2"/>
  <c r="AD26" i="2"/>
  <c r="AE26" i="2"/>
  <c r="AF26" i="2"/>
  <c r="AC27" i="2"/>
  <c r="AD27" i="2"/>
  <c r="AE27" i="2"/>
  <c r="AF27" i="2"/>
  <c r="AC28" i="2"/>
  <c r="AD28" i="2"/>
  <c r="AE28" i="2"/>
  <c r="AF28" i="2"/>
  <c r="AC29" i="2"/>
  <c r="AD29" i="2"/>
  <c r="AE29" i="2"/>
  <c r="AF29" i="2"/>
  <c r="AC30" i="2"/>
  <c r="AD30" i="2"/>
  <c r="AE30" i="2"/>
  <c r="AF30" i="2"/>
  <c r="AC31" i="2"/>
  <c r="AD31" i="2"/>
  <c r="AE31" i="2"/>
  <c r="AF31" i="2"/>
  <c r="AC32" i="2"/>
  <c r="AD32" i="2"/>
  <c r="AE32" i="2"/>
  <c r="AF32" i="2"/>
  <c r="AC33" i="2"/>
  <c r="AD33" i="2"/>
  <c r="AE33" i="2"/>
  <c r="AF33" i="2"/>
  <c r="AC34" i="2"/>
  <c r="AD34" i="2"/>
  <c r="AE34" i="2"/>
  <c r="AF34" i="2"/>
  <c r="AC35" i="2"/>
  <c r="AD35" i="2"/>
  <c r="AE35" i="2"/>
  <c r="AF35" i="2"/>
  <c r="AC36" i="2"/>
  <c r="AD36" i="2"/>
  <c r="AE36" i="2"/>
  <c r="AF36" i="2"/>
  <c r="AC37" i="2"/>
  <c r="AD37" i="2"/>
  <c r="AE37" i="2"/>
  <c r="AF37" i="2"/>
  <c r="AC38" i="2"/>
  <c r="AD38" i="2"/>
  <c r="AE38" i="2"/>
  <c r="AF38" i="2"/>
  <c r="AC39" i="2"/>
  <c r="AD39" i="2"/>
  <c r="AE39" i="2"/>
  <c r="AF39" i="2"/>
  <c r="AC40" i="2"/>
  <c r="AD40" i="2"/>
  <c r="AE40" i="2"/>
  <c r="AF40" i="2"/>
  <c r="AC41" i="2"/>
  <c r="AD41" i="2"/>
  <c r="AE41" i="2"/>
  <c r="AF41" i="2"/>
  <c r="AC42" i="2"/>
  <c r="AD42" i="2"/>
  <c r="AE42" i="2"/>
  <c r="AF42" i="2"/>
  <c r="AC43" i="2"/>
  <c r="AD43" i="2"/>
  <c r="AE43" i="2"/>
  <c r="AF43" i="2"/>
  <c r="AC44" i="2"/>
  <c r="AD44" i="2"/>
  <c r="AE44" i="2"/>
  <c r="AF44" i="2"/>
  <c r="AC45" i="2"/>
  <c r="AD45" i="2"/>
  <c r="AE45" i="2"/>
  <c r="AF45" i="2"/>
  <c r="AC46" i="2"/>
  <c r="AD46" i="2"/>
  <c r="AE46" i="2"/>
  <c r="AF46" i="2"/>
  <c r="AC47" i="2"/>
  <c r="AD47" i="2"/>
  <c r="AE47" i="2"/>
  <c r="AF47" i="2"/>
  <c r="AC48" i="2"/>
  <c r="AD48" i="2"/>
  <c r="AE48" i="2"/>
  <c r="AF48" i="2"/>
  <c r="AC49" i="2"/>
  <c r="AD49" i="2"/>
  <c r="AE49" i="2"/>
  <c r="AF49" i="2"/>
  <c r="AC50" i="2"/>
  <c r="AD50" i="2"/>
  <c r="AE50" i="2"/>
  <c r="AF50" i="2"/>
  <c r="AC51" i="2"/>
  <c r="AD51" i="2"/>
  <c r="AE51" i="2"/>
  <c r="AF51" i="2"/>
  <c r="AC52" i="2"/>
  <c r="AD52" i="2"/>
  <c r="AE52" i="2"/>
  <c r="AF52" i="2"/>
  <c r="AC53" i="2"/>
  <c r="AD53" i="2"/>
  <c r="AE53" i="2"/>
  <c r="AF53" i="2"/>
  <c r="AC54" i="2"/>
  <c r="AD54" i="2"/>
  <c r="AE54" i="2"/>
  <c r="AF54" i="2"/>
  <c r="AC55" i="2"/>
  <c r="AD55" i="2"/>
  <c r="AE55" i="2"/>
  <c r="AF55" i="2"/>
  <c r="AC3" i="2"/>
  <c r="AF3" i="2"/>
  <c r="AE3" i="2"/>
  <c r="AD3" i="2"/>
  <c r="AF2" i="2"/>
  <c r="AE2" i="2"/>
  <c r="AD2" i="2"/>
  <c r="AC2" i="2"/>
  <c r="BB158" i="1"/>
  <c r="BC158" i="1"/>
  <c r="BD158" i="1"/>
  <c r="BE158" i="1"/>
  <c r="BF158" i="1"/>
  <c r="BG158" i="1"/>
  <c r="BH158" i="1"/>
  <c r="BI158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BD4" i="1"/>
  <c r="BE4" i="1"/>
  <c r="BD5" i="1"/>
  <c r="BE5" i="1"/>
  <c r="BD6" i="1"/>
  <c r="BE6" i="1"/>
  <c r="BD7" i="1"/>
  <c r="BE7" i="1"/>
  <c r="BD8" i="1"/>
  <c r="BE8" i="1"/>
  <c r="BD9" i="1"/>
  <c r="BE9" i="1"/>
  <c r="BD10" i="1"/>
  <c r="BE10" i="1"/>
  <c r="BD11" i="1"/>
  <c r="BE11" i="1"/>
  <c r="BD12" i="1"/>
  <c r="BE12" i="1"/>
  <c r="BD13" i="1"/>
  <c r="BE13" i="1"/>
  <c r="BD14" i="1"/>
  <c r="BE14" i="1"/>
  <c r="BD15" i="1"/>
  <c r="BE15" i="1"/>
  <c r="BD16" i="1"/>
  <c r="BE16" i="1"/>
  <c r="BD17" i="1"/>
  <c r="BE17" i="1"/>
  <c r="BD18" i="1"/>
  <c r="BE18" i="1"/>
  <c r="BD19" i="1"/>
  <c r="BE19" i="1"/>
  <c r="BD20" i="1"/>
  <c r="BE20" i="1"/>
  <c r="BD21" i="1"/>
  <c r="BE21" i="1"/>
  <c r="BD22" i="1"/>
  <c r="BE22" i="1"/>
  <c r="BD23" i="1"/>
  <c r="BE23" i="1"/>
  <c r="BD24" i="1"/>
  <c r="BE24" i="1"/>
  <c r="BD25" i="1"/>
  <c r="BE25" i="1"/>
  <c r="BD26" i="1"/>
  <c r="BE26" i="1"/>
  <c r="BD27" i="1"/>
  <c r="BE27" i="1"/>
  <c r="BD28" i="1"/>
  <c r="BE28" i="1"/>
  <c r="BD29" i="1"/>
  <c r="BE29" i="1"/>
  <c r="BD30" i="1"/>
  <c r="BE30" i="1"/>
  <c r="BD31" i="1"/>
  <c r="BE31" i="1"/>
  <c r="BD32" i="1"/>
  <c r="BE32" i="1"/>
  <c r="BD33" i="1"/>
  <c r="BE33" i="1"/>
  <c r="BD34" i="1"/>
  <c r="BE34" i="1"/>
  <c r="BD35" i="1"/>
  <c r="BE35" i="1"/>
  <c r="BD36" i="1"/>
  <c r="BE36" i="1"/>
  <c r="BD37" i="1"/>
  <c r="BE37" i="1"/>
  <c r="BD38" i="1"/>
  <c r="BE38" i="1"/>
  <c r="BD39" i="1"/>
  <c r="BE39" i="1"/>
  <c r="BD40" i="1"/>
  <c r="BE40" i="1"/>
  <c r="BD41" i="1"/>
  <c r="BE41" i="1"/>
  <c r="BD42" i="1"/>
  <c r="BE42" i="1"/>
  <c r="BD43" i="1"/>
  <c r="BE43" i="1"/>
  <c r="BD44" i="1"/>
  <c r="BE44" i="1"/>
  <c r="BD45" i="1"/>
  <c r="BE45" i="1"/>
  <c r="BD46" i="1"/>
  <c r="BE46" i="1"/>
  <c r="BD47" i="1"/>
  <c r="BE47" i="1"/>
  <c r="BD48" i="1"/>
  <c r="BE48" i="1"/>
  <c r="BD49" i="1"/>
  <c r="BE49" i="1"/>
  <c r="BD50" i="1"/>
  <c r="BE50" i="1"/>
  <c r="BD51" i="1"/>
  <c r="BE51" i="1"/>
  <c r="BD52" i="1"/>
  <c r="BE52" i="1"/>
  <c r="BD53" i="1"/>
  <c r="BE53" i="1"/>
  <c r="BD54" i="1"/>
  <c r="BE54" i="1"/>
  <c r="BD55" i="1"/>
  <c r="BE55" i="1"/>
  <c r="BD56" i="1"/>
  <c r="BE56" i="1"/>
  <c r="BD57" i="1"/>
  <c r="BE57" i="1"/>
  <c r="BD58" i="1"/>
  <c r="BE58" i="1"/>
  <c r="BD59" i="1"/>
  <c r="BE59" i="1"/>
  <c r="BD60" i="1"/>
  <c r="BE60" i="1"/>
  <c r="BD61" i="1"/>
  <c r="BE61" i="1"/>
  <c r="BD62" i="1"/>
  <c r="BE62" i="1"/>
  <c r="BD63" i="1"/>
  <c r="BE63" i="1"/>
  <c r="BD64" i="1"/>
  <c r="BE64" i="1"/>
  <c r="BD65" i="1"/>
  <c r="BE65" i="1"/>
  <c r="BD66" i="1"/>
  <c r="BE66" i="1"/>
  <c r="BD67" i="1"/>
  <c r="BE67" i="1"/>
  <c r="BD68" i="1"/>
  <c r="BE68" i="1"/>
  <c r="BD69" i="1"/>
  <c r="BE69" i="1"/>
  <c r="BD70" i="1"/>
  <c r="BE70" i="1"/>
  <c r="BD71" i="1"/>
  <c r="BE71" i="1"/>
  <c r="BD72" i="1"/>
  <c r="BE72" i="1"/>
  <c r="BD73" i="1"/>
  <c r="BE73" i="1"/>
  <c r="BD74" i="1"/>
  <c r="BE74" i="1"/>
  <c r="BD75" i="1"/>
  <c r="BE75" i="1"/>
  <c r="BD76" i="1"/>
  <c r="BE76" i="1"/>
  <c r="BD77" i="1"/>
  <c r="BE77" i="1"/>
  <c r="BD78" i="1"/>
  <c r="BE78" i="1"/>
  <c r="BD79" i="1"/>
  <c r="BE79" i="1"/>
  <c r="BD80" i="1"/>
  <c r="BE80" i="1"/>
  <c r="BD81" i="1"/>
  <c r="BE81" i="1"/>
  <c r="BD82" i="1"/>
  <c r="BE82" i="1"/>
  <c r="BD83" i="1"/>
  <c r="BE83" i="1"/>
  <c r="BD84" i="1"/>
  <c r="BE84" i="1"/>
  <c r="BD85" i="1"/>
  <c r="BE85" i="1"/>
  <c r="BD86" i="1"/>
  <c r="BE86" i="1"/>
  <c r="BD87" i="1"/>
  <c r="BE87" i="1"/>
  <c r="BD88" i="1"/>
  <c r="BE88" i="1"/>
  <c r="BD89" i="1"/>
  <c r="BE89" i="1"/>
  <c r="BD90" i="1"/>
  <c r="BE90" i="1"/>
  <c r="BD91" i="1"/>
  <c r="BE91" i="1"/>
  <c r="BD92" i="1"/>
  <c r="BE92" i="1"/>
  <c r="BD93" i="1"/>
  <c r="BE93" i="1"/>
  <c r="BD94" i="1"/>
  <c r="BE94" i="1"/>
  <c r="BD95" i="1"/>
  <c r="BE95" i="1"/>
  <c r="BD96" i="1"/>
  <c r="BE96" i="1"/>
  <c r="BD97" i="1"/>
  <c r="BE97" i="1"/>
  <c r="BD98" i="1"/>
  <c r="BE98" i="1"/>
  <c r="BD99" i="1"/>
  <c r="BE99" i="1"/>
  <c r="BD100" i="1"/>
  <c r="BE100" i="1"/>
  <c r="BD101" i="1"/>
  <c r="BE101" i="1"/>
  <c r="BD102" i="1"/>
  <c r="BE102" i="1"/>
  <c r="BD103" i="1"/>
  <c r="BE103" i="1"/>
  <c r="BD104" i="1"/>
  <c r="BE104" i="1"/>
  <c r="BD105" i="1"/>
  <c r="BE105" i="1"/>
  <c r="BD106" i="1"/>
  <c r="BE106" i="1"/>
  <c r="BD107" i="1"/>
  <c r="BE107" i="1"/>
  <c r="BD108" i="1"/>
  <c r="BE108" i="1"/>
  <c r="BD109" i="1"/>
  <c r="BE109" i="1"/>
  <c r="BD110" i="1"/>
  <c r="BE110" i="1"/>
  <c r="BD111" i="1"/>
  <c r="BE111" i="1"/>
  <c r="BD112" i="1"/>
  <c r="BE112" i="1"/>
  <c r="BD113" i="1"/>
  <c r="BE113" i="1"/>
  <c r="BD114" i="1"/>
  <c r="BE114" i="1"/>
  <c r="BD115" i="1"/>
  <c r="BE115" i="1"/>
  <c r="BD116" i="1"/>
  <c r="BE116" i="1"/>
  <c r="BD117" i="1"/>
  <c r="BE117" i="1"/>
  <c r="BD118" i="1"/>
  <c r="BE118" i="1"/>
  <c r="BD119" i="1"/>
  <c r="BE119" i="1"/>
  <c r="BD120" i="1"/>
  <c r="BE120" i="1"/>
  <c r="BD121" i="1"/>
  <c r="BE121" i="1"/>
  <c r="BD122" i="1"/>
  <c r="BE122" i="1"/>
  <c r="BD123" i="1"/>
  <c r="BE123" i="1"/>
  <c r="BD124" i="1"/>
  <c r="BE124" i="1"/>
  <c r="BD125" i="1"/>
  <c r="BE125" i="1"/>
  <c r="BD126" i="1"/>
  <c r="BE126" i="1"/>
  <c r="BD127" i="1"/>
  <c r="BE127" i="1"/>
  <c r="BD128" i="1"/>
  <c r="BE128" i="1"/>
  <c r="BD129" i="1"/>
  <c r="BE129" i="1"/>
  <c r="BD130" i="1"/>
  <c r="BE130" i="1"/>
  <c r="BD131" i="1"/>
  <c r="BE131" i="1"/>
  <c r="BD132" i="1"/>
  <c r="BE132" i="1"/>
  <c r="BD133" i="1"/>
  <c r="BE133" i="1"/>
  <c r="BD134" i="1"/>
  <c r="BE134" i="1"/>
  <c r="BD135" i="1"/>
  <c r="BE135" i="1"/>
  <c r="BD136" i="1"/>
  <c r="BE136" i="1"/>
  <c r="BD137" i="1"/>
  <c r="BE137" i="1"/>
  <c r="BD138" i="1"/>
  <c r="BE138" i="1"/>
  <c r="BD139" i="1"/>
  <c r="BE139" i="1"/>
  <c r="BD140" i="1"/>
  <c r="BE140" i="1"/>
  <c r="BD141" i="1"/>
  <c r="BE141" i="1"/>
  <c r="BD142" i="1"/>
  <c r="BE142" i="1"/>
  <c r="BD143" i="1"/>
  <c r="BE143" i="1"/>
  <c r="BD144" i="1"/>
  <c r="BE144" i="1"/>
  <c r="BD145" i="1"/>
  <c r="BE145" i="1"/>
  <c r="BD146" i="1"/>
  <c r="BE146" i="1"/>
  <c r="BD147" i="1"/>
  <c r="BE147" i="1"/>
  <c r="BD148" i="1"/>
  <c r="BE148" i="1"/>
  <c r="BD149" i="1"/>
  <c r="BE149" i="1"/>
  <c r="BD150" i="1"/>
  <c r="BE150" i="1"/>
  <c r="BD151" i="1"/>
  <c r="BE151" i="1"/>
  <c r="BD152" i="1"/>
  <c r="BE152" i="1"/>
  <c r="BD153" i="1"/>
  <c r="BE153" i="1"/>
  <c r="BD154" i="1"/>
  <c r="BE154" i="1"/>
  <c r="BD155" i="1"/>
  <c r="BE155" i="1"/>
  <c r="BD156" i="1"/>
  <c r="BE156" i="1"/>
  <c r="BD157" i="1"/>
  <c r="BE157" i="1"/>
  <c r="BE3" i="1"/>
  <c r="BD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3" i="1"/>
  <c r="BC2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3" i="1"/>
  <c r="BD2" i="1"/>
  <c r="BE2" i="1"/>
  <c r="BF4" i="1"/>
  <c r="BG4" i="1"/>
  <c r="BH4" i="1"/>
  <c r="BI4" i="1"/>
  <c r="BF5" i="1"/>
  <c r="BG5" i="1"/>
  <c r="BH5" i="1"/>
  <c r="BI5" i="1"/>
  <c r="BF6" i="1"/>
  <c r="BG6" i="1"/>
  <c r="BH6" i="1"/>
  <c r="BI6" i="1"/>
  <c r="BF7" i="1"/>
  <c r="BG7" i="1"/>
  <c r="BH7" i="1"/>
  <c r="BI7" i="1"/>
  <c r="BF8" i="1"/>
  <c r="BG8" i="1"/>
  <c r="BH8" i="1"/>
  <c r="BI8" i="1"/>
  <c r="BF9" i="1"/>
  <c r="BG9" i="1"/>
  <c r="BH9" i="1"/>
  <c r="BI9" i="1"/>
  <c r="BF10" i="1"/>
  <c r="BG10" i="1"/>
  <c r="BH10" i="1"/>
  <c r="BI10" i="1"/>
  <c r="BF11" i="1"/>
  <c r="BG11" i="1"/>
  <c r="BH11" i="1"/>
  <c r="BI11" i="1"/>
  <c r="BF12" i="1"/>
  <c r="BG12" i="1"/>
  <c r="BH12" i="1"/>
  <c r="BI12" i="1"/>
  <c r="BF13" i="1"/>
  <c r="BG13" i="1"/>
  <c r="BH13" i="1"/>
  <c r="BI13" i="1"/>
  <c r="BF14" i="1"/>
  <c r="BG14" i="1"/>
  <c r="BH14" i="1"/>
  <c r="BI14" i="1"/>
  <c r="BF15" i="1"/>
  <c r="BG15" i="1"/>
  <c r="BH15" i="1"/>
  <c r="BI15" i="1"/>
  <c r="BF16" i="1"/>
  <c r="BG16" i="1"/>
  <c r="BH16" i="1"/>
  <c r="BI16" i="1"/>
  <c r="BF17" i="1"/>
  <c r="BG17" i="1"/>
  <c r="BH17" i="1"/>
  <c r="BI17" i="1"/>
  <c r="BF18" i="1"/>
  <c r="BG18" i="1"/>
  <c r="BH18" i="1"/>
  <c r="BI18" i="1"/>
  <c r="BF19" i="1"/>
  <c r="BG19" i="1"/>
  <c r="BH19" i="1"/>
  <c r="BI19" i="1"/>
  <c r="BF20" i="1"/>
  <c r="BG20" i="1"/>
  <c r="BH20" i="1"/>
  <c r="BI20" i="1"/>
  <c r="BF21" i="1"/>
  <c r="BG21" i="1"/>
  <c r="BH21" i="1"/>
  <c r="BI21" i="1"/>
  <c r="BF22" i="1"/>
  <c r="BG22" i="1"/>
  <c r="BH22" i="1"/>
  <c r="BI22" i="1"/>
  <c r="BF23" i="1"/>
  <c r="BG23" i="1"/>
  <c r="BH23" i="1"/>
  <c r="BI23" i="1"/>
  <c r="BF24" i="1"/>
  <c r="BG24" i="1"/>
  <c r="BH24" i="1"/>
  <c r="BI24" i="1"/>
  <c r="BF25" i="1"/>
  <c r="BG25" i="1"/>
  <c r="BH25" i="1"/>
  <c r="BI25" i="1"/>
  <c r="BF26" i="1"/>
  <c r="BG26" i="1"/>
  <c r="BH26" i="1"/>
  <c r="BI26" i="1"/>
  <c r="BF27" i="1"/>
  <c r="BG27" i="1"/>
  <c r="BH27" i="1"/>
  <c r="BI27" i="1"/>
  <c r="BF28" i="1"/>
  <c r="BG28" i="1"/>
  <c r="BH28" i="1"/>
  <c r="BI28" i="1"/>
  <c r="BF29" i="1"/>
  <c r="BG29" i="1"/>
  <c r="BH29" i="1"/>
  <c r="BI29" i="1"/>
  <c r="BF30" i="1"/>
  <c r="BG30" i="1"/>
  <c r="BH30" i="1"/>
  <c r="BI30" i="1"/>
  <c r="BF31" i="1"/>
  <c r="BG31" i="1"/>
  <c r="BH31" i="1"/>
  <c r="BI31" i="1"/>
  <c r="BF32" i="1"/>
  <c r="BG32" i="1"/>
  <c r="BH32" i="1"/>
  <c r="BI32" i="1"/>
  <c r="BF33" i="1"/>
  <c r="BG33" i="1"/>
  <c r="BH33" i="1"/>
  <c r="BI33" i="1"/>
  <c r="BF34" i="1"/>
  <c r="BG34" i="1"/>
  <c r="BH34" i="1"/>
  <c r="BI34" i="1"/>
  <c r="BF35" i="1"/>
  <c r="BG35" i="1"/>
  <c r="BH35" i="1"/>
  <c r="BI35" i="1"/>
  <c r="BF36" i="1"/>
  <c r="BG36" i="1"/>
  <c r="BH36" i="1"/>
  <c r="BI36" i="1"/>
  <c r="BF37" i="1"/>
  <c r="BG37" i="1"/>
  <c r="BH37" i="1"/>
  <c r="BI37" i="1"/>
  <c r="BF38" i="1"/>
  <c r="BG38" i="1"/>
  <c r="BH38" i="1"/>
  <c r="BI38" i="1"/>
  <c r="BF39" i="1"/>
  <c r="BG39" i="1"/>
  <c r="BH39" i="1"/>
  <c r="BI39" i="1"/>
  <c r="BF40" i="1"/>
  <c r="BG40" i="1"/>
  <c r="BH40" i="1"/>
  <c r="BI40" i="1"/>
  <c r="BF41" i="1"/>
  <c r="BG41" i="1"/>
  <c r="BH41" i="1"/>
  <c r="BI41" i="1"/>
  <c r="BF42" i="1"/>
  <c r="BG42" i="1"/>
  <c r="BH42" i="1"/>
  <c r="BI42" i="1"/>
  <c r="BF43" i="1"/>
  <c r="BG43" i="1"/>
  <c r="BH43" i="1"/>
  <c r="BI43" i="1"/>
  <c r="BF44" i="1"/>
  <c r="BG44" i="1"/>
  <c r="BH44" i="1"/>
  <c r="BI44" i="1"/>
  <c r="BF45" i="1"/>
  <c r="BG45" i="1"/>
  <c r="BH45" i="1"/>
  <c r="BI45" i="1"/>
  <c r="BF46" i="1"/>
  <c r="BG46" i="1"/>
  <c r="BH46" i="1"/>
  <c r="BI46" i="1"/>
  <c r="BF47" i="1"/>
  <c r="BG47" i="1"/>
  <c r="BH47" i="1"/>
  <c r="BI47" i="1"/>
  <c r="BF48" i="1"/>
  <c r="BG48" i="1"/>
  <c r="BH48" i="1"/>
  <c r="BI48" i="1"/>
  <c r="BF49" i="1"/>
  <c r="BG49" i="1"/>
  <c r="BH49" i="1"/>
  <c r="BI49" i="1"/>
  <c r="BF50" i="1"/>
  <c r="BG50" i="1"/>
  <c r="BH50" i="1"/>
  <c r="BI50" i="1"/>
  <c r="BF51" i="1"/>
  <c r="BG51" i="1"/>
  <c r="BH51" i="1"/>
  <c r="BI51" i="1"/>
  <c r="BF52" i="1"/>
  <c r="BG52" i="1"/>
  <c r="BH52" i="1"/>
  <c r="BI52" i="1"/>
  <c r="BF53" i="1"/>
  <c r="BG53" i="1"/>
  <c r="BH53" i="1"/>
  <c r="BI53" i="1"/>
  <c r="BF54" i="1"/>
  <c r="BG54" i="1"/>
  <c r="BH54" i="1"/>
  <c r="BI54" i="1"/>
  <c r="BF55" i="1"/>
  <c r="BG55" i="1"/>
  <c r="BH55" i="1"/>
  <c r="BI55" i="1"/>
  <c r="BF56" i="1"/>
  <c r="BG56" i="1"/>
  <c r="BH56" i="1"/>
  <c r="BI56" i="1"/>
  <c r="BF57" i="1"/>
  <c r="BG57" i="1"/>
  <c r="BH57" i="1"/>
  <c r="BI57" i="1"/>
  <c r="BF58" i="1"/>
  <c r="BG58" i="1"/>
  <c r="BH58" i="1"/>
  <c r="BI58" i="1"/>
  <c r="BF59" i="1"/>
  <c r="BG59" i="1"/>
  <c r="BH59" i="1"/>
  <c r="BI59" i="1"/>
  <c r="BF60" i="1"/>
  <c r="BG60" i="1"/>
  <c r="BH60" i="1"/>
  <c r="BI60" i="1"/>
  <c r="BF61" i="1"/>
  <c r="BG61" i="1"/>
  <c r="BH61" i="1"/>
  <c r="BI61" i="1"/>
  <c r="BF62" i="1"/>
  <c r="BG62" i="1"/>
  <c r="BH62" i="1"/>
  <c r="BI62" i="1"/>
  <c r="BF63" i="1"/>
  <c r="BG63" i="1"/>
  <c r="BH63" i="1"/>
  <c r="BI63" i="1"/>
  <c r="BF64" i="1"/>
  <c r="BG64" i="1"/>
  <c r="BH64" i="1"/>
  <c r="BI64" i="1"/>
  <c r="BF65" i="1"/>
  <c r="BG65" i="1"/>
  <c r="BH65" i="1"/>
  <c r="BI65" i="1"/>
  <c r="BF66" i="1"/>
  <c r="BG66" i="1"/>
  <c r="BH66" i="1"/>
  <c r="BI66" i="1"/>
  <c r="BF67" i="1"/>
  <c r="BG67" i="1"/>
  <c r="BH67" i="1"/>
  <c r="BI67" i="1"/>
  <c r="BF68" i="1"/>
  <c r="BG68" i="1"/>
  <c r="BH68" i="1"/>
  <c r="BI68" i="1"/>
  <c r="BF69" i="1"/>
  <c r="BG69" i="1"/>
  <c r="BH69" i="1"/>
  <c r="BI69" i="1"/>
  <c r="BF70" i="1"/>
  <c r="BG70" i="1"/>
  <c r="BH70" i="1"/>
  <c r="BI70" i="1"/>
  <c r="BF71" i="1"/>
  <c r="BG71" i="1"/>
  <c r="BH71" i="1"/>
  <c r="BI71" i="1"/>
  <c r="BF72" i="1"/>
  <c r="BG72" i="1"/>
  <c r="BH72" i="1"/>
  <c r="BI72" i="1"/>
  <c r="BF73" i="1"/>
  <c r="BG73" i="1"/>
  <c r="BH73" i="1"/>
  <c r="BI73" i="1"/>
  <c r="BF74" i="1"/>
  <c r="BG74" i="1"/>
  <c r="BH74" i="1"/>
  <c r="BI74" i="1"/>
  <c r="BF75" i="1"/>
  <c r="BG75" i="1"/>
  <c r="BH75" i="1"/>
  <c r="BI75" i="1"/>
  <c r="BF76" i="1"/>
  <c r="BG76" i="1"/>
  <c r="BH76" i="1"/>
  <c r="BI76" i="1"/>
  <c r="BF77" i="1"/>
  <c r="BG77" i="1"/>
  <c r="BH77" i="1"/>
  <c r="BI77" i="1"/>
  <c r="BF78" i="1"/>
  <c r="BG78" i="1"/>
  <c r="BH78" i="1"/>
  <c r="BI78" i="1"/>
  <c r="BF79" i="1"/>
  <c r="BG79" i="1"/>
  <c r="BH79" i="1"/>
  <c r="BI79" i="1"/>
  <c r="BF80" i="1"/>
  <c r="BG80" i="1"/>
  <c r="BH80" i="1"/>
  <c r="BI80" i="1"/>
  <c r="BF81" i="1"/>
  <c r="BG81" i="1"/>
  <c r="BH81" i="1"/>
  <c r="BI81" i="1"/>
  <c r="BF82" i="1"/>
  <c r="BG82" i="1"/>
  <c r="BH82" i="1"/>
  <c r="BI82" i="1"/>
  <c r="BF83" i="1"/>
  <c r="BG83" i="1"/>
  <c r="BH83" i="1"/>
  <c r="BI83" i="1"/>
  <c r="BF84" i="1"/>
  <c r="BG84" i="1"/>
  <c r="BH84" i="1"/>
  <c r="BI84" i="1"/>
  <c r="BF85" i="1"/>
  <c r="BG85" i="1"/>
  <c r="BH85" i="1"/>
  <c r="BI85" i="1"/>
  <c r="BF86" i="1"/>
  <c r="BG86" i="1"/>
  <c r="BH86" i="1"/>
  <c r="BI86" i="1"/>
  <c r="BF87" i="1"/>
  <c r="BG87" i="1"/>
  <c r="BH87" i="1"/>
  <c r="BI87" i="1"/>
  <c r="BF88" i="1"/>
  <c r="BG88" i="1"/>
  <c r="BH88" i="1"/>
  <c r="BI88" i="1"/>
  <c r="BF89" i="1"/>
  <c r="BG89" i="1"/>
  <c r="BH89" i="1"/>
  <c r="BI89" i="1"/>
  <c r="BF90" i="1"/>
  <c r="BG90" i="1"/>
  <c r="BH90" i="1"/>
  <c r="BI90" i="1"/>
  <c r="BF91" i="1"/>
  <c r="BG91" i="1"/>
  <c r="BH91" i="1"/>
  <c r="BI91" i="1"/>
  <c r="BF92" i="1"/>
  <c r="BG92" i="1"/>
  <c r="BH92" i="1"/>
  <c r="BI92" i="1"/>
  <c r="BF93" i="1"/>
  <c r="BG93" i="1"/>
  <c r="BH93" i="1"/>
  <c r="BI93" i="1"/>
  <c r="BF94" i="1"/>
  <c r="BG94" i="1"/>
  <c r="BH94" i="1"/>
  <c r="BI94" i="1"/>
  <c r="BF95" i="1"/>
  <c r="BG95" i="1"/>
  <c r="BH95" i="1"/>
  <c r="BI95" i="1"/>
  <c r="BF96" i="1"/>
  <c r="BG96" i="1"/>
  <c r="BH96" i="1"/>
  <c r="BI96" i="1"/>
  <c r="BF97" i="1"/>
  <c r="BG97" i="1"/>
  <c r="BH97" i="1"/>
  <c r="BI97" i="1"/>
  <c r="BF98" i="1"/>
  <c r="BG98" i="1"/>
  <c r="BH98" i="1"/>
  <c r="BI98" i="1"/>
  <c r="BF99" i="1"/>
  <c r="BG99" i="1"/>
  <c r="BH99" i="1"/>
  <c r="BI99" i="1"/>
  <c r="BF100" i="1"/>
  <c r="BG100" i="1"/>
  <c r="BH100" i="1"/>
  <c r="BI100" i="1"/>
  <c r="BF101" i="1"/>
  <c r="BG101" i="1"/>
  <c r="BH101" i="1"/>
  <c r="BI101" i="1"/>
  <c r="BF102" i="1"/>
  <c r="BG102" i="1"/>
  <c r="BH102" i="1"/>
  <c r="BI102" i="1"/>
  <c r="BF103" i="1"/>
  <c r="BG103" i="1"/>
  <c r="BH103" i="1"/>
  <c r="BI103" i="1"/>
  <c r="BF104" i="1"/>
  <c r="BG104" i="1"/>
  <c r="BH104" i="1"/>
  <c r="BI104" i="1"/>
  <c r="BF105" i="1"/>
  <c r="BG105" i="1"/>
  <c r="BH105" i="1"/>
  <c r="BI105" i="1"/>
  <c r="BF106" i="1"/>
  <c r="BG106" i="1"/>
  <c r="BH106" i="1"/>
  <c r="BI106" i="1"/>
  <c r="BF107" i="1"/>
  <c r="BG107" i="1"/>
  <c r="BH107" i="1"/>
  <c r="BI107" i="1"/>
  <c r="BF108" i="1"/>
  <c r="BG108" i="1"/>
  <c r="BH108" i="1"/>
  <c r="BI108" i="1"/>
  <c r="BF109" i="1"/>
  <c r="BG109" i="1"/>
  <c r="BH109" i="1"/>
  <c r="BI109" i="1"/>
  <c r="BF110" i="1"/>
  <c r="BG110" i="1"/>
  <c r="BH110" i="1"/>
  <c r="BI110" i="1"/>
  <c r="BF111" i="1"/>
  <c r="BG111" i="1"/>
  <c r="BH111" i="1"/>
  <c r="BI111" i="1"/>
  <c r="BF112" i="1"/>
  <c r="BG112" i="1"/>
  <c r="BH112" i="1"/>
  <c r="BI112" i="1"/>
  <c r="BF113" i="1"/>
  <c r="BG113" i="1"/>
  <c r="BH113" i="1"/>
  <c r="BI113" i="1"/>
  <c r="BF114" i="1"/>
  <c r="BG114" i="1"/>
  <c r="BH114" i="1"/>
  <c r="BI114" i="1"/>
  <c r="BF115" i="1"/>
  <c r="BG115" i="1"/>
  <c r="BH115" i="1"/>
  <c r="BI115" i="1"/>
  <c r="BF116" i="1"/>
  <c r="BG116" i="1"/>
  <c r="BH116" i="1"/>
  <c r="BI116" i="1"/>
  <c r="BF117" i="1"/>
  <c r="BG117" i="1"/>
  <c r="BH117" i="1"/>
  <c r="BI117" i="1"/>
  <c r="BF118" i="1"/>
  <c r="BG118" i="1"/>
  <c r="BH118" i="1"/>
  <c r="BI118" i="1"/>
  <c r="BF119" i="1"/>
  <c r="BG119" i="1"/>
  <c r="BH119" i="1"/>
  <c r="BI119" i="1"/>
  <c r="BF120" i="1"/>
  <c r="BG120" i="1"/>
  <c r="BH120" i="1"/>
  <c r="BI120" i="1"/>
  <c r="BF121" i="1"/>
  <c r="BG121" i="1"/>
  <c r="BH121" i="1"/>
  <c r="BI121" i="1"/>
  <c r="BF122" i="1"/>
  <c r="BG122" i="1"/>
  <c r="BH122" i="1"/>
  <c r="BI122" i="1"/>
  <c r="BF123" i="1"/>
  <c r="BG123" i="1"/>
  <c r="BH123" i="1"/>
  <c r="BI123" i="1"/>
  <c r="BF124" i="1"/>
  <c r="BG124" i="1"/>
  <c r="BH124" i="1"/>
  <c r="BI124" i="1"/>
  <c r="BF125" i="1"/>
  <c r="BG125" i="1"/>
  <c r="BH125" i="1"/>
  <c r="BI125" i="1"/>
  <c r="BF126" i="1"/>
  <c r="BG126" i="1"/>
  <c r="BH126" i="1"/>
  <c r="BI126" i="1"/>
  <c r="BF127" i="1"/>
  <c r="BG127" i="1"/>
  <c r="BH127" i="1"/>
  <c r="BI127" i="1"/>
  <c r="BF128" i="1"/>
  <c r="BG128" i="1"/>
  <c r="BH128" i="1"/>
  <c r="BI128" i="1"/>
  <c r="BF129" i="1"/>
  <c r="BG129" i="1"/>
  <c r="BH129" i="1"/>
  <c r="BI129" i="1"/>
  <c r="BF130" i="1"/>
  <c r="BG130" i="1"/>
  <c r="BH130" i="1"/>
  <c r="BI130" i="1"/>
  <c r="BF131" i="1"/>
  <c r="BG131" i="1"/>
  <c r="BH131" i="1"/>
  <c r="BI131" i="1"/>
  <c r="BF132" i="1"/>
  <c r="BG132" i="1"/>
  <c r="BH132" i="1"/>
  <c r="BI132" i="1"/>
  <c r="BF133" i="1"/>
  <c r="BG133" i="1"/>
  <c r="BH133" i="1"/>
  <c r="BI133" i="1"/>
  <c r="BF134" i="1"/>
  <c r="BG134" i="1"/>
  <c r="BH134" i="1"/>
  <c r="BI134" i="1"/>
  <c r="BF135" i="1"/>
  <c r="BG135" i="1"/>
  <c r="BH135" i="1"/>
  <c r="BI135" i="1"/>
  <c r="BF136" i="1"/>
  <c r="BG136" i="1"/>
  <c r="BH136" i="1"/>
  <c r="BI136" i="1"/>
  <c r="BF137" i="1"/>
  <c r="BG137" i="1"/>
  <c r="BH137" i="1"/>
  <c r="BI137" i="1"/>
  <c r="BF138" i="1"/>
  <c r="BG138" i="1"/>
  <c r="BH138" i="1"/>
  <c r="BI138" i="1"/>
  <c r="BF139" i="1"/>
  <c r="BG139" i="1"/>
  <c r="BH139" i="1"/>
  <c r="BI139" i="1"/>
  <c r="BF140" i="1"/>
  <c r="BG140" i="1"/>
  <c r="BH140" i="1"/>
  <c r="BI140" i="1"/>
  <c r="BF141" i="1"/>
  <c r="BG141" i="1"/>
  <c r="BH141" i="1"/>
  <c r="BI141" i="1"/>
  <c r="BF142" i="1"/>
  <c r="BG142" i="1"/>
  <c r="BH142" i="1"/>
  <c r="BI142" i="1"/>
  <c r="BF143" i="1"/>
  <c r="BG143" i="1"/>
  <c r="BH143" i="1"/>
  <c r="BI143" i="1"/>
  <c r="BF144" i="1"/>
  <c r="BG144" i="1"/>
  <c r="BH144" i="1"/>
  <c r="BI144" i="1"/>
  <c r="BF145" i="1"/>
  <c r="BG145" i="1"/>
  <c r="BH145" i="1"/>
  <c r="BI145" i="1"/>
  <c r="BF146" i="1"/>
  <c r="BG146" i="1"/>
  <c r="BH146" i="1"/>
  <c r="BI146" i="1"/>
  <c r="BF147" i="1"/>
  <c r="BG147" i="1"/>
  <c r="BH147" i="1"/>
  <c r="BI147" i="1"/>
  <c r="BF148" i="1"/>
  <c r="BG148" i="1"/>
  <c r="BH148" i="1"/>
  <c r="BI148" i="1"/>
  <c r="BF149" i="1"/>
  <c r="BG149" i="1"/>
  <c r="BH149" i="1"/>
  <c r="BI149" i="1"/>
  <c r="BF150" i="1"/>
  <c r="BG150" i="1"/>
  <c r="BH150" i="1"/>
  <c r="BI150" i="1"/>
  <c r="BF151" i="1"/>
  <c r="BG151" i="1"/>
  <c r="BH151" i="1"/>
  <c r="BI151" i="1"/>
  <c r="BF152" i="1"/>
  <c r="BG152" i="1"/>
  <c r="BH152" i="1"/>
  <c r="BI152" i="1"/>
  <c r="BF153" i="1"/>
  <c r="BG153" i="1"/>
  <c r="BH153" i="1"/>
  <c r="BI153" i="1"/>
  <c r="BF154" i="1"/>
  <c r="BG154" i="1"/>
  <c r="BH154" i="1"/>
  <c r="BI154" i="1"/>
  <c r="BF155" i="1"/>
  <c r="BG155" i="1"/>
  <c r="BH155" i="1"/>
  <c r="BI155" i="1"/>
  <c r="BF156" i="1"/>
  <c r="BG156" i="1"/>
  <c r="BH156" i="1"/>
  <c r="BI156" i="1"/>
  <c r="BF157" i="1"/>
  <c r="BG157" i="1"/>
  <c r="BH157" i="1"/>
  <c r="BI157" i="1"/>
  <c r="BG3" i="1"/>
  <c r="BH3" i="1"/>
  <c r="BI3" i="1"/>
  <c r="BF3" i="1"/>
  <c r="BH2" i="1"/>
  <c r="BI2" i="1"/>
  <c r="BG2" i="1"/>
  <c r="BF2" i="1"/>
  <c r="BB2" i="1"/>
  <c r="E127" i="1" l="1"/>
  <c r="H52" i="2" l="1"/>
  <c r="AF144" i="1" l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H55" i="2"/>
  <c r="H54" i="2"/>
  <c r="I53" i="2" l="1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L158" i="1"/>
  <c r="L157" i="1"/>
  <c r="L156" i="1"/>
  <c r="L155" i="1"/>
  <c r="L154" i="1"/>
  <c r="L153" i="1"/>
  <c r="L152" i="1"/>
  <c r="L151" i="1"/>
  <c r="L150" i="1"/>
  <c r="L149" i="1"/>
  <c r="L148" i="1"/>
  <c r="L147" i="1"/>
  <c r="Z139" i="1"/>
  <c r="Z143" i="1"/>
  <c r="L146" i="1"/>
  <c r="L145" i="1"/>
  <c r="L144" i="1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AF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AF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AF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AF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AF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AG143" i="1" l="1"/>
  <c r="Z158" i="1"/>
  <c r="Z154" i="1"/>
  <c r="Z150" i="1"/>
  <c r="Z146" i="1"/>
  <c r="Z142" i="1"/>
  <c r="AG142" i="1" s="1"/>
  <c r="Z157" i="1"/>
  <c r="Z153" i="1"/>
  <c r="Z149" i="1"/>
  <c r="Z145" i="1"/>
  <c r="AG145" i="1" s="1"/>
  <c r="Z141" i="1"/>
  <c r="AG141" i="1" s="1"/>
  <c r="Z156" i="1"/>
  <c r="Z152" i="1"/>
  <c r="Z148" i="1"/>
  <c r="AG148" i="1" s="1"/>
  <c r="Z144" i="1"/>
  <c r="Z140" i="1"/>
  <c r="AG140" i="1" s="1"/>
  <c r="AG139" i="1"/>
  <c r="Z155" i="1"/>
  <c r="Z151" i="1"/>
  <c r="Z147" i="1"/>
  <c r="L143" i="1"/>
  <c r="Q143" i="1" s="1"/>
  <c r="L142" i="1"/>
  <c r="L141" i="1"/>
  <c r="L140" i="1"/>
  <c r="L139" i="1"/>
  <c r="Q139" i="1" s="1"/>
  <c r="Q148" i="1" l="1"/>
  <c r="Q145" i="1"/>
  <c r="Q142" i="1"/>
  <c r="Q147" i="1"/>
  <c r="AG147" i="1"/>
  <c r="Q146" i="1"/>
  <c r="AG146" i="1"/>
  <c r="Q151" i="1"/>
  <c r="AG151" i="1"/>
  <c r="Q156" i="1"/>
  <c r="AG156" i="1"/>
  <c r="Q153" i="1"/>
  <c r="AG153" i="1"/>
  <c r="Q150" i="1"/>
  <c r="AG150" i="1"/>
  <c r="Q152" i="1"/>
  <c r="AG152" i="1"/>
  <c r="Q155" i="1"/>
  <c r="AG155" i="1"/>
  <c r="Q144" i="1"/>
  <c r="AG144" i="1"/>
  <c r="Q157" i="1"/>
  <c r="AG157" i="1"/>
  <c r="Q154" i="1"/>
  <c r="AG154" i="1"/>
  <c r="Q149" i="1"/>
  <c r="AG149" i="1"/>
  <c r="Q158" i="1"/>
  <c r="AG158" i="1"/>
  <c r="Q140" i="1"/>
  <c r="Q141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AF135" i="1"/>
  <c r="AF136" i="1"/>
  <c r="AF137" i="1"/>
  <c r="AF138" i="1"/>
  <c r="L138" i="1"/>
  <c r="L137" i="1"/>
  <c r="H50" i="2"/>
  <c r="H51" i="2"/>
  <c r="E135" i="1"/>
  <c r="E136" i="1"/>
  <c r="E137" i="1"/>
  <c r="E138" i="1"/>
  <c r="Z135" i="1" l="1"/>
  <c r="Q135" i="1" s="1"/>
  <c r="Z137" i="1"/>
  <c r="Q137" i="1" s="1"/>
  <c r="Z136" i="1"/>
  <c r="Q136" i="1" s="1"/>
  <c r="Z138" i="1"/>
  <c r="AG138" i="1" s="1"/>
  <c r="H44" i="2"/>
  <c r="H45" i="2"/>
  <c r="H46" i="2"/>
  <c r="H47" i="2"/>
  <c r="H48" i="2"/>
  <c r="H49" i="2"/>
  <c r="AG135" i="1" l="1"/>
  <c r="AG137" i="1"/>
  <c r="AG136" i="1"/>
  <c r="Q138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BA128" i="1"/>
  <c r="AZ128" i="1"/>
  <c r="AY128" i="1"/>
  <c r="AX128" i="1"/>
  <c r="AW128" i="1"/>
  <c r="AV128" i="1"/>
  <c r="AU128" i="1"/>
  <c r="AT128" i="1"/>
  <c r="BA127" i="1"/>
  <c r="AZ127" i="1"/>
  <c r="AY127" i="1"/>
  <c r="AX127" i="1"/>
  <c r="AW127" i="1"/>
  <c r="AV127" i="1"/>
  <c r="AU127" i="1"/>
  <c r="AT127" i="1"/>
  <c r="BA126" i="1"/>
  <c r="AZ126" i="1"/>
  <c r="AY126" i="1"/>
  <c r="AX126" i="1"/>
  <c r="AW126" i="1"/>
  <c r="AV126" i="1"/>
  <c r="AU126" i="1"/>
  <c r="AT126" i="1"/>
  <c r="BA125" i="1"/>
  <c r="AZ125" i="1"/>
  <c r="AY125" i="1"/>
  <c r="AX125" i="1"/>
  <c r="AW125" i="1"/>
  <c r="AV125" i="1"/>
  <c r="AU125" i="1"/>
  <c r="AT125" i="1"/>
  <c r="BA124" i="1"/>
  <c r="AZ124" i="1"/>
  <c r="AY124" i="1"/>
  <c r="AX124" i="1"/>
  <c r="AW124" i="1"/>
  <c r="AV124" i="1"/>
  <c r="AU124" i="1"/>
  <c r="AT124" i="1"/>
  <c r="BA123" i="1"/>
  <c r="AZ123" i="1"/>
  <c r="AY123" i="1"/>
  <c r="AX123" i="1"/>
  <c r="AW123" i="1"/>
  <c r="AV123" i="1"/>
  <c r="AU123" i="1"/>
  <c r="AT123" i="1"/>
  <c r="BA122" i="1"/>
  <c r="AZ122" i="1"/>
  <c r="AY122" i="1"/>
  <c r="AX122" i="1"/>
  <c r="AW122" i="1"/>
  <c r="AV122" i="1"/>
  <c r="AU122" i="1"/>
  <c r="AT122" i="1"/>
  <c r="BA121" i="1"/>
  <c r="AZ121" i="1"/>
  <c r="AY121" i="1"/>
  <c r="AX121" i="1"/>
  <c r="AW121" i="1"/>
  <c r="AV121" i="1"/>
  <c r="AU121" i="1"/>
  <c r="AT121" i="1"/>
  <c r="BA120" i="1"/>
  <c r="AZ120" i="1"/>
  <c r="AY120" i="1"/>
  <c r="AX120" i="1"/>
  <c r="AW120" i="1"/>
  <c r="AV120" i="1"/>
  <c r="AU120" i="1"/>
  <c r="AT120" i="1"/>
  <c r="BA119" i="1"/>
  <c r="AZ119" i="1"/>
  <c r="AY119" i="1"/>
  <c r="AX119" i="1"/>
  <c r="AW119" i="1"/>
  <c r="AV119" i="1"/>
  <c r="AU119" i="1"/>
  <c r="AT119" i="1"/>
  <c r="BA118" i="1"/>
  <c r="AZ118" i="1"/>
  <c r="AY118" i="1"/>
  <c r="AX118" i="1"/>
  <c r="AW118" i="1"/>
  <c r="AV118" i="1"/>
  <c r="AU118" i="1"/>
  <c r="AT118" i="1"/>
  <c r="BA117" i="1"/>
  <c r="AZ117" i="1"/>
  <c r="AY117" i="1"/>
  <c r="AX117" i="1"/>
  <c r="AW117" i="1"/>
  <c r="AV117" i="1"/>
  <c r="AU117" i="1"/>
  <c r="AT117" i="1"/>
  <c r="AR128" i="1"/>
  <c r="AQ128" i="1"/>
  <c r="AP128" i="1"/>
  <c r="AO128" i="1"/>
  <c r="AN128" i="1"/>
  <c r="AM128" i="1"/>
  <c r="AL128" i="1"/>
  <c r="AK128" i="1"/>
  <c r="AJ128" i="1"/>
  <c r="AI128" i="1"/>
  <c r="AH128" i="1"/>
  <c r="AR127" i="1"/>
  <c r="AQ127" i="1"/>
  <c r="AP127" i="1"/>
  <c r="AO127" i="1"/>
  <c r="AN127" i="1"/>
  <c r="AM127" i="1"/>
  <c r="AL127" i="1"/>
  <c r="AK127" i="1"/>
  <c r="AJ127" i="1"/>
  <c r="AI127" i="1"/>
  <c r="AH127" i="1"/>
  <c r="AR126" i="1"/>
  <c r="AQ126" i="1"/>
  <c r="AP126" i="1"/>
  <c r="AO126" i="1"/>
  <c r="AN126" i="1"/>
  <c r="AM126" i="1"/>
  <c r="AL126" i="1"/>
  <c r="AK126" i="1"/>
  <c r="AJ126" i="1"/>
  <c r="AI126" i="1"/>
  <c r="AH126" i="1"/>
  <c r="AR125" i="1"/>
  <c r="AQ125" i="1"/>
  <c r="AP125" i="1"/>
  <c r="AO125" i="1"/>
  <c r="AN125" i="1"/>
  <c r="AM125" i="1"/>
  <c r="AL125" i="1"/>
  <c r="AK125" i="1"/>
  <c r="AJ125" i="1"/>
  <c r="AI125" i="1"/>
  <c r="AH125" i="1"/>
  <c r="AR124" i="1"/>
  <c r="AQ124" i="1"/>
  <c r="AP124" i="1"/>
  <c r="AO124" i="1"/>
  <c r="AN124" i="1"/>
  <c r="AM124" i="1"/>
  <c r="AL124" i="1"/>
  <c r="AK124" i="1"/>
  <c r="AJ124" i="1"/>
  <c r="AI124" i="1"/>
  <c r="AH124" i="1"/>
  <c r="AR123" i="1"/>
  <c r="AQ123" i="1"/>
  <c r="AP123" i="1"/>
  <c r="AO123" i="1"/>
  <c r="AN123" i="1"/>
  <c r="AM123" i="1"/>
  <c r="AL123" i="1"/>
  <c r="AK123" i="1"/>
  <c r="AJ123" i="1"/>
  <c r="AI123" i="1"/>
  <c r="AH123" i="1"/>
  <c r="AR122" i="1"/>
  <c r="AQ122" i="1"/>
  <c r="AP122" i="1"/>
  <c r="AO122" i="1"/>
  <c r="AN122" i="1"/>
  <c r="AM122" i="1"/>
  <c r="AL122" i="1"/>
  <c r="AK122" i="1"/>
  <c r="AJ122" i="1"/>
  <c r="AI122" i="1"/>
  <c r="AH122" i="1"/>
  <c r="AR121" i="1"/>
  <c r="AQ121" i="1"/>
  <c r="AP121" i="1"/>
  <c r="AO121" i="1"/>
  <c r="AN121" i="1"/>
  <c r="AM121" i="1"/>
  <c r="AL121" i="1"/>
  <c r="AK121" i="1"/>
  <c r="AJ121" i="1"/>
  <c r="AI121" i="1"/>
  <c r="AH121" i="1"/>
  <c r="AR120" i="1"/>
  <c r="AQ120" i="1"/>
  <c r="AP120" i="1"/>
  <c r="AO120" i="1"/>
  <c r="AN120" i="1"/>
  <c r="AM120" i="1"/>
  <c r="AL120" i="1"/>
  <c r="AK120" i="1"/>
  <c r="AJ120" i="1"/>
  <c r="AI120" i="1"/>
  <c r="AH120" i="1"/>
  <c r="AR119" i="1"/>
  <c r="AQ119" i="1"/>
  <c r="AP119" i="1"/>
  <c r="AO119" i="1"/>
  <c r="AN119" i="1"/>
  <c r="AM119" i="1"/>
  <c r="AL119" i="1"/>
  <c r="AK119" i="1"/>
  <c r="AJ119" i="1"/>
  <c r="AI119" i="1"/>
  <c r="AH119" i="1"/>
  <c r="AR118" i="1"/>
  <c r="AQ118" i="1"/>
  <c r="AP118" i="1"/>
  <c r="AO118" i="1"/>
  <c r="AN118" i="1"/>
  <c r="AM118" i="1"/>
  <c r="AL118" i="1"/>
  <c r="AK118" i="1"/>
  <c r="AJ118" i="1"/>
  <c r="AI118" i="1"/>
  <c r="AH118" i="1"/>
  <c r="AR117" i="1"/>
  <c r="AQ117" i="1"/>
  <c r="AP117" i="1"/>
  <c r="AO117" i="1"/>
  <c r="AN117" i="1"/>
  <c r="AM117" i="1"/>
  <c r="AL117" i="1"/>
  <c r="AK117" i="1"/>
  <c r="AJ117" i="1"/>
  <c r="AI117" i="1"/>
  <c r="AH117" i="1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E129" i="1" l="1"/>
  <c r="E130" i="1"/>
  <c r="E131" i="1"/>
  <c r="E132" i="1"/>
  <c r="E133" i="1"/>
  <c r="E134" i="1"/>
  <c r="AF134" i="1"/>
  <c r="Z134" i="1"/>
  <c r="Q134" i="1" s="1"/>
  <c r="AF133" i="1"/>
  <c r="Z133" i="1"/>
  <c r="Q133" i="1" s="1"/>
  <c r="AF130" i="1"/>
  <c r="AF131" i="1"/>
  <c r="AF132" i="1"/>
  <c r="Z131" i="1"/>
  <c r="Z132" i="1"/>
  <c r="Q132" i="1" s="1"/>
  <c r="Z130" i="1"/>
  <c r="Z129" i="1"/>
  <c r="Q129" i="1" s="1"/>
  <c r="AF129" i="1"/>
  <c r="AF126" i="1"/>
  <c r="AF127" i="1"/>
  <c r="AF128" i="1"/>
  <c r="Z121" i="1"/>
  <c r="Q121" i="1" s="1"/>
  <c r="Z122" i="1"/>
  <c r="Z123" i="1"/>
  <c r="Q123" i="1" s="1"/>
  <c r="Z124" i="1"/>
  <c r="Z125" i="1"/>
  <c r="Q125" i="1" s="1"/>
  <c r="Z126" i="1"/>
  <c r="Q126" i="1" s="1"/>
  <c r="Z127" i="1"/>
  <c r="Z128" i="1"/>
  <c r="Q128" i="1" s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8" i="1"/>
  <c r="AF121" i="1"/>
  <c r="AF122" i="1"/>
  <c r="AF123" i="1"/>
  <c r="AF124" i="1"/>
  <c r="AF125" i="1"/>
  <c r="AF117" i="1"/>
  <c r="AF118" i="1"/>
  <c r="AF119" i="1"/>
  <c r="AF120" i="1"/>
  <c r="Z117" i="1"/>
  <c r="Q117" i="1" s="1"/>
  <c r="Z118" i="1"/>
  <c r="Z119" i="1"/>
  <c r="Z120" i="1"/>
  <c r="AG127" i="1" l="1"/>
  <c r="AG119" i="1"/>
  <c r="AG130" i="1"/>
  <c r="AG120" i="1"/>
  <c r="AG121" i="1"/>
  <c r="AG118" i="1"/>
  <c r="AG122" i="1"/>
  <c r="AG124" i="1"/>
  <c r="AG131" i="1"/>
  <c r="AG123" i="1"/>
  <c r="AG129" i="1"/>
  <c r="Q120" i="1"/>
  <c r="AG126" i="1"/>
  <c r="Q131" i="1"/>
  <c r="AG134" i="1"/>
  <c r="Q127" i="1"/>
  <c r="Q118" i="1"/>
  <c r="AG117" i="1"/>
  <c r="AG132" i="1"/>
  <c r="AG133" i="1"/>
  <c r="Q130" i="1"/>
  <c r="Q122" i="1"/>
  <c r="Q119" i="1"/>
  <c r="AG128" i="1"/>
  <c r="AG125" i="1"/>
  <c r="Q124" i="1"/>
  <c r="E53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H40" i="2" l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I40" i="2" l="1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H41" i="2"/>
  <c r="H42" i="2"/>
  <c r="H43" i="2"/>
  <c r="Z90" i="1"/>
  <c r="AG90" i="1" s="1"/>
  <c r="Z112" i="1" l="1"/>
  <c r="Z113" i="1"/>
  <c r="Z114" i="1"/>
  <c r="Z115" i="1"/>
  <c r="Z116" i="1"/>
  <c r="Z110" i="1"/>
  <c r="Z111" i="1"/>
  <c r="Z94" i="1"/>
  <c r="AG94" i="1" s="1"/>
  <c r="Z95" i="1"/>
  <c r="AG95" i="1" s="1"/>
  <c r="Z96" i="1"/>
  <c r="AG96" i="1" s="1"/>
  <c r="Z97" i="1"/>
  <c r="AG97" i="1" s="1"/>
  <c r="Z98" i="1"/>
  <c r="Z99" i="1"/>
  <c r="Z100" i="1"/>
  <c r="Z101" i="1"/>
  <c r="Z102" i="1"/>
  <c r="Z103" i="1"/>
  <c r="Z104" i="1"/>
  <c r="Z105" i="1"/>
  <c r="Z106" i="1"/>
  <c r="Z107" i="1"/>
  <c r="Z108" i="1"/>
  <c r="Z109" i="1"/>
  <c r="Q94" i="1"/>
  <c r="Q95" i="1"/>
  <c r="Q96" i="1"/>
  <c r="Q90" i="1"/>
  <c r="Z91" i="1"/>
  <c r="Z92" i="1"/>
  <c r="Z93" i="1"/>
  <c r="Q97" i="1" l="1"/>
  <c r="Q106" i="1"/>
  <c r="AG106" i="1"/>
  <c r="Q102" i="1"/>
  <c r="AG102" i="1"/>
  <c r="Q98" i="1"/>
  <c r="AG98" i="1"/>
  <c r="Q115" i="1"/>
  <c r="AG115" i="1"/>
  <c r="Q93" i="1"/>
  <c r="AG93" i="1"/>
  <c r="Q109" i="1"/>
  <c r="AG109" i="1"/>
  <c r="Q105" i="1"/>
  <c r="AG105" i="1"/>
  <c r="Q101" i="1"/>
  <c r="AG101" i="1"/>
  <c r="Q111" i="1"/>
  <c r="AG111" i="1"/>
  <c r="Q114" i="1"/>
  <c r="AG114" i="1"/>
  <c r="Q92" i="1"/>
  <c r="AG92" i="1"/>
  <c r="Q108" i="1"/>
  <c r="AG108" i="1"/>
  <c r="Q104" i="1"/>
  <c r="AG104" i="1"/>
  <c r="Q100" i="1"/>
  <c r="AG100" i="1"/>
  <c r="Q110" i="1"/>
  <c r="AG110" i="1"/>
  <c r="Q113" i="1"/>
  <c r="AG113" i="1"/>
  <c r="Q91" i="1"/>
  <c r="AG91" i="1"/>
  <c r="Q107" i="1"/>
  <c r="AG107" i="1"/>
  <c r="Q103" i="1"/>
  <c r="AG103" i="1"/>
  <c r="Q99" i="1"/>
  <c r="AG99" i="1"/>
  <c r="Q116" i="1"/>
  <c r="AG116" i="1"/>
  <c r="Q112" i="1"/>
  <c r="AG112" i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3" i="2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3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H30" i="2" l="1"/>
  <c r="AF70" i="1" l="1"/>
  <c r="AF88" i="1"/>
  <c r="AK4" i="2" l="1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AK3" i="2"/>
  <c r="BK3" i="1" l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AH70" i="1" l="1"/>
  <c r="AI70" i="1"/>
  <c r="AJ70" i="1"/>
  <c r="AK70" i="1"/>
  <c r="AL70" i="1"/>
  <c r="AM70" i="1"/>
  <c r="AN70" i="1"/>
  <c r="AO70" i="1"/>
  <c r="AP70" i="1"/>
  <c r="AQ70" i="1"/>
  <c r="AT70" i="1"/>
  <c r="AU70" i="1"/>
  <c r="AV70" i="1"/>
  <c r="AW70" i="1"/>
  <c r="AX70" i="1"/>
  <c r="AY70" i="1"/>
  <c r="AZ70" i="1"/>
  <c r="BA70" i="1"/>
  <c r="AF71" i="1"/>
  <c r="AH71" i="1"/>
  <c r="AI71" i="1"/>
  <c r="AJ71" i="1"/>
  <c r="AK71" i="1"/>
  <c r="AL71" i="1"/>
  <c r="AM71" i="1"/>
  <c r="AN71" i="1"/>
  <c r="AO71" i="1"/>
  <c r="AP71" i="1"/>
  <c r="AQ71" i="1"/>
  <c r="AT71" i="1"/>
  <c r="AU71" i="1"/>
  <c r="AV71" i="1"/>
  <c r="AW71" i="1"/>
  <c r="AX71" i="1"/>
  <c r="AY71" i="1"/>
  <c r="AZ71" i="1"/>
  <c r="BA71" i="1"/>
  <c r="AF72" i="1"/>
  <c r="AH72" i="1"/>
  <c r="AI72" i="1"/>
  <c r="AJ72" i="1"/>
  <c r="AK72" i="1"/>
  <c r="AL72" i="1"/>
  <c r="AM72" i="1"/>
  <c r="AN72" i="1"/>
  <c r="AO72" i="1"/>
  <c r="AP72" i="1"/>
  <c r="AQ72" i="1"/>
  <c r="AT72" i="1"/>
  <c r="AU72" i="1"/>
  <c r="AV72" i="1"/>
  <c r="AW72" i="1"/>
  <c r="AX72" i="1"/>
  <c r="AY72" i="1"/>
  <c r="AZ72" i="1"/>
  <c r="BA72" i="1"/>
  <c r="AF73" i="1"/>
  <c r="AH73" i="1"/>
  <c r="AI73" i="1"/>
  <c r="AJ73" i="1"/>
  <c r="AK73" i="1"/>
  <c r="AL73" i="1"/>
  <c r="AM73" i="1"/>
  <c r="AN73" i="1"/>
  <c r="AO73" i="1"/>
  <c r="AP73" i="1"/>
  <c r="AQ73" i="1"/>
  <c r="AT73" i="1"/>
  <c r="AU73" i="1"/>
  <c r="AV73" i="1"/>
  <c r="AW73" i="1"/>
  <c r="AX73" i="1"/>
  <c r="AY73" i="1"/>
  <c r="AZ73" i="1"/>
  <c r="BA73" i="1"/>
  <c r="AF74" i="1"/>
  <c r="AH74" i="1"/>
  <c r="AI74" i="1"/>
  <c r="AJ74" i="1"/>
  <c r="AK74" i="1"/>
  <c r="AL74" i="1"/>
  <c r="AM74" i="1"/>
  <c r="AN74" i="1"/>
  <c r="AO74" i="1"/>
  <c r="AP74" i="1"/>
  <c r="AQ74" i="1"/>
  <c r="AT74" i="1"/>
  <c r="AU74" i="1"/>
  <c r="AV74" i="1"/>
  <c r="AW74" i="1"/>
  <c r="AX74" i="1"/>
  <c r="AY74" i="1"/>
  <c r="AZ74" i="1"/>
  <c r="BA74" i="1"/>
  <c r="AF75" i="1"/>
  <c r="AH75" i="1"/>
  <c r="AI75" i="1"/>
  <c r="AJ75" i="1"/>
  <c r="AK75" i="1"/>
  <c r="AL75" i="1"/>
  <c r="AM75" i="1"/>
  <c r="AN75" i="1"/>
  <c r="AO75" i="1"/>
  <c r="AP75" i="1"/>
  <c r="AQ75" i="1"/>
  <c r="AT75" i="1"/>
  <c r="AU75" i="1"/>
  <c r="AV75" i="1"/>
  <c r="AW75" i="1"/>
  <c r="AX75" i="1"/>
  <c r="AY75" i="1"/>
  <c r="AZ75" i="1"/>
  <c r="BA75" i="1"/>
  <c r="AF76" i="1"/>
  <c r="AH76" i="1"/>
  <c r="AI76" i="1"/>
  <c r="AJ76" i="1"/>
  <c r="AK76" i="1"/>
  <c r="AL76" i="1"/>
  <c r="AM76" i="1"/>
  <c r="AN76" i="1"/>
  <c r="AO76" i="1"/>
  <c r="AP76" i="1"/>
  <c r="AQ76" i="1"/>
  <c r="AT76" i="1"/>
  <c r="AU76" i="1"/>
  <c r="AV76" i="1"/>
  <c r="AW76" i="1"/>
  <c r="AX76" i="1"/>
  <c r="AY76" i="1"/>
  <c r="AZ76" i="1"/>
  <c r="BA76" i="1"/>
  <c r="AF77" i="1"/>
  <c r="AH77" i="1"/>
  <c r="AI77" i="1"/>
  <c r="AJ77" i="1"/>
  <c r="AK77" i="1"/>
  <c r="AL77" i="1"/>
  <c r="AM77" i="1"/>
  <c r="AN77" i="1"/>
  <c r="AO77" i="1"/>
  <c r="AP77" i="1"/>
  <c r="AQ77" i="1"/>
  <c r="AT77" i="1"/>
  <c r="AU77" i="1"/>
  <c r="AV77" i="1"/>
  <c r="AW77" i="1"/>
  <c r="AX77" i="1"/>
  <c r="AY77" i="1"/>
  <c r="AZ77" i="1"/>
  <c r="BA77" i="1"/>
  <c r="AF78" i="1"/>
  <c r="AH78" i="1"/>
  <c r="AI78" i="1"/>
  <c r="AJ78" i="1"/>
  <c r="AK78" i="1"/>
  <c r="AL78" i="1"/>
  <c r="AM78" i="1"/>
  <c r="AN78" i="1"/>
  <c r="AO78" i="1"/>
  <c r="AP78" i="1"/>
  <c r="AQ78" i="1"/>
  <c r="AT78" i="1"/>
  <c r="AU78" i="1"/>
  <c r="AV78" i="1"/>
  <c r="AW78" i="1"/>
  <c r="AX78" i="1"/>
  <c r="AY78" i="1"/>
  <c r="AZ78" i="1"/>
  <c r="BA78" i="1"/>
  <c r="AF79" i="1"/>
  <c r="AH79" i="1"/>
  <c r="AI79" i="1"/>
  <c r="AJ79" i="1"/>
  <c r="AK79" i="1"/>
  <c r="AL79" i="1"/>
  <c r="AM79" i="1"/>
  <c r="AN79" i="1"/>
  <c r="AO79" i="1"/>
  <c r="AP79" i="1"/>
  <c r="AQ79" i="1"/>
  <c r="AT79" i="1"/>
  <c r="AU79" i="1"/>
  <c r="AV79" i="1"/>
  <c r="AW79" i="1"/>
  <c r="AX79" i="1"/>
  <c r="AY79" i="1"/>
  <c r="AZ79" i="1"/>
  <c r="BA79" i="1"/>
  <c r="AF80" i="1"/>
  <c r="AH80" i="1"/>
  <c r="AI80" i="1"/>
  <c r="AJ80" i="1"/>
  <c r="AK80" i="1"/>
  <c r="AL80" i="1"/>
  <c r="AM80" i="1"/>
  <c r="AN80" i="1"/>
  <c r="AO80" i="1"/>
  <c r="AP80" i="1"/>
  <c r="AQ80" i="1"/>
  <c r="AT80" i="1"/>
  <c r="AU80" i="1"/>
  <c r="AV80" i="1"/>
  <c r="AW80" i="1"/>
  <c r="AX80" i="1"/>
  <c r="AY80" i="1"/>
  <c r="AZ80" i="1"/>
  <c r="BA80" i="1"/>
  <c r="AF81" i="1"/>
  <c r="AH81" i="1"/>
  <c r="AI81" i="1"/>
  <c r="AJ81" i="1"/>
  <c r="AK81" i="1"/>
  <c r="AL81" i="1"/>
  <c r="AM81" i="1"/>
  <c r="AN81" i="1"/>
  <c r="AO81" i="1"/>
  <c r="AP81" i="1"/>
  <c r="AQ81" i="1"/>
  <c r="AT81" i="1"/>
  <c r="AU81" i="1"/>
  <c r="AV81" i="1"/>
  <c r="AW81" i="1"/>
  <c r="AX81" i="1"/>
  <c r="AY81" i="1"/>
  <c r="AZ81" i="1"/>
  <c r="BA81" i="1"/>
  <c r="AF82" i="1"/>
  <c r="AH82" i="1"/>
  <c r="AI82" i="1"/>
  <c r="AJ82" i="1"/>
  <c r="AK82" i="1"/>
  <c r="AL82" i="1"/>
  <c r="AM82" i="1"/>
  <c r="AN82" i="1"/>
  <c r="AO82" i="1"/>
  <c r="AP82" i="1"/>
  <c r="AQ82" i="1"/>
  <c r="AT82" i="1"/>
  <c r="AU82" i="1"/>
  <c r="AV82" i="1"/>
  <c r="AW82" i="1"/>
  <c r="AX82" i="1"/>
  <c r="AY82" i="1"/>
  <c r="AZ82" i="1"/>
  <c r="BA82" i="1"/>
  <c r="AF83" i="1"/>
  <c r="AH83" i="1"/>
  <c r="AI83" i="1"/>
  <c r="AJ83" i="1"/>
  <c r="AK83" i="1"/>
  <c r="AL83" i="1"/>
  <c r="AM83" i="1"/>
  <c r="AN83" i="1"/>
  <c r="AO83" i="1"/>
  <c r="AP83" i="1"/>
  <c r="AQ83" i="1"/>
  <c r="AT83" i="1"/>
  <c r="AU83" i="1"/>
  <c r="AV83" i="1"/>
  <c r="AW83" i="1"/>
  <c r="AX83" i="1"/>
  <c r="AY83" i="1"/>
  <c r="AZ83" i="1"/>
  <c r="BA83" i="1"/>
  <c r="AF84" i="1"/>
  <c r="AH84" i="1"/>
  <c r="AI84" i="1"/>
  <c r="AJ84" i="1"/>
  <c r="AK84" i="1"/>
  <c r="AL84" i="1"/>
  <c r="AM84" i="1"/>
  <c r="AN84" i="1"/>
  <c r="AO84" i="1"/>
  <c r="AP84" i="1"/>
  <c r="AQ84" i="1"/>
  <c r="AT84" i="1"/>
  <c r="AU84" i="1"/>
  <c r="AV84" i="1"/>
  <c r="AW84" i="1"/>
  <c r="AX84" i="1"/>
  <c r="AY84" i="1"/>
  <c r="AZ84" i="1"/>
  <c r="BA84" i="1"/>
  <c r="AF85" i="1"/>
  <c r="AH85" i="1"/>
  <c r="AI85" i="1"/>
  <c r="AJ85" i="1"/>
  <c r="AK85" i="1"/>
  <c r="AL85" i="1"/>
  <c r="AM85" i="1"/>
  <c r="AN85" i="1"/>
  <c r="AO85" i="1"/>
  <c r="AP85" i="1"/>
  <c r="AQ85" i="1"/>
  <c r="AT85" i="1"/>
  <c r="AU85" i="1"/>
  <c r="AV85" i="1"/>
  <c r="AW85" i="1"/>
  <c r="AX85" i="1"/>
  <c r="AY85" i="1"/>
  <c r="AZ85" i="1"/>
  <c r="BA85" i="1"/>
  <c r="AF86" i="1"/>
  <c r="AH86" i="1"/>
  <c r="AI86" i="1"/>
  <c r="AJ86" i="1"/>
  <c r="AK86" i="1"/>
  <c r="AL86" i="1"/>
  <c r="AM86" i="1"/>
  <c r="AN86" i="1"/>
  <c r="AO86" i="1"/>
  <c r="AP86" i="1"/>
  <c r="AQ86" i="1"/>
  <c r="AT86" i="1"/>
  <c r="AU86" i="1"/>
  <c r="AV86" i="1"/>
  <c r="AW86" i="1"/>
  <c r="AX86" i="1"/>
  <c r="AY86" i="1"/>
  <c r="AZ86" i="1"/>
  <c r="BA86" i="1"/>
  <c r="AF87" i="1"/>
  <c r="AH87" i="1"/>
  <c r="AI87" i="1"/>
  <c r="AJ87" i="1"/>
  <c r="AK87" i="1"/>
  <c r="AL87" i="1"/>
  <c r="AM87" i="1"/>
  <c r="AN87" i="1"/>
  <c r="AO87" i="1"/>
  <c r="AP87" i="1"/>
  <c r="AQ87" i="1"/>
  <c r="AT87" i="1"/>
  <c r="AU87" i="1"/>
  <c r="AV87" i="1"/>
  <c r="AW87" i="1"/>
  <c r="AX87" i="1"/>
  <c r="AY87" i="1"/>
  <c r="AZ87" i="1"/>
  <c r="BA87" i="1"/>
  <c r="AH88" i="1"/>
  <c r="AI88" i="1"/>
  <c r="AJ88" i="1"/>
  <c r="AK88" i="1"/>
  <c r="AL88" i="1"/>
  <c r="AM88" i="1"/>
  <c r="AN88" i="1"/>
  <c r="AO88" i="1"/>
  <c r="AP88" i="1"/>
  <c r="AQ88" i="1"/>
  <c r="AT88" i="1"/>
  <c r="AU88" i="1"/>
  <c r="AV88" i="1"/>
  <c r="AW88" i="1"/>
  <c r="AX88" i="1"/>
  <c r="AY88" i="1"/>
  <c r="AZ88" i="1"/>
  <c r="BA88" i="1"/>
  <c r="AF89" i="1"/>
  <c r="AH89" i="1"/>
  <c r="AI89" i="1"/>
  <c r="AJ89" i="1"/>
  <c r="AK89" i="1"/>
  <c r="AL89" i="1"/>
  <c r="AM89" i="1"/>
  <c r="AN89" i="1"/>
  <c r="AO89" i="1"/>
  <c r="AP89" i="1"/>
  <c r="AQ89" i="1"/>
  <c r="AT89" i="1"/>
  <c r="AU89" i="1"/>
  <c r="AV89" i="1"/>
  <c r="AW89" i="1"/>
  <c r="AX89" i="1"/>
  <c r="AY89" i="1"/>
  <c r="AZ89" i="1"/>
  <c r="BA89" i="1"/>
  <c r="Z38" i="1" l="1"/>
  <c r="Z39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3" i="1"/>
  <c r="AK2" i="2"/>
  <c r="I20" i="2"/>
  <c r="J20" i="2"/>
  <c r="K20" i="2"/>
  <c r="L20" i="2"/>
  <c r="M20" i="2"/>
  <c r="N20" i="2"/>
  <c r="O20" i="2"/>
  <c r="P20" i="2"/>
  <c r="Q20" i="2"/>
  <c r="R20" i="2"/>
  <c r="S20" i="2"/>
  <c r="U20" i="2"/>
  <c r="V20" i="2"/>
  <c r="W20" i="2"/>
  <c r="X20" i="2"/>
  <c r="Y20" i="2"/>
  <c r="Z20" i="2"/>
  <c r="AA20" i="2"/>
  <c r="AB20" i="2"/>
  <c r="I21" i="2"/>
  <c r="J21" i="2"/>
  <c r="K21" i="2"/>
  <c r="L21" i="2"/>
  <c r="M21" i="2"/>
  <c r="N21" i="2"/>
  <c r="O21" i="2"/>
  <c r="P21" i="2"/>
  <c r="Q21" i="2"/>
  <c r="R21" i="2"/>
  <c r="S21" i="2"/>
  <c r="U21" i="2"/>
  <c r="V21" i="2"/>
  <c r="W21" i="2"/>
  <c r="X21" i="2"/>
  <c r="Y21" i="2"/>
  <c r="Z21" i="2"/>
  <c r="AA21" i="2"/>
  <c r="AB21" i="2"/>
  <c r="I22" i="2"/>
  <c r="J22" i="2"/>
  <c r="K22" i="2"/>
  <c r="L22" i="2"/>
  <c r="M22" i="2"/>
  <c r="N22" i="2"/>
  <c r="O22" i="2"/>
  <c r="P22" i="2"/>
  <c r="Q22" i="2"/>
  <c r="R22" i="2"/>
  <c r="S22" i="2"/>
  <c r="U22" i="2"/>
  <c r="V22" i="2"/>
  <c r="W22" i="2"/>
  <c r="X22" i="2"/>
  <c r="Y22" i="2"/>
  <c r="Z22" i="2"/>
  <c r="AA22" i="2"/>
  <c r="AB22" i="2"/>
  <c r="I23" i="2"/>
  <c r="J23" i="2"/>
  <c r="K23" i="2"/>
  <c r="L23" i="2"/>
  <c r="M23" i="2"/>
  <c r="N23" i="2"/>
  <c r="O23" i="2"/>
  <c r="P23" i="2"/>
  <c r="Q23" i="2"/>
  <c r="R23" i="2"/>
  <c r="S23" i="2"/>
  <c r="U23" i="2"/>
  <c r="V23" i="2"/>
  <c r="W23" i="2"/>
  <c r="X23" i="2"/>
  <c r="Y23" i="2"/>
  <c r="Z23" i="2"/>
  <c r="AA23" i="2"/>
  <c r="AB23" i="2"/>
  <c r="I24" i="2"/>
  <c r="J24" i="2"/>
  <c r="K24" i="2"/>
  <c r="L24" i="2"/>
  <c r="M24" i="2"/>
  <c r="N24" i="2"/>
  <c r="O24" i="2"/>
  <c r="P24" i="2"/>
  <c r="Q24" i="2"/>
  <c r="R24" i="2"/>
  <c r="S24" i="2"/>
  <c r="U24" i="2"/>
  <c r="V24" i="2"/>
  <c r="W24" i="2"/>
  <c r="X24" i="2"/>
  <c r="Y24" i="2"/>
  <c r="Z24" i="2"/>
  <c r="AA24" i="2"/>
  <c r="AB24" i="2"/>
  <c r="I25" i="2"/>
  <c r="J25" i="2"/>
  <c r="K25" i="2"/>
  <c r="L25" i="2"/>
  <c r="M25" i="2"/>
  <c r="N25" i="2"/>
  <c r="O25" i="2"/>
  <c r="P25" i="2"/>
  <c r="Q25" i="2"/>
  <c r="R25" i="2"/>
  <c r="S25" i="2"/>
  <c r="U25" i="2"/>
  <c r="V25" i="2"/>
  <c r="W25" i="2"/>
  <c r="X25" i="2"/>
  <c r="Y25" i="2"/>
  <c r="Z25" i="2"/>
  <c r="AA25" i="2"/>
  <c r="AB25" i="2"/>
  <c r="I26" i="2"/>
  <c r="J26" i="2"/>
  <c r="K26" i="2"/>
  <c r="L26" i="2"/>
  <c r="M26" i="2"/>
  <c r="N26" i="2"/>
  <c r="O26" i="2"/>
  <c r="P26" i="2"/>
  <c r="Q26" i="2"/>
  <c r="R26" i="2"/>
  <c r="S26" i="2"/>
  <c r="U26" i="2"/>
  <c r="V26" i="2"/>
  <c r="W26" i="2"/>
  <c r="X26" i="2"/>
  <c r="Y26" i="2"/>
  <c r="Z26" i="2"/>
  <c r="AA26" i="2"/>
  <c r="AB26" i="2"/>
  <c r="I27" i="2"/>
  <c r="J27" i="2"/>
  <c r="K27" i="2"/>
  <c r="L27" i="2"/>
  <c r="M27" i="2"/>
  <c r="N27" i="2"/>
  <c r="O27" i="2"/>
  <c r="P27" i="2"/>
  <c r="Q27" i="2"/>
  <c r="R27" i="2"/>
  <c r="S27" i="2"/>
  <c r="U27" i="2"/>
  <c r="V27" i="2"/>
  <c r="W27" i="2"/>
  <c r="X27" i="2"/>
  <c r="Y27" i="2"/>
  <c r="Z27" i="2"/>
  <c r="AA27" i="2"/>
  <c r="AB27" i="2"/>
  <c r="I28" i="2"/>
  <c r="J28" i="2"/>
  <c r="K28" i="2"/>
  <c r="L28" i="2"/>
  <c r="M28" i="2"/>
  <c r="N28" i="2"/>
  <c r="O28" i="2"/>
  <c r="P28" i="2"/>
  <c r="Q28" i="2"/>
  <c r="R28" i="2"/>
  <c r="S28" i="2"/>
  <c r="U28" i="2"/>
  <c r="V28" i="2"/>
  <c r="W28" i="2"/>
  <c r="X28" i="2"/>
  <c r="Y28" i="2"/>
  <c r="Z28" i="2"/>
  <c r="AA28" i="2"/>
  <c r="AB28" i="2"/>
  <c r="I29" i="2"/>
  <c r="J29" i="2"/>
  <c r="K29" i="2"/>
  <c r="L29" i="2"/>
  <c r="M29" i="2"/>
  <c r="N29" i="2"/>
  <c r="O29" i="2"/>
  <c r="P29" i="2"/>
  <c r="Q29" i="2"/>
  <c r="R29" i="2"/>
  <c r="S29" i="2"/>
  <c r="U29" i="2"/>
  <c r="V29" i="2"/>
  <c r="W29" i="2"/>
  <c r="X29" i="2"/>
  <c r="Y29" i="2"/>
  <c r="Z29" i="2"/>
  <c r="AA29" i="2"/>
  <c r="AB29" i="2"/>
  <c r="I30" i="2"/>
  <c r="J30" i="2"/>
  <c r="K30" i="2"/>
  <c r="L30" i="2"/>
  <c r="M30" i="2"/>
  <c r="N30" i="2"/>
  <c r="O30" i="2"/>
  <c r="P30" i="2"/>
  <c r="Q30" i="2"/>
  <c r="R30" i="2"/>
  <c r="S30" i="2"/>
  <c r="U30" i="2"/>
  <c r="V30" i="2"/>
  <c r="W30" i="2"/>
  <c r="X30" i="2"/>
  <c r="Y30" i="2"/>
  <c r="Z30" i="2"/>
  <c r="AA30" i="2"/>
  <c r="AB30" i="2"/>
  <c r="I31" i="2"/>
  <c r="J31" i="2"/>
  <c r="K31" i="2"/>
  <c r="L31" i="2"/>
  <c r="M31" i="2"/>
  <c r="N31" i="2"/>
  <c r="O31" i="2"/>
  <c r="P31" i="2"/>
  <c r="Q31" i="2"/>
  <c r="R31" i="2"/>
  <c r="S31" i="2"/>
  <c r="U31" i="2"/>
  <c r="V31" i="2"/>
  <c r="W31" i="2"/>
  <c r="X31" i="2"/>
  <c r="Y31" i="2"/>
  <c r="Z31" i="2"/>
  <c r="AA31" i="2"/>
  <c r="AB31" i="2"/>
  <c r="I32" i="2"/>
  <c r="J32" i="2"/>
  <c r="K32" i="2"/>
  <c r="L32" i="2"/>
  <c r="M32" i="2"/>
  <c r="N32" i="2"/>
  <c r="O32" i="2"/>
  <c r="P32" i="2"/>
  <c r="Q32" i="2"/>
  <c r="R32" i="2"/>
  <c r="S32" i="2"/>
  <c r="U32" i="2"/>
  <c r="V32" i="2"/>
  <c r="W32" i="2"/>
  <c r="X32" i="2"/>
  <c r="Y32" i="2"/>
  <c r="Z32" i="2"/>
  <c r="AA32" i="2"/>
  <c r="AB32" i="2"/>
  <c r="I33" i="2"/>
  <c r="J33" i="2"/>
  <c r="K33" i="2"/>
  <c r="L33" i="2"/>
  <c r="M33" i="2"/>
  <c r="N33" i="2"/>
  <c r="O33" i="2"/>
  <c r="P33" i="2"/>
  <c r="Q33" i="2"/>
  <c r="R33" i="2"/>
  <c r="S33" i="2"/>
  <c r="U33" i="2"/>
  <c r="V33" i="2"/>
  <c r="W33" i="2"/>
  <c r="X33" i="2"/>
  <c r="Y33" i="2"/>
  <c r="Z33" i="2"/>
  <c r="AA33" i="2"/>
  <c r="AB33" i="2"/>
  <c r="I34" i="2"/>
  <c r="J34" i="2"/>
  <c r="K34" i="2"/>
  <c r="L34" i="2"/>
  <c r="M34" i="2"/>
  <c r="N34" i="2"/>
  <c r="O34" i="2"/>
  <c r="P34" i="2"/>
  <c r="Q34" i="2"/>
  <c r="R34" i="2"/>
  <c r="S34" i="2"/>
  <c r="U34" i="2"/>
  <c r="V34" i="2"/>
  <c r="W34" i="2"/>
  <c r="X34" i="2"/>
  <c r="Y34" i="2"/>
  <c r="Z34" i="2"/>
  <c r="AA34" i="2"/>
  <c r="AB34" i="2"/>
  <c r="I35" i="2"/>
  <c r="J35" i="2"/>
  <c r="K35" i="2"/>
  <c r="L35" i="2"/>
  <c r="M35" i="2"/>
  <c r="N35" i="2"/>
  <c r="O35" i="2"/>
  <c r="P35" i="2"/>
  <c r="Q35" i="2"/>
  <c r="R35" i="2"/>
  <c r="S35" i="2"/>
  <c r="U35" i="2"/>
  <c r="V35" i="2"/>
  <c r="W35" i="2"/>
  <c r="X35" i="2"/>
  <c r="Y35" i="2"/>
  <c r="Z35" i="2"/>
  <c r="AA35" i="2"/>
  <c r="AB35" i="2"/>
  <c r="I36" i="2"/>
  <c r="J36" i="2"/>
  <c r="K36" i="2"/>
  <c r="L36" i="2"/>
  <c r="M36" i="2"/>
  <c r="N36" i="2"/>
  <c r="O36" i="2"/>
  <c r="P36" i="2"/>
  <c r="Q36" i="2"/>
  <c r="R36" i="2"/>
  <c r="S36" i="2"/>
  <c r="U36" i="2"/>
  <c r="V36" i="2"/>
  <c r="W36" i="2"/>
  <c r="X36" i="2"/>
  <c r="Y36" i="2"/>
  <c r="Z36" i="2"/>
  <c r="AA36" i="2"/>
  <c r="AB36" i="2"/>
  <c r="I37" i="2"/>
  <c r="J37" i="2"/>
  <c r="K37" i="2"/>
  <c r="L37" i="2"/>
  <c r="M37" i="2"/>
  <c r="N37" i="2"/>
  <c r="O37" i="2"/>
  <c r="P37" i="2"/>
  <c r="Q37" i="2"/>
  <c r="R37" i="2"/>
  <c r="S37" i="2"/>
  <c r="U37" i="2"/>
  <c r="V37" i="2"/>
  <c r="W37" i="2"/>
  <c r="X37" i="2"/>
  <c r="Y37" i="2"/>
  <c r="Z37" i="2"/>
  <c r="AA37" i="2"/>
  <c r="AB37" i="2"/>
  <c r="I38" i="2"/>
  <c r="J38" i="2"/>
  <c r="K38" i="2"/>
  <c r="L38" i="2"/>
  <c r="M38" i="2"/>
  <c r="N38" i="2"/>
  <c r="O38" i="2"/>
  <c r="P38" i="2"/>
  <c r="Q38" i="2"/>
  <c r="R38" i="2"/>
  <c r="S38" i="2"/>
  <c r="U38" i="2"/>
  <c r="V38" i="2"/>
  <c r="W38" i="2"/>
  <c r="X38" i="2"/>
  <c r="Y38" i="2"/>
  <c r="Z38" i="2"/>
  <c r="AA38" i="2"/>
  <c r="AB38" i="2"/>
  <c r="I39" i="2"/>
  <c r="J39" i="2"/>
  <c r="K39" i="2"/>
  <c r="L39" i="2"/>
  <c r="M39" i="2"/>
  <c r="N39" i="2"/>
  <c r="O39" i="2"/>
  <c r="P39" i="2"/>
  <c r="Q39" i="2"/>
  <c r="R39" i="2"/>
  <c r="S39" i="2"/>
  <c r="U39" i="2"/>
  <c r="V39" i="2"/>
  <c r="W39" i="2"/>
  <c r="X39" i="2"/>
  <c r="Y39" i="2"/>
  <c r="Z39" i="2"/>
  <c r="AA39" i="2"/>
  <c r="AB39" i="2"/>
  <c r="BJ3" i="1" l="1"/>
  <c r="BJ2" i="1"/>
  <c r="H31" i="2" l="1"/>
  <c r="H32" i="2"/>
  <c r="H33" i="2"/>
  <c r="H34" i="2"/>
  <c r="H35" i="2"/>
  <c r="H36" i="2"/>
  <c r="H37" i="2"/>
  <c r="H38" i="2"/>
  <c r="H39" i="2"/>
  <c r="D31" i="2"/>
  <c r="D32" i="2"/>
  <c r="D33" i="2"/>
  <c r="D34" i="2"/>
  <c r="D35" i="2"/>
  <c r="D36" i="2"/>
  <c r="D37" i="2"/>
  <c r="D38" i="2"/>
  <c r="D39" i="2"/>
  <c r="D30" i="2"/>
  <c r="H20" i="2"/>
  <c r="H21" i="2"/>
  <c r="H22" i="2"/>
  <c r="H23" i="2"/>
  <c r="H24" i="2"/>
  <c r="H25" i="2"/>
  <c r="H26" i="2"/>
  <c r="H27" i="2"/>
  <c r="H28" i="2"/>
  <c r="H29" i="2"/>
  <c r="Z80" i="1" l="1"/>
  <c r="Z81" i="1"/>
  <c r="Z87" i="1"/>
  <c r="Z86" i="1"/>
  <c r="AG86" i="1" s="1"/>
  <c r="Z72" i="1"/>
  <c r="Z73" i="1"/>
  <c r="Z85" i="1"/>
  <c r="Z84" i="1"/>
  <c r="Z71" i="1"/>
  <c r="Z70" i="1"/>
  <c r="AG70" i="1" s="1"/>
  <c r="Z88" i="1"/>
  <c r="Z89" i="1"/>
  <c r="Z75" i="1"/>
  <c r="Z74" i="1"/>
  <c r="Z79" i="1"/>
  <c r="Z78" i="1"/>
  <c r="Z83" i="1"/>
  <c r="Z82" i="1"/>
  <c r="Z77" i="1"/>
  <c r="Z76" i="1"/>
  <c r="AH49" i="1"/>
  <c r="AI49" i="1"/>
  <c r="AJ49" i="1"/>
  <c r="AK49" i="1"/>
  <c r="AL49" i="1"/>
  <c r="AM49" i="1"/>
  <c r="AN49" i="1"/>
  <c r="AO49" i="1"/>
  <c r="AP49" i="1"/>
  <c r="AQ49" i="1"/>
  <c r="AT49" i="1"/>
  <c r="AU49" i="1"/>
  <c r="AV49" i="1"/>
  <c r="AW49" i="1"/>
  <c r="AX49" i="1"/>
  <c r="AY49" i="1"/>
  <c r="AZ49" i="1"/>
  <c r="BA49" i="1"/>
  <c r="AH50" i="1"/>
  <c r="AI50" i="1"/>
  <c r="AJ50" i="1"/>
  <c r="AK50" i="1"/>
  <c r="AL50" i="1"/>
  <c r="AM50" i="1"/>
  <c r="AN50" i="1"/>
  <c r="AO50" i="1"/>
  <c r="AP50" i="1"/>
  <c r="AQ50" i="1"/>
  <c r="AT50" i="1"/>
  <c r="AU50" i="1"/>
  <c r="AV50" i="1"/>
  <c r="AW50" i="1"/>
  <c r="AX50" i="1"/>
  <c r="AY50" i="1"/>
  <c r="AZ50" i="1"/>
  <c r="BA50" i="1"/>
  <c r="AH51" i="1"/>
  <c r="AI51" i="1"/>
  <c r="AJ51" i="1"/>
  <c r="AK51" i="1"/>
  <c r="AL51" i="1"/>
  <c r="AM51" i="1"/>
  <c r="AN51" i="1"/>
  <c r="AO51" i="1"/>
  <c r="AP51" i="1"/>
  <c r="AQ51" i="1"/>
  <c r="AT51" i="1"/>
  <c r="AU51" i="1"/>
  <c r="AV51" i="1"/>
  <c r="AW51" i="1"/>
  <c r="AX51" i="1"/>
  <c r="AY51" i="1"/>
  <c r="AZ51" i="1"/>
  <c r="BA51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42" i="1"/>
  <c r="AF43" i="1"/>
  <c r="AF44" i="1"/>
  <c r="AF45" i="1"/>
  <c r="AF46" i="1"/>
  <c r="AF47" i="1"/>
  <c r="AF48" i="1"/>
  <c r="I19" i="2"/>
  <c r="J19" i="2"/>
  <c r="K19" i="2"/>
  <c r="L19" i="2"/>
  <c r="M19" i="2"/>
  <c r="N19" i="2"/>
  <c r="O19" i="2"/>
  <c r="P19" i="2"/>
  <c r="Q19" i="2"/>
  <c r="R19" i="2"/>
  <c r="S19" i="2"/>
  <c r="U19" i="2"/>
  <c r="V19" i="2"/>
  <c r="W19" i="2"/>
  <c r="X19" i="2"/>
  <c r="Y19" i="2"/>
  <c r="Z19" i="2"/>
  <c r="AA19" i="2"/>
  <c r="AB19" i="2"/>
  <c r="H19" i="2"/>
  <c r="H18" i="2"/>
  <c r="L51" i="1"/>
  <c r="L50" i="1"/>
  <c r="L49" i="1"/>
  <c r="AG77" i="1" l="1"/>
  <c r="Q77" i="1"/>
  <c r="AG84" i="1"/>
  <c r="Q84" i="1"/>
  <c r="AG87" i="1"/>
  <c r="Q87" i="1"/>
  <c r="AG83" i="1"/>
  <c r="Q83" i="1"/>
  <c r="AG75" i="1"/>
  <c r="Q75" i="1"/>
  <c r="AG71" i="1"/>
  <c r="Q71" i="1"/>
  <c r="AG73" i="1"/>
  <c r="Q73" i="1"/>
  <c r="AG81" i="1"/>
  <c r="Q81" i="1"/>
  <c r="AG79" i="1"/>
  <c r="Q79" i="1"/>
  <c r="AG88" i="1"/>
  <c r="Q88" i="1"/>
  <c r="Q86" i="1"/>
  <c r="AG82" i="1"/>
  <c r="Q82" i="1"/>
  <c r="AG74" i="1"/>
  <c r="Q74" i="1"/>
  <c r="AG85" i="1"/>
  <c r="Q85" i="1"/>
  <c r="Z51" i="1"/>
  <c r="Z49" i="1"/>
  <c r="AG49" i="1" s="1"/>
  <c r="Z52" i="1"/>
  <c r="Z50" i="1"/>
  <c r="AG76" i="1"/>
  <c r="Q76" i="1"/>
  <c r="AG78" i="1"/>
  <c r="Q78" i="1"/>
  <c r="AG89" i="1"/>
  <c r="Q89" i="1"/>
  <c r="Q70" i="1"/>
  <c r="AG72" i="1"/>
  <c r="Q72" i="1"/>
  <c r="AG80" i="1"/>
  <c r="Q80" i="1"/>
  <c r="Q49" i="1" l="1"/>
  <c r="Q50" i="1"/>
  <c r="AG50" i="1"/>
  <c r="Q51" i="1"/>
  <c r="AG51" i="1"/>
  <c r="I18" i="2" l="1"/>
  <c r="J18" i="2"/>
  <c r="K18" i="2"/>
  <c r="L18" i="2"/>
  <c r="M18" i="2"/>
  <c r="N18" i="2"/>
  <c r="O18" i="2"/>
  <c r="P18" i="2"/>
  <c r="Q18" i="2"/>
  <c r="R18" i="2"/>
  <c r="S18" i="2"/>
  <c r="U18" i="2"/>
  <c r="V18" i="2"/>
  <c r="W18" i="2"/>
  <c r="X18" i="2"/>
  <c r="Y18" i="2"/>
  <c r="Z18" i="2"/>
  <c r="AA18" i="2"/>
  <c r="AB18" i="2"/>
  <c r="AH42" i="1"/>
  <c r="AI42" i="1"/>
  <c r="AJ42" i="1"/>
  <c r="AK42" i="1"/>
  <c r="AL42" i="1"/>
  <c r="AM42" i="1"/>
  <c r="AN42" i="1"/>
  <c r="AO42" i="1"/>
  <c r="AP42" i="1"/>
  <c r="AQ42" i="1"/>
  <c r="AT42" i="1"/>
  <c r="AU42" i="1"/>
  <c r="AV42" i="1"/>
  <c r="AW42" i="1"/>
  <c r="AX42" i="1"/>
  <c r="AY42" i="1"/>
  <c r="AZ42" i="1"/>
  <c r="BA42" i="1"/>
  <c r="AH43" i="1"/>
  <c r="AI43" i="1"/>
  <c r="AJ43" i="1"/>
  <c r="AK43" i="1"/>
  <c r="AL43" i="1"/>
  <c r="AM43" i="1"/>
  <c r="AN43" i="1"/>
  <c r="AO43" i="1"/>
  <c r="AP43" i="1"/>
  <c r="AQ43" i="1"/>
  <c r="AT43" i="1"/>
  <c r="AU43" i="1"/>
  <c r="AV43" i="1"/>
  <c r="AW43" i="1"/>
  <c r="AX43" i="1"/>
  <c r="AY43" i="1"/>
  <c r="AZ43" i="1"/>
  <c r="BA43" i="1"/>
  <c r="AH44" i="1"/>
  <c r="AI44" i="1"/>
  <c r="AJ44" i="1"/>
  <c r="AK44" i="1"/>
  <c r="AL44" i="1"/>
  <c r="AM44" i="1"/>
  <c r="AN44" i="1"/>
  <c r="AO44" i="1"/>
  <c r="AP44" i="1"/>
  <c r="AQ44" i="1"/>
  <c r="AT44" i="1"/>
  <c r="AU44" i="1"/>
  <c r="AV44" i="1"/>
  <c r="AW44" i="1"/>
  <c r="AX44" i="1"/>
  <c r="AY44" i="1"/>
  <c r="AZ44" i="1"/>
  <c r="BA44" i="1"/>
  <c r="AH45" i="1"/>
  <c r="AI45" i="1"/>
  <c r="AJ45" i="1"/>
  <c r="AK45" i="1"/>
  <c r="AL45" i="1"/>
  <c r="AM45" i="1"/>
  <c r="AN45" i="1"/>
  <c r="AO45" i="1"/>
  <c r="AP45" i="1"/>
  <c r="AQ45" i="1"/>
  <c r="AT45" i="1"/>
  <c r="AU45" i="1"/>
  <c r="AV45" i="1"/>
  <c r="AW45" i="1"/>
  <c r="AX45" i="1"/>
  <c r="AY45" i="1"/>
  <c r="AZ45" i="1"/>
  <c r="BA45" i="1"/>
  <c r="AH46" i="1"/>
  <c r="AI46" i="1"/>
  <c r="AJ46" i="1"/>
  <c r="AK46" i="1"/>
  <c r="AL46" i="1"/>
  <c r="AM46" i="1"/>
  <c r="AN46" i="1"/>
  <c r="AO46" i="1"/>
  <c r="AP46" i="1"/>
  <c r="AQ46" i="1"/>
  <c r="AT46" i="1"/>
  <c r="AU46" i="1"/>
  <c r="AV46" i="1"/>
  <c r="AW46" i="1"/>
  <c r="AX46" i="1"/>
  <c r="AY46" i="1"/>
  <c r="AZ46" i="1"/>
  <c r="BA46" i="1"/>
  <c r="AH47" i="1"/>
  <c r="AI47" i="1"/>
  <c r="AJ47" i="1"/>
  <c r="AK47" i="1"/>
  <c r="AL47" i="1"/>
  <c r="AM47" i="1"/>
  <c r="AN47" i="1"/>
  <c r="AO47" i="1"/>
  <c r="AP47" i="1"/>
  <c r="AQ47" i="1"/>
  <c r="AT47" i="1"/>
  <c r="AU47" i="1"/>
  <c r="AV47" i="1"/>
  <c r="AW47" i="1"/>
  <c r="AX47" i="1"/>
  <c r="AY47" i="1"/>
  <c r="AZ47" i="1"/>
  <c r="BA47" i="1"/>
  <c r="AH48" i="1"/>
  <c r="AI48" i="1"/>
  <c r="AJ48" i="1"/>
  <c r="AK48" i="1"/>
  <c r="AL48" i="1"/>
  <c r="AM48" i="1"/>
  <c r="AN48" i="1"/>
  <c r="AO48" i="1"/>
  <c r="AP48" i="1"/>
  <c r="AQ48" i="1"/>
  <c r="AT48" i="1"/>
  <c r="AU48" i="1"/>
  <c r="AV48" i="1"/>
  <c r="AW48" i="1"/>
  <c r="AX48" i="1"/>
  <c r="AY48" i="1"/>
  <c r="AZ48" i="1"/>
  <c r="BA48" i="1"/>
  <c r="AH52" i="1"/>
  <c r="AI52" i="1"/>
  <c r="AJ52" i="1"/>
  <c r="AK52" i="1"/>
  <c r="AL52" i="1"/>
  <c r="AM52" i="1"/>
  <c r="AN52" i="1"/>
  <c r="AO52" i="1"/>
  <c r="AP52" i="1"/>
  <c r="AQ52" i="1"/>
  <c r="AT52" i="1"/>
  <c r="AU52" i="1"/>
  <c r="AV52" i="1"/>
  <c r="AW52" i="1"/>
  <c r="AX52" i="1"/>
  <c r="AY52" i="1"/>
  <c r="AZ52" i="1"/>
  <c r="BA52" i="1"/>
  <c r="AH53" i="1"/>
  <c r="AI53" i="1"/>
  <c r="AJ53" i="1"/>
  <c r="AK53" i="1"/>
  <c r="AL53" i="1"/>
  <c r="AM53" i="1"/>
  <c r="AN53" i="1"/>
  <c r="AO53" i="1"/>
  <c r="AP53" i="1"/>
  <c r="AQ53" i="1"/>
  <c r="AT53" i="1"/>
  <c r="AU53" i="1"/>
  <c r="AV53" i="1"/>
  <c r="AW53" i="1"/>
  <c r="AX53" i="1"/>
  <c r="AY53" i="1"/>
  <c r="AZ53" i="1"/>
  <c r="BA53" i="1"/>
  <c r="AH54" i="1"/>
  <c r="AI54" i="1"/>
  <c r="AJ54" i="1"/>
  <c r="AK54" i="1"/>
  <c r="AL54" i="1"/>
  <c r="AM54" i="1"/>
  <c r="AN54" i="1"/>
  <c r="AO54" i="1"/>
  <c r="AP54" i="1"/>
  <c r="AQ54" i="1"/>
  <c r="AT54" i="1"/>
  <c r="AU54" i="1"/>
  <c r="AV54" i="1"/>
  <c r="AW54" i="1"/>
  <c r="AX54" i="1"/>
  <c r="AY54" i="1"/>
  <c r="AZ54" i="1"/>
  <c r="BA54" i="1"/>
  <c r="AH55" i="1"/>
  <c r="AI55" i="1"/>
  <c r="AJ55" i="1"/>
  <c r="AK55" i="1"/>
  <c r="AL55" i="1"/>
  <c r="AM55" i="1"/>
  <c r="AN55" i="1"/>
  <c r="AO55" i="1"/>
  <c r="AP55" i="1"/>
  <c r="AQ55" i="1"/>
  <c r="AT55" i="1"/>
  <c r="AU55" i="1"/>
  <c r="AV55" i="1"/>
  <c r="AW55" i="1"/>
  <c r="AX55" i="1"/>
  <c r="AY55" i="1"/>
  <c r="AZ55" i="1"/>
  <c r="BA55" i="1"/>
  <c r="AH56" i="1"/>
  <c r="AI56" i="1"/>
  <c r="AJ56" i="1"/>
  <c r="AK56" i="1"/>
  <c r="AL56" i="1"/>
  <c r="AM56" i="1"/>
  <c r="AN56" i="1"/>
  <c r="AO56" i="1"/>
  <c r="AP56" i="1"/>
  <c r="AQ56" i="1"/>
  <c r="AT56" i="1"/>
  <c r="AU56" i="1"/>
  <c r="AV56" i="1"/>
  <c r="AW56" i="1"/>
  <c r="AX56" i="1"/>
  <c r="AY56" i="1"/>
  <c r="AZ56" i="1"/>
  <c r="BA56" i="1"/>
  <c r="AH57" i="1"/>
  <c r="AI57" i="1"/>
  <c r="AJ57" i="1"/>
  <c r="AK57" i="1"/>
  <c r="AL57" i="1"/>
  <c r="AM57" i="1"/>
  <c r="AN57" i="1"/>
  <c r="AO57" i="1"/>
  <c r="AP57" i="1"/>
  <c r="AQ57" i="1"/>
  <c r="AT57" i="1"/>
  <c r="AU57" i="1"/>
  <c r="AV57" i="1"/>
  <c r="AW57" i="1"/>
  <c r="AX57" i="1"/>
  <c r="AY57" i="1"/>
  <c r="AZ57" i="1"/>
  <c r="BA57" i="1"/>
  <c r="AH58" i="1"/>
  <c r="AI58" i="1"/>
  <c r="AJ58" i="1"/>
  <c r="AK58" i="1"/>
  <c r="AL58" i="1"/>
  <c r="AM58" i="1"/>
  <c r="AN58" i="1"/>
  <c r="AO58" i="1"/>
  <c r="AP58" i="1"/>
  <c r="AQ58" i="1"/>
  <c r="AT58" i="1"/>
  <c r="AU58" i="1"/>
  <c r="AV58" i="1"/>
  <c r="AW58" i="1"/>
  <c r="AX58" i="1"/>
  <c r="AY58" i="1"/>
  <c r="AZ58" i="1"/>
  <c r="BA58" i="1"/>
  <c r="AH59" i="1"/>
  <c r="AI59" i="1"/>
  <c r="AJ59" i="1"/>
  <c r="AK59" i="1"/>
  <c r="AL59" i="1"/>
  <c r="AM59" i="1"/>
  <c r="AN59" i="1"/>
  <c r="AO59" i="1"/>
  <c r="AP59" i="1"/>
  <c r="AQ59" i="1"/>
  <c r="AT59" i="1"/>
  <c r="AU59" i="1"/>
  <c r="AV59" i="1"/>
  <c r="AW59" i="1"/>
  <c r="AX59" i="1"/>
  <c r="AY59" i="1"/>
  <c r="AZ59" i="1"/>
  <c r="BA59" i="1"/>
  <c r="AH60" i="1"/>
  <c r="AI60" i="1"/>
  <c r="AJ60" i="1"/>
  <c r="AK60" i="1"/>
  <c r="AL60" i="1"/>
  <c r="AM60" i="1"/>
  <c r="AN60" i="1"/>
  <c r="AO60" i="1"/>
  <c r="AP60" i="1"/>
  <c r="AQ60" i="1"/>
  <c r="AT60" i="1"/>
  <c r="AU60" i="1"/>
  <c r="AV60" i="1"/>
  <c r="AW60" i="1"/>
  <c r="AX60" i="1"/>
  <c r="AY60" i="1"/>
  <c r="AZ60" i="1"/>
  <c r="BA60" i="1"/>
  <c r="AH61" i="1"/>
  <c r="AI61" i="1"/>
  <c r="AJ61" i="1"/>
  <c r="AK61" i="1"/>
  <c r="AL61" i="1"/>
  <c r="AM61" i="1"/>
  <c r="AN61" i="1"/>
  <c r="AO61" i="1"/>
  <c r="AP61" i="1"/>
  <c r="AQ61" i="1"/>
  <c r="AT61" i="1"/>
  <c r="AU61" i="1"/>
  <c r="AV61" i="1"/>
  <c r="AW61" i="1"/>
  <c r="AX61" i="1"/>
  <c r="AY61" i="1"/>
  <c r="AZ61" i="1"/>
  <c r="BA61" i="1"/>
  <c r="AH62" i="1"/>
  <c r="AI62" i="1"/>
  <c r="AJ62" i="1"/>
  <c r="AK62" i="1"/>
  <c r="AL62" i="1"/>
  <c r="AM62" i="1"/>
  <c r="AN62" i="1"/>
  <c r="AO62" i="1"/>
  <c r="AP62" i="1"/>
  <c r="AQ62" i="1"/>
  <c r="AT62" i="1"/>
  <c r="AU62" i="1"/>
  <c r="AV62" i="1"/>
  <c r="AW62" i="1"/>
  <c r="AX62" i="1"/>
  <c r="AY62" i="1"/>
  <c r="AZ62" i="1"/>
  <c r="BA62" i="1"/>
  <c r="AH63" i="1"/>
  <c r="AI63" i="1"/>
  <c r="AJ63" i="1"/>
  <c r="AK63" i="1"/>
  <c r="AL63" i="1"/>
  <c r="AM63" i="1"/>
  <c r="AN63" i="1"/>
  <c r="AO63" i="1"/>
  <c r="AP63" i="1"/>
  <c r="AQ63" i="1"/>
  <c r="AT63" i="1"/>
  <c r="AU63" i="1"/>
  <c r="AV63" i="1"/>
  <c r="AW63" i="1"/>
  <c r="AX63" i="1"/>
  <c r="AY63" i="1"/>
  <c r="AZ63" i="1"/>
  <c r="BA63" i="1"/>
  <c r="AH64" i="1"/>
  <c r="AI64" i="1"/>
  <c r="AJ64" i="1"/>
  <c r="AK64" i="1"/>
  <c r="AL64" i="1"/>
  <c r="AM64" i="1"/>
  <c r="AN64" i="1"/>
  <c r="AO64" i="1"/>
  <c r="AP64" i="1"/>
  <c r="AQ64" i="1"/>
  <c r="AT64" i="1"/>
  <c r="AU64" i="1"/>
  <c r="AV64" i="1"/>
  <c r="AW64" i="1"/>
  <c r="AX64" i="1"/>
  <c r="AY64" i="1"/>
  <c r="AZ64" i="1"/>
  <c r="BA64" i="1"/>
  <c r="AH65" i="1"/>
  <c r="AI65" i="1"/>
  <c r="AJ65" i="1"/>
  <c r="AK65" i="1"/>
  <c r="AL65" i="1"/>
  <c r="AM65" i="1"/>
  <c r="AN65" i="1"/>
  <c r="AO65" i="1"/>
  <c r="AP65" i="1"/>
  <c r="AQ65" i="1"/>
  <c r="AT65" i="1"/>
  <c r="AU65" i="1"/>
  <c r="AV65" i="1"/>
  <c r="AW65" i="1"/>
  <c r="AX65" i="1"/>
  <c r="AY65" i="1"/>
  <c r="AZ65" i="1"/>
  <c r="BA65" i="1"/>
  <c r="AH66" i="1"/>
  <c r="AI66" i="1"/>
  <c r="AJ66" i="1"/>
  <c r="AK66" i="1"/>
  <c r="AL66" i="1"/>
  <c r="AM66" i="1"/>
  <c r="AN66" i="1"/>
  <c r="AO66" i="1"/>
  <c r="AP66" i="1"/>
  <c r="AQ66" i="1"/>
  <c r="AT66" i="1"/>
  <c r="AU66" i="1"/>
  <c r="AV66" i="1"/>
  <c r="AW66" i="1"/>
  <c r="AX66" i="1"/>
  <c r="AY66" i="1"/>
  <c r="AZ66" i="1"/>
  <c r="BA66" i="1"/>
  <c r="AH67" i="1"/>
  <c r="AI67" i="1"/>
  <c r="AJ67" i="1"/>
  <c r="AK67" i="1"/>
  <c r="AL67" i="1"/>
  <c r="AM67" i="1"/>
  <c r="AN67" i="1"/>
  <c r="AO67" i="1"/>
  <c r="AP67" i="1"/>
  <c r="AQ67" i="1"/>
  <c r="AT67" i="1"/>
  <c r="AU67" i="1"/>
  <c r="AV67" i="1"/>
  <c r="AW67" i="1"/>
  <c r="AX67" i="1"/>
  <c r="AY67" i="1"/>
  <c r="AZ67" i="1"/>
  <c r="BA67" i="1"/>
  <c r="AH68" i="1"/>
  <c r="AI68" i="1"/>
  <c r="AJ68" i="1"/>
  <c r="AK68" i="1"/>
  <c r="AL68" i="1"/>
  <c r="AM68" i="1"/>
  <c r="AN68" i="1"/>
  <c r="AO68" i="1"/>
  <c r="AP68" i="1"/>
  <c r="AQ68" i="1"/>
  <c r="AT68" i="1"/>
  <c r="AU68" i="1"/>
  <c r="AV68" i="1"/>
  <c r="AW68" i="1"/>
  <c r="AX68" i="1"/>
  <c r="AY68" i="1"/>
  <c r="AZ68" i="1"/>
  <c r="BA68" i="1"/>
  <c r="AH69" i="1"/>
  <c r="AI69" i="1"/>
  <c r="AJ69" i="1"/>
  <c r="AK69" i="1"/>
  <c r="AL69" i="1"/>
  <c r="AM69" i="1"/>
  <c r="AN69" i="1"/>
  <c r="AO69" i="1"/>
  <c r="AP69" i="1"/>
  <c r="AQ69" i="1"/>
  <c r="AT69" i="1"/>
  <c r="AU69" i="1"/>
  <c r="AV69" i="1"/>
  <c r="AW69" i="1"/>
  <c r="AX69" i="1"/>
  <c r="AY69" i="1"/>
  <c r="AZ69" i="1"/>
  <c r="BA69" i="1"/>
  <c r="H10" i="2" l="1"/>
  <c r="H11" i="2"/>
  <c r="H12" i="2"/>
  <c r="H13" i="2"/>
  <c r="H14" i="2"/>
  <c r="H15" i="2"/>
  <c r="H9" i="2"/>
  <c r="I10" i="2"/>
  <c r="J10" i="2"/>
  <c r="K10" i="2"/>
  <c r="L10" i="2"/>
  <c r="M10" i="2"/>
  <c r="N10" i="2"/>
  <c r="O10" i="2"/>
  <c r="P10" i="2"/>
  <c r="Q10" i="2"/>
  <c r="R10" i="2"/>
  <c r="S10" i="2"/>
  <c r="U10" i="2"/>
  <c r="V10" i="2"/>
  <c r="W10" i="2"/>
  <c r="X10" i="2"/>
  <c r="Y10" i="2"/>
  <c r="Z10" i="2"/>
  <c r="AA10" i="2"/>
  <c r="AB10" i="2"/>
  <c r="I11" i="2"/>
  <c r="J11" i="2"/>
  <c r="K11" i="2"/>
  <c r="L11" i="2"/>
  <c r="M11" i="2"/>
  <c r="N11" i="2"/>
  <c r="O11" i="2"/>
  <c r="P11" i="2"/>
  <c r="Q11" i="2"/>
  <c r="R11" i="2"/>
  <c r="S11" i="2"/>
  <c r="U11" i="2"/>
  <c r="V11" i="2"/>
  <c r="W11" i="2"/>
  <c r="X11" i="2"/>
  <c r="Y11" i="2"/>
  <c r="Z11" i="2"/>
  <c r="AA11" i="2"/>
  <c r="AB11" i="2"/>
  <c r="I12" i="2"/>
  <c r="J12" i="2"/>
  <c r="K12" i="2"/>
  <c r="L12" i="2"/>
  <c r="M12" i="2"/>
  <c r="N12" i="2"/>
  <c r="O12" i="2"/>
  <c r="P12" i="2"/>
  <c r="Q12" i="2"/>
  <c r="R12" i="2"/>
  <c r="S12" i="2"/>
  <c r="U12" i="2"/>
  <c r="V12" i="2"/>
  <c r="W12" i="2"/>
  <c r="X12" i="2"/>
  <c r="Y12" i="2"/>
  <c r="Z12" i="2"/>
  <c r="AA12" i="2"/>
  <c r="AB12" i="2"/>
  <c r="I13" i="2"/>
  <c r="J13" i="2"/>
  <c r="K13" i="2"/>
  <c r="L13" i="2"/>
  <c r="M13" i="2"/>
  <c r="N13" i="2"/>
  <c r="O13" i="2"/>
  <c r="P13" i="2"/>
  <c r="Q13" i="2"/>
  <c r="R13" i="2"/>
  <c r="S13" i="2"/>
  <c r="U13" i="2"/>
  <c r="V13" i="2"/>
  <c r="W13" i="2"/>
  <c r="X13" i="2"/>
  <c r="Y13" i="2"/>
  <c r="Z13" i="2"/>
  <c r="AA13" i="2"/>
  <c r="AB13" i="2"/>
  <c r="I14" i="2"/>
  <c r="J14" i="2"/>
  <c r="K14" i="2"/>
  <c r="L14" i="2"/>
  <c r="M14" i="2"/>
  <c r="N14" i="2"/>
  <c r="O14" i="2"/>
  <c r="P14" i="2"/>
  <c r="Q14" i="2"/>
  <c r="R14" i="2"/>
  <c r="S14" i="2"/>
  <c r="U14" i="2"/>
  <c r="V14" i="2"/>
  <c r="W14" i="2"/>
  <c r="X14" i="2"/>
  <c r="Y14" i="2"/>
  <c r="Z14" i="2"/>
  <c r="AA14" i="2"/>
  <c r="AB14" i="2"/>
  <c r="I15" i="2"/>
  <c r="J15" i="2"/>
  <c r="K15" i="2"/>
  <c r="L15" i="2"/>
  <c r="M15" i="2"/>
  <c r="N15" i="2"/>
  <c r="O15" i="2"/>
  <c r="P15" i="2"/>
  <c r="Q15" i="2"/>
  <c r="R15" i="2"/>
  <c r="S15" i="2"/>
  <c r="U15" i="2"/>
  <c r="V15" i="2"/>
  <c r="W15" i="2"/>
  <c r="X15" i="2"/>
  <c r="Y15" i="2"/>
  <c r="Z15" i="2"/>
  <c r="AA15" i="2"/>
  <c r="AB15" i="2"/>
  <c r="I16" i="2"/>
  <c r="J16" i="2"/>
  <c r="K16" i="2"/>
  <c r="L16" i="2"/>
  <c r="M16" i="2"/>
  <c r="N16" i="2"/>
  <c r="O16" i="2"/>
  <c r="P16" i="2"/>
  <c r="Q16" i="2"/>
  <c r="R16" i="2"/>
  <c r="S16" i="2"/>
  <c r="U16" i="2"/>
  <c r="V16" i="2"/>
  <c r="W16" i="2"/>
  <c r="X16" i="2"/>
  <c r="Y16" i="2"/>
  <c r="Z16" i="2"/>
  <c r="AA16" i="2"/>
  <c r="AB16" i="2"/>
  <c r="I17" i="2"/>
  <c r="J17" i="2"/>
  <c r="K17" i="2"/>
  <c r="L17" i="2"/>
  <c r="M17" i="2"/>
  <c r="N17" i="2"/>
  <c r="O17" i="2"/>
  <c r="P17" i="2"/>
  <c r="Q17" i="2"/>
  <c r="R17" i="2"/>
  <c r="S17" i="2"/>
  <c r="U17" i="2"/>
  <c r="V17" i="2"/>
  <c r="W17" i="2"/>
  <c r="X17" i="2"/>
  <c r="Y17" i="2"/>
  <c r="Z17" i="2"/>
  <c r="AA17" i="2"/>
  <c r="AB17" i="2"/>
  <c r="Z43" i="1" l="1"/>
  <c r="Z47" i="1"/>
  <c r="Z46" i="1"/>
  <c r="Z44" i="1"/>
  <c r="Z48" i="1"/>
  <c r="Z45" i="1"/>
  <c r="Z42" i="1"/>
  <c r="Q56" i="1"/>
  <c r="Q57" i="1"/>
  <c r="Q58" i="1"/>
  <c r="Q60" i="1"/>
  <c r="Q64" i="1"/>
  <c r="Q65" i="1"/>
  <c r="Q66" i="1"/>
  <c r="AG53" i="1" l="1"/>
  <c r="AG60" i="1"/>
  <c r="AG52" i="1"/>
  <c r="AG56" i="1"/>
  <c r="AG64" i="1"/>
  <c r="AG54" i="1"/>
  <c r="AG58" i="1"/>
  <c r="AG66" i="1"/>
  <c r="AG62" i="1"/>
  <c r="Q62" i="1"/>
  <c r="AG65" i="1"/>
  <c r="AG67" i="1"/>
  <c r="Q67" i="1"/>
  <c r="AG63" i="1"/>
  <c r="Q63" i="1"/>
  <c r="AG59" i="1"/>
  <c r="Q59" i="1"/>
  <c r="AG55" i="1"/>
  <c r="Q55" i="1"/>
  <c r="AG57" i="1"/>
  <c r="AG69" i="1"/>
  <c r="Q69" i="1"/>
  <c r="AG61" i="1"/>
  <c r="Q61" i="1"/>
  <c r="AG68" i="1"/>
  <c r="Q68" i="1"/>
  <c r="L54" i="1"/>
  <c r="Q54" i="1" s="1"/>
  <c r="L53" i="1"/>
  <c r="Q53" i="1" s="1"/>
  <c r="L52" i="1"/>
  <c r="Q52" i="1" s="1"/>
  <c r="L4" i="2" l="1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L8" i="2"/>
  <c r="M8" i="2"/>
  <c r="N8" i="2"/>
  <c r="O8" i="2"/>
  <c r="P8" i="2"/>
  <c r="L9" i="2"/>
  <c r="M9" i="2"/>
  <c r="N9" i="2"/>
  <c r="O9" i="2"/>
  <c r="P9" i="2"/>
  <c r="M3" i="2"/>
  <c r="N3" i="2"/>
  <c r="O3" i="2"/>
  <c r="P3" i="2"/>
  <c r="AK4" i="1"/>
  <c r="AL4" i="1"/>
  <c r="AM4" i="1"/>
  <c r="AN4" i="1"/>
  <c r="AO4" i="1"/>
  <c r="AK5" i="1"/>
  <c r="AL5" i="1"/>
  <c r="AM5" i="1"/>
  <c r="AN5" i="1"/>
  <c r="AO5" i="1"/>
  <c r="AK6" i="1"/>
  <c r="AL6" i="1"/>
  <c r="AM6" i="1"/>
  <c r="AN6" i="1"/>
  <c r="AO6" i="1"/>
  <c r="AK7" i="1"/>
  <c r="AL7" i="1"/>
  <c r="AM7" i="1"/>
  <c r="AN7" i="1"/>
  <c r="AO7" i="1"/>
  <c r="AK8" i="1"/>
  <c r="AL8" i="1"/>
  <c r="AM8" i="1"/>
  <c r="AN8" i="1"/>
  <c r="AO8" i="1"/>
  <c r="AK9" i="1"/>
  <c r="AL9" i="1"/>
  <c r="AM9" i="1"/>
  <c r="AN9" i="1"/>
  <c r="AO9" i="1"/>
  <c r="AK10" i="1"/>
  <c r="AL10" i="1"/>
  <c r="AM10" i="1"/>
  <c r="AN10" i="1"/>
  <c r="AO10" i="1"/>
  <c r="AK11" i="1"/>
  <c r="AL11" i="1"/>
  <c r="AM11" i="1"/>
  <c r="AN11" i="1"/>
  <c r="AO11" i="1"/>
  <c r="AK12" i="1"/>
  <c r="AL12" i="1"/>
  <c r="AM12" i="1"/>
  <c r="AN12" i="1"/>
  <c r="AO12" i="1"/>
  <c r="AK13" i="1"/>
  <c r="AL13" i="1"/>
  <c r="AM13" i="1"/>
  <c r="AN13" i="1"/>
  <c r="AO13" i="1"/>
  <c r="AK14" i="1"/>
  <c r="AL14" i="1"/>
  <c r="AM14" i="1"/>
  <c r="AN14" i="1"/>
  <c r="AO14" i="1"/>
  <c r="AK15" i="1"/>
  <c r="AL15" i="1"/>
  <c r="AM15" i="1"/>
  <c r="AN15" i="1"/>
  <c r="AO15" i="1"/>
  <c r="AK16" i="1"/>
  <c r="AL16" i="1"/>
  <c r="AM16" i="1"/>
  <c r="AN16" i="1"/>
  <c r="AO16" i="1"/>
  <c r="AK17" i="1"/>
  <c r="AL17" i="1"/>
  <c r="AM17" i="1"/>
  <c r="AN17" i="1"/>
  <c r="AO17" i="1"/>
  <c r="AK18" i="1"/>
  <c r="AL18" i="1"/>
  <c r="AM18" i="1"/>
  <c r="AN18" i="1"/>
  <c r="AO18" i="1"/>
  <c r="AK19" i="1"/>
  <c r="AL19" i="1"/>
  <c r="AM19" i="1"/>
  <c r="AN19" i="1"/>
  <c r="AO19" i="1"/>
  <c r="AK20" i="1"/>
  <c r="AL20" i="1"/>
  <c r="AM20" i="1"/>
  <c r="AN20" i="1"/>
  <c r="AO20" i="1"/>
  <c r="AK21" i="1"/>
  <c r="AL21" i="1"/>
  <c r="AM21" i="1"/>
  <c r="AN21" i="1"/>
  <c r="AO21" i="1"/>
  <c r="AK22" i="1"/>
  <c r="AL22" i="1"/>
  <c r="AM22" i="1"/>
  <c r="AN22" i="1"/>
  <c r="AO22" i="1"/>
  <c r="AK23" i="1"/>
  <c r="AL23" i="1"/>
  <c r="AM23" i="1"/>
  <c r="AN23" i="1"/>
  <c r="AO23" i="1"/>
  <c r="AK24" i="1"/>
  <c r="AL24" i="1"/>
  <c r="AM24" i="1"/>
  <c r="AN24" i="1"/>
  <c r="AO24" i="1"/>
  <c r="AK25" i="1"/>
  <c r="AL25" i="1"/>
  <c r="AM25" i="1"/>
  <c r="AN25" i="1"/>
  <c r="AO25" i="1"/>
  <c r="AK26" i="1"/>
  <c r="AL26" i="1"/>
  <c r="AM26" i="1"/>
  <c r="AN26" i="1"/>
  <c r="AO26" i="1"/>
  <c r="AK27" i="1"/>
  <c r="AL27" i="1"/>
  <c r="AM27" i="1"/>
  <c r="AN27" i="1"/>
  <c r="AO27" i="1"/>
  <c r="AK28" i="1"/>
  <c r="AL28" i="1"/>
  <c r="AM28" i="1"/>
  <c r="AN28" i="1"/>
  <c r="AO28" i="1"/>
  <c r="AK29" i="1"/>
  <c r="AL29" i="1"/>
  <c r="AM29" i="1"/>
  <c r="AN29" i="1"/>
  <c r="AO29" i="1"/>
  <c r="AK30" i="1"/>
  <c r="AL30" i="1"/>
  <c r="AM30" i="1"/>
  <c r="AN30" i="1"/>
  <c r="AO30" i="1"/>
  <c r="AK31" i="1"/>
  <c r="AL31" i="1"/>
  <c r="AM31" i="1"/>
  <c r="AN31" i="1"/>
  <c r="AO31" i="1"/>
  <c r="AK32" i="1"/>
  <c r="AL32" i="1"/>
  <c r="AM32" i="1"/>
  <c r="AN32" i="1"/>
  <c r="AO32" i="1"/>
  <c r="AK33" i="1"/>
  <c r="AL33" i="1"/>
  <c r="AM33" i="1"/>
  <c r="AN33" i="1"/>
  <c r="AO33" i="1"/>
  <c r="AK34" i="1"/>
  <c r="AL34" i="1"/>
  <c r="AM34" i="1"/>
  <c r="AN34" i="1"/>
  <c r="AO34" i="1"/>
  <c r="AK35" i="1"/>
  <c r="AL35" i="1"/>
  <c r="AM35" i="1"/>
  <c r="AN35" i="1"/>
  <c r="AO35" i="1"/>
  <c r="AK36" i="1"/>
  <c r="AL36" i="1"/>
  <c r="AM36" i="1"/>
  <c r="AN36" i="1"/>
  <c r="AO36" i="1"/>
  <c r="AK37" i="1"/>
  <c r="AL37" i="1"/>
  <c r="AM37" i="1"/>
  <c r="AN37" i="1"/>
  <c r="AO37" i="1"/>
  <c r="AK38" i="1"/>
  <c r="AL38" i="1"/>
  <c r="AM38" i="1"/>
  <c r="AN38" i="1"/>
  <c r="AO38" i="1"/>
  <c r="AK39" i="1"/>
  <c r="AL39" i="1"/>
  <c r="AM39" i="1"/>
  <c r="AN39" i="1"/>
  <c r="AO39" i="1"/>
  <c r="AK40" i="1"/>
  <c r="AL40" i="1"/>
  <c r="AM40" i="1"/>
  <c r="AN40" i="1"/>
  <c r="AO40" i="1"/>
  <c r="AK41" i="1"/>
  <c r="AL41" i="1"/>
  <c r="AM41" i="1"/>
  <c r="AN41" i="1"/>
  <c r="AO41" i="1"/>
  <c r="AL3" i="1"/>
  <c r="AM3" i="1"/>
  <c r="AN3" i="1"/>
  <c r="AO3" i="1"/>
  <c r="AG42" i="1" l="1"/>
  <c r="AG43" i="1"/>
  <c r="AG44" i="1"/>
  <c r="AG45" i="1"/>
  <c r="AG46" i="1"/>
  <c r="AG47" i="1"/>
  <c r="AG48" i="1"/>
  <c r="L42" i="1"/>
  <c r="L43" i="1"/>
  <c r="L44" i="1"/>
  <c r="L45" i="1"/>
  <c r="L46" i="1"/>
  <c r="L47" i="1"/>
  <c r="L48" i="1"/>
  <c r="Q48" i="1" l="1"/>
  <c r="Q44" i="1"/>
  <c r="Q47" i="1"/>
  <c r="Q43" i="1"/>
  <c r="Q46" i="1"/>
  <c r="Q45" i="1"/>
  <c r="Q42" i="1"/>
  <c r="AB4" i="2"/>
  <c r="AB5" i="2"/>
  <c r="AB6" i="2"/>
  <c r="AB7" i="2"/>
  <c r="AB8" i="2"/>
  <c r="AB9" i="2"/>
  <c r="AF38" i="1"/>
  <c r="U9" i="2"/>
  <c r="V9" i="2"/>
  <c r="W9" i="2"/>
  <c r="X9" i="2"/>
  <c r="Y9" i="2"/>
  <c r="Z9" i="2"/>
  <c r="AA9" i="2"/>
  <c r="J9" i="2"/>
  <c r="K9" i="2"/>
  <c r="Q9" i="2"/>
  <c r="R9" i="2"/>
  <c r="S9" i="2"/>
  <c r="I9" i="2"/>
  <c r="Q8" i="2" l="1"/>
  <c r="R8" i="2"/>
  <c r="S8" i="2"/>
  <c r="U8" i="2"/>
  <c r="V8" i="2"/>
  <c r="W8" i="2"/>
  <c r="X8" i="2"/>
  <c r="Y8" i="2"/>
  <c r="Z8" i="2"/>
  <c r="AA8" i="2"/>
  <c r="J8" i="2"/>
  <c r="K8" i="2"/>
  <c r="I8" i="2" l="1"/>
  <c r="AT38" i="1"/>
  <c r="AU38" i="1"/>
  <c r="AV38" i="1"/>
  <c r="AW38" i="1"/>
  <c r="AX38" i="1"/>
  <c r="AY38" i="1"/>
  <c r="AZ38" i="1"/>
  <c r="BA38" i="1"/>
  <c r="AT39" i="1"/>
  <c r="AU39" i="1"/>
  <c r="AV39" i="1"/>
  <c r="AW39" i="1"/>
  <c r="AX39" i="1"/>
  <c r="AY39" i="1"/>
  <c r="AZ39" i="1"/>
  <c r="BA39" i="1"/>
  <c r="AT40" i="1"/>
  <c r="AU40" i="1"/>
  <c r="AV40" i="1"/>
  <c r="AW40" i="1"/>
  <c r="AX40" i="1"/>
  <c r="AY40" i="1"/>
  <c r="AZ40" i="1"/>
  <c r="BA40" i="1"/>
  <c r="AT41" i="1"/>
  <c r="AU41" i="1"/>
  <c r="AV41" i="1"/>
  <c r="AW41" i="1"/>
  <c r="AX41" i="1"/>
  <c r="AY41" i="1"/>
  <c r="AZ41" i="1"/>
  <c r="BA41" i="1"/>
  <c r="AP38" i="1"/>
  <c r="AQ38" i="1"/>
  <c r="AP39" i="1"/>
  <c r="AQ39" i="1"/>
  <c r="AP40" i="1"/>
  <c r="AQ40" i="1"/>
  <c r="AP41" i="1"/>
  <c r="AQ41" i="1"/>
  <c r="AI38" i="1"/>
  <c r="AJ38" i="1"/>
  <c r="AI39" i="1"/>
  <c r="AJ39" i="1"/>
  <c r="AI40" i="1"/>
  <c r="AJ40" i="1"/>
  <c r="AI41" i="1"/>
  <c r="AJ41" i="1"/>
  <c r="AH38" i="1"/>
  <c r="AH39" i="1"/>
  <c r="AH40" i="1"/>
  <c r="AH41" i="1"/>
  <c r="L38" i="1"/>
  <c r="L39" i="1"/>
  <c r="L40" i="1"/>
  <c r="L41" i="1"/>
  <c r="AF39" i="1"/>
  <c r="AF40" i="1"/>
  <c r="AF41" i="1"/>
  <c r="Q39" i="1" l="1"/>
  <c r="AG39" i="1"/>
  <c r="Q38" i="1"/>
  <c r="Q5" i="2"/>
  <c r="R5" i="2"/>
  <c r="S5" i="2"/>
  <c r="Q6" i="2"/>
  <c r="R6" i="2"/>
  <c r="S6" i="2"/>
  <c r="Q7" i="2"/>
  <c r="R7" i="2"/>
  <c r="S7" i="2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P24" i="1"/>
  <c r="AQ24" i="1"/>
  <c r="AP25" i="1"/>
  <c r="AQ25" i="1"/>
  <c r="AP26" i="1"/>
  <c r="AQ26" i="1"/>
  <c r="AP27" i="1"/>
  <c r="AQ27" i="1"/>
  <c r="AP28" i="1"/>
  <c r="AQ28" i="1"/>
  <c r="AP29" i="1"/>
  <c r="AQ29" i="1"/>
  <c r="AP30" i="1"/>
  <c r="AQ30" i="1"/>
  <c r="AP31" i="1"/>
  <c r="AQ31" i="1"/>
  <c r="AP32" i="1"/>
  <c r="AQ32" i="1"/>
  <c r="AP33" i="1"/>
  <c r="AQ33" i="1"/>
  <c r="AP34" i="1"/>
  <c r="AQ34" i="1"/>
  <c r="AP35" i="1"/>
  <c r="AQ35" i="1"/>
  <c r="AP36" i="1"/>
  <c r="AQ36" i="1"/>
  <c r="AP37" i="1"/>
  <c r="AQ37" i="1"/>
  <c r="AG38" i="1" l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L31" i="1" l="1"/>
  <c r="L32" i="1"/>
  <c r="L33" i="1"/>
  <c r="L34" i="1"/>
  <c r="L35" i="1"/>
  <c r="L36" i="1"/>
  <c r="L37" i="1"/>
  <c r="U5" i="2" l="1"/>
  <c r="V5" i="2"/>
  <c r="W5" i="2"/>
  <c r="X5" i="2"/>
  <c r="Y5" i="2"/>
  <c r="Z5" i="2"/>
  <c r="AA5" i="2"/>
  <c r="U6" i="2"/>
  <c r="V6" i="2"/>
  <c r="W6" i="2"/>
  <c r="X6" i="2"/>
  <c r="Y6" i="2"/>
  <c r="Z6" i="2"/>
  <c r="AA6" i="2"/>
  <c r="U7" i="2"/>
  <c r="V7" i="2"/>
  <c r="W7" i="2"/>
  <c r="X7" i="2"/>
  <c r="Y7" i="2"/>
  <c r="Z7" i="2"/>
  <c r="AA7" i="2"/>
  <c r="J5" i="2"/>
  <c r="K5" i="2"/>
  <c r="J6" i="2"/>
  <c r="K6" i="2"/>
  <c r="J7" i="2"/>
  <c r="K7" i="2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T14" i="1"/>
  <c r="AU14" i="1"/>
  <c r="AV14" i="1"/>
  <c r="AW14" i="1"/>
  <c r="AX14" i="1"/>
  <c r="AY14" i="1"/>
  <c r="AZ14" i="1"/>
  <c r="BA14" i="1"/>
  <c r="AT15" i="1"/>
  <c r="AU15" i="1"/>
  <c r="AV15" i="1"/>
  <c r="AW15" i="1"/>
  <c r="AX15" i="1"/>
  <c r="AY15" i="1"/>
  <c r="AZ15" i="1"/>
  <c r="BA15" i="1"/>
  <c r="AT16" i="1"/>
  <c r="AU16" i="1"/>
  <c r="AV16" i="1"/>
  <c r="AW16" i="1"/>
  <c r="AX16" i="1"/>
  <c r="AY16" i="1"/>
  <c r="AZ16" i="1"/>
  <c r="BA16" i="1"/>
  <c r="AT17" i="1"/>
  <c r="AU17" i="1"/>
  <c r="AV17" i="1"/>
  <c r="AW17" i="1"/>
  <c r="AX17" i="1"/>
  <c r="AY17" i="1"/>
  <c r="AZ17" i="1"/>
  <c r="BA17" i="1"/>
  <c r="AT18" i="1"/>
  <c r="AU18" i="1"/>
  <c r="AV18" i="1"/>
  <c r="AW18" i="1"/>
  <c r="AX18" i="1"/>
  <c r="AY18" i="1"/>
  <c r="AZ18" i="1"/>
  <c r="BA18" i="1"/>
  <c r="AT19" i="1"/>
  <c r="AU19" i="1"/>
  <c r="AV19" i="1"/>
  <c r="AW19" i="1"/>
  <c r="AX19" i="1"/>
  <c r="AY19" i="1"/>
  <c r="AZ19" i="1"/>
  <c r="BA19" i="1"/>
  <c r="AT20" i="1"/>
  <c r="AU20" i="1"/>
  <c r="AV20" i="1"/>
  <c r="AW20" i="1"/>
  <c r="AX20" i="1"/>
  <c r="AY20" i="1"/>
  <c r="AZ20" i="1"/>
  <c r="BA20" i="1"/>
  <c r="AT21" i="1"/>
  <c r="AU21" i="1"/>
  <c r="AV21" i="1"/>
  <c r="AW21" i="1"/>
  <c r="AX21" i="1"/>
  <c r="AY21" i="1"/>
  <c r="AZ21" i="1"/>
  <c r="BA21" i="1"/>
  <c r="AT22" i="1"/>
  <c r="AU22" i="1"/>
  <c r="AV22" i="1"/>
  <c r="AW22" i="1"/>
  <c r="AX22" i="1"/>
  <c r="AY22" i="1"/>
  <c r="AZ22" i="1"/>
  <c r="BA22" i="1"/>
  <c r="AT23" i="1"/>
  <c r="AU23" i="1"/>
  <c r="AV23" i="1"/>
  <c r="AW23" i="1"/>
  <c r="AX23" i="1"/>
  <c r="AY23" i="1"/>
  <c r="AZ23" i="1"/>
  <c r="BA23" i="1"/>
  <c r="AT24" i="1"/>
  <c r="AU24" i="1"/>
  <c r="AV24" i="1"/>
  <c r="AW24" i="1"/>
  <c r="AX24" i="1"/>
  <c r="AY24" i="1"/>
  <c r="AZ24" i="1"/>
  <c r="BA24" i="1"/>
  <c r="AT25" i="1"/>
  <c r="AU25" i="1"/>
  <c r="AV25" i="1"/>
  <c r="AW25" i="1"/>
  <c r="AX25" i="1"/>
  <c r="AY25" i="1"/>
  <c r="AZ25" i="1"/>
  <c r="BA25" i="1"/>
  <c r="AT26" i="1"/>
  <c r="AU26" i="1"/>
  <c r="AV26" i="1"/>
  <c r="AW26" i="1"/>
  <c r="AX26" i="1"/>
  <c r="AY26" i="1"/>
  <c r="AZ26" i="1"/>
  <c r="BA26" i="1"/>
  <c r="AT27" i="1"/>
  <c r="AU27" i="1"/>
  <c r="AV27" i="1"/>
  <c r="AW27" i="1"/>
  <c r="AX27" i="1"/>
  <c r="AY27" i="1"/>
  <c r="AZ27" i="1"/>
  <c r="BA27" i="1"/>
  <c r="AT28" i="1"/>
  <c r="AU28" i="1"/>
  <c r="AV28" i="1"/>
  <c r="AW28" i="1"/>
  <c r="AX28" i="1"/>
  <c r="AY28" i="1"/>
  <c r="AZ28" i="1"/>
  <c r="BA28" i="1"/>
  <c r="AT29" i="1"/>
  <c r="AU29" i="1"/>
  <c r="AV29" i="1"/>
  <c r="AW29" i="1"/>
  <c r="AX29" i="1"/>
  <c r="AY29" i="1"/>
  <c r="AZ29" i="1"/>
  <c r="BA29" i="1"/>
  <c r="AT30" i="1"/>
  <c r="AU30" i="1"/>
  <c r="AV30" i="1"/>
  <c r="AW30" i="1"/>
  <c r="AX30" i="1"/>
  <c r="AY30" i="1"/>
  <c r="AZ30" i="1"/>
  <c r="BA30" i="1"/>
  <c r="AT31" i="1"/>
  <c r="AU31" i="1"/>
  <c r="AV31" i="1"/>
  <c r="AW31" i="1"/>
  <c r="AX31" i="1"/>
  <c r="AY31" i="1"/>
  <c r="AZ31" i="1"/>
  <c r="BA31" i="1"/>
  <c r="AT32" i="1"/>
  <c r="AU32" i="1"/>
  <c r="AV32" i="1"/>
  <c r="AW32" i="1"/>
  <c r="AX32" i="1"/>
  <c r="AY32" i="1"/>
  <c r="AZ32" i="1"/>
  <c r="BA32" i="1"/>
  <c r="AT33" i="1"/>
  <c r="AU33" i="1"/>
  <c r="AV33" i="1"/>
  <c r="AW33" i="1"/>
  <c r="AX33" i="1"/>
  <c r="AY33" i="1"/>
  <c r="AZ33" i="1"/>
  <c r="BA33" i="1"/>
  <c r="AT34" i="1"/>
  <c r="AU34" i="1"/>
  <c r="AV34" i="1"/>
  <c r="AW34" i="1"/>
  <c r="AX34" i="1"/>
  <c r="AY34" i="1"/>
  <c r="AZ34" i="1"/>
  <c r="BA34" i="1"/>
  <c r="AT35" i="1"/>
  <c r="AU35" i="1"/>
  <c r="AV35" i="1"/>
  <c r="AW35" i="1"/>
  <c r="AX35" i="1"/>
  <c r="AY35" i="1"/>
  <c r="AZ35" i="1"/>
  <c r="BA35" i="1"/>
  <c r="AT36" i="1"/>
  <c r="AU36" i="1"/>
  <c r="AV36" i="1"/>
  <c r="AW36" i="1"/>
  <c r="AX36" i="1"/>
  <c r="AY36" i="1"/>
  <c r="AZ36" i="1"/>
  <c r="BA36" i="1"/>
  <c r="AT37" i="1"/>
  <c r="AU37" i="1"/>
  <c r="AV37" i="1"/>
  <c r="AW37" i="1"/>
  <c r="AX37" i="1"/>
  <c r="AY37" i="1"/>
  <c r="AZ37" i="1"/>
  <c r="BA37" i="1"/>
  <c r="H4" i="2"/>
  <c r="H5" i="2"/>
  <c r="H6" i="2"/>
  <c r="H7" i="2"/>
  <c r="Z6" i="1" l="1"/>
  <c r="Z4" i="1"/>
  <c r="Z5" i="1"/>
  <c r="Z3" i="1"/>
  <c r="Z19" i="1"/>
  <c r="Z23" i="1"/>
  <c r="Z21" i="1"/>
  <c r="Z41" i="1"/>
  <c r="Z22" i="1"/>
  <c r="Z20" i="1"/>
  <c r="Z24" i="1"/>
  <c r="Z40" i="1"/>
  <c r="Z31" i="1"/>
  <c r="Z35" i="1"/>
  <c r="Z33" i="1"/>
  <c r="Z32" i="1"/>
  <c r="Z36" i="1"/>
  <c r="Z37" i="1"/>
  <c r="Z34" i="1"/>
  <c r="Z15" i="1"/>
  <c r="Z27" i="1"/>
  <c r="Z14" i="1"/>
  <c r="Z30" i="1"/>
  <c r="Z16" i="1"/>
  <c r="Z28" i="1"/>
  <c r="Z17" i="1"/>
  <c r="Z25" i="1"/>
  <c r="Z29" i="1"/>
  <c r="Z18" i="1"/>
  <c r="Z26" i="1"/>
  <c r="I4" i="2"/>
  <c r="I5" i="2"/>
  <c r="I6" i="2"/>
  <c r="I7" i="2"/>
  <c r="Q41" i="1" l="1"/>
  <c r="AG41" i="1"/>
  <c r="Q40" i="1"/>
  <c r="AG40" i="1"/>
  <c r="AF12" i="1"/>
  <c r="AG28" i="1" l="1"/>
  <c r="Q31" i="1"/>
  <c r="AG31" i="1" l="1"/>
  <c r="AG32" i="1"/>
  <c r="AG33" i="1"/>
  <c r="AG34" i="1"/>
  <c r="AG35" i="1"/>
  <c r="AG36" i="1"/>
  <c r="AG37" i="1"/>
  <c r="Q32" i="1"/>
  <c r="Q33" i="1"/>
  <c r="Q34" i="1"/>
  <c r="Q35" i="1"/>
  <c r="Q36" i="1"/>
  <c r="Q37" i="1"/>
  <c r="AG30" i="1" l="1"/>
  <c r="AG29" i="1"/>
  <c r="AG27" i="1"/>
  <c r="AG26" i="1"/>
  <c r="AG25" i="1"/>
  <c r="L30" i="1"/>
  <c r="Q30" i="1" s="1"/>
  <c r="L25" i="1"/>
  <c r="Q25" i="1" s="1"/>
  <c r="L26" i="1"/>
  <c r="Q26" i="1" s="1"/>
  <c r="L27" i="1"/>
  <c r="Q27" i="1" s="1"/>
  <c r="L28" i="1"/>
  <c r="Q28" i="1" s="1"/>
  <c r="L29" i="1"/>
  <c r="Q29" i="1" s="1"/>
  <c r="AG19" i="1"/>
  <c r="AG20" i="1"/>
  <c r="AG21" i="1"/>
  <c r="AG22" i="1"/>
  <c r="AG23" i="1"/>
  <c r="AG24" i="1"/>
  <c r="L19" i="1"/>
  <c r="Q19" i="1" s="1"/>
  <c r="L20" i="1"/>
  <c r="Q20" i="1" s="1"/>
  <c r="L21" i="1"/>
  <c r="Q21" i="1" s="1"/>
  <c r="L22" i="1"/>
  <c r="Q22" i="1" s="1"/>
  <c r="L23" i="1"/>
  <c r="Q23" i="1" s="1"/>
  <c r="L24" i="1"/>
  <c r="Q24" i="1" s="1"/>
  <c r="L15" i="1" l="1"/>
  <c r="Q15" i="1" s="1"/>
  <c r="L16" i="1"/>
  <c r="Q16" i="1" s="1"/>
  <c r="L17" i="1"/>
  <c r="L18" i="1"/>
  <c r="Q18" i="1" s="1"/>
  <c r="AG17" i="1"/>
  <c r="L14" i="1"/>
  <c r="Q14" i="1" l="1"/>
  <c r="AG16" i="1"/>
  <c r="Q17" i="1"/>
  <c r="AG15" i="1"/>
  <c r="AG18" i="1"/>
  <c r="AG14" i="1"/>
  <c r="U4" i="2" l="1"/>
  <c r="V4" i="2"/>
  <c r="W4" i="2"/>
  <c r="X4" i="2"/>
  <c r="Y4" i="2"/>
  <c r="Z4" i="2"/>
  <c r="AA4" i="2"/>
  <c r="V3" i="2"/>
  <c r="W3" i="2"/>
  <c r="X3" i="2"/>
  <c r="Y3" i="2"/>
  <c r="Z3" i="2"/>
  <c r="AA3" i="2"/>
  <c r="AB3" i="2"/>
  <c r="U3" i="2"/>
  <c r="V2" i="2"/>
  <c r="W2" i="2"/>
  <c r="X2" i="2"/>
  <c r="Y2" i="2"/>
  <c r="Z2" i="2"/>
  <c r="AA2" i="2"/>
  <c r="AB2" i="2"/>
  <c r="U2" i="2"/>
  <c r="AT4" i="1"/>
  <c r="AU4" i="1"/>
  <c r="AV4" i="1"/>
  <c r="AW4" i="1"/>
  <c r="AX4" i="1"/>
  <c r="AY4" i="1"/>
  <c r="AZ4" i="1"/>
  <c r="BA4" i="1"/>
  <c r="AT5" i="1"/>
  <c r="AU5" i="1"/>
  <c r="AV5" i="1"/>
  <c r="AW5" i="1"/>
  <c r="AX5" i="1"/>
  <c r="AY5" i="1"/>
  <c r="AZ5" i="1"/>
  <c r="BA5" i="1"/>
  <c r="AT6" i="1"/>
  <c r="AU6" i="1"/>
  <c r="AV6" i="1"/>
  <c r="AW6" i="1"/>
  <c r="AX6" i="1"/>
  <c r="AY6" i="1"/>
  <c r="AZ6" i="1"/>
  <c r="BA6" i="1"/>
  <c r="AT7" i="1"/>
  <c r="AU7" i="1"/>
  <c r="AV7" i="1"/>
  <c r="AW7" i="1"/>
  <c r="AX7" i="1"/>
  <c r="AY7" i="1"/>
  <c r="AZ7" i="1"/>
  <c r="BA7" i="1"/>
  <c r="AT8" i="1"/>
  <c r="AU8" i="1"/>
  <c r="AV8" i="1"/>
  <c r="AW8" i="1"/>
  <c r="AX8" i="1"/>
  <c r="AY8" i="1"/>
  <c r="AZ8" i="1"/>
  <c r="BA8" i="1"/>
  <c r="AT9" i="1"/>
  <c r="AU9" i="1"/>
  <c r="AV9" i="1"/>
  <c r="AW9" i="1"/>
  <c r="AX9" i="1"/>
  <c r="AY9" i="1"/>
  <c r="AZ9" i="1"/>
  <c r="BA9" i="1"/>
  <c r="AT10" i="1"/>
  <c r="AU10" i="1"/>
  <c r="AV10" i="1"/>
  <c r="AW10" i="1"/>
  <c r="AX10" i="1"/>
  <c r="AY10" i="1"/>
  <c r="AZ10" i="1"/>
  <c r="BA10" i="1"/>
  <c r="AT11" i="1"/>
  <c r="AU11" i="1"/>
  <c r="AV11" i="1"/>
  <c r="AW11" i="1"/>
  <c r="AX11" i="1"/>
  <c r="AY11" i="1"/>
  <c r="AZ11" i="1"/>
  <c r="BA11" i="1"/>
  <c r="AT12" i="1"/>
  <c r="AU12" i="1"/>
  <c r="AV12" i="1"/>
  <c r="AW12" i="1"/>
  <c r="AX12" i="1"/>
  <c r="AY12" i="1"/>
  <c r="AZ12" i="1"/>
  <c r="BA12" i="1"/>
  <c r="AT13" i="1"/>
  <c r="AU13" i="1"/>
  <c r="AV13" i="1"/>
  <c r="AW13" i="1"/>
  <c r="AX13" i="1"/>
  <c r="AY13" i="1"/>
  <c r="AZ13" i="1"/>
  <c r="BA13" i="1"/>
  <c r="AU3" i="1"/>
  <c r="AV3" i="1"/>
  <c r="AW3" i="1"/>
  <c r="AX3" i="1"/>
  <c r="AY3" i="1"/>
  <c r="AZ3" i="1"/>
  <c r="BA3" i="1"/>
  <c r="AT3" i="1"/>
  <c r="AU2" i="1"/>
  <c r="AV2" i="1"/>
  <c r="AW2" i="1"/>
  <c r="AX2" i="1"/>
  <c r="AY2" i="1"/>
  <c r="AZ2" i="1"/>
  <c r="BA2" i="1"/>
  <c r="AT2" i="1"/>
  <c r="Q4" i="2" l="1"/>
  <c r="R4" i="2"/>
  <c r="S4" i="2"/>
  <c r="S3" i="2"/>
  <c r="R3" i="2"/>
  <c r="Q3" i="2"/>
  <c r="AP4" i="1"/>
  <c r="AQ4" i="1"/>
  <c r="AP5" i="1"/>
  <c r="AQ5" i="1"/>
  <c r="AP6" i="1"/>
  <c r="AQ6" i="1"/>
  <c r="AP7" i="1"/>
  <c r="AQ7" i="1"/>
  <c r="AP8" i="1"/>
  <c r="AQ8" i="1"/>
  <c r="AP9" i="1"/>
  <c r="AQ9" i="1"/>
  <c r="AP10" i="1"/>
  <c r="AQ10" i="1"/>
  <c r="AP11" i="1"/>
  <c r="AQ11" i="1"/>
  <c r="AP12" i="1"/>
  <c r="AQ12" i="1"/>
  <c r="AP13" i="1"/>
  <c r="AQ13" i="1"/>
  <c r="AQ3" i="1"/>
  <c r="AP3" i="1"/>
  <c r="L3" i="2" l="1"/>
  <c r="AK3" i="1"/>
  <c r="J4" i="2" l="1"/>
  <c r="K4" i="2"/>
  <c r="K3" i="2"/>
  <c r="J3" i="2"/>
  <c r="AI4" i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I12" i="1"/>
  <c r="AJ12" i="1"/>
  <c r="AI13" i="1"/>
  <c r="AJ13" i="1"/>
  <c r="AJ3" i="1"/>
  <c r="AI3" i="1"/>
  <c r="I3" i="2"/>
  <c r="AH4" i="1"/>
  <c r="AH5" i="1"/>
  <c r="AH6" i="1"/>
  <c r="AH7" i="1"/>
  <c r="AH8" i="1"/>
  <c r="AH9" i="1"/>
  <c r="AH10" i="1"/>
  <c r="AH11" i="1"/>
  <c r="AH12" i="1"/>
  <c r="AH13" i="1"/>
  <c r="AH3" i="1"/>
  <c r="AF4" i="1" l="1"/>
  <c r="AF5" i="1"/>
  <c r="AF6" i="1"/>
  <c r="AF7" i="1"/>
  <c r="AF8" i="1"/>
  <c r="AF9" i="1"/>
  <c r="AF10" i="1"/>
  <c r="AF11" i="1"/>
  <c r="AF13" i="1"/>
  <c r="AF3" i="1"/>
  <c r="H3" i="2"/>
  <c r="L4" i="1"/>
  <c r="L5" i="1"/>
  <c r="L6" i="1"/>
  <c r="L7" i="1"/>
  <c r="L8" i="1"/>
  <c r="L9" i="1"/>
  <c r="L10" i="1"/>
  <c r="L11" i="1"/>
  <c r="L12" i="1"/>
  <c r="L13" i="1"/>
  <c r="L3" i="1"/>
  <c r="Z7" i="1" l="1"/>
  <c r="Q7" i="1" s="1"/>
  <c r="Z11" i="1"/>
  <c r="Q11" i="1" s="1"/>
  <c r="Z9" i="1"/>
  <c r="AG9" i="1" s="1"/>
  <c r="Z13" i="1"/>
  <c r="Q13" i="1" s="1"/>
  <c r="Z8" i="1"/>
  <c r="AG8" i="1" s="1"/>
  <c r="Z12" i="1"/>
  <c r="AG12" i="1" s="1"/>
  <c r="Z10" i="1"/>
  <c r="AG10" i="1" s="1"/>
  <c r="Q4" i="1"/>
  <c r="Q5" i="1"/>
  <c r="AG6" i="1"/>
  <c r="AG3" i="1"/>
  <c r="Q6" i="1" l="1"/>
  <c r="Q3" i="1"/>
  <c r="Q9" i="1"/>
  <c r="AG11" i="1"/>
  <c r="Q12" i="1"/>
  <c r="AG4" i="1"/>
  <c r="Q8" i="1"/>
  <c r="AG13" i="1"/>
  <c r="Q10" i="1"/>
  <c r="AG5" i="1"/>
  <c r="AG7" i="1"/>
</calcChain>
</file>

<file path=xl/comments1.xml><?xml version="1.0" encoding="utf-8"?>
<comments xmlns="http://schemas.openxmlformats.org/spreadsheetml/2006/main">
  <authors>
    <author>Jeromel, Luka</author>
  </authors>
  <commentList>
    <comment ref="AC1" authorId="0" shapeId="0">
      <text>
        <r>
          <rPr>
            <b/>
            <sz val="8"/>
            <color indexed="81"/>
            <rFont val="Tahoma"/>
            <family val="2"/>
            <charset val="238"/>
          </rPr>
          <t>Jeromel, Luka:</t>
        </r>
        <r>
          <rPr>
            <sz val="8"/>
            <color indexed="81"/>
            <rFont val="Tahoma"/>
            <family val="2"/>
            <charset val="238"/>
          </rPr>
          <t xml:space="preserve">
Dodaj eno vec, kot pa je treba po tabeli v planu</t>
        </r>
      </text>
    </comment>
  </commentList>
</comments>
</file>

<file path=xl/sharedStrings.xml><?xml version="1.0" encoding="utf-8"?>
<sst xmlns="http://schemas.openxmlformats.org/spreadsheetml/2006/main" count="6863" uniqueCount="1142">
  <si>
    <t>Opis</t>
  </si>
  <si>
    <t>stevilka eksperimenta</t>
  </si>
  <si>
    <t>Stevilka scouting runa</t>
  </si>
  <si>
    <t>ID kolone</t>
  </si>
  <si>
    <t>matriks</t>
  </si>
  <si>
    <t>Volumen kolone[mL]</t>
  </si>
  <si>
    <t>Višina kolone</t>
  </si>
  <si>
    <t>pH</t>
  </si>
  <si>
    <t>Volumen nanosa</t>
  </si>
  <si>
    <t>Koncentracija nanosa [g/L]</t>
  </si>
  <si>
    <t>naklon gradienta [mM/CV]</t>
  </si>
  <si>
    <t>Volumen eluata [mL]</t>
  </si>
  <si>
    <t>Sample #</t>
  </si>
  <si>
    <t>naAnilitiki</t>
  </si>
  <si>
    <t>sampleID</t>
  </si>
  <si>
    <t>description</t>
  </si>
  <si>
    <t>eks</t>
  </si>
  <si>
    <t>scoutNum</t>
  </si>
  <si>
    <t>gradSteepnes</t>
  </si>
  <si>
    <t>1S981</t>
  </si>
  <si>
    <t>1S982</t>
  </si>
  <si>
    <t>1S983</t>
  </si>
  <si>
    <t>1S984</t>
  </si>
  <si>
    <t>1T035</t>
  </si>
  <si>
    <t>1T036</t>
  </si>
  <si>
    <t>1T037</t>
  </si>
  <si>
    <t>1T038</t>
  </si>
  <si>
    <t>1T039</t>
  </si>
  <si>
    <t>1T040</t>
  </si>
  <si>
    <t>1T041</t>
  </si>
  <si>
    <t>Eshmuno CPX</t>
  </si>
  <si>
    <t>CEX.E Fr1</t>
  </si>
  <si>
    <t>CEX.E Fr2</t>
  </si>
  <si>
    <t>CEX.E Fr3</t>
  </si>
  <si>
    <t>CEX.E Fr4</t>
  </si>
  <si>
    <t>CEX.E Fr5</t>
  </si>
  <si>
    <t>CEX.E Fr6</t>
  </si>
  <si>
    <t>Vzorec sem dal na analitiko</t>
  </si>
  <si>
    <t>DSPD ID stevilka vzorca</t>
  </si>
  <si>
    <t>columnID</t>
  </si>
  <si>
    <t>matrix</t>
  </si>
  <si>
    <t>volColumn</t>
  </si>
  <si>
    <t>heightColumn</t>
  </si>
  <si>
    <t>loadTarg</t>
  </si>
  <si>
    <t>load</t>
  </si>
  <si>
    <t>loadID</t>
  </si>
  <si>
    <t>volLoad</t>
  </si>
  <si>
    <t>concLoad</t>
  </si>
  <si>
    <t>Frakcije koncna meja frakcije</t>
  </si>
  <si>
    <t>volEl</t>
  </si>
  <si>
    <t>concEl</t>
  </si>
  <si>
    <t>Točna koncnetracija Eluata, pomerjeno na analitiki</t>
  </si>
  <si>
    <t>CEX.E Pool</t>
  </si>
  <si>
    <t>D204</t>
  </si>
  <si>
    <t>CEX.E Fr3 + Fr4</t>
  </si>
  <si>
    <t>D197</t>
  </si>
  <si>
    <t>Ciljani Nanos [g/L]</t>
  </si>
  <si>
    <t xml:space="preserve">Točna koncnetracija </t>
  </si>
  <si>
    <t>conc</t>
  </si>
  <si>
    <t>1T020</t>
  </si>
  <si>
    <t>1S945</t>
  </si>
  <si>
    <t>Konduktivnost eluata</t>
  </si>
  <si>
    <t>cond</t>
  </si>
  <si>
    <t>Dejanski Nanos [g/L]</t>
  </si>
  <si>
    <t>DSPD ID nanosa</t>
  </si>
  <si>
    <t>Frakcije zacetna meja frakcije</t>
  </si>
  <si>
    <t>fracUpper</t>
  </si>
  <si>
    <t>fracLower</t>
  </si>
  <si>
    <t xml:space="preserve">Blank </t>
  </si>
  <si>
    <t xml:space="preserve">Yervoy </t>
  </si>
  <si>
    <t>Blank</t>
  </si>
  <si>
    <t>GP2503(55)...</t>
  </si>
  <si>
    <t>Izracunan izkoristek separacije</t>
  </si>
  <si>
    <t>Konduktivnost pripravljenega nanosa [mS/cm]</t>
  </si>
  <si>
    <t>Result Id</t>
  </si>
  <si>
    <t>pI_Sample</t>
  </si>
  <si>
    <t>Main Peak</t>
  </si>
  <si>
    <t>Sample ID</t>
  </si>
  <si>
    <t>Total_Area</t>
  </si>
  <si>
    <t>SUM_Acidic</t>
  </si>
  <si>
    <t>SUM_Basic</t>
  </si>
  <si>
    <t>iCE3 native pI</t>
  </si>
  <si>
    <t>pI</t>
  </si>
  <si>
    <t>iCE3 native Area</t>
  </si>
  <si>
    <t>Sample</t>
  </si>
  <si>
    <t>Deconvoluted mass</t>
  </si>
  <si>
    <t>Δ M (ppm)</t>
  </si>
  <si>
    <r>
      <rPr>
        <b/>
        <sz val="12"/>
        <rFont val="Arial"/>
        <family val="2"/>
      </rPr>
      <t>Δ</t>
    </r>
    <r>
      <rPr>
        <b/>
        <sz val="12"/>
        <rFont val="Calibri"/>
        <family val="2"/>
        <scheme val="minor"/>
      </rPr>
      <t xml:space="preserve"> = -767Da, -606Da, -445Da, -1532Da, -58Da, -118Da, -825Da, -884Da</t>
    </r>
  </si>
  <si>
    <r>
      <rPr>
        <b/>
        <sz val="12"/>
        <rFont val="Arial"/>
        <family val="2"/>
      </rPr>
      <t>Δ</t>
    </r>
    <r>
      <rPr>
        <b/>
        <sz val="12"/>
        <rFont val="Calibri"/>
        <family val="2"/>
        <scheme val="minor"/>
      </rPr>
      <t xml:space="preserve"> = 161Da, 320Da, 480Da,        -606 Da, -445Da, -272Da</t>
    </r>
  </si>
  <si>
    <r>
      <rPr>
        <b/>
        <sz val="12"/>
        <rFont val="Arial"/>
        <family val="2"/>
      </rPr>
      <t>Δ</t>
    </r>
    <r>
      <rPr>
        <b/>
        <sz val="12"/>
        <rFont val="Calibri"/>
        <family val="2"/>
        <scheme val="minor"/>
      </rPr>
      <t xml:space="preserve"> = -58Da, 118Da, -825Da, -884Da</t>
    </r>
  </si>
  <si>
    <r>
      <rPr>
        <b/>
        <sz val="12"/>
        <rFont val="Arial"/>
        <family val="2"/>
      </rPr>
      <t>Δ</t>
    </r>
    <r>
      <rPr>
        <b/>
        <sz val="12"/>
        <rFont val="Calibri"/>
        <family val="2"/>
        <scheme val="minor"/>
      </rPr>
      <t xml:space="preserve"> =119Da, 240Da, 272Da</t>
    </r>
  </si>
  <si>
    <t>Yervoy_01</t>
  </si>
  <si>
    <t>Yervoy_02</t>
  </si>
  <si>
    <t>Yervoy_03</t>
  </si>
  <si>
    <t>Yervoy_04</t>
  </si>
  <si>
    <t>Intact MS</t>
  </si>
  <si>
    <t>yield</t>
  </si>
  <si>
    <t>SampleName</t>
  </si>
  <si>
    <t>Purtiy</t>
  </si>
  <si>
    <t>Degradation Products</t>
  </si>
  <si>
    <t>NGPA180_pH3</t>
  </si>
  <si>
    <t>NGPA180_pH8.5_5d</t>
  </si>
  <si>
    <t>IPFBMP100_TS1278</t>
  </si>
  <si>
    <t>IPFBMP64_TS1279</t>
  </si>
  <si>
    <t>BPQL</t>
  </si>
  <si>
    <t>IPFBMP68_TS1279</t>
  </si>
  <si>
    <t>IPFBMP72_TS1279</t>
  </si>
  <si>
    <t>PROMIX_K12_TS1298</t>
  </si>
  <si>
    <t>PROMIX_K13_TS1297</t>
  </si>
  <si>
    <t>PROMIX_K29_TS1298</t>
  </si>
  <si>
    <t>PROMIX_K30_TS1297</t>
  </si>
  <si>
    <t>PROMIX_K36_TS1298</t>
  </si>
  <si>
    <t>PROMIX_K37_TS1298</t>
  </si>
  <si>
    <t>PROMIX_K42_TS1298</t>
  </si>
  <si>
    <t>PROMIX_K44_TS1298</t>
  </si>
  <si>
    <t>PROMIX_K49_TS1298</t>
  </si>
  <si>
    <t>PROMIX_K52_TS1297</t>
  </si>
  <si>
    <t>SEC</t>
  </si>
  <si>
    <t>MP</t>
  </si>
  <si>
    <t>Yervoy</t>
  </si>
  <si>
    <t>pH CEX</t>
  </si>
  <si>
    <t>SEC_AP6</t>
  </si>
  <si>
    <t>SEC_AP5</t>
  </si>
  <si>
    <t>SEC_AP4</t>
  </si>
  <si>
    <t>SEC_AP3</t>
  </si>
  <si>
    <t>SEC_AP2</t>
  </si>
  <si>
    <t>SEC_AP1</t>
  </si>
  <si>
    <t>SEC_MP</t>
  </si>
  <si>
    <t>SEC_DP1</t>
  </si>
  <si>
    <t>SEC_DP2</t>
  </si>
  <si>
    <t>D245</t>
  </si>
  <si>
    <t>D240</t>
  </si>
  <si>
    <t>1T168</t>
  </si>
  <si>
    <t>1T169</t>
  </si>
  <si>
    <t>1T170</t>
  </si>
  <si>
    <t>1T171</t>
  </si>
  <si>
    <t>1T173</t>
  </si>
  <si>
    <t>GP2503(68)-EshmunoCPX-10/20</t>
  </si>
  <si>
    <t>CEX.E Fr4 (Peak2)</t>
  </si>
  <si>
    <t>CEX.E Fr5 (Peak3)</t>
  </si>
  <si>
    <t>1T152</t>
  </si>
  <si>
    <t>1T174</t>
  </si>
  <si>
    <t>1T175</t>
  </si>
  <si>
    <t>1T176</t>
  </si>
  <si>
    <t>1T180</t>
  </si>
  <si>
    <t>1T181</t>
  </si>
  <si>
    <t>1T182</t>
  </si>
  <si>
    <t>1T183</t>
  </si>
  <si>
    <t>1T184</t>
  </si>
  <si>
    <t>1T186</t>
  </si>
  <si>
    <t>1T187</t>
  </si>
  <si>
    <t>CEX.E Fr4 concentrated</t>
  </si>
  <si>
    <t>CEX.E Fr5 (Peak2) concentrated</t>
  </si>
  <si>
    <t>CEX.E Fr6 (Peak3) concentrated</t>
  </si>
  <si>
    <t>1T188</t>
  </si>
  <si>
    <t>1T190</t>
  </si>
  <si>
    <t>CEX.E FirstPeak</t>
  </si>
  <si>
    <t>CEX.E SecondPeak</t>
  </si>
  <si>
    <t>CEX.E ThirdPeak concentrated</t>
  </si>
  <si>
    <t>1T198</t>
  </si>
  <si>
    <t>1T199</t>
  </si>
  <si>
    <t>1T200</t>
  </si>
  <si>
    <t>1T201</t>
  </si>
  <si>
    <t>1T202</t>
  </si>
  <si>
    <t>1T203</t>
  </si>
  <si>
    <t>1T204</t>
  </si>
  <si>
    <t>D255</t>
  </si>
  <si>
    <t>1T195</t>
  </si>
  <si>
    <t>Iso: 25</t>
  </si>
  <si>
    <t>Iso: 30</t>
  </si>
  <si>
    <t>Iso: 35</t>
  </si>
  <si>
    <t>Isocratic_1st Peak</t>
  </si>
  <si>
    <t>Isocratic_2nd Peak</t>
  </si>
  <si>
    <t>Isocratic_Overall</t>
  </si>
  <si>
    <t>NGPA277</t>
  </si>
  <si>
    <t>CEX_L SSF3</t>
  </si>
  <si>
    <t>Sample_list</t>
  </si>
  <si>
    <t>1T221</t>
  </si>
  <si>
    <t>1T222</t>
  </si>
  <si>
    <t>1T223</t>
  </si>
  <si>
    <t>pazi</t>
  </si>
  <si>
    <t>Ocena koncentracije</t>
  </si>
  <si>
    <t>Yervoy_2</t>
  </si>
  <si>
    <t>Yervoy_3</t>
  </si>
  <si>
    <t>1T212</t>
  </si>
  <si>
    <t>D265</t>
  </si>
  <si>
    <t>1T217</t>
  </si>
  <si>
    <t>1T218</t>
  </si>
  <si>
    <t>/</t>
  </si>
  <si>
    <t>D272</t>
  </si>
  <si>
    <t>LC</t>
  </si>
  <si>
    <t>HC</t>
  </si>
  <si>
    <t>NGPA180_H2O2</t>
  </si>
  <si>
    <t>NGPA180_filt_ctrl</t>
  </si>
  <si>
    <t>NGPA238</t>
  </si>
  <si>
    <t>NGPA239</t>
  </si>
  <si>
    <t>NGPA240</t>
  </si>
  <si>
    <t>NGPA245</t>
  </si>
  <si>
    <t>NGPA246</t>
  </si>
  <si>
    <t>NGPA247</t>
  </si>
  <si>
    <t>NGPA252</t>
  </si>
  <si>
    <t>NGPA253</t>
  </si>
  <si>
    <t>NGPA254</t>
  </si>
  <si>
    <t>NGPA259</t>
  </si>
  <si>
    <t>NGPA260</t>
  </si>
  <si>
    <t>NGPA261</t>
  </si>
  <si>
    <t>NGPA266</t>
  </si>
  <si>
    <t>NGPA267</t>
  </si>
  <si>
    <t>NGPA268</t>
  </si>
  <si>
    <t>rCE-SDS</t>
  </si>
  <si>
    <t>CEX.E, Mako, pH grad, Fr1</t>
  </si>
  <si>
    <t>1.B.4</t>
  </si>
  <si>
    <t>2.A.2</t>
  </si>
  <si>
    <t>2.A.1</t>
  </si>
  <si>
    <t>2.A.3</t>
  </si>
  <si>
    <t>2.B.3</t>
  </si>
  <si>
    <t>2.B.4</t>
  </si>
  <si>
    <t>3.A.3</t>
  </si>
  <si>
    <t>3.A.5</t>
  </si>
  <si>
    <t>1.A.1</t>
  </si>
  <si>
    <t>1.A.4</t>
  </si>
  <si>
    <t>1.A.5</t>
  </si>
  <si>
    <t>1.B.1</t>
  </si>
  <si>
    <t>1.B.2</t>
  </si>
  <si>
    <t>1.B.5</t>
  </si>
  <si>
    <t>1.C.2</t>
  </si>
  <si>
    <t>1.C.5</t>
  </si>
  <si>
    <t>1.C.4</t>
  </si>
  <si>
    <t>2.A.5</t>
  </si>
  <si>
    <t>2.C.2</t>
  </si>
  <si>
    <t>3.A.1</t>
  </si>
  <si>
    <t>1.A.2</t>
  </si>
  <si>
    <t>1.A.3</t>
  </si>
  <si>
    <t>1.C.3</t>
  </si>
  <si>
    <t>1.B.3</t>
  </si>
  <si>
    <t>1.C.1</t>
  </si>
  <si>
    <t>2.B.2</t>
  </si>
  <si>
    <t>2.C.3</t>
  </si>
  <si>
    <t>3.A.2</t>
  </si>
  <si>
    <t>2.A.4</t>
  </si>
  <si>
    <t>2.C.4</t>
  </si>
  <si>
    <t>CEX_L MaKO</t>
  </si>
  <si>
    <t>Yervoy_#AAP0419</t>
  </si>
  <si>
    <t>D403</t>
  </si>
  <si>
    <t>za_DP_run1</t>
  </si>
  <si>
    <t>za_DP_run2</t>
  </si>
  <si>
    <t>za_DP_run3</t>
  </si>
  <si>
    <t>za_DP_run4</t>
  </si>
  <si>
    <t>za_DP_run5</t>
  </si>
  <si>
    <t>za_DP_run6</t>
  </si>
  <si>
    <t>za_DP_run7</t>
  </si>
  <si>
    <t>1.B.10</t>
  </si>
  <si>
    <t>1T631</t>
  </si>
  <si>
    <t>CEX_L zaDP</t>
  </si>
  <si>
    <t>1.B.6</t>
  </si>
  <si>
    <t>1.A.11</t>
  </si>
  <si>
    <t>1.A.6</t>
  </si>
  <si>
    <t>1.A.7</t>
  </si>
  <si>
    <t>XXX1</t>
  </si>
  <si>
    <t>XXX2</t>
  </si>
  <si>
    <t>XXX3</t>
  </si>
  <si>
    <t>XXX4</t>
  </si>
  <si>
    <t>XXX5</t>
  </si>
  <si>
    <t>XXX6</t>
  </si>
  <si>
    <t>XXX7</t>
  </si>
  <si>
    <t>Yervoy_05</t>
  </si>
  <si>
    <t>Sum C-term. Lysine (+1K, +2K)</t>
  </si>
  <si>
    <t>sum Cys+GSH</t>
  </si>
  <si>
    <t>n.a.</t>
  </si>
  <si>
    <t>1T634</t>
  </si>
  <si>
    <t>loadID_new</t>
  </si>
  <si>
    <t>Originator</t>
  </si>
  <si>
    <t>Yervoy_01_old</t>
  </si>
  <si>
    <t>Yervoy_02_old</t>
  </si>
  <si>
    <t>D099</t>
  </si>
  <si>
    <t>za_PBB</t>
  </si>
  <si>
    <t>1V495</t>
  </si>
  <si>
    <t>D115</t>
  </si>
  <si>
    <t>1V465</t>
  </si>
  <si>
    <t>1V496</t>
  </si>
  <si>
    <t>1V497</t>
  </si>
  <si>
    <t>CEX.E Tris-HCl_1st Peak</t>
  </si>
  <si>
    <t>CEX.E Tris-HCl_2nd Peak</t>
  </si>
  <si>
    <t>CEX.E Tris-HCl_3rd Peak</t>
  </si>
  <si>
    <t>1.A.9</t>
  </si>
  <si>
    <t>1V498</t>
  </si>
  <si>
    <t>1V499</t>
  </si>
  <si>
    <t>1V500</t>
  </si>
  <si>
    <t>1.C.6</t>
  </si>
  <si>
    <t>1.C.8</t>
  </si>
  <si>
    <t>1.D.1</t>
  </si>
  <si>
    <t>1.D.2</t>
  </si>
  <si>
    <t>1.C.10</t>
  </si>
  <si>
    <t>1V501</t>
  </si>
  <si>
    <t>1V502</t>
  </si>
  <si>
    <t>1V503</t>
  </si>
  <si>
    <t>1.B.8</t>
  </si>
  <si>
    <t>1.B.9</t>
  </si>
  <si>
    <t>1.B.11</t>
  </si>
  <si>
    <t>1V535</t>
  </si>
  <si>
    <t>1V536</t>
  </si>
  <si>
    <t>1V537</t>
  </si>
  <si>
    <t>1V538</t>
  </si>
  <si>
    <t>1V539</t>
  </si>
  <si>
    <t>1V540</t>
  </si>
  <si>
    <t>D121</t>
  </si>
  <si>
    <t>1V493</t>
  </si>
  <si>
    <t>Iso</t>
  </si>
  <si>
    <t>2.B.1</t>
  </si>
  <si>
    <t>CEX.E Tris-HCl 1st_peak_a</t>
  </si>
  <si>
    <t>CEX.E Tris-HCl 1st_peak_b</t>
  </si>
  <si>
    <t>CEX.E Tris-HCl 2nd_peak</t>
  </si>
  <si>
    <t>CEX_L</t>
  </si>
  <si>
    <t>AP4</t>
  </si>
  <si>
    <t>AP3</t>
  </si>
  <si>
    <t>AP2</t>
  </si>
  <si>
    <t>AP1</t>
  </si>
  <si>
    <t>BP1</t>
  </si>
  <si>
    <t>BP2</t>
  </si>
  <si>
    <t>BP3</t>
  </si>
  <si>
    <t>BDL</t>
  </si>
  <si>
    <t>Yervoy_1</t>
  </si>
  <si>
    <t>NGPA199</t>
  </si>
  <si>
    <t>NGPA292</t>
  </si>
  <si>
    <t>CN28</t>
  </si>
  <si>
    <t>CN29</t>
  </si>
  <si>
    <t>CN32</t>
  </si>
  <si>
    <t>NGPB018</t>
  </si>
  <si>
    <t>NGPB019</t>
  </si>
  <si>
    <t>NGPB020</t>
  </si>
  <si>
    <t>NGPB021</t>
  </si>
  <si>
    <t>NGPB022</t>
  </si>
  <si>
    <t>NGPB024</t>
  </si>
  <si>
    <t>1V429</t>
  </si>
  <si>
    <t>NGPB014</t>
  </si>
  <si>
    <t>NGPB015</t>
  </si>
  <si>
    <t>NGPB025</t>
  </si>
  <si>
    <t>1.A.8</t>
  </si>
  <si>
    <t>ocena</t>
  </si>
  <si>
    <t>D136</t>
  </si>
  <si>
    <t>D137</t>
  </si>
  <si>
    <t>CEX.E_1st Peak</t>
  </si>
  <si>
    <t>CEX.E_1st Peak_v_Trisu</t>
  </si>
  <si>
    <t>03-00030851</t>
  </si>
  <si>
    <t>K49</t>
  </si>
  <si>
    <t>03-00030855</t>
  </si>
  <si>
    <t>K203</t>
  </si>
  <si>
    <t>03-00030856</t>
  </si>
  <si>
    <t>K65</t>
  </si>
  <si>
    <t>03-00030858</t>
  </si>
  <si>
    <t>K227</t>
  </si>
  <si>
    <t>03-00030859</t>
  </si>
  <si>
    <t>K35</t>
  </si>
  <si>
    <t>03-00030864</t>
  </si>
  <si>
    <t>K30</t>
  </si>
  <si>
    <t>03-00030866</t>
  </si>
  <si>
    <t>K44</t>
  </si>
  <si>
    <t>03-00030867</t>
  </si>
  <si>
    <t>K52</t>
  </si>
  <si>
    <t>03-00030871</t>
  </si>
  <si>
    <t>K144</t>
  </si>
  <si>
    <t>03-00030875</t>
  </si>
  <si>
    <t>K184</t>
  </si>
  <si>
    <t>NGPB038</t>
  </si>
  <si>
    <t>NGPB039</t>
  </si>
  <si>
    <t>NGPB040</t>
  </si>
  <si>
    <t>NGPB041</t>
  </si>
  <si>
    <t>NGPB042</t>
  </si>
  <si>
    <t>NGPB043</t>
  </si>
  <si>
    <t>NGPB044</t>
  </si>
  <si>
    <t>NGPB045</t>
  </si>
  <si>
    <t>NGPB046</t>
  </si>
  <si>
    <t>NGPB047</t>
  </si>
  <si>
    <t>D138</t>
  </si>
  <si>
    <t>NGPB013_TS2055</t>
  </si>
  <si>
    <t>NGPB017_TS2055</t>
  </si>
  <si>
    <t>GNT904A1_NGP_2018_w14_sutarti1</t>
  </si>
  <si>
    <t>SEC_AP2a</t>
  </si>
  <si>
    <t>Stevilka klona</t>
  </si>
  <si>
    <t>clone_num</t>
  </si>
  <si>
    <t>1V586</t>
  </si>
  <si>
    <t>1V590</t>
  </si>
  <si>
    <t>GNT904A1(3)-EshmunoCPX-10/11.1</t>
  </si>
  <si>
    <t>Group Unknowns</t>
  </si>
  <si>
    <t>bG0-N-F</t>
  </si>
  <si>
    <t>bG0-N</t>
  </si>
  <si>
    <t>bG0-F</t>
  </si>
  <si>
    <t>bG0</t>
  </si>
  <si>
    <t>M5</t>
  </si>
  <si>
    <t>bG1-F (2)</t>
  </si>
  <si>
    <t>bG1-1</t>
  </si>
  <si>
    <t>bG1-2</t>
  </si>
  <si>
    <t>M6</t>
  </si>
  <si>
    <t>bG2</t>
  </si>
  <si>
    <t>bG1SA1</t>
  </si>
  <si>
    <t>bG2SA1-1</t>
  </si>
  <si>
    <t>bG2SA1-2</t>
  </si>
  <si>
    <t>bG2SA2</t>
  </si>
  <si>
    <t>NGPB016_TS2055</t>
  </si>
  <si>
    <t>GNT904A1_NGP_2018_w15_sutarti1_1</t>
  </si>
  <si>
    <t>Gmap</t>
  </si>
  <si>
    <t>1V587</t>
  </si>
  <si>
    <t>1V591</t>
  </si>
  <si>
    <t>1V588</t>
  </si>
  <si>
    <t>1V592</t>
  </si>
  <si>
    <t>1V589</t>
  </si>
  <si>
    <t>1V593</t>
  </si>
  <si>
    <t>1V605</t>
  </si>
  <si>
    <t>1V614</t>
  </si>
  <si>
    <t>1V606</t>
  </si>
  <si>
    <t>1V615</t>
  </si>
  <si>
    <t>1V607</t>
  </si>
  <si>
    <t>1V616</t>
  </si>
  <si>
    <t>1V610</t>
  </si>
  <si>
    <t>1V617</t>
  </si>
  <si>
    <t>1V611</t>
  </si>
  <si>
    <t>1V618</t>
  </si>
  <si>
    <t>1V612</t>
  </si>
  <si>
    <t>1V619</t>
  </si>
  <si>
    <t>03-00030849</t>
  </si>
  <si>
    <t>03-00030850</t>
  </si>
  <si>
    <t>03-00030852</t>
  </si>
  <si>
    <t>03-00030853</t>
  </si>
  <si>
    <t>03-00030854</t>
  </si>
  <si>
    <t>03-00030857</t>
  </si>
  <si>
    <t>03-00030860</t>
  </si>
  <si>
    <t>03-00030861</t>
  </si>
  <si>
    <t>03-00030862</t>
  </si>
  <si>
    <t>03-00030863</t>
  </si>
  <si>
    <t>03-00030865</t>
  </si>
  <si>
    <t>03-00030868</t>
  </si>
  <si>
    <t>03-00030869</t>
  </si>
  <si>
    <t>03-00030870</t>
  </si>
  <si>
    <t>03-00030873</t>
  </si>
  <si>
    <t>03-00030874</t>
  </si>
  <si>
    <t>03-00030876</t>
  </si>
  <si>
    <t>03-00030877</t>
  </si>
  <si>
    <t>Main_peak</t>
  </si>
  <si>
    <t>Številka klona</t>
  </si>
  <si>
    <t>Isocratic_3rd Peak</t>
  </si>
  <si>
    <t>no_truncation</t>
  </si>
  <si>
    <t>double_truncation_in_Tris</t>
  </si>
  <si>
    <t>truncation</t>
  </si>
  <si>
    <t>truncation_in_Tris</t>
  </si>
  <si>
    <t>SEC_HMWs</t>
  </si>
  <si>
    <t>GNT904A1_NGP_2018_w16_sutarti1</t>
  </si>
  <si>
    <t>GNT904A1_BPD_2018_w11_kvedesa1</t>
  </si>
  <si>
    <t>GNT904A1_BPD_2018_w12_seljaal1_1</t>
  </si>
  <si>
    <t>03-18000649</t>
  </si>
  <si>
    <t>03-18000650</t>
  </si>
  <si>
    <t>03-18000651</t>
  </si>
  <si>
    <t>03-18000652</t>
  </si>
  <si>
    <t>03-18000653</t>
  </si>
  <si>
    <t>03-18000654</t>
  </si>
  <si>
    <t>03-18000655</t>
  </si>
  <si>
    <t>SEC_LMWs</t>
  </si>
  <si>
    <t>SEC_Purity</t>
  </si>
  <si>
    <t>bG1-N_bG1-F (1)</t>
  </si>
  <si>
    <t>GNT904A1.1PST_3</t>
  </si>
  <si>
    <t>GNT904A1.1PST_c=0.68mg/ml</t>
  </si>
  <si>
    <t>MFA (blank)</t>
  </si>
  <si>
    <t>1V491</t>
  </si>
  <si>
    <t>1V508</t>
  </si>
  <si>
    <t>1V509</t>
  </si>
  <si>
    <t>1V510</t>
  </si>
  <si>
    <t>1V511</t>
  </si>
  <si>
    <t>1V513</t>
  </si>
  <si>
    <t>1V514</t>
  </si>
  <si>
    <t>1V515</t>
  </si>
  <si>
    <t>1V516</t>
  </si>
  <si>
    <t>1V517</t>
  </si>
  <si>
    <t>1V518</t>
  </si>
  <si>
    <t>1V519</t>
  </si>
  <si>
    <t>GNT904A1.1PST_1</t>
  </si>
  <si>
    <t>GNT904A1.1PST_2</t>
  </si>
  <si>
    <t>LOQ</t>
  </si>
  <si>
    <t>1V490</t>
  </si>
  <si>
    <t>1V492</t>
  </si>
  <si>
    <t>1V507</t>
  </si>
  <si>
    <t>1V512</t>
  </si>
  <si>
    <t>1V520</t>
  </si>
  <si>
    <t>1V521</t>
  </si>
  <si>
    <t>NGPB028</t>
  </si>
  <si>
    <t>NGPB029</t>
  </si>
  <si>
    <t>NGPB030</t>
  </si>
  <si>
    <t>NGPB031</t>
  </si>
  <si>
    <t>NGPB032</t>
  </si>
  <si>
    <t>NGPB033</t>
  </si>
  <si>
    <t>NGPB034</t>
  </si>
  <si>
    <t>NGPB035</t>
  </si>
  <si>
    <t>NGPB036</t>
  </si>
  <si>
    <t>NGPB037</t>
  </si>
  <si>
    <t>conc_el_est</t>
  </si>
  <si>
    <t>1V087</t>
  </si>
  <si>
    <t>1V088</t>
  </si>
  <si>
    <t>1V089</t>
  </si>
  <si>
    <t>1V112</t>
  </si>
  <si>
    <t>1V114</t>
  </si>
  <si>
    <t>1V116</t>
  </si>
  <si>
    <t>1V120</t>
  </si>
  <si>
    <t>1V121</t>
  </si>
  <si>
    <t>1V127</t>
  </si>
  <si>
    <t>1V128</t>
  </si>
  <si>
    <t>1V129</t>
  </si>
  <si>
    <t>1V130</t>
  </si>
  <si>
    <t>1V131</t>
  </si>
  <si>
    <t>1V132</t>
  </si>
  <si>
    <t>1V133</t>
  </si>
  <si>
    <t>1V134</t>
  </si>
  <si>
    <t>1V135</t>
  </si>
  <si>
    <t>1V136</t>
  </si>
  <si>
    <t>1V137</t>
  </si>
  <si>
    <t>1V138</t>
  </si>
  <si>
    <t>1V139</t>
  </si>
  <si>
    <t>NGPA941</t>
  </si>
  <si>
    <t>NGPA942</t>
  </si>
  <si>
    <t>NGPA943</t>
  </si>
  <si>
    <t>NGPA945</t>
  </si>
  <si>
    <t>NGPA946</t>
  </si>
  <si>
    <t>HMWs</t>
  </si>
  <si>
    <t>1V090</t>
  </si>
  <si>
    <t>1V091</t>
  </si>
  <si>
    <t>1V092</t>
  </si>
  <si>
    <t>1V093</t>
  </si>
  <si>
    <t>1V094</t>
  </si>
  <si>
    <t>1V095</t>
  </si>
  <si>
    <t>1V096</t>
  </si>
  <si>
    <t>1V097</t>
  </si>
  <si>
    <t>1V098</t>
  </si>
  <si>
    <t>1V099</t>
  </si>
  <si>
    <t>1V100</t>
  </si>
  <si>
    <t>1V101</t>
  </si>
  <si>
    <t>1V102</t>
  </si>
  <si>
    <t>1V103</t>
  </si>
  <si>
    <t>1V104</t>
  </si>
  <si>
    <t>1V105</t>
  </si>
  <si>
    <t>1V106</t>
  </si>
  <si>
    <t>1V107</t>
  </si>
  <si>
    <t>1V108</t>
  </si>
  <si>
    <t>1V109</t>
  </si>
  <si>
    <t>1V111</t>
  </si>
  <si>
    <t>1V113</t>
  </si>
  <si>
    <t>1V115</t>
  </si>
  <si>
    <t>1V117</t>
  </si>
  <si>
    <t>1V118</t>
  </si>
  <si>
    <t>1V119</t>
  </si>
  <si>
    <t>1V122</t>
  </si>
  <si>
    <t>1V123</t>
  </si>
  <si>
    <t>1V124</t>
  </si>
  <si>
    <t>1V125</t>
  </si>
  <si>
    <t>1V126</t>
  </si>
  <si>
    <t>1V140</t>
  </si>
  <si>
    <t>1V141</t>
  </si>
  <si>
    <t>1V142</t>
  </si>
  <si>
    <t>GNT904A1.1PST</t>
  </si>
  <si>
    <t>Afucosylation</t>
  </si>
  <si>
    <t>iCE_sum_AP</t>
  </si>
  <si>
    <t>iCE_sum_BP</t>
  </si>
  <si>
    <t>NGPB013</t>
  </si>
  <si>
    <t>NGPB017</t>
  </si>
  <si>
    <t>Sample_ID</t>
  </si>
  <si>
    <t>HCP content ng/mg</t>
  </si>
  <si>
    <t>HCP</t>
  </si>
  <si>
    <t>1Z277</t>
  </si>
  <si>
    <t>D178</t>
  </si>
  <si>
    <t>1Z261</t>
  </si>
  <si>
    <t>1Z262</t>
  </si>
  <si>
    <t>1Z263</t>
  </si>
  <si>
    <t>1Z264</t>
  </si>
  <si>
    <t>GNT904A1(4) CaptoAdhere Impres 10/14</t>
  </si>
  <si>
    <t>CaptoAdhere Impres</t>
  </si>
  <si>
    <t>1Z260</t>
  </si>
  <si>
    <t>FT</t>
  </si>
  <si>
    <t>1Z265</t>
  </si>
  <si>
    <t>1Z266</t>
  </si>
  <si>
    <t>1Z267</t>
  </si>
  <si>
    <t>1Z268</t>
  </si>
  <si>
    <t>D179</t>
  </si>
  <si>
    <t>1Z259</t>
  </si>
  <si>
    <t>1Z269</t>
  </si>
  <si>
    <t>1Z270</t>
  </si>
  <si>
    <t>1Z271</t>
  </si>
  <si>
    <t>1Z272</t>
  </si>
  <si>
    <t>1Z278</t>
  </si>
  <si>
    <t>1Z279</t>
  </si>
  <si>
    <t>1Z280</t>
  </si>
  <si>
    <t>1Z281</t>
  </si>
  <si>
    <t>D180</t>
  </si>
  <si>
    <t>1Z275</t>
  </si>
  <si>
    <t>1Z282</t>
  </si>
  <si>
    <t>1Z283</t>
  </si>
  <si>
    <t>1Z284</t>
  </si>
  <si>
    <t>1Z285</t>
  </si>
  <si>
    <t>1Z286</t>
  </si>
  <si>
    <t>1Z276</t>
  </si>
  <si>
    <t>1.A.10</t>
  </si>
  <si>
    <t>1Z288</t>
  </si>
  <si>
    <t>1Z289</t>
  </si>
  <si>
    <t>1Z290</t>
  </si>
  <si>
    <t>1Z291</t>
  </si>
  <si>
    <t>1Z292</t>
  </si>
  <si>
    <t>1.B.7</t>
  </si>
  <si>
    <t>MMC.L</t>
  </si>
  <si>
    <t>1Z275_est</t>
  </si>
  <si>
    <t>1Z276_est</t>
  </si>
  <si>
    <t>Sum truncations</t>
  </si>
  <si>
    <t>Sum glycations</t>
  </si>
  <si>
    <t xml:space="preserve">sum C-terminal Prolinamide </t>
  </si>
  <si>
    <t>sum cys</t>
  </si>
  <si>
    <t>Peak 1</t>
  </si>
  <si>
    <t>Peak 2</t>
  </si>
  <si>
    <t>RMT ~ 0,760</t>
  </si>
  <si>
    <t>Peak 3</t>
  </si>
  <si>
    <t>RMT ~ 0,82</t>
  </si>
  <si>
    <t>HL</t>
  </si>
  <si>
    <t>NG-Main</t>
  </si>
  <si>
    <t>HMW-1</t>
  </si>
  <si>
    <t>NGPB106</t>
  </si>
  <si>
    <t>NGPB107</t>
  </si>
  <si>
    <t>NGPB108</t>
  </si>
  <si>
    <t>NGPB109</t>
  </si>
  <si>
    <t>NGPB113</t>
  </si>
  <si>
    <t>NGPB114</t>
  </si>
  <si>
    <t>nrCE-SDS</t>
  </si>
  <si>
    <t>nrCESDS</t>
  </si>
  <si>
    <t>kromatografski korak</t>
  </si>
  <si>
    <t>step</t>
  </si>
  <si>
    <t>CEX</t>
  </si>
  <si>
    <t>MMC</t>
  </si>
  <si>
    <t>1Z393</t>
  </si>
  <si>
    <t>1Z394</t>
  </si>
  <si>
    <t>1Z395</t>
  </si>
  <si>
    <t>1Z396</t>
  </si>
  <si>
    <t>D198</t>
  </si>
  <si>
    <t>1Z388</t>
  </si>
  <si>
    <t>1Z397</t>
  </si>
  <si>
    <t>1Z398</t>
  </si>
  <si>
    <t>1Z399</t>
  </si>
  <si>
    <t>1Z400</t>
  </si>
  <si>
    <t>1Z401</t>
  </si>
  <si>
    <t>1Z387</t>
  </si>
  <si>
    <t>1Z422</t>
  </si>
  <si>
    <t>1Z423</t>
  </si>
  <si>
    <t>1Z424</t>
  </si>
  <si>
    <t>1Z414</t>
  </si>
  <si>
    <t>1Z426</t>
  </si>
  <si>
    <t>D206</t>
  </si>
  <si>
    <t>1Z413</t>
  </si>
  <si>
    <t>Iso: 65</t>
  </si>
  <si>
    <t>1Z427</t>
  </si>
  <si>
    <t>1Z428</t>
  </si>
  <si>
    <t>1Z429</t>
  </si>
  <si>
    <t>CEX.E_NaP_Iso</t>
  </si>
  <si>
    <t>CEX.E_NaP_1st_peak</t>
  </si>
  <si>
    <t>CEX.E_NaP_2nd_peak</t>
  </si>
  <si>
    <t>CEX.E_NaP_3rd_peak</t>
  </si>
  <si>
    <t>D208</t>
  </si>
  <si>
    <t>1Z386</t>
  </si>
  <si>
    <t>1Z431</t>
  </si>
  <si>
    <t>D211</t>
  </si>
  <si>
    <t>1Z419</t>
  </si>
  <si>
    <t>1Z432</t>
  </si>
  <si>
    <t>GNT904A1(10)-Fractogel EMD SO3- 10/20.0</t>
  </si>
  <si>
    <t>Fractogel SO3-</t>
  </si>
  <si>
    <t>2.C.1</t>
  </si>
  <si>
    <t>CEX.L</t>
  </si>
  <si>
    <t>NGPB088</t>
  </si>
  <si>
    <t>NGPB098</t>
  </si>
  <si>
    <t>NGPB097_TS2091</t>
  </si>
  <si>
    <t>NGPB100_TS2091</t>
  </si>
  <si>
    <t>NGPB112_TS2091</t>
  </si>
  <si>
    <t>DC18</t>
  </si>
  <si>
    <t>MMC.FT_1_NaP</t>
  </si>
  <si>
    <t>MMC.FT_2_NaP</t>
  </si>
  <si>
    <t>MMC.FT_3_NaP</t>
  </si>
  <si>
    <t>MMC.FT_4_NaP</t>
  </si>
  <si>
    <t>MMC.FT_1_TRIS</t>
  </si>
  <si>
    <t>MMC.FT_2_TRIS</t>
  </si>
  <si>
    <t>MMC.FT_3_TRIS</t>
  </si>
  <si>
    <t>MMC.FT_4_TRIS</t>
  </si>
  <si>
    <t>MMC.FT_5_NaP</t>
  </si>
  <si>
    <t>MMC.FT_5_TRIS</t>
  </si>
  <si>
    <t>pH separacije</t>
  </si>
  <si>
    <t>D221</t>
  </si>
  <si>
    <t>GNT904A1(8)-EshmunoCPX-10/21.0</t>
  </si>
  <si>
    <t>1Z555</t>
  </si>
  <si>
    <t>1Z556</t>
  </si>
  <si>
    <t>2.C.5</t>
  </si>
  <si>
    <t>3.B.2</t>
  </si>
  <si>
    <t>no_sample</t>
  </si>
  <si>
    <t>1Z690</t>
  </si>
  <si>
    <t>D243</t>
  </si>
  <si>
    <t>1Z386ocena</t>
  </si>
  <si>
    <t>1Z388ocena</t>
  </si>
  <si>
    <t>03-00038601</t>
  </si>
  <si>
    <t>03-00038601.PS.F_CF</t>
  </si>
  <si>
    <t>03-00038601.PS.F_F</t>
  </si>
  <si>
    <t>NGPB132</t>
  </si>
  <si>
    <t>NGPB133</t>
  </si>
  <si>
    <t>NGPB134</t>
  </si>
  <si>
    <t>NGPB135</t>
  </si>
  <si>
    <t>1Z459</t>
  </si>
  <si>
    <t>1Z482</t>
  </si>
  <si>
    <t>1Z483</t>
  </si>
  <si>
    <t>1Z487</t>
  </si>
  <si>
    <t>1Z491</t>
  </si>
  <si>
    <t>1Z498</t>
  </si>
  <si>
    <t>1Z499</t>
  </si>
  <si>
    <t>1Z536</t>
  </si>
  <si>
    <t>1Z537</t>
  </si>
  <si>
    <t>1Z538</t>
  </si>
  <si>
    <t>1Z539</t>
  </si>
  <si>
    <t>1Z540</t>
  </si>
  <si>
    <t>1Z550</t>
  </si>
  <si>
    <t>1Z551</t>
  </si>
  <si>
    <t>1Z552</t>
  </si>
  <si>
    <t>1Z459-0-TS1447</t>
  </si>
  <si>
    <t>1Z460-0-TS1447</t>
  </si>
  <si>
    <t>1Z461-0-TS1447</t>
  </si>
  <si>
    <t>1Z464-TS1448</t>
  </si>
  <si>
    <t>1Z465-TS1448</t>
  </si>
  <si>
    <t>1Z466-TS1448</t>
  </si>
  <si>
    <t>1Z467-TS1448</t>
  </si>
  <si>
    <t>1Z468-TS1448</t>
  </si>
  <si>
    <t>1Z469-TS1448</t>
  </si>
  <si>
    <t>1Z470-TS1449</t>
  </si>
  <si>
    <t>1Z471-TS1449</t>
  </si>
  <si>
    <t>1Z472-TS1449</t>
  </si>
  <si>
    <t>1Z473-TS1449</t>
  </si>
  <si>
    <t>1Z474-TS1449</t>
  </si>
  <si>
    <t>1Z475-TS1449</t>
  </si>
  <si>
    <t>1Z492-TS1451</t>
  </si>
  <si>
    <t>1Z493-TS1451</t>
  </si>
  <si>
    <t>1Z494-TS1451</t>
  </si>
  <si>
    <t>1Z495-TS1451</t>
  </si>
  <si>
    <t>1Z496-TS1451</t>
  </si>
  <si>
    <t>1Z497-TS1451</t>
  </si>
  <si>
    <t>1Z544-TS1453</t>
  </si>
  <si>
    <t>1Z545-TS1453</t>
  </si>
  <si>
    <t>1Z546-TS1453</t>
  </si>
  <si>
    <t>1Z547-TS1453</t>
  </si>
  <si>
    <t>1Z548-TS1453</t>
  </si>
  <si>
    <t>1Z549-TS1453</t>
  </si>
  <si>
    <t>1Z568-TS1454</t>
  </si>
  <si>
    <t>1Z569-TS1454</t>
  </si>
  <si>
    <t>1Z570-TS1454</t>
  </si>
  <si>
    <t>1Z571-TS1454</t>
  </si>
  <si>
    <t>1Z572-TS1454</t>
  </si>
  <si>
    <t>1Z573-TS1454</t>
  </si>
  <si>
    <t>1Z486</t>
  </si>
  <si>
    <t>03-00038601_P.SF.F_D0_2-8C_TS2101</t>
  </si>
  <si>
    <t>03-00038601_P.SF.F_D0_25C_TS2101</t>
  </si>
  <si>
    <t>03-00038601_P.SF.F_D10_2-8C_TS2101</t>
  </si>
  <si>
    <t>03-00038601_P.SF.F_D10_25C_TS2101</t>
  </si>
  <si>
    <t>03-00038601_P.SF.F_D1_2-8C_TS2101</t>
  </si>
  <si>
    <t>03-00038601_P.SF.F_D1_25C_TS2101</t>
  </si>
  <si>
    <t>03-00038601_P.SF.F_D3_2-8C_TS2101</t>
  </si>
  <si>
    <t>03-00038601_P.SF.F_D3_25C_TS2101</t>
  </si>
  <si>
    <t>03-00038601_P.SF.F_D5_2-8C_TS2101</t>
  </si>
  <si>
    <t>03-00038601_P.SF.F_D5_25C_TS2101</t>
  </si>
  <si>
    <t>03-00038601_P.SF.F_D7_2-8C_TS2101</t>
  </si>
  <si>
    <t>03-00038601_P.SF.F_D7_25C_TS2101</t>
  </si>
  <si>
    <t>03-00038657_TS2100</t>
  </si>
  <si>
    <t>03-00038658_TS2100</t>
  </si>
  <si>
    <t>03-00038665_TS2100</t>
  </si>
  <si>
    <t>03-00038666_TS2100</t>
  </si>
  <si>
    <t>03-00038673_TS2100</t>
  </si>
  <si>
    <t>03-00038679_TS2100</t>
  </si>
  <si>
    <t>03-00038683_TS2100</t>
  </si>
  <si>
    <t>1Z577_TS2101</t>
  </si>
  <si>
    <t>1Z579</t>
  </si>
  <si>
    <t>1Z580</t>
  </si>
  <si>
    <t>1Z581</t>
  </si>
  <si>
    <t>1Z582</t>
  </si>
  <si>
    <t>1Z583</t>
  </si>
  <si>
    <t>1Z590</t>
  </si>
  <si>
    <t>1Z591</t>
  </si>
  <si>
    <t>1Z593</t>
  </si>
  <si>
    <t>1Z594</t>
  </si>
  <si>
    <t>1Z595</t>
  </si>
  <si>
    <t>1Z596</t>
  </si>
  <si>
    <t>1Z597</t>
  </si>
  <si>
    <t>1Z598</t>
  </si>
  <si>
    <t>1Z599_TS2101</t>
  </si>
  <si>
    <t>1Z600</t>
  </si>
  <si>
    <t>1Z601</t>
  </si>
  <si>
    <t>1Z609</t>
  </si>
  <si>
    <t>DC78_TS2101</t>
  </si>
  <si>
    <t>DC79_TS2101</t>
  </si>
  <si>
    <t>DC80</t>
  </si>
  <si>
    <t>DC81</t>
  </si>
  <si>
    <t>DC83</t>
  </si>
  <si>
    <t>DC84</t>
  </si>
  <si>
    <t>03-00037949_TS2095</t>
  </si>
  <si>
    <t>03-00038077_TS2094</t>
  </si>
  <si>
    <t>03-00038205_TS2094</t>
  </si>
  <si>
    <t>03-00038241_TS2094</t>
  </si>
  <si>
    <t>03-00038242_TS2094</t>
  </si>
  <si>
    <t>03-00038243_TS2094</t>
  </si>
  <si>
    <t>03-00038244_TS2093</t>
  </si>
  <si>
    <t>03-00038245_TS2094</t>
  </si>
  <si>
    <t>03-00038248_TS2094</t>
  </si>
  <si>
    <t>03-00038249_TS2093</t>
  </si>
  <si>
    <t>03-00038253_TS2094</t>
  </si>
  <si>
    <t>03-00038255_TS2093</t>
  </si>
  <si>
    <t>03-00038260_TS2095</t>
  </si>
  <si>
    <t>03-00038263_TS2095</t>
  </si>
  <si>
    <t>03-00038267_TS2093</t>
  </si>
  <si>
    <t>03-00038269_TS2095</t>
  </si>
  <si>
    <t>03-00038271_TS2095</t>
  </si>
  <si>
    <t>03-00038272_TS2093</t>
  </si>
  <si>
    <t>03-00038457_TS2094</t>
  </si>
  <si>
    <t>1Z691</t>
  </si>
  <si>
    <t>1Z692</t>
  </si>
  <si>
    <t>1Z693</t>
  </si>
  <si>
    <t>1Z694</t>
  </si>
  <si>
    <t>1Z695</t>
  </si>
  <si>
    <t>1Z696</t>
  </si>
  <si>
    <t>1Z697</t>
  </si>
  <si>
    <t>CEX.E_NaP_1st_peak_1</t>
  </si>
  <si>
    <t>CEX.E_NaP_1st_peak_2</t>
  </si>
  <si>
    <t>CEX.E_NaP_1st_peak_3</t>
  </si>
  <si>
    <t>CEX.E_NaP_1st_peak_4</t>
  </si>
  <si>
    <t>1Z678</t>
  </si>
  <si>
    <t>1Z679</t>
  </si>
  <si>
    <t>1Z680</t>
  </si>
  <si>
    <t>1Z681</t>
  </si>
  <si>
    <t>1Z682</t>
  </si>
  <si>
    <t>1Z683</t>
  </si>
  <si>
    <t>1Z684</t>
  </si>
  <si>
    <t>1Z685</t>
  </si>
  <si>
    <t>1Z686</t>
  </si>
  <si>
    <t>1Z687</t>
  </si>
  <si>
    <t>1Z688</t>
  </si>
  <si>
    <t>1Z689</t>
  </si>
  <si>
    <t>D242</t>
  </si>
  <si>
    <t>1Z676</t>
  </si>
  <si>
    <t>1Z677</t>
  </si>
  <si>
    <t>CEX.E_NaP_1st_peak_5</t>
  </si>
  <si>
    <t>CEX.E_NaP_1st_peak_6</t>
  </si>
  <si>
    <t>Iso: 75</t>
  </si>
  <si>
    <t>rCE-SDS_site_occupancy</t>
  </si>
  <si>
    <t>rCE-SDS_purity</t>
  </si>
  <si>
    <t>rCE-SDS_NG_HC</t>
  </si>
  <si>
    <t>nrCE_SDS_main</t>
  </si>
  <si>
    <t>nrCE-SDS_HHL</t>
  </si>
  <si>
    <t>nrCE-SDS_HH</t>
  </si>
  <si>
    <t>nrCE-SDS_LMWs</t>
  </si>
  <si>
    <t>1Z490</t>
  </si>
  <si>
    <t>1Z530</t>
  </si>
  <si>
    <t>1Z531</t>
  </si>
  <si>
    <t>1Z532</t>
  </si>
  <si>
    <t>1Z533</t>
  </si>
  <si>
    <t>1Z554</t>
  </si>
  <si>
    <t>1Z558</t>
  </si>
  <si>
    <t>1Z559</t>
  </si>
  <si>
    <t>1Z560</t>
  </si>
  <si>
    <t>1Z561</t>
  </si>
  <si>
    <t>1Z562</t>
  </si>
  <si>
    <t>1Z563</t>
  </si>
  <si>
    <t>1Z564</t>
  </si>
  <si>
    <t>1Z565</t>
  </si>
  <si>
    <t>1Z566</t>
  </si>
  <si>
    <t>1Z567</t>
  </si>
  <si>
    <t>1Z574</t>
  </si>
  <si>
    <t>1Z575</t>
  </si>
  <si>
    <t>1Z578</t>
  </si>
  <si>
    <t>1Z584</t>
  </si>
  <si>
    <t>1Z585</t>
  </si>
  <si>
    <t>1Z586</t>
  </si>
  <si>
    <t>1Z587</t>
  </si>
  <si>
    <t>1Z588</t>
  </si>
  <si>
    <t>1Z589</t>
  </si>
  <si>
    <t>1Z610</t>
  </si>
  <si>
    <t>1Z613</t>
  </si>
  <si>
    <t>1Z614</t>
  </si>
  <si>
    <t>1Z618</t>
  </si>
  <si>
    <t>1Z619</t>
  </si>
  <si>
    <t>1Z620</t>
  </si>
  <si>
    <t>1Z621</t>
  </si>
  <si>
    <t>1Z622</t>
  </si>
  <si>
    <t>1Z623</t>
  </si>
  <si>
    <t>1Z629</t>
  </si>
  <si>
    <t>1Z630</t>
  </si>
  <si>
    <t>1Z633</t>
  </si>
  <si>
    <t>1Z634</t>
  </si>
  <si>
    <t>1Z635</t>
  </si>
  <si>
    <t>1Z636</t>
  </si>
  <si>
    <t>1Z671</t>
  </si>
  <si>
    <t>1Z672</t>
  </si>
  <si>
    <t>1Z677_est</t>
  </si>
  <si>
    <t>1Z676_est</t>
  </si>
  <si>
    <t>Group High-mannose</t>
  </si>
  <si>
    <t>Group  Galactosylated variants</t>
  </si>
  <si>
    <t>GNT904A1_DSP_2018_w32_jeromlu2_1</t>
  </si>
  <si>
    <t>1Z599</t>
  </si>
  <si>
    <t>D_745</t>
  </si>
  <si>
    <t>D_746</t>
  </si>
  <si>
    <t>D_747</t>
  </si>
  <si>
    <t>D_748</t>
  </si>
  <si>
    <t>D_749</t>
  </si>
  <si>
    <t>D_750</t>
  </si>
  <si>
    <t>D_751</t>
  </si>
  <si>
    <t>D_752</t>
  </si>
  <si>
    <t>D_753</t>
  </si>
  <si>
    <t>D_754</t>
  </si>
  <si>
    <t>D_755</t>
  </si>
  <si>
    <t>D_756</t>
  </si>
  <si>
    <t>D_757</t>
  </si>
  <si>
    <t>D_758</t>
  </si>
  <si>
    <t>D_759</t>
  </si>
  <si>
    <t>D_760</t>
  </si>
  <si>
    <t>D_761</t>
  </si>
  <si>
    <t>D_762</t>
  </si>
  <si>
    <t>GNT904A1.1PST_LOQ</t>
  </si>
  <si>
    <t>GNT904A1.1PST_pImarkersCeinfinite</t>
  </si>
  <si>
    <t>D_925</t>
  </si>
  <si>
    <t>D_926</t>
  </si>
  <si>
    <t>D_927</t>
  </si>
  <si>
    <t>D_928</t>
  </si>
  <si>
    <t>D_929</t>
  </si>
  <si>
    <t>D_930</t>
  </si>
  <si>
    <t>D_931</t>
  </si>
  <si>
    <t>D_932</t>
  </si>
  <si>
    <t>D_933</t>
  </si>
  <si>
    <t>D_934</t>
  </si>
  <si>
    <t>D_935</t>
  </si>
  <si>
    <t>D_936</t>
  </si>
  <si>
    <t>D_940</t>
  </si>
  <si>
    <t>D_941</t>
  </si>
  <si>
    <t>D_942</t>
  </si>
  <si>
    <t>D_970</t>
  </si>
  <si>
    <t>D_971</t>
  </si>
  <si>
    <t>D_972</t>
  </si>
  <si>
    <t>D_973</t>
  </si>
  <si>
    <t>D_974</t>
  </si>
  <si>
    <t>D_915_TS2105</t>
  </si>
  <si>
    <t>D_918_TS2105</t>
  </si>
  <si>
    <t>D_969_TS2105</t>
  </si>
  <si>
    <t>D_917_TS2105</t>
  </si>
  <si>
    <t>1Z642</t>
  </si>
  <si>
    <t>1Z645</t>
  </si>
  <si>
    <t>1Z647</t>
  </si>
  <si>
    <t>1Z649</t>
  </si>
  <si>
    <t>1Z651</t>
  </si>
  <si>
    <t>1Z652</t>
  </si>
  <si>
    <t>1Z653</t>
  </si>
  <si>
    <t>1Z657</t>
  </si>
  <si>
    <t>1Z658</t>
  </si>
  <si>
    <t>1Z702</t>
  </si>
  <si>
    <t>1Z703</t>
  </si>
  <si>
    <t>1Z704</t>
  </si>
  <si>
    <t>1Z705</t>
  </si>
  <si>
    <t>1Z706</t>
  </si>
  <si>
    <t>1Z707</t>
  </si>
  <si>
    <t>1Z708</t>
  </si>
  <si>
    <t>1Z709</t>
  </si>
  <si>
    <t>1Z710</t>
  </si>
  <si>
    <t>D_740</t>
  </si>
  <si>
    <t>D_741</t>
  </si>
  <si>
    <t>D_742</t>
  </si>
  <si>
    <t>D269</t>
  </si>
  <si>
    <t>1Z920</t>
  </si>
  <si>
    <t>MMC.FT_1</t>
  </si>
  <si>
    <t>MMC.FT_2</t>
  </si>
  <si>
    <t>MMC.FT_3</t>
  </si>
  <si>
    <t>D271</t>
  </si>
  <si>
    <t>GNT904A1(15) CaptoAdhere Impres 10/14.0</t>
  </si>
  <si>
    <t>1Z919</t>
  </si>
  <si>
    <t>1Z897</t>
  </si>
  <si>
    <t>1Z898</t>
  </si>
  <si>
    <t>1Z899</t>
  </si>
  <si>
    <t>1Z913</t>
  </si>
  <si>
    <t>1Z914</t>
  </si>
  <si>
    <t>1Z915</t>
  </si>
  <si>
    <t>1Z916</t>
  </si>
  <si>
    <t>1Z917</t>
  </si>
  <si>
    <t>1Z918</t>
  </si>
  <si>
    <t>GNT901A1(9)-EshmunoCPX-10/21.1</t>
  </si>
  <si>
    <t>1Z880</t>
  </si>
  <si>
    <t>Out1</t>
  </si>
  <si>
    <t>CEX.Pool_NaP_2nd_peak</t>
  </si>
  <si>
    <t>CEX.Pool_NaP_1st_peak</t>
  </si>
  <si>
    <t>development</t>
  </si>
  <si>
    <t>Load conductivity</t>
  </si>
  <si>
    <t>load_cond</t>
  </si>
  <si>
    <t>Peak cut end_setting</t>
  </si>
  <si>
    <t>Peak_cut_end</t>
  </si>
  <si>
    <t>Original JMP order</t>
  </si>
  <si>
    <t>Classification</t>
  </si>
  <si>
    <t>class</t>
  </si>
  <si>
    <t>optimization</t>
  </si>
  <si>
    <t>GNT904Aq(15) CaptoAdhere Impres 10/14.0</t>
  </si>
  <si>
    <t>Konduktivnost pufra</t>
  </si>
  <si>
    <t>system1</t>
  </si>
  <si>
    <t>system2</t>
  </si>
  <si>
    <t>system</t>
  </si>
  <si>
    <t>init_order</t>
  </si>
  <si>
    <t>GNT904Aq(14) CaptoAdhere Impres 10/14.0</t>
  </si>
  <si>
    <t>GNT904A1(14) CaptoAdhere Impres 10/14.0</t>
  </si>
  <si>
    <t>MMC.FT</t>
  </si>
  <si>
    <t>1Z921</t>
  </si>
  <si>
    <t>1Z950</t>
  </si>
  <si>
    <t>D281</t>
  </si>
  <si>
    <t>1Z949</t>
  </si>
  <si>
    <t>1Z953</t>
  </si>
  <si>
    <t>D279</t>
  </si>
  <si>
    <t>1Z948</t>
  </si>
  <si>
    <t>sum AP</t>
  </si>
  <si>
    <t>sum BP</t>
  </si>
  <si>
    <t>MMC.FT_small_peak</t>
  </si>
  <si>
    <t>1Z952</t>
  </si>
  <si>
    <t>conc_el_est
mg/mL</t>
  </si>
  <si>
    <t>volEl
[mL]</t>
  </si>
  <si>
    <t>concLoad
[mg/mL]</t>
  </si>
  <si>
    <t>volLoad
[mL]</t>
  </si>
  <si>
    <t>cond
[mS/cm]</t>
  </si>
  <si>
    <t>Cond_pufra
[mS/cm]</t>
  </si>
  <si>
    <t>buffer_cond</t>
  </si>
  <si>
    <t>1Z946</t>
  </si>
  <si>
    <t>D277</t>
  </si>
  <si>
    <t>1Z941</t>
  </si>
  <si>
    <t>1Z962</t>
  </si>
  <si>
    <t>D283</t>
  </si>
  <si>
    <t>D284</t>
  </si>
  <si>
    <t>D285</t>
  </si>
  <si>
    <t>1Z955</t>
  </si>
  <si>
    <t>1Z965</t>
  </si>
  <si>
    <t>1Z957</t>
  </si>
  <si>
    <t>1Z967</t>
  </si>
  <si>
    <t>1Z960</t>
  </si>
  <si>
    <t>1Z963</t>
  </si>
  <si>
    <t>D282</t>
  </si>
  <si>
    <t>1Z954</t>
  </si>
  <si>
    <t>1Z971</t>
  </si>
  <si>
    <t>1Z959</t>
  </si>
  <si>
    <t>1Z968</t>
  </si>
  <si>
    <t>1Z961</t>
  </si>
  <si>
    <t>1Z970</t>
  </si>
  <si>
    <t>1Z972</t>
  </si>
  <si>
    <t>1Z958</t>
  </si>
  <si>
    <t>1Z973</t>
  </si>
  <si>
    <t>1Z975</t>
  </si>
  <si>
    <t>1Z976</t>
  </si>
  <si>
    <t>1Z981</t>
  </si>
  <si>
    <t>D287</t>
  </si>
  <si>
    <t>1Z977</t>
  </si>
  <si>
    <t>1Z997</t>
  </si>
  <si>
    <t>D291</t>
  </si>
  <si>
    <t>1Z996</t>
  </si>
  <si>
    <t>1Z989</t>
  </si>
  <si>
    <t>D289</t>
  </si>
  <si>
    <t>1Z983</t>
  </si>
  <si>
    <t>1Z980</t>
  </si>
  <si>
    <t>1Z984</t>
  </si>
  <si>
    <t>1Z985</t>
  </si>
  <si>
    <t>1Z987</t>
  </si>
  <si>
    <t>1Z988</t>
  </si>
  <si>
    <t>1Z979</t>
  </si>
  <si>
    <t>1Z990</t>
  </si>
  <si>
    <t>D286</t>
  </si>
  <si>
    <t>1Z964</t>
  </si>
  <si>
    <t>1Z991</t>
  </si>
  <si>
    <t>D288</t>
  </si>
  <si>
    <t>1Z978</t>
  </si>
  <si>
    <t>1.A3</t>
  </si>
  <si>
    <t>1Z992</t>
  </si>
  <si>
    <t>1Z993</t>
  </si>
  <si>
    <t>D292</t>
  </si>
  <si>
    <t>1Z994</t>
  </si>
  <si>
    <t>2A002</t>
  </si>
  <si>
    <t>D290</t>
  </si>
  <si>
    <t>1Z995</t>
  </si>
  <si>
    <t>2A003</t>
  </si>
  <si>
    <t>1Z999</t>
  </si>
  <si>
    <t>2A005</t>
  </si>
  <si>
    <t>1.B6</t>
  </si>
  <si>
    <t>2A007</t>
  </si>
  <si>
    <t>1Z998</t>
  </si>
  <si>
    <t>1.C.7</t>
  </si>
  <si>
    <t>2A001</t>
  </si>
  <si>
    <t>2A016</t>
  </si>
  <si>
    <t>1Z860</t>
  </si>
  <si>
    <t>1Z870</t>
  </si>
  <si>
    <t>1Z871</t>
  </si>
  <si>
    <t>1Z872</t>
  </si>
  <si>
    <t>1Z874</t>
  </si>
  <si>
    <t>1Z875</t>
  </si>
  <si>
    <t>1Z876</t>
  </si>
  <si>
    <t>1Z877</t>
  </si>
  <si>
    <t>1Z878</t>
  </si>
  <si>
    <t>1Z879</t>
  </si>
  <si>
    <t>1Z881</t>
  </si>
  <si>
    <t>1Z894</t>
  </si>
  <si>
    <t>1Z895</t>
  </si>
  <si>
    <t>1Z896</t>
  </si>
  <si>
    <t>1Z922</t>
  </si>
  <si>
    <t>ALC</t>
  </si>
  <si>
    <t>Trinean</t>
  </si>
  <si>
    <t>development_seq_1</t>
  </si>
  <si>
    <t>03-00040614_TS2107</t>
  </si>
  <si>
    <t>03-00040612_TS2107</t>
  </si>
  <si>
    <t>03-00040616_TS2107</t>
  </si>
  <si>
    <t>03-00041491_TS2107</t>
  </si>
  <si>
    <t>03-00041489_TS2107</t>
  </si>
  <si>
    <t>GNT904A1_NGP_2018_w35_sutarti1</t>
  </si>
  <si>
    <t>Group bGX-F</t>
  </si>
  <si>
    <t>bG1-N / bG1-F (1)</t>
  </si>
  <si>
    <t>03-00040618 PS.F_TS2107</t>
  </si>
  <si>
    <t>03-00040618_TS2108</t>
  </si>
  <si>
    <t>03-00041485_TS2107</t>
  </si>
  <si>
    <t>03-00041487_TS2107</t>
  </si>
  <si>
    <t>2A008</t>
  </si>
  <si>
    <t>1.D.3</t>
  </si>
  <si>
    <t>2A022</t>
  </si>
  <si>
    <t>D295</t>
  </si>
  <si>
    <t>2A031</t>
  </si>
  <si>
    <t>D296</t>
  </si>
  <si>
    <t>2A032</t>
  </si>
  <si>
    <t>2A033</t>
  </si>
  <si>
    <t>2A034</t>
  </si>
  <si>
    <t>2A035</t>
  </si>
  <si>
    <t>2A021</t>
  </si>
  <si>
    <t>2A009</t>
  </si>
  <si>
    <t>D293</t>
  </si>
  <si>
    <t>2A010</t>
  </si>
  <si>
    <t>2A012</t>
  </si>
  <si>
    <t>2A013</t>
  </si>
  <si>
    <t>2A014</t>
  </si>
  <si>
    <t>1.C.11</t>
  </si>
  <si>
    <t>2A015</t>
  </si>
  <si>
    <t>2A004</t>
  </si>
  <si>
    <t>2A006</t>
  </si>
  <si>
    <t>2A011</t>
  </si>
  <si>
    <t>1Z966</t>
  </si>
  <si>
    <t>1Z969</t>
  </si>
  <si>
    <t>1Z986</t>
  </si>
  <si>
    <t>1Z974</t>
  </si>
  <si>
    <t>High_Mannose</t>
  </si>
  <si>
    <t>Galactosylation</t>
  </si>
  <si>
    <t>Sistem med optimizacijo</t>
  </si>
  <si>
    <t>Out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</si>
</sst>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0.000"/>
    <numFmt numFmtId="166" formatCode="0.0"/>
  </numFmts>
  <fonts count="49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10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0"/>
      <name val="Arial"/>
      <family val="2"/>
    </font>
    <font>
      <sz val="12"/>
      <color theme="1"/>
      <name val="Arial"/>
      <family val="2"/>
    </font>
    <font>
      <b/>
      <u val="double"/>
      <sz val="12"/>
      <color theme="1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ECEC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11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1" fillId="40" borderId="0" applyNumberFormat="0" applyBorder="0" applyAlignment="0" applyProtection="0"/>
    <xf numFmtId="0" fontId="32" fillId="52" borderId="24" applyNumberFormat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0" fontId="35" fillId="0" borderId="26" applyNumberFormat="0" applyFill="0" applyAlignment="0" applyProtection="0"/>
    <xf numFmtId="0" fontId="36" fillId="0" borderId="27" applyNumberFormat="0" applyFill="0" applyAlignment="0" applyProtection="0"/>
    <xf numFmtId="0" fontId="36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27" fillId="0" borderId="0" applyNumberFormat="0" applyFont="0" applyFill="0" applyBorder="0" applyAlignment="0" applyProtection="0"/>
    <xf numFmtId="0" fontId="27" fillId="54" borderId="2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8" borderId="0" applyNumberFormat="0" applyBorder="0" applyAlignment="0" applyProtection="0"/>
    <xf numFmtId="0" fontId="40" fillId="0" borderId="29" applyNumberFormat="0" applyFill="0" applyAlignment="0" applyProtection="0"/>
    <xf numFmtId="0" fontId="41" fillId="59" borderId="30" applyNumberFormat="0" applyAlignment="0" applyProtection="0"/>
    <xf numFmtId="0" fontId="42" fillId="52" borderId="31" applyNumberFormat="0" applyAlignment="0" applyProtection="0"/>
    <xf numFmtId="0" fontId="43" fillId="39" borderId="0" applyNumberFormat="0" applyBorder="0" applyAlignment="0" applyProtection="0"/>
    <xf numFmtId="0" fontId="44" fillId="43" borderId="31" applyNumberFormat="0" applyAlignment="0" applyProtection="0"/>
    <xf numFmtId="0" fontId="45" fillId="0" borderId="32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6" fillId="0" borderId="0"/>
    <xf numFmtId="0" fontId="4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/>
    <xf numFmtId="0" fontId="18" fillId="34" borderId="16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9" fillId="37" borderId="19" xfId="0" applyFont="1" applyFill="1" applyBorder="1" applyAlignment="1">
      <alignment horizontal="center" vertical="center"/>
    </xf>
    <xf numFmtId="0" fontId="0" fillId="0" borderId="0" xfId="0" applyBorder="1"/>
    <xf numFmtId="0" fontId="19" fillId="35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24" fillId="0" borderId="0" xfId="0" applyFont="1"/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19" fillId="36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9" fillId="36" borderId="19" xfId="0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 vertical="center"/>
    </xf>
    <xf numFmtId="0" fontId="19" fillId="36" borderId="19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14" fillId="0" borderId="0" xfId="0" applyFont="1"/>
    <xf numFmtId="0" fontId="19" fillId="36" borderId="0" xfId="0" applyFont="1" applyFill="1" applyBorder="1" applyAlignment="1">
      <alignment horizontal="center" vertical="center"/>
    </xf>
    <xf numFmtId="0" fontId="19" fillId="37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vertic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vertical="center"/>
    </xf>
    <xf numFmtId="0" fontId="19" fillId="36" borderId="18" xfId="0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60" borderId="0" xfId="0" applyFill="1" applyAlignment="1">
      <alignment horizontal="center" vertical="center"/>
    </xf>
    <xf numFmtId="164" fontId="0" fillId="60" borderId="0" xfId="0" applyNumberFormat="1" applyFill="1" applyAlignment="1">
      <alignment horizontal="center" vertical="center"/>
    </xf>
    <xf numFmtId="165" fontId="0" fillId="60" borderId="0" xfId="0" applyNumberFormat="1" applyFill="1" applyAlignment="1">
      <alignment horizontal="center" vertical="center"/>
    </xf>
    <xf numFmtId="2" fontId="0" fillId="60" borderId="0" xfId="0" applyNumberFormat="1" applyFill="1" applyAlignment="1">
      <alignment horizontal="center" vertical="center"/>
    </xf>
    <xf numFmtId="1" fontId="0" fillId="60" borderId="0" xfId="0" applyNumberFormat="1" applyFill="1" applyAlignment="1">
      <alignment horizontal="center" vertical="center"/>
    </xf>
    <xf numFmtId="9" fontId="0" fillId="60" borderId="0" xfId="1" applyFont="1" applyFill="1" applyAlignment="1">
      <alignment horizontal="center" vertical="center"/>
    </xf>
    <xf numFmtId="166" fontId="0" fillId="60" borderId="0" xfId="0" applyNumberFormat="1" applyFill="1" applyAlignment="1">
      <alignment horizontal="center" vertical="center"/>
    </xf>
    <xf numFmtId="0" fontId="0" fillId="60" borderId="0" xfId="0" applyFill="1"/>
    <xf numFmtId="0" fontId="0" fillId="60" borderId="0" xfId="0" applyFill="1" applyAlignment="1">
      <alignment horizontal="center"/>
    </xf>
    <xf numFmtId="0" fontId="0" fillId="0" borderId="0" xfId="0" applyAlignment="1">
      <alignment vertical="center"/>
    </xf>
    <xf numFmtId="0" fontId="47" fillId="0" borderId="33" xfId="0" applyFont="1" applyBorder="1" applyAlignment="1">
      <alignment horizontal="center" vertical="center"/>
    </xf>
    <xf numFmtId="164" fontId="47" fillId="0" borderId="33" xfId="0" applyNumberFormat="1" applyFont="1" applyBorder="1" applyAlignment="1">
      <alignment horizontal="center" vertical="center"/>
    </xf>
    <xf numFmtId="165" fontId="47" fillId="0" borderId="33" xfId="0" applyNumberFormat="1" applyFont="1" applyBorder="1" applyAlignment="1">
      <alignment horizontal="center" vertical="center"/>
    </xf>
    <xf numFmtId="1" fontId="47" fillId="0" borderId="33" xfId="0" applyNumberFormat="1" applyFont="1" applyBorder="1" applyAlignment="1">
      <alignment horizontal="center" vertical="center"/>
    </xf>
    <xf numFmtId="0" fontId="47" fillId="61" borderId="33" xfId="0" applyFont="1" applyFill="1" applyBorder="1" applyAlignment="1">
      <alignment horizontal="center" vertical="center"/>
    </xf>
    <xf numFmtId="164" fontId="47" fillId="61" borderId="33" xfId="0" applyNumberFormat="1" applyFont="1" applyFill="1" applyBorder="1" applyAlignment="1">
      <alignment horizontal="center" vertical="center"/>
    </xf>
    <xf numFmtId="165" fontId="47" fillId="61" borderId="33" xfId="0" applyNumberFormat="1" applyFont="1" applyFill="1" applyBorder="1" applyAlignment="1">
      <alignment horizontal="center" vertical="center"/>
    </xf>
    <xf numFmtId="0" fontId="47" fillId="0" borderId="34" xfId="0" applyFont="1" applyBorder="1" applyAlignment="1">
      <alignment horizontal="center" vertical="center"/>
    </xf>
    <xf numFmtId="164" fontId="47" fillId="0" borderId="34" xfId="0" applyNumberFormat="1" applyFont="1" applyBorder="1" applyAlignment="1">
      <alignment horizontal="center" vertical="center"/>
    </xf>
    <xf numFmtId="165" fontId="47" fillId="0" borderId="34" xfId="0" applyNumberFormat="1" applyFont="1" applyBorder="1" applyAlignment="1">
      <alignment horizontal="center" vertical="center"/>
    </xf>
    <xf numFmtId="1" fontId="47" fillId="0" borderId="34" xfId="0" applyNumberFormat="1" applyFont="1" applyBorder="1" applyAlignment="1">
      <alignment horizontal="center" vertical="center"/>
    </xf>
    <xf numFmtId="0" fontId="48" fillId="33" borderId="20" xfId="0" applyFont="1" applyFill="1" applyBorder="1" applyAlignment="1">
      <alignment horizontal="center" vertical="center"/>
    </xf>
    <xf numFmtId="0" fontId="48" fillId="33" borderId="20" xfId="0" applyFont="1" applyFill="1" applyBorder="1" applyAlignment="1">
      <alignment horizontal="center" vertical="center" wrapText="1"/>
    </xf>
    <xf numFmtId="2" fontId="25" fillId="0" borderId="0" xfId="0" applyNumberFormat="1" applyFont="1" applyFill="1" applyAlignment="1">
      <alignment horizontal="center" vertical="center"/>
    </xf>
    <xf numFmtId="0" fontId="19" fillId="36" borderId="18" xfId="0" applyFont="1" applyFill="1" applyBorder="1" applyAlignment="1">
      <alignment horizontal="center" vertical="center"/>
    </xf>
    <xf numFmtId="0" fontId="19" fillId="36" borderId="23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 wrapText="1"/>
    </xf>
    <xf numFmtId="0" fontId="18" fillId="36" borderId="18" xfId="0" applyFont="1" applyFill="1" applyBorder="1" applyAlignment="1">
      <alignment horizontal="center" vertical="center" wrapText="1"/>
    </xf>
    <xf numFmtId="0" fontId="18" fillId="37" borderId="18" xfId="0" applyFont="1" applyFill="1" applyBorder="1" applyAlignment="1">
      <alignment horizontal="center" vertical="center"/>
    </xf>
    <xf numFmtId="0" fontId="19" fillId="36" borderId="19" xfId="0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 wrapText="1"/>
    </xf>
    <xf numFmtId="0" fontId="18" fillId="36" borderId="20" xfId="0" applyFont="1" applyFill="1" applyBorder="1" applyAlignment="1">
      <alignment horizontal="center" vertical="center" wrapText="1"/>
    </xf>
    <xf numFmtId="0" fontId="18" fillId="37" borderId="21" xfId="0" applyFont="1" applyFill="1" applyBorder="1" applyAlignment="1">
      <alignment horizontal="center" vertical="center"/>
    </xf>
    <xf numFmtId="0" fontId="18" fillId="37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 wrapText="1"/>
    </xf>
    <xf numFmtId="0" fontId="18" fillId="35" borderId="22" xfId="0" applyFont="1" applyFill="1" applyBorder="1" applyAlignment="1">
      <alignment horizontal="center" vertical="center" wrapText="1"/>
    </xf>
    <xf numFmtId="0" fontId="18" fillId="37" borderId="19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 vertical="center"/>
    </xf>
    <xf numFmtId="0" fontId="0" fillId="0" borderId="35" xfId="0" applyBorder="1"/>
    <xf numFmtId="0" fontId="0" fillId="62" borderId="36" xfId="0" applyFill="1" applyBorder="1"/>
  </cellXfs>
  <cellStyles count="112">
    <cellStyle name="20 % – Poudarek1" xfId="49"/>
    <cellStyle name="20 % – Poudarek2" xfId="50"/>
    <cellStyle name="20 % – Poudarek3" xfId="51"/>
    <cellStyle name="20 % – Poudarek4" xfId="52"/>
    <cellStyle name="20 % – Poudarek5" xfId="53"/>
    <cellStyle name="20 % – Poudarek6" xfId="54"/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 % – Poudarek1" xfId="55"/>
    <cellStyle name="40 % – Poudarek2" xfId="56"/>
    <cellStyle name="40 % – Poudarek3" xfId="57"/>
    <cellStyle name="40 % – Poudarek4" xfId="58"/>
    <cellStyle name="40 % – Poudarek5" xfId="59"/>
    <cellStyle name="40 % – Poudarek6" xfId="60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 % – Poudarek1" xfId="61"/>
    <cellStyle name="60 % – Poudarek2" xfId="62"/>
    <cellStyle name="60 % – Poudarek3" xfId="63"/>
    <cellStyle name="60 % – Poudarek4" xfId="64"/>
    <cellStyle name="60 % – Poudarek5" xfId="65"/>
    <cellStyle name="60 % – Poudarek6" xfId="66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Dobro" xfId="6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5"/>
    <cellStyle name="Hyperlink 3" xfId="46"/>
    <cellStyle name="Input" xfId="10" builtinId="20" customBuiltin="1"/>
    <cellStyle name="Izhod" xfId="68"/>
    <cellStyle name="Linked Cell" xfId="13" builtinId="24" customBuiltin="1"/>
    <cellStyle name="Naslov" xfId="69"/>
    <cellStyle name="Naslov 1" xfId="70"/>
    <cellStyle name="Naslov 2" xfId="71"/>
    <cellStyle name="Naslov 3" xfId="72"/>
    <cellStyle name="Naslov 4" xfId="73"/>
    <cellStyle name="Neutral" xfId="9" builtinId="28" customBuiltin="1"/>
    <cellStyle name="Nevtralno" xfId="74"/>
    <cellStyle name="None" xfId="75"/>
    <cellStyle name="Normal" xfId="0" builtinId="0"/>
    <cellStyle name="Normal 10" xfId="92"/>
    <cellStyle name="Normal 10 2" xfId="93"/>
    <cellStyle name="Normal 11" xfId="100"/>
    <cellStyle name="Normal 12" xfId="101"/>
    <cellStyle name="Normal 13" xfId="103"/>
    <cellStyle name="Normal 14" xfId="104"/>
    <cellStyle name="Normal 15" xfId="105"/>
    <cellStyle name="Normal 16" xfId="106"/>
    <cellStyle name="Normal 17" xfId="107"/>
    <cellStyle name="Normal 18" xfId="108"/>
    <cellStyle name="Normal 19" xfId="109"/>
    <cellStyle name="Normal 2" xfId="44"/>
    <cellStyle name="Normal 2 2" xfId="91"/>
    <cellStyle name="Normal 20" xfId="110"/>
    <cellStyle name="Normal 21" xfId="111"/>
    <cellStyle name="Normal 22" xfId="43"/>
    <cellStyle name="Normal 3" xfId="47"/>
    <cellStyle name="Normal 4" xfId="48"/>
    <cellStyle name="Normal 4 2" xfId="99"/>
    <cellStyle name="Normal 5" xfId="94"/>
    <cellStyle name="Normal 6" xfId="95"/>
    <cellStyle name="Normal 7" xfId="96"/>
    <cellStyle name="Normal 8" xfId="97"/>
    <cellStyle name="Normal 8 2" xfId="102"/>
    <cellStyle name="Normal 9" xfId="98"/>
    <cellStyle name="Note" xfId="16" builtinId="10" customBuiltin="1"/>
    <cellStyle name="Opomba" xfId="76"/>
    <cellStyle name="Opozorilo" xfId="77"/>
    <cellStyle name="Output" xfId="11" builtinId="21" customBuiltin="1"/>
    <cellStyle name="Percent" xfId="1" builtinId="5"/>
    <cellStyle name="Pojasnjevalno besedilo" xfId="78"/>
    <cellStyle name="Poudarek1" xfId="79"/>
    <cellStyle name="Poudarek2" xfId="80"/>
    <cellStyle name="Poudarek3" xfId="81"/>
    <cellStyle name="Poudarek4" xfId="82"/>
    <cellStyle name="Poudarek5" xfId="83"/>
    <cellStyle name="Poudarek6" xfId="84"/>
    <cellStyle name="Povezana celica" xfId="85"/>
    <cellStyle name="Preveri celico" xfId="86"/>
    <cellStyle name="Računanje" xfId="87"/>
    <cellStyle name="Slabo" xfId="88"/>
    <cellStyle name="Title" xfId="2" builtinId="15" customBuiltin="1"/>
    <cellStyle name="Total" xfId="18" builtinId="25" customBuiltin="1"/>
    <cellStyle name="Vnos" xfId="89"/>
    <cellStyle name="Vsota" xfId="90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CC1048576"/>
  <sheetViews>
    <sheetView tabSelected="1" zoomScale="110" zoomScaleNormal="110" workbookViewId="0">
      <pane xSplit="3" ySplit="2" topLeftCell="Y3" activePane="bottomRight" state="frozen"/>
      <selection activeCell="C1" sqref="C1"/>
      <selection pane="topRight" activeCell="D1" sqref="D1"/>
      <selection pane="bottomLeft" activeCell="C3" sqref="C3"/>
      <selection pane="bottomRight" activeCell="AC161" sqref="AC161"/>
    </sheetView>
  </sheetViews>
  <sheetFormatPr defaultRowHeight="12.75" x14ac:dyDescent="0.2"/>
  <cols>
    <col min="1" max="1" width="11.28515625" customWidth="1"/>
    <col min="2" max="2" width="11.85546875" customWidth="1"/>
    <col min="3" max="3" width="11.42578125" bestFit="1" customWidth="1"/>
    <col min="4" max="4" width="39.7109375" style="19" customWidth="1"/>
    <col min="5" max="5" width="12.5703125" style="19" customWidth="1"/>
    <col min="6" max="6" width="14.85546875" customWidth="1"/>
    <col min="7" max="7" width="17.28515625" customWidth="1"/>
    <col min="8" max="8" width="17.28515625" style="12" customWidth="1"/>
    <col min="9" max="9" width="20.140625" style="12" customWidth="1"/>
    <col min="10" max="10" width="38.7109375" customWidth="1"/>
    <col min="11" max="11" width="18.7109375" customWidth="1"/>
    <col min="12" max="12" width="13.5703125" customWidth="1"/>
    <col min="13" max="13" width="11.5703125" customWidth="1"/>
    <col min="14" max="15" width="11.5703125" style="12" customWidth="1"/>
    <col min="16" max="16" width="11.85546875" customWidth="1"/>
    <col min="17" max="17" width="10.5703125" customWidth="1"/>
    <col min="18" max="18" width="10.42578125" customWidth="1"/>
    <col min="19" max="19" width="10.42578125" style="12" customWidth="1"/>
    <col min="20" max="20" width="11.5703125" customWidth="1"/>
    <col min="21" max="22" width="11.5703125" style="12" customWidth="1"/>
    <col min="23" max="23" width="9.85546875" customWidth="1"/>
    <col min="24" max="24" width="16" style="12" customWidth="1"/>
    <col min="25" max="25" width="11.140625" customWidth="1"/>
    <col min="26" max="26" width="12.28515625" customWidth="1"/>
    <col min="27" max="27" width="12" customWidth="1"/>
    <col min="28" max="29" width="12.85546875" customWidth="1"/>
    <col min="30" max="30" width="12.42578125" customWidth="1"/>
    <col min="31" max="31" width="12.42578125" style="12" customWidth="1"/>
    <col min="32" max="32" width="13.28515625" customWidth="1"/>
    <col min="33" max="33" width="12.5703125" customWidth="1"/>
    <col min="34" max="34" width="9.140625" customWidth="1"/>
    <col min="35" max="35" width="14.5703125" customWidth="1"/>
    <col min="36" max="36" width="14" customWidth="1"/>
    <col min="37" max="38" width="9.140625" customWidth="1"/>
    <col min="39" max="39" width="9.140625" style="12" customWidth="1"/>
    <col min="40" max="44" width="9.140625" customWidth="1"/>
    <col min="45" max="45" width="9.140625" style="12" customWidth="1"/>
    <col min="46" max="53" width="9.140625" customWidth="1"/>
    <col min="54" max="54" width="20.5703125" style="12" bestFit="1" customWidth="1"/>
    <col min="55" max="55" width="10.85546875" style="12" bestFit="1" customWidth="1"/>
    <col min="56" max="57" width="7.85546875" style="12" customWidth="1"/>
    <col min="59" max="60" width="9.140625" style="12"/>
    <col min="62" max="62" width="12.7109375" bestFit="1" customWidth="1"/>
    <col min="63" max="63" width="20.42578125" bestFit="1" customWidth="1"/>
    <col min="64" max="64" width="29.42578125" style="12" bestFit="1" customWidth="1"/>
    <col min="65" max="65" width="16.5703125" bestFit="1" customWidth="1"/>
    <col min="66" max="66" width="8.140625" bestFit="1" customWidth="1"/>
    <col min="67" max="67" width="6.42578125" bestFit="1" customWidth="1"/>
    <col min="68" max="68" width="6.28515625" bestFit="1" customWidth="1"/>
    <col min="69" max="70" width="5.140625" bestFit="1" customWidth="1"/>
    <col min="71" max="71" width="16.28515625" bestFit="1" customWidth="1"/>
    <col min="72" max="72" width="9" bestFit="1" customWidth="1"/>
    <col min="73" max="74" width="6.140625" bestFit="1" customWidth="1"/>
    <col min="75" max="76" width="5.140625" bestFit="1" customWidth="1"/>
    <col min="77" max="77" width="8.140625" bestFit="1" customWidth="1"/>
    <col min="78" max="79" width="9.7109375" bestFit="1" customWidth="1"/>
    <col min="80" max="80" width="8.140625" bestFit="1" customWidth="1"/>
  </cols>
  <sheetData>
    <row r="1" spans="1:81" s="17" customFormat="1" ht="79.5" thickBot="1" x14ac:dyDescent="0.25">
      <c r="A1" s="37" t="s">
        <v>12</v>
      </c>
      <c r="B1" s="38" t="s">
        <v>37</v>
      </c>
      <c r="C1" s="38" t="s">
        <v>38</v>
      </c>
      <c r="D1" s="39" t="s">
        <v>0</v>
      </c>
      <c r="E1" s="38" t="s">
        <v>378</v>
      </c>
      <c r="F1" s="38" t="s">
        <v>1</v>
      </c>
      <c r="G1" s="38" t="s">
        <v>2</v>
      </c>
      <c r="H1" s="38" t="s">
        <v>625</v>
      </c>
      <c r="I1" s="38" t="s">
        <v>989</v>
      </c>
      <c r="J1" s="38" t="s">
        <v>3</v>
      </c>
      <c r="K1" s="38" t="s">
        <v>4</v>
      </c>
      <c r="L1" s="38" t="s">
        <v>5</v>
      </c>
      <c r="M1" s="38" t="s">
        <v>6</v>
      </c>
      <c r="N1" s="38" t="s">
        <v>988</v>
      </c>
      <c r="O1" s="38" t="s">
        <v>1140</v>
      </c>
      <c r="P1" s="38" t="s">
        <v>56</v>
      </c>
      <c r="Q1" s="38" t="s">
        <v>63</v>
      </c>
      <c r="R1" s="38" t="s">
        <v>682</v>
      </c>
      <c r="S1" s="38" t="s">
        <v>993</v>
      </c>
      <c r="T1" s="38" t="s">
        <v>61</v>
      </c>
      <c r="U1" s="38" t="s">
        <v>984</v>
      </c>
      <c r="V1" s="38" t="s">
        <v>986</v>
      </c>
      <c r="W1" s="38" t="s">
        <v>64</v>
      </c>
      <c r="X1" s="38" t="s">
        <v>64</v>
      </c>
      <c r="Y1" s="38" t="s">
        <v>8</v>
      </c>
      <c r="Z1" s="38" t="s">
        <v>9</v>
      </c>
      <c r="AA1" s="38" t="s">
        <v>10</v>
      </c>
      <c r="AB1" s="38" t="s">
        <v>65</v>
      </c>
      <c r="AC1" s="38" t="s">
        <v>48</v>
      </c>
      <c r="AD1" s="38" t="s">
        <v>11</v>
      </c>
      <c r="AE1" s="38" t="s">
        <v>181</v>
      </c>
      <c r="AF1" s="38" t="s">
        <v>51</v>
      </c>
      <c r="AG1" s="38" t="s">
        <v>72</v>
      </c>
      <c r="AH1" s="40" t="s">
        <v>81</v>
      </c>
      <c r="AI1" s="69" t="s">
        <v>83</v>
      </c>
      <c r="AJ1" s="69"/>
      <c r="AK1" s="70" t="s">
        <v>95</v>
      </c>
      <c r="AL1" s="70"/>
      <c r="AM1" s="70"/>
      <c r="AN1" s="70"/>
      <c r="AO1" s="70"/>
      <c r="AP1" s="71" t="s">
        <v>117</v>
      </c>
      <c r="AQ1" s="71"/>
      <c r="AR1" s="71"/>
      <c r="AS1" s="41" t="s">
        <v>562</v>
      </c>
      <c r="AT1" s="69" t="s">
        <v>120</v>
      </c>
      <c r="AU1" s="69"/>
      <c r="AV1" s="69"/>
      <c r="AW1" s="69"/>
      <c r="AX1" s="69"/>
      <c r="AY1" s="69"/>
      <c r="AZ1" s="69"/>
      <c r="BA1" s="69"/>
      <c r="BB1" s="71" t="s">
        <v>623</v>
      </c>
      <c r="BC1" s="71"/>
      <c r="BD1" s="71"/>
      <c r="BE1" s="71"/>
      <c r="BF1" s="69" t="s">
        <v>209</v>
      </c>
      <c r="BG1" s="69"/>
      <c r="BH1" s="69"/>
      <c r="BI1" s="69"/>
      <c r="BJ1" s="67" t="s">
        <v>400</v>
      </c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8"/>
      <c r="CC1"/>
    </row>
    <row r="2" spans="1:81" ht="25.5" x14ac:dyDescent="0.2">
      <c r="A2" s="34" t="s">
        <v>12</v>
      </c>
      <c r="B2" s="34" t="s">
        <v>13</v>
      </c>
      <c r="C2" s="34" t="s">
        <v>14</v>
      </c>
      <c r="D2" s="34" t="s">
        <v>15</v>
      </c>
      <c r="E2" s="34" t="s">
        <v>379</v>
      </c>
      <c r="F2" s="34" t="s">
        <v>16</v>
      </c>
      <c r="G2" s="34" t="s">
        <v>17</v>
      </c>
      <c r="H2" s="34" t="s">
        <v>626</v>
      </c>
      <c r="I2" s="34" t="s">
        <v>990</v>
      </c>
      <c r="J2" s="34" t="s">
        <v>39</v>
      </c>
      <c r="K2" s="34" t="s">
        <v>40</v>
      </c>
      <c r="L2" s="34" t="s">
        <v>41</v>
      </c>
      <c r="M2" s="35" t="s">
        <v>42</v>
      </c>
      <c r="N2" s="35" t="s">
        <v>997</v>
      </c>
      <c r="O2" s="35" t="s">
        <v>996</v>
      </c>
      <c r="P2" s="34" t="s">
        <v>43</v>
      </c>
      <c r="Q2" s="34" t="s">
        <v>44</v>
      </c>
      <c r="R2" s="34" t="s">
        <v>7</v>
      </c>
      <c r="S2" s="34" t="s">
        <v>1018</v>
      </c>
      <c r="T2" s="34" t="s">
        <v>62</v>
      </c>
      <c r="U2" s="34" t="s">
        <v>985</v>
      </c>
      <c r="V2" s="34" t="s">
        <v>987</v>
      </c>
      <c r="W2" s="34" t="s">
        <v>45</v>
      </c>
      <c r="X2" s="34" t="s">
        <v>270</v>
      </c>
      <c r="Y2" s="35" t="s">
        <v>46</v>
      </c>
      <c r="Z2" s="35" t="s">
        <v>47</v>
      </c>
      <c r="AA2" s="35" t="s">
        <v>18</v>
      </c>
      <c r="AB2" s="34" t="s">
        <v>67</v>
      </c>
      <c r="AC2" s="34" t="s">
        <v>66</v>
      </c>
      <c r="AD2" s="34" t="s">
        <v>49</v>
      </c>
      <c r="AE2" s="34" t="s">
        <v>492</v>
      </c>
      <c r="AF2" s="34" t="s">
        <v>50</v>
      </c>
      <c r="AG2" s="34" t="s">
        <v>96</v>
      </c>
      <c r="AH2" s="36" t="s">
        <v>82</v>
      </c>
      <c r="AI2" s="18" t="s">
        <v>556</v>
      </c>
      <c r="AJ2" s="18" t="s">
        <v>557</v>
      </c>
      <c r="AK2" s="24" t="s">
        <v>605</v>
      </c>
      <c r="AL2" s="24" t="s">
        <v>606</v>
      </c>
      <c r="AM2" s="24" t="s">
        <v>266</v>
      </c>
      <c r="AN2" s="24" t="s">
        <v>607</v>
      </c>
      <c r="AO2" s="24" t="s">
        <v>608</v>
      </c>
      <c r="AP2" s="33" t="s">
        <v>444</v>
      </c>
      <c r="AQ2" s="33" t="s">
        <v>456</v>
      </c>
      <c r="AR2" s="33" t="s">
        <v>455</v>
      </c>
      <c r="AS2" s="32" t="s">
        <v>562</v>
      </c>
      <c r="AT2" s="18" t="str">
        <f>pH_CEX!B1</f>
        <v>AP4</v>
      </c>
      <c r="AU2" s="18" t="str">
        <f>pH_CEX!C1</f>
        <v>AP3</v>
      </c>
      <c r="AV2" s="18" t="str">
        <f>pH_CEX!D1</f>
        <v>AP2</v>
      </c>
      <c r="AW2" s="18" t="str">
        <f>pH_CEX!E1</f>
        <v>AP1</v>
      </c>
      <c r="AX2" s="18" t="str">
        <f>pH_CEX!F1</f>
        <v>MP</v>
      </c>
      <c r="AY2" s="18" t="str">
        <f>pH_CEX!G1</f>
        <v>BP1</v>
      </c>
      <c r="AZ2" s="18" t="str">
        <f>pH_CEX!H1</f>
        <v>BP2</v>
      </c>
      <c r="BA2" s="18" t="str">
        <f>pH_CEX!I1</f>
        <v>BP3</v>
      </c>
      <c r="BB2" s="33" t="str">
        <f>'nrCE-SDS'!C1</f>
        <v>nrCE-SDS_LMWs</v>
      </c>
      <c r="BC2" s="33" t="str">
        <f>'nrCE-SDS'!E1</f>
        <v>nrCE_SDS_main</v>
      </c>
      <c r="BD2" s="33" t="str">
        <f>'nrCE-SDS'!N1</f>
        <v>nrCE-SDS_HH</v>
      </c>
      <c r="BE2" s="33" t="str">
        <f>'nrCE-SDS'!O1</f>
        <v>nrCE-SDS_HHL</v>
      </c>
      <c r="BF2" s="18" t="str">
        <f>'rCE-SDS'!B1</f>
        <v>rCE-SDS_site_occupancy</v>
      </c>
      <c r="BG2" s="18" t="str">
        <f>'rCE-SDS'!C1</f>
        <v>rCE-SDS_purity</v>
      </c>
      <c r="BH2" s="18" t="str">
        <f>'rCE-SDS'!D1</f>
        <v>LC</v>
      </c>
      <c r="BI2" s="18" t="str">
        <f>'rCE-SDS'!E1</f>
        <v>rCE-SDS_NG_HC</v>
      </c>
      <c r="BJ2" s="24" t="str">
        <f>Gmap!D1</f>
        <v>Afucosylation</v>
      </c>
      <c r="BK2" s="24" t="str">
        <f>Gmap!E1</f>
        <v>High_Mannose</v>
      </c>
      <c r="BL2" s="24" t="str">
        <f>Gmap!F1</f>
        <v>Galactosylation</v>
      </c>
      <c r="BM2" s="24" t="str">
        <f>Gmap!G1</f>
        <v>Group Unknowns</v>
      </c>
      <c r="BN2" s="24" t="str">
        <f>Gmap!H1</f>
        <v>bG0-N-F</v>
      </c>
      <c r="BO2" s="24" t="str">
        <f>Gmap!I1</f>
        <v>bG0-N</v>
      </c>
      <c r="BP2" s="24" t="str">
        <f>Gmap!J1</f>
        <v>bG0-F</v>
      </c>
      <c r="BQ2" s="24" t="str">
        <f>Gmap!K1</f>
        <v>bG0</v>
      </c>
      <c r="BR2" s="24" t="str">
        <f>Gmap!L1</f>
        <v>M5</v>
      </c>
      <c r="BS2" s="24" t="str">
        <f>Gmap!M1</f>
        <v>bG1-N_bG1-F (1)</v>
      </c>
      <c r="BT2" s="24" t="str">
        <f>Gmap!N1</f>
        <v>bG1-F (2)</v>
      </c>
      <c r="BU2" s="24" t="str">
        <f>Gmap!O1</f>
        <v>bG1-1</v>
      </c>
      <c r="BV2" s="24" t="str">
        <f>Gmap!P1</f>
        <v>bG1-2</v>
      </c>
      <c r="BW2" s="24" t="str">
        <f>Gmap!Q1</f>
        <v>M6</v>
      </c>
      <c r="BX2" s="24" t="str">
        <f>Gmap!R1</f>
        <v>bG2</v>
      </c>
      <c r="BY2" s="24" t="str">
        <f>Gmap!S1</f>
        <v>bG1SA1</v>
      </c>
      <c r="BZ2" s="24" t="str">
        <f>Gmap!T1</f>
        <v>bG2SA1-1</v>
      </c>
      <c r="CA2" s="24" t="str">
        <f>Gmap!U1</f>
        <v>bG2SA1-2</v>
      </c>
      <c r="CB2" s="24" t="str">
        <f>Gmap!V1</f>
        <v>bG2SA2</v>
      </c>
    </row>
    <row r="3" spans="1:81" s="6" customFormat="1" hidden="1" x14ac:dyDescent="0.2">
      <c r="A3" s="6">
        <v>1</v>
      </c>
      <c r="B3" s="6" t="b">
        <v>1</v>
      </c>
      <c r="C3" s="6" t="s">
        <v>19</v>
      </c>
      <c r="D3" s="6" t="s">
        <v>31</v>
      </c>
      <c r="E3" s="6">
        <f t="shared" ref="E3:E34" si="0">VLOOKUP(X3,loads,3,FALSE)</f>
        <v>0</v>
      </c>
      <c r="F3" s="6" t="s">
        <v>55</v>
      </c>
      <c r="G3" s="7">
        <v>2</v>
      </c>
      <c r="H3" s="7" t="s">
        <v>627</v>
      </c>
      <c r="I3" s="7" t="s">
        <v>983</v>
      </c>
      <c r="J3" s="6" t="s">
        <v>71</v>
      </c>
      <c r="K3" s="6" t="s">
        <v>30</v>
      </c>
      <c r="L3" s="10">
        <f t="shared" ref="L3:L34" si="1">PI()*(1/2)*(1/2)*M3</f>
        <v>15.001104920891263</v>
      </c>
      <c r="M3" s="6">
        <v>19.100000000000001</v>
      </c>
      <c r="P3" s="6">
        <v>20</v>
      </c>
      <c r="Q3" s="8">
        <f t="shared" ref="Q3:Q34" si="2">Z3*Y3/L3</f>
        <v>20.041413721552573</v>
      </c>
      <c r="R3" s="6">
        <v>7</v>
      </c>
      <c r="T3" s="6">
        <v>7.38</v>
      </c>
      <c r="U3" s="6">
        <f t="shared" ref="U3:U34" si="3">VLOOKUP(W3,loads,5,FALSE)</f>
        <v>2</v>
      </c>
      <c r="W3" s="6" t="s">
        <v>60</v>
      </c>
      <c r="X3" s="6" t="s">
        <v>60</v>
      </c>
      <c r="Y3" s="6">
        <v>124.49</v>
      </c>
      <c r="Z3" s="10">
        <f t="shared" ref="Z3:Z34" si="4">VLOOKUP(W3,loads,6,FALSE)</f>
        <v>2.415</v>
      </c>
      <c r="AA3" s="6">
        <v>6.25</v>
      </c>
      <c r="AB3" s="9" t="s">
        <v>211</v>
      </c>
      <c r="AC3" s="9" t="s">
        <v>212</v>
      </c>
      <c r="AD3" s="6">
        <v>27.006</v>
      </c>
      <c r="AF3" s="6">
        <f t="shared" ref="AF3:AF34" si="5">VLOOKUP(C3,nanodrop,2,FALSE)</f>
        <v>2.7749999999999999</v>
      </c>
      <c r="AG3" s="11">
        <f t="shared" ref="AG3:AG34" si="6">(AF3*AD3)/(Z3*Y3)</f>
        <v>0.24927093847244583</v>
      </c>
      <c r="AH3" s="6">
        <f t="shared" ref="AH3:AH34" si="7">VLOOKUP($C3,pIdata,3,FALSE)</f>
        <v>9.1</v>
      </c>
      <c r="AI3" s="6">
        <f t="shared" ref="AI3:AI34" si="8">VLOOKUP($C3,iceAreaData,4,FALSE)</f>
        <v>56.2</v>
      </c>
      <c r="AJ3" s="6">
        <f t="shared" ref="AJ3:AJ34" si="9">VLOOKUP($C3,iceAreaData,5,FALSE)</f>
        <v>0.7</v>
      </c>
      <c r="AK3" s="6">
        <f t="shared" ref="AK3:AO12" si="10">VLOOKUP($C3,intactMSdata,COLUMN()-COLUMN($AK$3)+4,FALSE)</f>
        <v>0</v>
      </c>
      <c r="AL3" s="6">
        <f t="shared" si="10"/>
        <v>25.233237061933696</v>
      </c>
      <c r="AM3" s="6" t="str">
        <f t="shared" si="10"/>
        <v>n.a.</v>
      </c>
      <c r="AN3" s="6">
        <f t="shared" si="10"/>
        <v>0</v>
      </c>
      <c r="AO3" s="6">
        <f t="shared" si="10"/>
        <v>0</v>
      </c>
      <c r="AP3" s="8">
        <f t="shared" ref="AP3:AP34" si="11">VLOOKUP($C3,dataSEC,2,FALSE)</f>
        <v>0.9</v>
      </c>
      <c r="AQ3" s="8">
        <f t="shared" ref="AQ3:AQ34" si="12">VLOOKUP($C3,dataSEC,3,FALSE)</f>
        <v>99</v>
      </c>
      <c r="AR3" s="6" t="str">
        <f t="shared" ref="AR3:AR34" si="13">VLOOKUP($C3,dataSEC,4,FALSE)</f>
        <v>BPQL</v>
      </c>
      <c r="AS3" s="42" t="e">
        <f t="shared" ref="AS3:AS34" si="14">VLOOKUP(C3,data_HCP,2,FALSE)</f>
        <v>#N/A</v>
      </c>
      <c r="AT3" s="6">
        <f t="shared" ref="AT3:BA12" si="15">VLOOKUP($C3,dataPhCEX,COLUMN()-COLUMN($AT$3)+2,FALSE)</f>
        <v>4.8070000000000004</v>
      </c>
      <c r="AU3" s="6">
        <f t="shared" si="15"/>
        <v>12.718999999999999</v>
      </c>
      <c r="AV3" s="6">
        <f t="shared" si="15"/>
        <v>15.955</v>
      </c>
      <c r="AW3" s="6">
        <f t="shared" si="15"/>
        <v>23.196000000000002</v>
      </c>
      <c r="AX3" s="6">
        <f t="shared" si="15"/>
        <v>40.533000000000001</v>
      </c>
      <c r="AY3" s="6">
        <f t="shared" si="15"/>
        <v>0.97599999999999998</v>
      </c>
      <c r="AZ3" s="6" t="str">
        <f t="shared" si="15"/>
        <v>BDL</v>
      </c>
      <c r="BA3" s="6">
        <f t="shared" si="15"/>
        <v>1.8140000000000001</v>
      </c>
      <c r="BB3" s="6" t="e">
        <f t="shared" ref="BB3:BB34" si="16">VLOOKUP($C3,data_nrCESDS,3,FALSE)</f>
        <v>#N/A</v>
      </c>
      <c r="BC3" s="6" t="e">
        <f t="shared" ref="BC3:BC34" si="17">VLOOKUP($C3,data_nrCESDS,5,FALSE)</f>
        <v>#N/A</v>
      </c>
      <c r="BD3" s="6" t="e">
        <f t="shared" ref="BD3:BD34" si="18">VLOOKUP($C3,data_nrCESDS,14,FALSE)</f>
        <v>#N/A</v>
      </c>
      <c r="BE3" s="6" t="e">
        <f t="shared" ref="BE3:BE34" si="19">VLOOKUP($C3,data_nrCESDS,15,FALSE)</f>
        <v>#N/A</v>
      </c>
      <c r="BF3" s="6" t="e">
        <f t="shared" ref="BF3:BI22" si="20">VLOOKUP($C3,rCESDSdata,COLUMN()-COLUMN($BF$3)+2,FALSE)</f>
        <v>#N/A</v>
      </c>
      <c r="BG3" s="6" t="e">
        <f t="shared" si="20"/>
        <v>#N/A</v>
      </c>
      <c r="BH3" s="6" t="e">
        <f t="shared" si="20"/>
        <v>#N/A</v>
      </c>
      <c r="BI3" s="6" t="e">
        <f t="shared" si="20"/>
        <v>#N/A</v>
      </c>
      <c r="BJ3" s="6" t="e">
        <f t="shared" ref="BJ3:BS18" si="21">VLOOKUP($C3,data_Gmap,COLUMN()-COLUMN($BJ$2)+4,FALSE)</f>
        <v>#N/A</v>
      </c>
      <c r="BK3" s="6" t="e">
        <f t="shared" si="21"/>
        <v>#N/A</v>
      </c>
      <c r="BL3" s="6" t="e">
        <f t="shared" si="21"/>
        <v>#N/A</v>
      </c>
      <c r="BM3" s="6" t="e">
        <f t="shared" si="21"/>
        <v>#N/A</v>
      </c>
      <c r="BN3" s="6" t="e">
        <f t="shared" si="21"/>
        <v>#N/A</v>
      </c>
      <c r="BO3" s="6" t="e">
        <f t="shared" si="21"/>
        <v>#N/A</v>
      </c>
      <c r="BP3" s="6" t="e">
        <f t="shared" si="21"/>
        <v>#N/A</v>
      </c>
      <c r="BQ3" s="6" t="e">
        <f t="shared" si="21"/>
        <v>#N/A</v>
      </c>
      <c r="BR3" s="6" t="e">
        <f t="shared" si="21"/>
        <v>#N/A</v>
      </c>
      <c r="BS3" s="6" t="e">
        <f t="shared" si="21"/>
        <v>#N/A</v>
      </c>
      <c r="BT3" s="6" t="e">
        <f t="shared" ref="BT3:CB18" si="22">VLOOKUP($C3,data_Gmap,COLUMN()-COLUMN($BJ$2)+4,FALSE)</f>
        <v>#N/A</v>
      </c>
      <c r="BU3" s="6" t="e">
        <f t="shared" si="22"/>
        <v>#N/A</v>
      </c>
      <c r="BV3" s="6" t="e">
        <f t="shared" si="22"/>
        <v>#N/A</v>
      </c>
      <c r="BW3" s="6" t="e">
        <f t="shared" si="22"/>
        <v>#N/A</v>
      </c>
      <c r="BX3" s="6" t="e">
        <f t="shared" si="22"/>
        <v>#N/A</v>
      </c>
      <c r="BY3" s="6" t="e">
        <f t="shared" si="22"/>
        <v>#N/A</v>
      </c>
      <c r="BZ3" s="6" t="e">
        <f t="shared" si="22"/>
        <v>#N/A</v>
      </c>
      <c r="CA3" s="6" t="e">
        <f t="shared" si="22"/>
        <v>#N/A</v>
      </c>
      <c r="CB3" s="6" t="e">
        <f t="shared" si="22"/>
        <v>#N/A</v>
      </c>
      <c r="CC3"/>
    </row>
    <row r="4" spans="1:81" s="6" customFormat="1" hidden="1" x14ac:dyDescent="0.2">
      <c r="A4" s="6">
        <v>2</v>
      </c>
      <c r="B4" s="6" t="b">
        <v>1</v>
      </c>
      <c r="C4" s="6" t="s">
        <v>20</v>
      </c>
      <c r="D4" s="6" t="s">
        <v>32</v>
      </c>
      <c r="E4" s="6">
        <f t="shared" si="0"/>
        <v>0</v>
      </c>
      <c r="F4" s="6" t="s">
        <v>55</v>
      </c>
      <c r="G4" s="7">
        <v>2</v>
      </c>
      <c r="H4" s="7" t="s">
        <v>627</v>
      </c>
      <c r="I4" s="7" t="s">
        <v>983</v>
      </c>
      <c r="J4" s="6" t="s">
        <v>71</v>
      </c>
      <c r="K4" s="6" t="s">
        <v>30</v>
      </c>
      <c r="L4" s="10">
        <f t="shared" si="1"/>
        <v>15.001104920891263</v>
      </c>
      <c r="M4" s="6">
        <v>19.100000000000001</v>
      </c>
      <c r="P4" s="6">
        <v>20</v>
      </c>
      <c r="Q4" s="8">
        <f t="shared" si="2"/>
        <v>20.041413721552573</v>
      </c>
      <c r="R4" s="6">
        <v>7</v>
      </c>
      <c r="T4" s="6">
        <v>8.23</v>
      </c>
      <c r="U4" s="6">
        <f t="shared" si="3"/>
        <v>2</v>
      </c>
      <c r="W4" s="6" t="s">
        <v>60</v>
      </c>
      <c r="X4" s="6" t="s">
        <v>60</v>
      </c>
      <c r="Y4" s="6">
        <v>124.49</v>
      </c>
      <c r="Z4" s="10">
        <f t="shared" si="4"/>
        <v>2.415</v>
      </c>
      <c r="AA4" s="6">
        <v>6.25</v>
      </c>
      <c r="AB4" s="9" t="s">
        <v>214</v>
      </c>
      <c r="AC4" s="9" t="s">
        <v>215</v>
      </c>
      <c r="AD4" s="6">
        <v>17.992000000000001</v>
      </c>
      <c r="AF4" s="6">
        <f t="shared" si="5"/>
        <v>6.4130000000000003</v>
      </c>
      <c r="AG4" s="11">
        <f t="shared" si="6"/>
        <v>0.38378595768042106</v>
      </c>
      <c r="AH4" s="6">
        <f t="shared" si="7"/>
        <v>9.14</v>
      </c>
      <c r="AI4" s="6">
        <f t="shared" si="8"/>
        <v>21.9</v>
      </c>
      <c r="AJ4" s="6">
        <f t="shared" si="9"/>
        <v>3.9</v>
      </c>
      <c r="AK4" s="6">
        <f t="shared" si="10"/>
        <v>0</v>
      </c>
      <c r="AL4" s="6">
        <f t="shared" si="10"/>
        <v>18.969248630007534</v>
      </c>
      <c r="AM4" s="6" t="str">
        <f t="shared" si="10"/>
        <v>n.a.</v>
      </c>
      <c r="AN4" s="6">
        <f t="shared" si="10"/>
        <v>0</v>
      </c>
      <c r="AO4" s="6">
        <f t="shared" si="10"/>
        <v>0</v>
      </c>
      <c r="AP4" s="8">
        <f t="shared" si="11"/>
        <v>0.9</v>
      </c>
      <c r="AQ4" s="8">
        <f t="shared" si="12"/>
        <v>98.9</v>
      </c>
      <c r="AR4" s="6">
        <f t="shared" si="13"/>
        <v>0.1</v>
      </c>
      <c r="AS4" s="42" t="e">
        <f t="shared" si="14"/>
        <v>#N/A</v>
      </c>
      <c r="AT4" s="6" t="str">
        <f t="shared" si="15"/>
        <v>BDL</v>
      </c>
      <c r="AU4" s="6">
        <f t="shared" si="15"/>
        <v>0.46400000000000002</v>
      </c>
      <c r="AV4" s="6">
        <f t="shared" si="15"/>
        <v>5.7539999999999996</v>
      </c>
      <c r="AW4" s="6">
        <f t="shared" si="15"/>
        <v>16.661999999999999</v>
      </c>
      <c r="AX4" s="6">
        <f t="shared" si="15"/>
        <v>71.605000000000004</v>
      </c>
      <c r="AY4" s="6">
        <f t="shared" si="15"/>
        <v>5.1340000000000003</v>
      </c>
      <c r="AZ4" s="6" t="str">
        <f t="shared" si="15"/>
        <v>BDL</v>
      </c>
      <c r="BA4" s="6">
        <f t="shared" si="15"/>
        <v>0.38100000000000001</v>
      </c>
      <c r="BB4" s="6" t="e">
        <f t="shared" si="16"/>
        <v>#N/A</v>
      </c>
      <c r="BC4" s="6" t="e">
        <f t="shared" si="17"/>
        <v>#N/A</v>
      </c>
      <c r="BD4" s="6" t="e">
        <f t="shared" si="18"/>
        <v>#N/A</v>
      </c>
      <c r="BE4" s="6" t="e">
        <f t="shared" si="19"/>
        <v>#N/A</v>
      </c>
      <c r="BF4" s="6" t="e">
        <f t="shared" si="20"/>
        <v>#N/A</v>
      </c>
      <c r="BG4" s="6" t="e">
        <f t="shared" si="20"/>
        <v>#N/A</v>
      </c>
      <c r="BH4" s="6" t="e">
        <f t="shared" si="20"/>
        <v>#N/A</v>
      </c>
      <c r="BI4" s="6" t="e">
        <f t="shared" si="20"/>
        <v>#N/A</v>
      </c>
      <c r="BJ4" s="6" t="e">
        <f t="shared" si="21"/>
        <v>#N/A</v>
      </c>
      <c r="BK4" s="6" t="e">
        <f t="shared" si="21"/>
        <v>#N/A</v>
      </c>
      <c r="BL4" s="6" t="e">
        <f t="shared" si="21"/>
        <v>#N/A</v>
      </c>
      <c r="BM4" s="6" t="e">
        <f t="shared" si="21"/>
        <v>#N/A</v>
      </c>
      <c r="BN4" s="6" t="e">
        <f t="shared" si="21"/>
        <v>#N/A</v>
      </c>
      <c r="BO4" s="6" t="e">
        <f t="shared" si="21"/>
        <v>#N/A</v>
      </c>
      <c r="BP4" s="6" t="e">
        <f t="shared" si="21"/>
        <v>#N/A</v>
      </c>
      <c r="BQ4" s="6" t="e">
        <f t="shared" si="21"/>
        <v>#N/A</v>
      </c>
      <c r="BR4" s="6" t="e">
        <f t="shared" si="21"/>
        <v>#N/A</v>
      </c>
      <c r="BS4" s="6" t="e">
        <f t="shared" si="21"/>
        <v>#N/A</v>
      </c>
      <c r="BT4" s="6" t="e">
        <f t="shared" si="22"/>
        <v>#N/A</v>
      </c>
      <c r="BU4" s="6" t="e">
        <f t="shared" si="22"/>
        <v>#N/A</v>
      </c>
      <c r="BV4" s="6" t="e">
        <f t="shared" si="22"/>
        <v>#N/A</v>
      </c>
      <c r="BW4" s="6" t="e">
        <f t="shared" si="22"/>
        <v>#N/A</v>
      </c>
      <c r="BX4" s="6" t="e">
        <f t="shared" si="22"/>
        <v>#N/A</v>
      </c>
      <c r="BY4" s="6" t="e">
        <f t="shared" si="22"/>
        <v>#N/A</v>
      </c>
      <c r="BZ4" s="6" t="e">
        <f t="shared" si="22"/>
        <v>#N/A</v>
      </c>
      <c r="CA4" s="6" t="e">
        <f t="shared" si="22"/>
        <v>#N/A</v>
      </c>
      <c r="CB4" s="6" t="e">
        <f t="shared" si="22"/>
        <v>#N/A</v>
      </c>
      <c r="CC4"/>
    </row>
    <row r="5" spans="1:81" s="6" customFormat="1" hidden="1" x14ac:dyDescent="0.2">
      <c r="A5" s="6">
        <v>3</v>
      </c>
      <c r="B5" s="6" t="b">
        <v>1</v>
      </c>
      <c r="C5" s="6" t="s">
        <v>21</v>
      </c>
      <c r="D5" s="6" t="s">
        <v>33</v>
      </c>
      <c r="E5" s="6">
        <f t="shared" si="0"/>
        <v>0</v>
      </c>
      <c r="F5" s="6" t="s">
        <v>55</v>
      </c>
      <c r="G5" s="7">
        <v>2</v>
      </c>
      <c r="H5" s="7" t="s">
        <v>627</v>
      </c>
      <c r="I5" s="7" t="s">
        <v>983</v>
      </c>
      <c r="J5" s="6" t="s">
        <v>71</v>
      </c>
      <c r="K5" s="6" t="s">
        <v>30</v>
      </c>
      <c r="L5" s="10">
        <f t="shared" si="1"/>
        <v>15.001104920891263</v>
      </c>
      <c r="M5" s="6">
        <v>19.100000000000001</v>
      </c>
      <c r="P5" s="6">
        <v>20</v>
      </c>
      <c r="Q5" s="8">
        <f t="shared" si="2"/>
        <v>20.041413721552573</v>
      </c>
      <c r="R5" s="6">
        <v>7</v>
      </c>
      <c r="T5" s="6">
        <v>9.41</v>
      </c>
      <c r="U5" s="6">
        <f t="shared" si="3"/>
        <v>2</v>
      </c>
      <c r="W5" s="6" t="s">
        <v>60</v>
      </c>
      <c r="X5" s="6" t="s">
        <v>60</v>
      </c>
      <c r="Y5" s="6">
        <v>124.49</v>
      </c>
      <c r="Z5" s="10">
        <f t="shared" si="4"/>
        <v>2.415</v>
      </c>
      <c r="AA5" s="6">
        <v>6.25</v>
      </c>
      <c r="AB5" s="9" t="s">
        <v>216</v>
      </c>
      <c r="AC5" s="9" t="s">
        <v>218</v>
      </c>
      <c r="AD5" s="6">
        <v>33.957999999999998</v>
      </c>
      <c r="AF5" s="6">
        <f t="shared" si="5"/>
        <v>1.173</v>
      </c>
      <c r="AG5" s="11">
        <f t="shared" si="6"/>
        <v>0.13249165165303009</v>
      </c>
      <c r="AH5" s="6">
        <f t="shared" si="7"/>
        <v>9.18</v>
      </c>
      <c r="AI5" s="6">
        <f t="shared" si="8"/>
        <v>12.9</v>
      </c>
      <c r="AJ5" s="6">
        <f t="shared" si="9"/>
        <v>32.5</v>
      </c>
      <c r="AK5" s="6">
        <f t="shared" si="10"/>
        <v>0</v>
      </c>
      <c r="AL5" s="6">
        <f t="shared" si="10"/>
        <v>13.065707191357674</v>
      </c>
      <c r="AM5" s="6" t="str">
        <f t="shared" si="10"/>
        <v>n.a.</v>
      </c>
      <c r="AN5" s="6">
        <f t="shared" si="10"/>
        <v>16.494384562809717</v>
      </c>
      <c r="AO5" s="6">
        <f t="shared" si="10"/>
        <v>4.9896040026704664</v>
      </c>
      <c r="AP5" s="8">
        <f t="shared" si="11"/>
        <v>0.6</v>
      </c>
      <c r="AQ5" s="8">
        <f t="shared" si="12"/>
        <v>99.4</v>
      </c>
      <c r="AR5" s="6" t="str">
        <f t="shared" si="13"/>
        <v>BPQL</v>
      </c>
      <c r="AS5" s="42" t="e">
        <f t="shared" si="14"/>
        <v>#N/A</v>
      </c>
      <c r="AT5" s="6" t="str">
        <f t="shared" si="15"/>
        <v>BDL</v>
      </c>
      <c r="AU5" s="6" t="str">
        <f t="shared" si="15"/>
        <v>BPQL</v>
      </c>
      <c r="AV5" s="6">
        <f t="shared" si="15"/>
        <v>3.5529999999999999</v>
      </c>
      <c r="AW5" s="6">
        <f t="shared" si="15"/>
        <v>7.36</v>
      </c>
      <c r="AX5" s="6">
        <f t="shared" si="15"/>
        <v>57.841000000000001</v>
      </c>
      <c r="AY5" s="6">
        <f t="shared" si="15"/>
        <v>26</v>
      </c>
      <c r="AZ5" s="6">
        <f t="shared" si="15"/>
        <v>4.3630000000000004</v>
      </c>
      <c r="BA5" s="6">
        <f t="shared" si="15"/>
        <v>0.60699999999999998</v>
      </c>
      <c r="BB5" s="6" t="e">
        <f t="shared" si="16"/>
        <v>#N/A</v>
      </c>
      <c r="BC5" s="6" t="e">
        <f t="shared" si="17"/>
        <v>#N/A</v>
      </c>
      <c r="BD5" s="6" t="e">
        <f t="shared" si="18"/>
        <v>#N/A</v>
      </c>
      <c r="BE5" s="6" t="e">
        <f t="shared" si="19"/>
        <v>#N/A</v>
      </c>
      <c r="BF5" s="6" t="e">
        <f t="shared" si="20"/>
        <v>#N/A</v>
      </c>
      <c r="BG5" s="6" t="e">
        <f t="shared" si="20"/>
        <v>#N/A</v>
      </c>
      <c r="BH5" s="6" t="e">
        <f t="shared" si="20"/>
        <v>#N/A</v>
      </c>
      <c r="BI5" s="6" t="e">
        <f t="shared" si="20"/>
        <v>#N/A</v>
      </c>
      <c r="BJ5" s="6" t="e">
        <f t="shared" si="21"/>
        <v>#N/A</v>
      </c>
      <c r="BK5" s="6" t="e">
        <f t="shared" si="21"/>
        <v>#N/A</v>
      </c>
      <c r="BL5" s="6" t="e">
        <f t="shared" si="21"/>
        <v>#N/A</v>
      </c>
      <c r="BM5" s="6" t="e">
        <f t="shared" si="21"/>
        <v>#N/A</v>
      </c>
      <c r="BN5" s="6" t="e">
        <f t="shared" si="21"/>
        <v>#N/A</v>
      </c>
      <c r="BO5" s="6" t="e">
        <f t="shared" si="21"/>
        <v>#N/A</v>
      </c>
      <c r="BP5" s="6" t="e">
        <f t="shared" si="21"/>
        <v>#N/A</v>
      </c>
      <c r="BQ5" s="6" t="e">
        <f t="shared" si="21"/>
        <v>#N/A</v>
      </c>
      <c r="BR5" s="6" t="e">
        <f t="shared" si="21"/>
        <v>#N/A</v>
      </c>
      <c r="BS5" s="6" t="e">
        <f t="shared" si="21"/>
        <v>#N/A</v>
      </c>
      <c r="BT5" s="6" t="e">
        <f t="shared" si="22"/>
        <v>#N/A</v>
      </c>
      <c r="BU5" s="6" t="e">
        <f t="shared" si="22"/>
        <v>#N/A</v>
      </c>
      <c r="BV5" s="6" t="e">
        <f t="shared" si="22"/>
        <v>#N/A</v>
      </c>
      <c r="BW5" s="6" t="e">
        <f t="shared" si="22"/>
        <v>#N/A</v>
      </c>
      <c r="BX5" s="6" t="e">
        <f t="shared" si="22"/>
        <v>#N/A</v>
      </c>
      <c r="BY5" s="6" t="e">
        <f t="shared" si="22"/>
        <v>#N/A</v>
      </c>
      <c r="BZ5" s="6" t="e">
        <f t="shared" si="22"/>
        <v>#N/A</v>
      </c>
      <c r="CA5" s="6" t="e">
        <f t="shared" si="22"/>
        <v>#N/A</v>
      </c>
      <c r="CB5" s="6" t="e">
        <f t="shared" si="22"/>
        <v>#N/A</v>
      </c>
      <c r="CC5"/>
    </row>
    <row r="6" spans="1:81" s="6" customFormat="1" hidden="1" x14ac:dyDescent="0.2">
      <c r="A6" s="6">
        <v>4</v>
      </c>
      <c r="B6" s="6" t="b">
        <v>1</v>
      </c>
      <c r="C6" s="6" t="s">
        <v>22</v>
      </c>
      <c r="D6" s="6" t="s">
        <v>52</v>
      </c>
      <c r="E6" s="6">
        <f t="shared" si="0"/>
        <v>0</v>
      </c>
      <c r="F6" s="6" t="s">
        <v>55</v>
      </c>
      <c r="G6" s="7">
        <v>2</v>
      </c>
      <c r="H6" s="7" t="s">
        <v>627</v>
      </c>
      <c r="I6" s="7" t="s">
        <v>983</v>
      </c>
      <c r="J6" s="6" t="s">
        <v>71</v>
      </c>
      <c r="K6" s="6" t="s">
        <v>30</v>
      </c>
      <c r="L6" s="10">
        <f t="shared" si="1"/>
        <v>15.001104920891263</v>
      </c>
      <c r="M6" s="6">
        <v>19.100000000000001</v>
      </c>
      <c r="P6" s="6">
        <v>20</v>
      </c>
      <c r="Q6" s="8">
        <f t="shared" si="2"/>
        <v>20.041413721552573</v>
      </c>
      <c r="R6" s="6">
        <v>7</v>
      </c>
      <c r="T6" s="6">
        <v>8.4</v>
      </c>
      <c r="U6" s="6">
        <f t="shared" si="3"/>
        <v>2</v>
      </c>
      <c r="W6" s="6" t="s">
        <v>60</v>
      </c>
      <c r="X6" s="6" t="s">
        <v>60</v>
      </c>
      <c r="Y6" s="6">
        <v>124.49</v>
      </c>
      <c r="Z6" s="10">
        <f t="shared" si="4"/>
        <v>2.415</v>
      </c>
      <c r="AA6" s="6">
        <v>6.25</v>
      </c>
      <c r="AB6" s="9"/>
      <c r="AC6" s="9"/>
      <c r="AD6" s="6">
        <v>78.956000000000003</v>
      </c>
      <c r="AF6" s="6">
        <f t="shared" si="5"/>
        <v>2.8490000000000002</v>
      </c>
      <c r="AG6" s="11">
        <f t="shared" si="6"/>
        <v>0.74821426783595912</v>
      </c>
      <c r="AH6" s="6">
        <f t="shared" si="7"/>
        <v>9.14</v>
      </c>
      <c r="AI6" s="6">
        <f t="shared" si="8"/>
        <v>24.8</v>
      </c>
      <c r="AJ6" s="6">
        <f t="shared" si="9"/>
        <v>7</v>
      </c>
      <c r="AK6" s="6">
        <f t="shared" si="10"/>
        <v>0</v>
      </c>
      <c r="AL6" s="6">
        <f t="shared" si="10"/>
        <v>20.792678698053752</v>
      </c>
      <c r="AM6" s="6" t="str">
        <f t="shared" si="10"/>
        <v>n.a.</v>
      </c>
      <c r="AN6" s="6">
        <f t="shared" si="10"/>
        <v>0</v>
      </c>
      <c r="AO6" s="6">
        <f t="shared" si="10"/>
        <v>0</v>
      </c>
      <c r="AP6" s="8">
        <f t="shared" si="11"/>
        <v>0.8</v>
      </c>
      <c r="AQ6" s="8">
        <f t="shared" si="12"/>
        <v>99</v>
      </c>
      <c r="AR6" s="6">
        <f t="shared" si="13"/>
        <v>0.1</v>
      </c>
      <c r="AS6" s="42" t="e">
        <f t="shared" si="14"/>
        <v>#N/A</v>
      </c>
      <c r="AT6" s="6">
        <f t="shared" si="15"/>
        <v>1.546</v>
      </c>
      <c r="AU6" s="6">
        <f t="shared" si="15"/>
        <v>4.3570000000000002</v>
      </c>
      <c r="AV6" s="6">
        <f t="shared" si="15"/>
        <v>8.5839999999999996</v>
      </c>
      <c r="AW6" s="6">
        <f t="shared" si="15"/>
        <v>17.486999999999998</v>
      </c>
      <c r="AX6" s="6">
        <f t="shared" si="15"/>
        <v>58.634999999999998</v>
      </c>
      <c r="AY6" s="6">
        <f t="shared" si="15"/>
        <v>7.7590000000000003</v>
      </c>
      <c r="AZ6" s="6">
        <f t="shared" si="15"/>
        <v>1.2410000000000001</v>
      </c>
      <c r="BA6" s="6">
        <f t="shared" si="15"/>
        <v>0.39100000000000001</v>
      </c>
      <c r="BB6" s="6" t="e">
        <f t="shared" si="16"/>
        <v>#N/A</v>
      </c>
      <c r="BC6" s="6" t="e">
        <f t="shared" si="17"/>
        <v>#N/A</v>
      </c>
      <c r="BD6" s="6" t="e">
        <f t="shared" si="18"/>
        <v>#N/A</v>
      </c>
      <c r="BE6" s="6" t="e">
        <f t="shared" si="19"/>
        <v>#N/A</v>
      </c>
      <c r="BF6" s="6" t="e">
        <f t="shared" si="20"/>
        <v>#N/A</v>
      </c>
      <c r="BG6" s="6" t="e">
        <f t="shared" si="20"/>
        <v>#N/A</v>
      </c>
      <c r="BH6" s="6" t="e">
        <f t="shared" si="20"/>
        <v>#N/A</v>
      </c>
      <c r="BI6" s="6" t="e">
        <f t="shared" si="20"/>
        <v>#N/A</v>
      </c>
      <c r="BJ6" s="6" t="e">
        <f t="shared" si="21"/>
        <v>#N/A</v>
      </c>
      <c r="BK6" s="6" t="e">
        <f t="shared" si="21"/>
        <v>#N/A</v>
      </c>
      <c r="BL6" s="6" t="e">
        <f t="shared" si="21"/>
        <v>#N/A</v>
      </c>
      <c r="BM6" s="6" t="e">
        <f t="shared" si="21"/>
        <v>#N/A</v>
      </c>
      <c r="BN6" s="6" t="e">
        <f t="shared" si="21"/>
        <v>#N/A</v>
      </c>
      <c r="BO6" s="6" t="e">
        <f t="shared" si="21"/>
        <v>#N/A</v>
      </c>
      <c r="BP6" s="6" t="e">
        <f t="shared" si="21"/>
        <v>#N/A</v>
      </c>
      <c r="BQ6" s="6" t="e">
        <f t="shared" si="21"/>
        <v>#N/A</v>
      </c>
      <c r="BR6" s="6" t="e">
        <f t="shared" si="21"/>
        <v>#N/A</v>
      </c>
      <c r="BS6" s="6" t="e">
        <f t="shared" si="21"/>
        <v>#N/A</v>
      </c>
      <c r="BT6" s="6" t="e">
        <f t="shared" si="22"/>
        <v>#N/A</v>
      </c>
      <c r="BU6" s="6" t="e">
        <f t="shared" si="22"/>
        <v>#N/A</v>
      </c>
      <c r="BV6" s="6" t="e">
        <f t="shared" si="22"/>
        <v>#N/A</v>
      </c>
      <c r="BW6" s="6" t="e">
        <f t="shared" si="22"/>
        <v>#N/A</v>
      </c>
      <c r="BX6" s="6" t="e">
        <f t="shared" si="22"/>
        <v>#N/A</v>
      </c>
      <c r="BY6" s="6" t="e">
        <f t="shared" si="22"/>
        <v>#N/A</v>
      </c>
      <c r="BZ6" s="6" t="e">
        <f t="shared" si="22"/>
        <v>#N/A</v>
      </c>
      <c r="CA6" s="6" t="e">
        <f t="shared" si="22"/>
        <v>#N/A</v>
      </c>
      <c r="CB6" s="6" t="e">
        <f t="shared" si="22"/>
        <v>#N/A</v>
      </c>
      <c r="CC6"/>
    </row>
    <row r="7" spans="1:81" s="6" customFormat="1" hidden="1" x14ac:dyDescent="0.2">
      <c r="A7" s="6">
        <v>5</v>
      </c>
      <c r="B7" s="6" t="b">
        <v>1</v>
      </c>
      <c r="C7" s="6" t="s">
        <v>23</v>
      </c>
      <c r="D7" s="6" t="s">
        <v>210</v>
      </c>
      <c r="E7" s="6">
        <f t="shared" si="0"/>
        <v>0</v>
      </c>
      <c r="F7" s="6" t="s">
        <v>53</v>
      </c>
      <c r="G7" s="7">
        <v>1</v>
      </c>
      <c r="H7" s="7" t="s">
        <v>627</v>
      </c>
      <c r="I7" s="7" t="s">
        <v>983</v>
      </c>
      <c r="J7" s="6" t="s">
        <v>71</v>
      </c>
      <c r="K7" s="6" t="s">
        <v>30</v>
      </c>
      <c r="L7" s="10">
        <f t="shared" si="1"/>
        <v>15.001104920891263</v>
      </c>
      <c r="M7" s="6">
        <v>19.100000000000001</v>
      </c>
      <c r="P7" s="6">
        <v>20</v>
      </c>
      <c r="Q7" s="8">
        <f t="shared" si="2"/>
        <v>21.053977134721311</v>
      </c>
      <c r="R7" s="6">
        <v>7</v>
      </c>
      <c r="T7" s="6">
        <v>7.27</v>
      </c>
      <c r="U7" s="6">
        <f t="shared" si="3"/>
        <v>2</v>
      </c>
      <c r="W7" s="6" t="s">
        <v>59</v>
      </c>
      <c r="X7" s="6" t="s">
        <v>59</v>
      </c>
      <c r="Y7" s="6">
        <v>136.37</v>
      </c>
      <c r="Z7" s="10">
        <f t="shared" si="4"/>
        <v>2.3159999999999998</v>
      </c>
      <c r="AA7" s="6">
        <v>6.25</v>
      </c>
      <c r="AB7" s="9" t="s">
        <v>219</v>
      </c>
      <c r="AC7" s="9" t="s">
        <v>220</v>
      </c>
      <c r="AD7" s="6">
        <v>29.974</v>
      </c>
      <c r="AF7" s="6">
        <f t="shared" si="5"/>
        <v>2.198</v>
      </c>
      <c r="AG7" s="11">
        <f t="shared" si="6"/>
        <v>0.20860033209964307</v>
      </c>
      <c r="AH7" s="6">
        <f t="shared" si="7"/>
        <v>9.09</v>
      </c>
      <c r="AI7" s="6">
        <f t="shared" si="8"/>
        <v>53.6</v>
      </c>
      <c r="AJ7" s="6">
        <f t="shared" si="9"/>
        <v>0.8</v>
      </c>
      <c r="AK7" s="6">
        <f t="shared" si="10"/>
        <v>0</v>
      </c>
      <c r="AL7" s="6">
        <f t="shared" si="10"/>
        <v>24.245039551413747</v>
      </c>
      <c r="AM7" s="6" t="str">
        <f t="shared" si="10"/>
        <v>n.a.</v>
      </c>
      <c r="AN7" s="6">
        <f t="shared" si="10"/>
        <v>0</v>
      </c>
      <c r="AO7" s="6">
        <f t="shared" si="10"/>
        <v>0</v>
      </c>
      <c r="AP7" s="8">
        <f t="shared" si="11"/>
        <v>0.5</v>
      </c>
      <c r="AQ7" s="8">
        <f t="shared" si="12"/>
        <v>99.5</v>
      </c>
      <c r="AR7" s="6" t="str">
        <f t="shared" si="13"/>
        <v>BPQL</v>
      </c>
      <c r="AS7" s="42" t="e">
        <f t="shared" si="14"/>
        <v>#N/A</v>
      </c>
      <c r="AT7" s="6">
        <f t="shared" si="15"/>
        <v>5.8220000000000001</v>
      </c>
      <c r="AU7" s="6">
        <f t="shared" si="15"/>
        <v>14.135</v>
      </c>
      <c r="AV7" s="6">
        <f t="shared" si="15"/>
        <v>15.617000000000001</v>
      </c>
      <c r="AW7" s="6">
        <f t="shared" si="15"/>
        <v>18.611999999999998</v>
      </c>
      <c r="AX7" s="6">
        <f t="shared" si="15"/>
        <v>43.01</v>
      </c>
      <c r="AY7" s="6">
        <f t="shared" si="15"/>
        <v>0.95199999999999996</v>
      </c>
      <c r="AZ7" s="6">
        <f t="shared" si="15"/>
        <v>1.0469999999999999</v>
      </c>
      <c r="BA7" s="6">
        <f t="shared" si="15"/>
        <v>0.80500000000000005</v>
      </c>
      <c r="BB7" s="6" t="e">
        <f t="shared" si="16"/>
        <v>#N/A</v>
      </c>
      <c r="BC7" s="6" t="e">
        <f t="shared" si="17"/>
        <v>#N/A</v>
      </c>
      <c r="BD7" s="6" t="e">
        <f t="shared" si="18"/>
        <v>#N/A</v>
      </c>
      <c r="BE7" s="6" t="e">
        <f t="shared" si="19"/>
        <v>#N/A</v>
      </c>
      <c r="BF7" s="6" t="e">
        <f t="shared" si="20"/>
        <v>#N/A</v>
      </c>
      <c r="BG7" s="6" t="e">
        <f t="shared" si="20"/>
        <v>#N/A</v>
      </c>
      <c r="BH7" s="6" t="e">
        <f t="shared" si="20"/>
        <v>#N/A</v>
      </c>
      <c r="BI7" s="6" t="e">
        <f t="shared" si="20"/>
        <v>#N/A</v>
      </c>
      <c r="BJ7" s="6" t="e">
        <f t="shared" si="21"/>
        <v>#N/A</v>
      </c>
      <c r="BK7" s="6" t="e">
        <f t="shared" si="21"/>
        <v>#N/A</v>
      </c>
      <c r="BL7" s="6" t="e">
        <f t="shared" si="21"/>
        <v>#N/A</v>
      </c>
      <c r="BM7" s="6" t="e">
        <f t="shared" si="21"/>
        <v>#N/A</v>
      </c>
      <c r="BN7" s="6" t="e">
        <f t="shared" si="21"/>
        <v>#N/A</v>
      </c>
      <c r="BO7" s="6" t="e">
        <f t="shared" si="21"/>
        <v>#N/A</v>
      </c>
      <c r="BP7" s="6" t="e">
        <f t="shared" si="21"/>
        <v>#N/A</v>
      </c>
      <c r="BQ7" s="6" t="e">
        <f t="shared" si="21"/>
        <v>#N/A</v>
      </c>
      <c r="BR7" s="6" t="e">
        <f t="shared" si="21"/>
        <v>#N/A</v>
      </c>
      <c r="BS7" s="6" t="e">
        <f t="shared" si="21"/>
        <v>#N/A</v>
      </c>
      <c r="BT7" s="6" t="e">
        <f t="shared" si="22"/>
        <v>#N/A</v>
      </c>
      <c r="BU7" s="6" t="e">
        <f t="shared" si="22"/>
        <v>#N/A</v>
      </c>
      <c r="BV7" s="6" t="e">
        <f t="shared" si="22"/>
        <v>#N/A</v>
      </c>
      <c r="BW7" s="6" t="e">
        <f t="shared" si="22"/>
        <v>#N/A</v>
      </c>
      <c r="BX7" s="6" t="e">
        <f t="shared" si="22"/>
        <v>#N/A</v>
      </c>
      <c r="BY7" s="6" t="e">
        <f t="shared" si="22"/>
        <v>#N/A</v>
      </c>
      <c r="BZ7" s="6" t="e">
        <f t="shared" si="22"/>
        <v>#N/A</v>
      </c>
      <c r="CA7" s="6" t="e">
        <f t="shared" si="22"/>
        <v>#N/A</v>
      </c>
      <c r="CB7" s="6" t="e">
        <f t="shared" si="22"/>
        <v>#N/A</v>
      </c>
      <c r="CC7"/>
    </row>
    <row r="8" spans="1:81" s="6" customFormat="1" hidden="1" x14ac:dyDescent="0.2">
      <c r="A8" s="6">
        <v>6</v>
      </c>
      <c r="B8" s="6" t="b">
        <v>1</v>
      </c>
      <c r="C8" s="6" t="s">
        <v>24</v>
      </c>
      <c r="D8" s="6" t="s">
        <v>32</v>
      </c>
      <c r="E8" s="6">
        <f t="shared" si="0"/>
        <v>0</v>
      </c>
      <c r="F8" s="6" t="s">
        <v>53</v>
      </c>
      <c r="G8" s="7">
        <v>1</v>
      </c>
      <c r="H8" s="7" t="s">
        <v>627</v>
      </c>
      <c r="I8" s="7" t="s">
        <v>983</v>
      </c>
      <c r="J8" s="6" t="s">
        <v>71</v>
      </c>
      <c r="K8" s="6" t="s">
        <v>30</v>
      </c>
      <c r="L8" s="10">
        <f t="shared" si="1"/>
        <v>15.001104920891263</v>
      </c>
      <c r="M8" s="6">
        <v>19.100000000000001</v>
      </c>
      <c r="P8" s="6">
        <v>20</v>
      </c>
      <c r="Q8" s="8">
        <f t="shared" si="2"/>
        <v>21.053977134721311</v>
      </c>
      <c r="R8" s="6">
        <v>7</v>
      </c>
      <c r="T8" s="6">
        <v>8.11</v>
      </c>
      <c r="U8" s="6">
        <f t="shared" si="3"/>
        <v>2</v>
      </c>
      <c r="W8" s="6" t="s">
        <v>59</v>
      </c>
      <c r="X8" s="6" t="s">
        <v>59</v>
      </c>
      <c r="Y8" s="6">
        <v>136.37</v>
      </c>
      <c r="Z8" s="10">
        <f t="shared" si="4"/>
        <v>2.3159999999999998</v>
      </c>
      <c r="AA8" s="6">
        <v>6.25</v>
      </c>
      <c r="AB8" s="9" t="s">
        <v>221</v>
      </c>
      <c r="AC8" s="9" t="s">
        <v>222</v>
      </c>
      <c r="AD8" s="6">
        <v>16</v>
      </c>
      <c r="AF8" s="6">
        <f t="shared" si="5"/>
        <v>7.4009999999999998</v>
      </c>
      <c r="AG8" s="11">
        <f t="shared" si="6"/>
        <v>0.37493241679809691</v>
      </c>
      <c r="AH8" s="6">
        <f t="shared" si="7"/>
        <v>9.1300000000000008</v>
      </c>
      <c r="AI8" s="6">
        <f t="shared" si="8"/>
        <v>21.8</v>
      </c>
      <c r="AJ8" s="6">
        <f t="shared" si="9"/>
        <v>3.2</v>
      </c>
      <c r="AK8" s="6">
        <f t="shared" si="10"/>
        <v>0</v>
      </c>
      <c r="AL8" s="6">
        <f t="shared" si="10"/>
        <v>19.041245957652556</v>
      </c>
      <c r="AM8" s="6" t="str">
        <f t="shared" si="10"/>
        <v>n.a.</v>
      </c>
      <c r="AN8" s="6">
        <f t="shared" si="10"/>
        <v>0</v>
      </c>
      <c r="AO8" s="6">
        <f t="shared" si="10"/>
        <v>0</v>
      </c>
      <c r="AP8" s="8">
        <f t="shared" si="11"/>
        <v>1.1000000000000001</v>
      </c>
      <c r="AQ8" s="8">
        <f t="shared" si="12"/>
        <v>98.7</v>
      </c>
      <c r="AR8" s="6">
        <f t="shared" si="13"/>
        <v>0.1</v>
      </c>
      <c r="AS8" s="42" t="e">
        <f t="shared" si="14"/>
        <v>#N/A</v>
      </c>
      <c r="AT8" s="6" t="str">
        <f t="shared" si="15"/>
        <v>BDL</v>
      </c>
      <c r="AU8" s="6">
        <f t="shared" si="15"/>
        <v>0.75700000000000001</v>
      </c>
      <c r="AV8" s="6">
        <f t="shared" si="15"/>
        <v>6.2149999999999999</v>
      </c>
      <c r="AW8" s="6">
        <f t="shared" si="15"/>
        <v>15.237</v>
      </c>
      <c r="AX8" s="6">
        <f t="shared" si="15"/>
        <v>72.656000000000006</v>
      </c>
      <c r="AY8" s="6">
        <f t="shared" si="15"/>
        <v>4.59</v>
      </c>
      <c r="AZ8" s="6" t="str">
        <f t="shared" si="15"/>
        <v>BDL</v>
      </c>
      <c r="BA8" s="6">
        <f t="shared" si="15"/>
        <v>0.54600000000000004</v>
      </c>
      <c r="BB8" s="6" t="e">
        <f t="shared" si="16"/>
        <v>#N/A</v>
      </c>
      <c r="BC8" s="6" t="e">
        <f t="shared" si="17"/>
        <v>#N/A</v>
      </c>
      <c r="BD8" s="6" t="e">
        <f t="shared" si="18"/>
        <v>#N/A</v>
      </c>
      <c r="BE8" s="6" t="e">
        <f t="shared" si="19"/>
        <v>#N/A</v>
      </c>
      <c r="BF8" s="6" t="e">
        <f t="shared" si="20"/>
        <v>#N/A</v>
      </c>
      <c r="BG8" s="6" t="e">
        <f t="shared" si="20"/>
        <v>#N/A</v>
      </c>
      <c r="BH8" s="6" t="e">
        <f t="shared" si="20"/>
        <v>#N/A</v>
      </c>
      <c r="BI8" s="6" t="e">
        <f t="shared" si="20"/>
        <v>#N/A</v>
      </c>
      <c r="BJ8" s="6" t="e">
        <f t="shared" si="21"/>
        <v>#N/A</v>
      </c>
      <c r="BK8" s="6" t="e">
        <f t="shared" si="21"/>
        <v>#N/A</v>
      </c>
      <c r="BL8" s="6" t="e">
        <f t="shared" si="21"/>
        <v>#N/A</v>
      </c>
      <c r="BM8" s="6" t="e">
        <f t="shared" si="21"/>
        <v>#N/A</v>
      </c>
      <c r="BN8" s="6" t="e">
        <f t="shared" si="21"/>
        <v>#N/A</v>
      </c>
      <c r="BO8" s="6" t="e">
        <f t="shared" si="21"/>
        <v>#N/A</v>
      </c>
      <c r="BP8" s="6" t="e">
        <f t="shared" si="21"/>
        <v>#N/A</v>
      </c>
      <c r="BQ8" s="6" t="e">
        <f t="shared" si="21"/>
        <v>#N/A</v>
      </c>
      <c r="BR8" s="6" t="e">
        <f t="shared" si="21"/>
        <v>#N/A</v>
      </c>
      <c r="BS8" s="6" t="e">
        <f t="shared" si="21"/>
        <v>#N/A</v>
      </c>
      <c r="BT8" s="6" t="e">
        <f t="shared" si="22"/>
        <v>#N/A</v>
      </c>
      <c r="BU8" s="6" t="e">
        <f t="shared" si="22"/>
        <v>#N/A</v>
      </c>
      <c r="BV8" s="6" t="e">
        <f t="shared" si="22"/>
        <v>#N/A</v>
      </c>
      <c r="BW8" s="6" t="e">
        <f t="shared" si="22"/>
        <v>#N/A</v>
      </c>
      <c r="BX8" s="6" t="e">
        <f t="shared" si="22"/>
        <v>#N/A</v>
      </c>
      <c r="BY8" s="6" t="e">
        <f t="shared" si="22"/>
        <v>#N/A</v>
      </c>
      <c r="BZ8" s="6" t="e">
        <f t="shared" si="22"/>
        <v>#N/A</v>
      </c>
      <c r="CA8" s="6" t="e">
        <f t="shared" si="22"/>
        <v>#N/A</v>
      </c>
      <c r="CB8" s="6" t="e">
        <f t="shared" si="22"/>
        <v>#N/A</v>
      </c>
      <c r="CC8"/>
    </row>
    <row r="9" spans="1:81" s="6" customFormat="1" hidden="1" x14ac:dyDescent="0.2">
      <c r="A9" s="6">
        <v>7</v>
      </c>
      <c r="B9" s="6" t="b">
        <v>1</v>
      </c>
      <c r="C9" s="6" t="s">
        <v>25</v>
      </c>
      <c r="D9" s="6" t="s">
        <v>33</v>
      </c>
      <c r="E9" s="6">
        <f t="shared" si="0"/>
        <v>0</v>
      </c>
      <c r="F9" s="6" t="s">
        <v>53</v>
      </c>
      <c r="G9" s="7">
        <v>1</v>
      </c>
      <c r="H9" s="7" t="s">
        <v>627</v>
      </c>
      <c r="I9" s="7" t="s">
        <v>983</v>
      </c>
      <c r="J9" s="6" t="s">
        <v>71</v>
      </c>
      <c r="K9" s="6" t="s">
        <v>30</v>
      </c>
      <c r="L9" s="10">
        <f t="shared" si="1"/>
        <v>15.001104920891263</v>
      </c>
      <c r="M9" s="6">
        <v>19.100000000000001</v>
      </c>
      <c r="P9" s="6">
        <v>20</v>
      </c>
      <c r="Q9" s="8">
        <f t="shared" si="2"/>
        <v>21.053977134721311</v>
      </c>
      <c r="R9" s="6">
        <v>7</v>
      </c>
      <c r="T9" s="6">
        <v>9.0399999999999991</v>
      </c>
      <c r="U9" s="6">
        <f t="shared" si="3"/>
        <v>2</v>
      </c>
      <c r="W9" s="6" t="s">
        <v>59</v>
      </c>
      <c r="X9" s="6" t="s">
        <v>59</v>
      </c>
      <c r="Y9" s="6">
        <v>136.37</v>
      </c>
      <c r="Z9" s="10">
        <f t="shared" si="4"/>
        <v>2.3159999999999998</v>
      </c>
      <c r="AA9" s="6">
        <v>6.25</v>
      </c>
      <c r="AB9" s="9" t="s">
        <v>223</v>
      </c>
      <c r="AC9" s="9" t="s">
        <v>211</v>
      </c>
      <c r="AD9" s="6">
        <v>24</v>
      </c>
      <c r="AF9" s="6">
        <f t="shared" si="5"/>
        <v>2.1059999999999999</v>
      </c>
      <c r="AG9" s="11">
        <f t="shared" si="6"/>
        <v>0.16003398252468423</v>
      </c>
      <c r="AH9" s="6">
        <f t="shared" si="7"/>
        <v>9.16</v>
      </c>
      <c r="AI9" s="6">
        <f t="shared" si="8"/>
        <v>12.8</v>
      </c>
      <c r="AJ9" s="6">
        <f t="shared" si="9"/>
        <v>25.4</v>
      </c>
      <c r="AK9" s="6">
        <f t="shared" si="10"/>
        <v>0</v>
      </c>
      <c r="AL9" s="6">
        <f t="shared" si="10"/>
        <v>13.974134291077474</v>
      </c>
      <c r="AM9" s="6" t="str">
        <f t="shared" si="10"/>
        <v>n.a.</v>
      </c>
      <c r="AN9" s="6">
        <f t="shared" si="10"/>
        <v>10.675747379373998</v>
      </c>
      <c r="AO9" s="6">
        <f t="shared" si="10"/>
        <v>3.8019846242425595</v>
      </c>
      <c r="AP9" s="8">
        <f t="shared" si="11"/>
        <v>0.9</v>
      </c>
      <c r="AQ9" s="8">
        <f t="shared" si="12"/>
        <v>99</v>
      </c>
      <c r="AR9" s="6" t="str">
        <f t="shared" si="13"/>
        <v>BPQL</v>
      </c>
      <c r="AS9" s="42" t="e">
        <f t="shared" si="14"/>
        <v>#N/A</v>
      </c>
      <c r="AT9" s="6" t="str">
        <f t="shared" si="15"/>
        <v>BDL</v>
      </c>
      <c r="AU9" s="6" t="str">
        <f t="shared" si="15"/>
        <v>BPQL</v>
      </c>
      <c r="AV9" s="6">
        <f t="shared" si="15"/>
        <v>3.633</v>
      </c>
      <c r="AW9" s="6">
        <f t="shared" si="15"/>
        <v>7.3120000000000003</v>
      </c>
      <c r="AX9" s="6">
        <f t="shared" si="15"/>
        <v>65.287999999999997</v>
      </c>
      <c r="AY9" s="6">
        <f t="shared" si="15"/>
        <v>22.190999999999999</v>
      </c>
      <c r="AZ9" s="6">
        <f t="shared" si="15"/>
        <v>1.071</v>
      </c>
      <c r="BA9" s="6">
        <f t="shared" si="15"/>
        <v>0.32300000000000001</v>
      </c>
      <c r="BB9" s="6" t="e">
        <f t="shared" si="16"/>
        <v>#N/A</v>
      </c>
      <c r="BC9" s="6" t="e">
        <f t="shared" si="17"/>
        <v>#N/A</v>
      </c>
      <c r="BD9" s="6" t="e">
        <f t="shared" si="18"/>
        <v>#N/A</v>
      </c>
      <c r="BE9" s="6" t="e">
        <f t="shared" si="19"/>
        <v>#N/A</v>
      </c>
      <c r="BF9" s="6" t="e">
        <f t="shared" si="20"/>
        <v>#N/A</v>
      </c>
      <c r="BG9" s="6" t="e">
        <f t="shared" si="20"/>
        <v>#N/A</v>
      </c>
      <c r="BH9" s="6" t="e">
        <f t="shared" si="20"/>
        <v>#N/A</v>
      </c>
      <c r="BI9" s="6" t="e">
        <f t="shared" si="20"/>
        <v>#N/A</v>
      </c>
      <c r="BJ9" s="6" t="e">
        <f t="shared" si="21"/>
        <v>#N/A</v>
      </c>
      <c r="BK9" s="6" t="e">
        <f t="shared" si="21"/>
        <v>#N/A</v>
      </c>
      <c r="BL9" s="6" t="e">
        <f t="shared" si="21"/>
        <v>#N/A</v>
      </c>
      <c r="BM9" s="6" t="e">
        <f t="shared" si="21"/>
        <v>#N/A</v>
      </c>
      <c r="BN9" s="6" t="e">
        <f t="shared" si="21"/>
        <v>#N/A</v>
      </c>
      <c r="BO9" s="6" t="e">
        <f t="shared" si="21"/>
        <v>#N/A</v>
      </c>
      <c r="BP9" s="6" t="e">
        <f t="shared" si="21"/>
        <v>#N/A</v>
      </c>
      <c r="BQ9" s="6" t="e">
        <f t="shared" si="21"/>
        <v>#N/A</v>
      </c>
      <c r="BR9" s="6" t="e">
        <f t="shared" si="21"/>
        <v>#N/A</v>
      </c>
      <c r="BS9" s="6" t="e">
        <f t="shared" si="21"/>
        <v>#N/A</v>
      </c>
      <c r="BT9" s="6" t="e">
        <f t="shared" si="22"/>
        <v>#N/A</v>
      </c>
      <c r="BU9" s="6" t="e">
        <f t="shared" si="22"/>
        <v>#N/A</v>
      </c>
      <c r="BV9" s="6" t="e">
        <f t="shared" si="22"/>
        <v>#N/A</v>
      </c>
      <c r="BW9" s="6" t="e">
        <f t="shared" si="22"/>
        <v>#N/A</v>
      </c>
      <c r="BX9" s="6" t="e">
        <f t="shared" si="22"/>
        <v>#N/A</v>
      </c>
      <c r="BY9" s="6" t="e">
        <f t="shared" si="22"/>
        <v>#N/A</v>
      </c>
      <c r="BZ9" s="6" t="e">
        <f t="shared" si="22"/>
        <v>#N/A</v>
      </c>
      <c r="CA9" s="6" t="e">
        <f t="shared" si="22"/>
        <v>#N/A</v>
      </c>
      <c r="CB9" s="6" t="e">
        <f t="shared" si="22"/>
        <v>#N/A</v>
      </c>
      <c r="CC9"/>
    </row>
    <row r="10" spans="1:81" s="6" customFormat="1" hidden="1" x14ac:dyDescent="0.2">
      <c r="A10" s="6">
        <v>8</v>
      </c>
      <c r="B10" s="6" t="b">
        <v>1</v>
      </c>
      <c r="C10" s="6" t="s">
        <v>26</v>
      </c>
      <c r="D10" s="6" t="s">
        <v>34</v>
      </c>
      <c r="E10" s="6">
        <f t="shared" si="0"/>
        <v>0</v>
      </c>
      <c r="F10" s="6" t="s">
        <v>53</v>
      </c>
      <c r="G10" s="7">
        <v>1</v>
      </c>
      <c r="H10" s="7" t="s">
        <v>627</v>
      </c>
      <c r="I10" s="7" t="s">
        <v>983</v>
      </c>
      <c r="J10" s="6" t="s">
        <v>71</v>
      </c>
      <c r="K10" s="6" t="s">
        <v>30</v>
      </c>
      <c r="L10" s="10">
        <f t="shared" si="1"/>
        <v>15.001104920891263</v>
      </c>
      <c r="M10" s="6">
        <v>19.100000000000001</v>
      </c>
      <c r="P10" s="6">
        <v>20</v>
      </c>
      <c r="Q10" s="8">
        <f t="shared" si="2"/>
        <v>21.053977134721311</v>
      </c>
      <c r="R10" s="6">
        <v>7</v>
      </c>
      <c r="T10" s="6">
        <v>10.06</v>
      </c>
      <c r="U10" s="6">
        <f t="shared" si="3"/>
        <v>2</v>
      </c>
      <c r="W10" s="6" t="s">
        <v>59</v>
      </c>
      <c r="X10" s="6" t="s">
        <v>59</v>
      </c>
      <c r="Y10" s="6">
        <v>136.37</v>
      </c>
      <c r="Z10" s="10">
        <f t="shared" si="4"/>
        <v>2.3159999999999998</v>
      </c>
      <c r="AA10" s="6">
        <v>6.25</v>
      </c>
      <c r="AB10" s="9" t="s">
        <v>224</v>
      </c>
      <c r="AC10" s="9" t="s">
        <v>225</v>
      </c>
      <c r="AD10" s="6">
        <v>24</v>
      </c>
      <c r="AF10" s="6">
        <f t="shared" si="5"/>
        <v>0.316</v>
      </c>
      <c r="AG10" s="11">
        <f t="shared" si="6"/>
        <v>2.4012696333238472E-2</v>
      </c>
      <c r="AH10" s="6" t="e">
        <f t="shared" si="7"/>
        <v>#N/A</v>
      </c>
      <c r="AI10" s="6" t="e">
        <f t="shared" si="8"/>
        <v>#N/A</v>
      </c>
      <c r="AJ10" s="6" t="e">
        <f t="shared" si="9"/>
        <v>#N/A</v>
      </c>
      <c r="AK10" s="6">
        <f t="shared" si="10"/>
        <v>5.4560364394869953</v>
      </c>
      <c r="AL10" s="6">
        <f t="shared" si="10"/>
        <v>11.302562853327313</v>
      </c>
      <c r="AM10" s="6" t="str">
        <f t="shared" si="10"/>
        <v>n.a.</v>
      </c>
      <c r="AN10" s="6">
        <f t="shared" si="10"/>
        <v>38.542607693001329</v>
      </c>
      <c r="AO10" s="6">
        <f t="shared" si="10"/>
        <v>5.9622524356860778</v>
      </c>
      <c r="AP10" s="8" t="e">
        <f t="shared" si="11"/>
        <v>#N/A</v>
      </c>
      <c r="AQ10" s="8" t="e">
        <f t="shared" si="12"/>
        <v>#N/A</v>
      </c>
      <c r="AR10" s="6" t="e">
        <f t="shared" si="13"/>
        <v>#N/A</v>
      </c>
      <c r="AS10" s="42" t="e">
        <f t="shared" si="14"/>
        <v>#N/A</v>
      </c>
      <c r="AT10" s="6" t="e">
        <f t="shared" si="15"/>
        <v>#N/A</v>
      </c>
      <c r="AU10" s="6" t="e">
        <f t="shared" si="15"/>
        <v>#N/A</v>
      </c>
      <c r="AV10" s="6" t="e">
        <f t="shared" si="15"/>
        <v>#N/A</v>
      </c>
      <c r="AW10" s="6" t="e">
        <f t="shared" si="15"/>
        <v>#N/A</v>
      </c>
      <c r="AX10" s="6" t="e">
        <f t="shared" si="15"/>
        <v>#N/A</v>
      </c>
      <c r="AY10" s="6" t="e">
        <f t="shared" si="15"/>
        <v>#N/A</v>
      </c>
      <c r="AZ10" s="6" t="e">
        <f t="shared" si="15"/>
        <v>#N/A</v>
      </c>
      <c r="BA10" s="6" t="e">
        <f t="shared" si="15"/>
        <v>#N/A</v>
      </c>
      <c r="BB10" s="6" t="e">
        <f t="shared" si="16"/>
        <v>#N/A</v>
      </c>
      <c r="BC10" s="6" t="e">
        <f t="shared" si="17"/>
        <v>#N/A</v>
      </c>
      <c r="BD10" s="6" t="e">
        <f t="shared" si="18"/>
        <v>#N/A</v>
      </c>
      <c r="BE10" s="6" t="e">
        <f t="shared" si="19"/>
        <v>#N/A</v>
      </c>
      <c r="BF10" s="6" t="e">
        <f t="shared" si="20"/>
        <v>#N/A</v>
      </c>
      <c r="BG10" s="6" t="e">
        <f t="shared" si="20"/>
        <v>#N/A</v>
      </c>
      <c r="BH10" s="6" t="e">
        <f t="shared" si="20"/>
        <v>#N/A</v>
      </c>
      <c r="BI10" s="6" t="e">
        <f t="shared" si="20"/>
        <v>#N/A</v>
      </c>
      <c r="BJ10" s="6" t="e">
        <f t="shared" si="21"/>
        <v>#N/A</v>
      </c>
      <c r="BK10" s="6" t="e">
        <f t="shared" si="21"/>
        <v>#N/A</v>
      </c>
      <c r="BL10" s="6" t="e">
        <f t="shared" si="21"/>
        <v>#N/A</v>
      </c>
      <c r="BM10" s="6" t="e">
        <f t="shared" si="21"/>
        <v>#N/A</v>
      </c>
      <c r="BN10" s="6" t="e">
        <f t="shared" si="21"/>
        <v>#N/A</v>
      </c>
      <c r="BO10" s="6" t="e">
        <f t="shared" si="21"/>
        <v>#N/A</v>
      </c>
      <c r="BP10" s="6" t="e">
        <f t="shared" si="21"/>
        <v>#N/A</v>
      </c>
      <c r="BQ10" s="6" t="e">
        <f t="shared" si="21"/>
        <v>#N/A</v>
      </c>
      <c r="BR10" s="6" t="e">
        <f t="shared" si="21"/>
        <v>#N/A</v>
      </c>
      <c r="BS10" s="6" t="e">
        <f t="shared" si="21"/>
        <v>#N/A</v>
      </c>
      <c r="BT10" s="6" t="e">
        <f t="shared" si="22"/>
        <v>#N/A</v>
      </c>
      <c r="BU10" s="6" t="e">
        <f t="shared" si="22"/>
        <v>#N/A</v>
      </c>
      <c r="BV10" s="6" t="e">
        <f t="shared" si="22"/>
        <v>#N/A</v>
      </c>
      <c r="BW10" s="6" t="e">
        <f t="shared" si="22"/>
        <v>#N/A</v>
      </c>
      <c r="BX10" s="6" t="e">
        <f t="shared" si="22"/>
        <v>#N/A</v>
      </c>
      <c r="BY10" s="6" t="e">
        <f t="shared" si="22"/>
        <v>#N/A</v>
      </c>
      <c r="BZ10" s="6" t="e">
        <f t="shared" si="22"/>
        <v>#N/A</v>
      </c>
      <c r="CA10" s="6" t="e">
        <f t="shared" si="22"/>
        <v>#N/A</v>
      </c>
      <c r="CB10" s="6" t="e">
        <f t="shared" si="22"/>
        <v>#N/A</v>
      </c>
      <c r="CC10"/>
    </row>
    <row r="11" spans="1:81" s="6" customFormat="1" hidden="1" x14ac:dyDescent="0.2">
      <c r="A11" s="6">
        <v>9</v>
      </c>
      <c r="B11" s="6" t="b">
        <v>1</v>
      </c>
      <c r="C11" s="6" t="s">
        <v>27</v>
      </c>
      <c r="D11" s="6" t="s">
        <v>35</v>
      </c>
      <c r="E11" s="6">
        <f t="shared" si="0"/>
        <v>0</v>
      </c>
      <c r="F11" s="6" t="s">
        <v>53</v>
      </c>
      <c r="G11" s="7">
        <v>1</v>
      </c>
      <c r="H11" s="7" t="s">
        <v>627</v>
      </c>
      <c r="I11" s="7" t="s">
        <v>983</v>
      </c>
      <c r="J11" s="6" t="s">
        <v>71</v>
      </c>
      <c r="K11" s="6" t="s">
        <v>30</v>
      </c>
      <c r="L11" s="10">
        <f t="shared" si="1"/>
        <v>15.001104920891263</v>
      </c>
      <c r="M11" s="6">
        <v>19.100000000000001</v>
      </c>
      <c r="P11" s="6">
        <v>20</v>
      </c>
      <c r="Q11" s="8">
        <f t="shared" si="2"/>
        <v>21.053977134721311</v>
      </c>
      <c r="R11" s="6">
        <v>7</v>
      </c>
      <c r="T11" s="6">
        <v>12.14</v>
      </c>
      <c r="U11" s="6">
        <f t="shared" si="3"/>
        <v>2</v>
      </c>
      <c r="W11" s="6" t="s">
        <v>59</v>
      </c>
      <c r="X11" s="6" t="s">
        <v>59</v>
      </c>
      <c r="Y11" s="6">
        <v>136.37</v>
      </c>
      <c r="Z11" s="10">
        <f t="shared" si="4"/>
        <v>2.3159999999999998</v>
      </c>
      <c r="AA11" s="6">
        <v>6.25</v>
      </c>
      <c r="AB11" s="9" t="s">
        <v>226</v>
      </c>
      <c r="AC11" s="9" t="s">
        <v>228</v>
      </c>
      <c r="AD11" s="6">
        <v>48.034999999999997</v>
      </c>
      <c r="AF11" s="6">
        <f t="shared" si="5"/>
        <v>1.091</v>
      </c>
      <c r="AG11" s="11">
        <f t="shared" si="6"/>
        <v>0.165930090504815</v>
      </c>
      <c r="AH11" s="6">
        <f t="shared" si="7"/>
        <v>9.2100000000000009</v>
      </c>
      <c r="AI11" s="6">
        <f t="shared" si="8"/>
        <v>6.4</v>
      </c>
      <c r="AJ11" s="6">
        <f t="shared" si="9"/>
        <v>87.8</v>
      </c>
      <c r="AK11" s="6">
        <f t="shared" si="10"/>
        <v>98.896093784658419</v>
      </c>
      <c r="AL11" s="6">
        <f t="shared" si="10"/>
        <v>18.38462555138457</v>
      </c>
      <c r="AM11" s="6" t="str">
        <f t="shared" si="10"/>
        <v>n.a.</v>
      </c>
      <c r="AN11" s="6">
        <f t="shared" si="10"/>
        <v>0</v>
      </c>
      <c r="AO11" s="6">
        <f t="shared" si="10"/>
        <v>0</v>
      </c>
      <c r="AP11" s="8">
        <f t="shared" si="11"/>
        <v>2</v>
      </c>
      <c r="AQ11" s="8">
        <f t="shared" si="12"/>
        <v>98</v>
      </c>
      <c r="AR11" s="6" t="str">
        <f t="shared" si="13"/>
        <v>BPQL</v>
      </c>
      <c r="AS11" s="42" t="e">
        <f t="shared" si="14"/>
        <v>#N/A</v>
      </c>
      <c r="AT11" s="6" t="str">
        <f t="shared" si="15"/>
        <v>BDL</v>
      </c>
      <c r="AU11" s="6" t="str">
        <f t="shared" si="15"/>
        <v>BDL</v>
      </c>
      <c r="AV11" s="6" t="str">
        <f t="shared" si="15"/>
        <v>BDL</v>
      </c>
      <c r="AW11" s="6" t="str">
        <f t="shared" si="15"/>
        <v>BDL</v>
      </c>
      <c r="AX11" s="6">
        <f t="shared" si="15"/>
        <v>0.40799999999999997</v>
      </c>
      <c r="AY11" s="6" t="str">
        <f t="shared" si="15"/>
        <v>BPQL</v>
      </c>
      <c r="AZ11" s="6">
        <f t="shared" si="15"/>
        <v>4.0250000000000004</v>
      </c>
      <c r="BA11" s="6">
        <f t="shared" si="15"/>
        <v>95.269000000000005</v>
      </c>
      <c r="BB11" s="6" t="e">
        <f t="shared" si="16"/>
        <v>#N/A</v>
      </c>
      <c r="BC11" s="6" t="e">
        <f t="shared" si="17"/>
        <v>#N/A</v>
      </c>
      <c r="BD11" s="6" t="e">
        <f t="shared" si="18"/>
        <v>#N/A</v>
      </c>
      <c r="BE11" s="6" t="e">
        <f t="shared" si="19"/>
        <v>#N/A</v>
      </c>
      <c r="BF11" s="6" t="e">
        <f t="shared" si="20"/>
        <v>#N/A</v>
      </c>
      <c r="BG11" s="6" t="e">
        <f t="shared" si="20"/>
        <v>#N/A</v>
      </c>
      <c r="BH11" s="6" t="e">
        <f t="shared" si="20"/>
        <v>#N/A</v>
      </c>
      <c r="BI11" s="6" t="e">
        <f t="shared" si="20"/>
        <v>#N/A</v>
      </c>
      <c r="BJ11" s="6" t="e">
        <f t="shared" si="21"/>
        <v>#N/A</v>
      </c>
      <c r="BK11" s="6" t="e">
        <f t="shared" si="21"/>
        <v>#N/A</v>
      </c>
      <c r="BL11" s="6" t="e">
        <f t="shared" si="21"/>
        <v>#N/A</v>
      </c>
      <c r="BM11" s="6" t="e">
        <f t="shared" si="21"/>
        <v>#N/A</v>
      </c>
      <c r="BN11" s="6" t="e">
        <f t="shared" si="21"/>
        <v>#N/A</v>
      </c>
      <c r="BO11" s="6" t="e">
        <f t="shared" si="21"/>
        <v>#N/A</v>
      </c>
      <c r="BP11" s="6" t="e">
        <f t="shared" si="21"/>
        <v>#N/A</v>
      </c>
      <c r="BQ11" s="6" t="e">
        <f t="shared" si="21"/>
        <v>#N/A</v>
      </c>
      <c r="BR11" s="6" t="e">
        <f t="shared" si="21"/>
        <v>#N/A</v>
      </c>
      <c r="BS11" s="6" t="e">
        <f t="shared" si="21"/>
        <v>#N/A</v>
      </c>
      <c r="BT11" s="6" t="e">
        <f t="shared" si="22"/>
        <v>#N/A</v>
      </c>
      <c r="BU11" s="6" t="e">
        <f t="shared" si="22"/>
        <v>#N/A</v>
      </c>
      <c r="BV11" s="6" t="e">
        <f t="shared" si="22"/>
        <v>#N/A</v>
      </c>
      <c r="BW11" s="6" t="e">
        <f t="shared" si="22"/>
        <v>#N/A</v>
      </c>
      <c r="BX11" s="6" t="e">
        <f t="shared" si="22"/>
        <v>#N/A</v>
      </c>
      <c r="BY11" s="6" t="e">
        <f t="shared" si="22"/>
        <v>#N/A</v>
      </c>
      <c r="BZ11" s="6" t="e">
        <f t="shared" si="22"/>
        <v>#N/A</v>
      </c>
      <c r="CA11" s="6" t="e">
        <f t="shared" si="22"/>
        <v>#N/A</v>
      </c>
      <c r="CB11" s="6" t="e">
        <f t="shared" si="22"/>
        <v>#N/A</v>
      </c>
      <c r="CC11"/>
    </row>
    <row r="12" spans="1:81" s="6" customFormat="1" hidden="1" x14ac:dyDescent="0.2">
      <c r="A12" s="6">
        <v>10</v>
      </c>
      <c r="B12" s="6" t="b">
        <v>0</v>
      </c>
      <c r="C12" s="6" t="s">
        <v>28</v>
      </c>
      <c r="D12" s="6" t="s">
        <v>36</v>
      </c>
      <c r="E12" s="6">
        <f t="shared" si="0"/>
        <v>0</v>
      </c>
      <c r="F12" s="6" t="s">
        <v>53</v>
      </c>
      <c r="G12" s="7">
        <v>1</v>
      </c>
      <c r="H12" s="7" t="s">
        <v>627</v>
      </c>
      <c r="I12" s="7" t="s">
        <v>983</v>
      </c>
      <c r="J12" s="6" t="s">
        <v>71</v>
      </c>
      <c r="K12" s="6" t="s">
        <v>30</v>
      </c>
      <c r="L12" s="10">
        <f t="shared" si="1"/>
        <v>15.001104920891263</v>
      </c>
      <c r="M12" s="6">
        <v>19.100000000000001</v>
      </c>
      <c r="P12" s="6">
        <v>20</v>
      </c>
      <c r="Q12" s="8">
        <f t="shared" si="2"/>
        <v>21.053977134721311</v>
      </c>
      <c r="R12" s="6">
        <v>7</v>
      </c>
      <c r="T12" s="6">
        <v>15.83</v>
      </c>
      <c r="U12" s="6">
        <f t="shared" si="3"/>
        <v>2</v>
      </c>
      <c r="W12" s="6" t="s">
        <v>59</v>
      </c>
      <c r="X12" s="6" t="s">
        <v>59</v>
      </c>
      <c r="Y12" s="6">
        <v>136.37</v>
      </c>
      <c r="Z12" s="10">
        <f t="shared" si="4"/>
        <v>2.3159999999999998</v>
      </c>
      <c r="AA12" s="6">
        <v>6.25</v>
      </c>
      <c r="AB12" s="9" t="s">
        <v>229</v>
      </c>
      <c r="AC12" s="9" t="s">
        <v>230</v>
      </c>
      <c r="AD12" s="6">
        <v>40</v>
      </c>
      <c r="AF12" s="6" t="e">
        <f t="shared" si="5"/>
        <v>#N/A</v>
      </c>
      <c r="AG12" s="11" t="e">
        <f t="shared" si="6"/>
        <v>#N/A</v>
      </c>
      <c r="AH12" s="6" t="e">
        <f t="shared" si="7"/>
        <v>#N/A</v>
      </c>
      <c r="AI12" s="6" t="e">
        <f t="shared" si="8"/>
        <v>#N/A</v>
      </c>
      <c r="AJ12" s="6" t="e">
        <f t="shared" si="9"/>
        <v>#N/A</v>
      </c>
      <c r="AK12" s="6" t="e">
        <f t="shared" si="10"/>
        <v>#N/A</v>
      </c>
      <c r="AL12" s="6" t="e">
        <f t="shared" si="10"/>
        <v>#N/A</v>
      </c>
      <c r="AM12" s="6" t="e">
        <f t="shared" si="10"/>
        <v>#N/A</v>
      </c>
      <c r="AN12" s="6" t="e">
        <f t="shared" si="10"/>
        <v>#N/A</v>
      </c>
      <c r="AO12" s="6" t="e">
        <f t="shared" si="10"/>
        <v>#N/A</v>
      </c>
      <c r="AP12" s="8" t="e">
        <f t="shared" si="11"/>
        <v>#N/A</v>
      </c>
      <c r="AQ12" s="8" t="e">
        <f t="shared" si="12"/>
        <v>#N/A</v>
      </c>
      <c r="AR12" s="6" t="e">
        <f t="shared" si="13"/>
        <v>#N/A</v>
      </c>
      <c r="AS12" s="42" t="e">
        <f t="shared" si="14"/>
        <v>#N/A</v>
      </c>
      <c r="AT12" s="6" t="e">
        <f t="shared" si="15"/>
        <v>#N/A</v>
      </c>
      <c r="AU12" s="6" t="e">
        <f t="shared" si="15"/>
        <v>#N/A</v>
      </c>
      <c r="AV12" s="6" t="e">
        <f t="shared" si="15"/>
        <v>#N/A</v>
      </c>
      <c r="AW12" s="6" t="e">
        <f t="shared" si="15"/>
        <v>#N/A</v>
      </c>
      <c r="AX12" s="6" t="e">
        <f t="shared" si="15"/>
        <v>#N/A</v>
      </c>
      <c r="AY12" s="6" t="e">
        <f t="shared" si="15"/>
        <v>#N/A</v>
      </c>
      <c r="AZ12" s="6" t="e">
        <f t="shared" si="15"/>
        <v>#N/A</v>
      </c>
      <c r="BA12" s="6" t="e">
        <f t="shared" si="15"/>
        <v>#N/A</v>
      </c>
      <c r="BB12" s="6" t="e">
        <f t="shared" si="16"/>
        <v>#N/A</v>
      </c>
      <c r="BC12" s="6" t="e">
        <f t="shared" si="17"/>
        <v>#N/A</v>
      </c>
      <c r="BD12" s="6" t="e">
        <f t="shared" si="18"/>
        <v>#N/A</v>
      </c>
      <c r="BE12" s="6" t="e">
        <f t="shared" si="19"/>
        <v>#N/A</v>
      </c>
      <c r="BF12" s="6" t="e">
        <f t="shared" si="20"/>
        <v>#N/A</v>
      </c>
      <c r="BG12" s="6" t="e">
        <f t="shared" si="20"/>
        <v>#N/A</v>
      </c>
      <c r="BH12" s="6" t="e">
        <f t="shared" si="20"/>
        <v>#N/A</v>
      </c>
      <c r="BI12" s="6" t="e">
        <f t="shared" si="20"/>
        <v>#N/A</v>
      </c>
      <c r="BJ12" s="6" t="e">
        <f t="shared" si="21"/>
        <v>#N/A</v>
      </c>
      <c r="BK12" s="6" t="e">
        <f t="shared" si="21"/>
        <v>#N/A</v>
      </c>
      <c r="BL12" s="6" t="e">
        <f t="shared" si="21"/>
        <v>#N/A</v>
      </c>
      <c r="BM12" s="6" t="e">
        <f t="shared" si="21"/>
        <v>#N/A</v>
      </c>
      <c r="BN12" s="6" t="e">
        <f t="shared" si="21"/>
        <v>#N/A</v>
      </c>
      <c r="BO12" s="6" t="e">
        <f t="shared" si="21"/>
        <v>#N/A</v>
      </c>
      <c r="BP12" s="6" t="e">
        <f t="shared" si="21"/>
        <v>#N/A</v>
      </c>
      <c r="BQ12" s="6" t="e">
        <f t="shared" si="21"/>
        <v>#N/A</v>
      </c>
      <c r="BR12" s="6" t="e">
        <f t="shared" si="21"/>
        <v>#N/A</v>
      </c>
      <c r="BS12" s="6" t="e">
        <f t="shared" si="21"/>
        <v>#N/A</v>
      </c>
      <c r="BT12" s="6" t="e">
        <f t="shared" si="22"/>
        <v>#N/A</v>
      </c>
      <c r="BU12" s="6" t="e">
        <f t="shared" si="22"/>
        <v>#N/A</v>
      </c>
      <c r="BV12" s="6" t="e">
        <f t="shared" si="22"/>
        <v>#N/A</v>
      </c>
      <c r="BW12" s="6" t="e">
        <f t="shared" si="22"/>
        <v>#N/A</v>
      </c>
      <c r="BX12" s="6" t="e">
        <f t="shared" si="22"/>
        <v>#N/A</v>
      </c>
      <c r="BY12" s="6" t="e">
        <f t="shared" si="22"/>
        <v>#N/A</v>
      </c>
      <c r="BZ12" s="6" t="e">
        <f t="shared" si="22"/>
        <v>#N/A</v>
      </c>
      <c r="CA12" s="6" t="e">
        <f t="shared" si="22"/>
        <v>#N/A</v>
      </c>
      <c r="CB12" s="6" t="e">
        <f t="shared" si="22"/>
        <v>#N/A</v>
      </c>
      <c r="CC12"/>
    </row>
    <row r="13" spans="1:81" s="6" customFormat="1" hidden="1" x14ac:dyDescent="0.2">
      <c r="A13" s="6">
        <v>11</v>
      </c>
      <c r="B13" s="6" t="b">
        <v>1</v>
      </c>
      <c r="C13" s="6" t="s">
        <v>29</v>
      </c>
      <c r="D13" s="6" t="s">
        <v>54</v>
      </c>
      <c r="E13" s="6">
        <f t="shared" si="0"/>
        <v>0</v>
      </c>
      <c r="F13" s="6" t="s">
        <v>53</v>
      </c>
      <c r="G13" s="7">
        <v>1</v>
      </c>
      <c r="H13" s="7" t="s">
        <v>627</v>
      </c>
      <c r="I13" s="7" t="s">
        <v>983</v>
      </c>
      <c r="J13" s="6" t="s">
        <v>71</v>
      </c>
      <c r="K13" s="6" t="s">
        <v>30</v>
      </c>
      <c r="L13" s="10">
        <f t="shared" si="1"/>
        <v>15.001104920891263</v>
      </c>
      <c r="M13" s="6">
        <v>19.100000000000001</v>
      </c>
      <c r="P13" s="6">
        <v>20</v>
      </c>
      <c r="Q13" s="8">
        <f t="shared" si="2"/>
        <v>21.053977134721311</v>
      </c>
      <c r="R13" s="6">
        <v>7</v>
      </c>
      <c r="T13" s="6">
        <v>9.5</v>
      </c>
      <c r="U13" s="6">
        <f t="shared" si="3"/>
        <v>2</v>
      </c>
      <c r="W13" s="6" t="s">
        <v>59</v>
      </c>
      <c r="X13" s="6" t="s">
        <v>59</v>
      </c>
      <c r="Y13" s="6">
        <v>136.37</v>
      </c>
      <c r="Z13" s="10">
        <f t="shared" si="4"/>
        <v>2.3159999999999998</v>
      </c>
      <c r="AA13" s="6">
        <v>6.25</v>
      </c>
      <c r="AB13" s="9"/>
      <c r="AC13" s="9"/>
      <c r="AD13" s="6">
        <v>48</v>
      </c>
      <c r="AF13" s="6">
        <f t="shared" si="5"/>
        <v>1.222</v>
      </c>
      <c r="AG13" s="11">
        <f t="shared" si="6"/>
        <v>0.18571844885580641</v>
      </c>
      <c r="AH13" s="6">
        <f t="shared" si="7"/>
        <v>9.17</v>
      </c>
      <c r="AI13" s="6">
        <f t="shared" si="8"/>
        <v>11.9</v>
      </c>
      <c r="AJ13" s="6">
        <f t="shared" si="9"/>
        <v>29.1</v>
      </c>
      <c r="AK13" s="6">
        <f t="shared" ref="AK13:AO22" si="23">VLOOKUP($C13,intactMSdata,COLUMN()-COLUMN($AK$3)+4,FALSE)</f>
        <v>0</v>
      </c>
      <c r="AL13" s="6">
        <f t="shared" si="23"/>
        <v>14.288081718707874</v>
      </c>
      <c r="AM13" s="6" t="str">
        <f t="shared" si="23"/>
        <v>n.a.</v>
      </c>
      <c r="AN13" s="6">
        <f t="shared" si="23"/>
        <v>11.435500530910899</v>
      </c>
      <c r="AO13" s="6">
        <f t="shared" si="23"/>
        <v>4.0999875873226825</v>
      </c>
      <c r="AP13" s="8">
        <f t="shared" si="11"/>
        <v>1.2</v>
      </c>
      <c r="AQ13" s="8">
        <f t="shared" si="12"/>
        <v>98.8</v>
      </c>
      <c r="AR13" s="6" t="str">
        <f t="shared" si="13"/>
        <v>BPQL</v>
      </c>
      <c r="AS13" s="42" t="e">
        <f t="shared" si="14"/>
        <v>#N/A</v>
      </c>
      <c r="AT13" s="6" t="str">
        <f t="shared" ref="AT13:BA22" si="24">VLOOKUP($C13,dataPhCEX,COLUMN()-COLUMN($AT$3)+2,FALSE)</f>
        <v>BDL</v>
      </c>
      <c r="AU13" s="6">
        <f t="shared" si="24"/>
        <v>0.30599999999999999</v>
      </c>
      <c r="AV13" s="6">
        <f t="shared" si="24"/>
        <v>3.3809999999999998</v>
      </c>
      <c r="AW13" s="6">
        <f t="shared" si="24"/>
        <v>6.4349999999999996</v>
      </c>
      <c r="AX13" s="6">
        <f t="shared" si="24"/>
        <v>59.485999999999997</v>
      </c>
      <c r="AY13" s="6">
        <f t="shared" si="24"/>
        <v>22.018999999999998</v>
      </c>
      <c r="AZ13" s="6">
        <f t="shared" si="24"/>
        <v>5.4050000000000002</v>
      </c>
      <c r="BA13" s="6">
        <f t="shared" si="24"/>
        <v>2.968</v>
      </c>
      <c r="BB13" s="6" t="e">
        <f t="shared" si="16"/>
        <v>#N/A</v>
      </c>
      <c r="BC13" s="6" t="e">
        <f t="shared" si="17"/>
        <v>#N/A</v>
      </c>
      <c r="BD13" s="6" t="e">
        <f t="shared" si="18"/>
        <v>#N/A</v>
      </c>
      <c r="BE13" s="6" t="e">
        <f t="shared" si="19"/>
        <v>#N/A</v>
      </c>
      <c r="BF13" s="6" t="e">
        <f t="shared" si="20"/>
        <v>#N/A</v>
      </c>
      <c r="BG13" s="6" t="e">
        <f t="shared" si="20"/>
        <v>#N/A</v>
      </c>
      <c r="BH13" s="6" t="e">
        <f t="shared" si="20"/>
        <v>#N/A</v>
      </c>
      <c r="BI13" s="6" t="e">
        <f t="shared" si="20"/>
        <v>#N/A</v>
      </c>
      <c r="BJ13" s="6" t="e">
        <f t="shared" si="21"/>
        <v>#N/A</v>
      </c>
      <c r="BK13" s="6" t="e">
        <f t="shared" si="21"/>
        <v>#N/A</v>
      </c>
      <c r="BL13" s="6" t="e">
        <f t="shared" si="21"/>
        <v>#N/A</v>
      </c>
      <c r="BM13" s="6" t="e">
        <f t="shared" si="21"/>
        <v>#N/A</v>
      </c>
      <c r="BN13" s="6" t="e">
        <f t="shared" si="21"/>
        <v>#N/A</v>
      </c>
      <c r="BO13" s="6" t="e">
        <f t="shared" si="21"/>
        <v>#N/A</v>
      </c>
      <c r="BP13" s="6" t="e">
        <f t="shared" si="21"/>
        <v>#N/A</v>
      </c>
      <c r="BQ13" s="6" t="e">
        <f t="shared" si="21"/>
        <v>#N/A</v>
      </c>
      <c r="BR13" s="6" t="e">
        <f t="shared" si="21"/>
        <v>#N/A</v>
      </c>
      <c r="BS13" s="6" t="e">
        <f t="shared" si="21"/>
        <v>#N/A</v>
      </c>
      <c r="BT13" s="6" t="e">
        <f t="shared" si="22"/>
        <v>#N/A</v>
      </c>
      <c r="BU13" s="6" t="e">
        <f t="shared" si="22"/>
        <v>#N/A</v>
      </c>
      <c r="BV13" s="6" t="e">
        <f t="shared" si="22"/>
        <v>#N/A</v>
      </c>
      <c r="BW13" s="6" t="e">
        <f t="shared" si="22"/>
        <v>#N/A</v>
      </c>
      <c r="BX13" s="6" t="e">
        <f t="shared" si="22"/>
        <v>#N/A</v>
      </c>
      <c r="BY13" s="6" t="e">
        <f t="shared" si="22"/>
        <v>#N/A</v>
      </c>
      <c r="BZ13" s="6" t="e">
        <f t="shared" si="22"/>
        <v>#N/A</v>
      </c>
      <c r="CA13" s="6" t="e">
        <f t="shared" si="22"/>
        <v>#N/A</v>
      </c>
      <c r="CB13" s="6" t="e">
        <f t="shared" si="22"/>
        <v>#N/A</v>
      </c>
      <c r="CC13"/>
    </row>
    <row r="14" spans="1:81" s="6" customFormat="1" hidden="1" x14ac:dyDescent="0.2">
      <c r="A14" s="6">
        <v>12</v>
      </c>
      <c r="B14" s="6" t="b">
        <v>1</v>
      </c>
      <c r="C14" s="6" t="s">
        <v>132</v>
      </c>
      <c r="D14" s="6" t="s">
        <v>31</v>
      </c>
      <c r="E14" s="6">
        <f t="shared" si="0"/>
        <v>0</v>
      </c>
      <c r="F14" s="6" t="s">
        <v>131</v>
      </c>
      <c r="G14" s="7">
        <v>1</v>
      </c>
      <c r="H14" s="7" t="s">
        <v>627</v>
      </c>
      <c r="I14" s="7" t="s">
        <v>983</v>
      </c>
      <c r="J14" s="6" t="s">
        <v>137</v>
      </c>
      <c r="K14" s="6" t="s">
        <v>30</v>
      </c>
      <c r="L14" s="10">
        <f t="shared" si="1"/>
        <v>15.707963267948966</v>
      </c>
      <c r="M14" s="6">
        <v>20</v>
      </c>
      <c r="P14" s="6">
        <v>20</v>
      </c>
      <c r="Q14" s="8">
        <f t="shared" si="2"/>
        <v>19.999658430638792</v>
      </c>
      <c r="R14" s="6">
        <v>7</v>
      </c>
      <c r="T14" s="6">
        <v>7.46</v>
      </c>
      <c r="U14" s="6">
        <f t="shared" si="3"/>
        <v>1</v>
      </c>
      <c r="W14" s="6" t="s">
        <v>140</v>
      </c>
      <c r="X14" s="6" t="s">
        <v>59</v>
      </c>
      <c r="Y14" s="6">
        <v>134.83000000000001</v>
      </c>
      <c r="Z14" s="10">
        <f t="shared" si="4"/>
        <v>2.33</v>
      </c>
      <c r="AA14" s="6">
        <v>7.5</v>
      </c>
      <c r="AB14" s="9" t="s">
        <v>219</v>
      </c>
      <c r="AC14" s="9" t="s">
        <v>231</v>
      </c>
      <c r="AD14" s="6">
        <v>20.015999999999998</v>
      </c>
      <c r="AE14" s="6">
        <v>2.4049999999999998</v>
      </c>
      <c r="AF14" s="6">
        <f t="shared" si="5"/>
        <v>2.347</v>
      </c>
      <c r="AG14" s="11">
        <f t="shared" si="6"/>
        <v>0.14953674616167423</v>
      </c>
      <c r="AH14" s="6" t="e">
        <f t="shared" si="7"/>
        <v>#N/A</v>
      </c>
      <c r="AI14" s="6" t="e">
        <f t="shared" si="8"/>
        <v>#N/A</v>
      </c>
      <c r="AJ14" s="6" t="e">
        <f t="shared" si="9"/>
        <v>#N/A</v>
      </c>
      <c r="AK14" s="6">
        <f t="shared" si="23"/>
        <v>0</v>
      </c>
      <c r="AL14" s="6">
        <f t="shared" si="23"/>
        <v>26.196858010173251</v>
      </c>
      <c r="AM14" s="6">
        <f t="shared" si="23"/>
        <v>0</v>
      </c>
      <c r="AN14" s="6">
        <f t="shared" si="23"/>
        <v>0</v>
      </c>
      <c r="AO14" s="6">
        <f t="shared" si="23"/>
        <v>0</v>
      </c>
      <c r="AP14" s="8">
        <f t="shared" si="11"/>
        <v>0.9</v>
      </c>
      <c r="AQ14" s="8">
        <f t="shared" si="12"/>
        <v>99.1</v>
      </c>
      <c r="AR14" s="6">
        <f t="shared" si="13"/>
        <v>0</v>
      </c>
      <c r="AS14" s="42" t="e">
        <f t="shared" si="14"/>
        <v>#N/A</v>
      </c>
      <c r="AT14" s="6">
        <f t="shared" si="24"/>
        <v>6.82</v>
      </c>
      <c r="AU14" s="6">
        <f t="shared" si="24"/>
        <v>19.617000000000001</v>
      </c>
      <c r="AV14" s="6">
        <f t="shared" si="24"/>
        <v>27.702000000000002</v>
      </c>
      <c r="AW14" s="6">
        <f t="shared" si="24"/>
        <v>6.8179999999999996</v>
      </c>
      <c r="AX14" s="6">
        <f t="shared" si="24"/>
        <v>37.936</v>
      </c>
      <c r="AY14" s="6">
        <f t="shared" si="24"/>
        <v>0.71899999999999997</v>
      </c>
      <c r="AZ14" s="6" t="str">
        <f t="shared" si="24"/>
        <v>BPQL</v>
      </c>
      <c r="BA14" s="6" t="str">
        <f t="shared" si="24"/>
        <v>BPQL</v>
      </c>
      <c r="BB14" s="6" t="e">
        <f t="shared" si="16"/>
        <v>#N/A</v>
      </c>
      <c r="BC14" s="6" t="e">
        <f t="shared" si="17"/>
        <v>#N/A</v>
      </c>
      <c r="BD14" s="6" t="e">
        <f t="shared" si="18"/>
        <v>#N/A</v>
      </c>
      <c r="BE14" s="6" t="e">
        <f t="shared" si="19"/>
        <v>#N/A</v>
      </c>
      <c r="BF14" s="6" t="e">
        <f t="shared" si="20"/>
        <v>#N/A</v>
      </c>
      <c r="BG14" s="6" t="e">
        <f t="shared" si="20"/>
        <v>#N/A</v>
      </c>
      <c r="BH14" s="6" t="e">
        <f t="shared" si="20"/>
        <v>#N/A</v>
      </c>
      <c r="BI14" s="6" t="e">
        <f t="shared" si="20"/>
        <v>#N/A</v>
      </c>
      <c r="BJ14" s="6" t="e">
        <f t="shared" si="21"/>
        <v>#N/A</v>
      </c>
      <c r="BK14" s="6" t="e">
        <f t="shared" si="21"/>
        <v>#N/A</v>
      </c>
      <c r="BL14" s="6" t="e">
        <f t="shared" si="21"/>
        <v>#N/A</v>
      </c>
      <c r="BM14" s="6" t="e">
        <f t="shared" si="21"/>
        <v>#N/A</v>
      </c>
      <c r="BN14" s="6" t="e">
        <f t="shared" si="21"/>
        <v>#N/A</v>
      </c>
      <c r="BO14" s="6" t="e">
        <f t="shared" si="21"/>
        <v>#N/A</v>
      </c>
      <c r="BP14" s="6" t="e">
        <f t="shared" si="21"/>
        <v>#N/A</v>
      </c>
      <c r="BQ14" s="6" t="e">
        <f t="shared" si="21"/>
        <v>#N/A</v>
      </c>
      <c r="BR14" s="6" t="e">
        <f t="shared" si="21"/>
        <v>#N/A</v>
      </c>
      <c r="BS14" s="6" t="e">
        <f t="shared" si="21"/>
        <v>#N/A</v>
      </c>
      <c r="BT14" s="6" t="e">
        <f t="shared" si="22"/>
        <v>#N/A</v>
      </c>
      <c r="BU14" s="6" t="e">
        <f t="shared" si="22"/>
        <v>#N/A</v>
      </c>
      <c r="BV14" s="6" t="e">
        <f t="shared" si="22"/>
        <v>#N/A</v>
      </c>
      <c r="BW14" s="6" t="e">
        <f t="shared" si="22"/>
        <v>#N/A</v>
      </c>
      <c r="BX14" s="6" t="e">
        <f t="shared" si="22"/>
        <v>#N/A</v>
      </c>
      <c r="BY14" s="6" t="e">
        <f t="shared" si="22"/>
        <v>#N/A</v>
      </c>
      <c r="BZ14" s="6" t="e">
        <f t="shared" si="22"/>
        <v>#N/A</v>
      </c>
      <c r="CA14" s="6" t="e">
        <f t="shared" si="22"/>
        <v>#N/A</v>
      </c>
      <c r="CB14" s="6" t="e">
        <f t="shared" si="22"/>
        <v>#N/A</v>
      </c>
      <c r="CC14"/>
    </row>
    <row r="15" spans="1:81" s="6" customFormat="1" hidden="1" x14ac:dyDescent="0.2">
      <c r="A15" s="6">
        <v>13</v>
      </c>
      <c r="B15" s="6" t="b">
        <v>1</v>
      </c>
      <c r="C15" s="6" t="s">
        <v>133</v>
      </c>
      <c r="D15" s="6" t="s">
        <v>32</v>
      </c>
      <c r="E15" s="6">
        <f t="shared" si="0"/>
        <v>0</v>
      </c>
      <c r="F15" s="6" t="s">
        <v>131</v>
      </c>
      <c r="G15" s="7">
        <v>1</v>
      </c>
      <c r="H15" s="7" t="s">
        <v>627</v>
      </c>
      <c r="I15" s="7" t="s">
        <v>983</v>
      </c>
      <c r="J15" s="6" t="s">
        <v>137</v>
      </c>
      <c r="K15" s="6" t="s">
        <v>30</v>
      </c>
      <c r="L15" s="10">
        <f t="shared" si="1"/>
        <v>15.707963267948966</v>
      </c>
      <c r="M15" s="6">
        <v>20</v>
      </c>
      <c r="P15" s="6">
        <v>20</v>
      </c>
      <c r="Q15" s="8">
        <f t="shared" si="2"/>
        <v>19.999658430638792</v>
      </c>
      <c r="R15" s="6">
        <v>7</v>
      </c>
      <c r="T15" s="6">
        <v>8.2899999999999991</v>
      </c>
      <c r="U15" s="6">
        <f t="shared" si="3"/>
        <v>1</v>
      </c>
      <c r="W15" s="6" t="s">
        <v>140</v>
      </c>
      <c r="X15" s="6" t="s">
        <v>59</v>
      </c>
      <c r="Y15" s="6">
        <v>134.83000000000001</v>
      </c>
      <c r="Z15" s="10">
        <f t="shared" si="4"/>
        <v>2.33</v>
      </c>
      <c r="AA15" s="6">
        <v>7.5</v>
      </c>
      <c r="AB15" s="9" t="s">
        <v>232</v>
      </c>
      <c r="AC15" s="9" t="s">
        <v>220</v>
      </c>
      <c r="AD15" s="6">
        <v>20.015999999999998</v>
      </c>
      <c r="AE15" s="6">
        <v>7.375</v>
      </c>
      <c r="AF15" s="6">
        <f t="shared" si="5"/>
        <v>8.4749999999999996</v>
      </c>
      <c r="AG15" s="11">
        <f t="shared" si="6"/>
        <v>0.53997610725189138</v>
      </c>
      <c r="AH15" s="6" t="e">
        <f t="shared" si="7"/>
        <v>#N/A</v>
      </c>
      <c r="AI15" s="6" t="e">
        <f t="shared" si="8"/>
        <v>#N/A</v>
      </c>
      <c r="AJ15" s="6" t="e">
        <f t="shared" si="9"/>
        <v>#N/A</v>
      </c>
      <c r="AK15" s="6">
        <f t="shared" si="23"/>
        <v>0</v>
      </c>
      <c r="AL15" s="6">
        <f t="shared" si="23"/>
        <v>20.485119262016966</v>
      </c>
      <c r="AM15" s="6">
        <f t="shared" si="23"/>
        <v>0</v>
      </c>
      <c r="AN15" s="6">
        <f t="shared" si="23"/>
        <v>0</v>
      </c>
      <c r="AO15" s="6">
        <f t="shared" si="23"/>
        <v>0</v>
      </c>
      <c r="AP15" s="8">
        <f t="shared" si="11"/>
        <v>0.7</v>
      </c>
      <c r="AQ15" s="8">
        <f t="shared" si="12"/>
        <v>99.3</v>
      </c>
      <c r="AR15" s="6">
        <f t="shared" si="13"/>
        <v>0</v>
      </c>
      <c r="AS15" s="42" t="e">
        <f t="shared" si="14"/>
        <v>#N/A</v>
      </c>
      <c r="AT15" s="6" t="str">
        <f t="shared" si="24"/>
        <v>BDL</v>
      </c>
      <c r="AU15" s="6">
        <f t="shared" si="24"/>
        <v>0.82399999999999995</v>
      </c>
      <c r="AV15" s="6">
        <f t="shared" si="24"/>
        <v>13.853999999999999</v>
      </c>
      <c r="AW15" s="6">
        <f t="shared" si="24"/>
        <v>7.42</v>
      </c>
      <c r="AX15" s="6">
        <f t="shared" si="24"/>
        <v>71.486999999999995</v>
      </c>
      <c r="AY15" s="6">
        <f t="shared" si="24"/>
        <v>6.18</v>
      </c>
      <c r="AZ15" s="6" t="str">
        <f t="shared" si="24"/>
        <v>BDL</v>
      </c>
      <c r="BA15" s="6" t="str">
        <f t="shared" si="24"/>
        <v>BPQL</v>
      </c>
      <c r="BB15" s="6" t="e">
        <f t="shared" si="16"/>
        <v>#N/A</v>
      </c>
      <c r="BC15" s="6" t="e">
        <f t="shared" si="17"/>
        <v>#N/A</v>
      </c>
      <c r="BD15" s="6" t="e">
        <f t="shared" si="18"/>
        <v>#N/A</v>
      </c>
      <c r="BE15" s="6" t="e">
        <f t="shared" si="19"/>
        <v>#N/A</v>
      </c>
      <c r="BF15" s="6" t="e">
        <f t="shared" si="20"/>
        <v>#N/A</v>
      </c>
      <c r="BG15" s="6" t="e">
        <f t="shared" si="20"/>
        <v>#N/A</v>
      </c>
      <c r="BH15" s="6" t="e">
        <f t="shared" si="20"/>
        <v>#N/A</v>
      </c>
      <c r="BI15" s="6" t="e">
        <f t="shared" si="20"/>
        <v>#N/A</v>
      </c>
      <c r="BJ15" s="6" t="e">
        <f t="shared" si="21"/>
        <v>#N/A</v>
      </c>
      <c r="BK15" s="6" t="e">
        <f t="shared" si="21"/>
        <v>#N/A</v>
      </c>
      <c r="BL15" s="6" t="e">
        <f t="shared" si="21"/>
        <v>#N/A</v>
      </c>
      <c r="BM15" s="6" t="e">
        <f t="shared" si="21"/>
        <v>#N/A</v>
      </c>
      <c r="BN15" s="6" t="e">
        <f t="shared" si="21"/>
        <v>#N/A</v>
      </c>
      <c r="BO15" s="6" t="e">
        <f t="shared" si="21"/>
        <v>#N/A</v>
      </c>
      <c r="BP15" s="6" t="e">
        <f t="shared" si="21"/>
        <v>#N/A</v>
      </c>
      <c r="BQ15" s="6" t="e">
        <f t="shared" si="21"/>
        <v>#N/A</v>
      </c>
      <c r="BR15" s="6" t="e">
        <f t="shared" si="21"/>
        <v>#N/A</v>
      </c>
      <c r="BS15" s="6" t="e">
        <f t="shared" si="21"/>
        <v>#N/A</v>
      </c>
      <c r="BT15" s="6" t="e">
        <f t="shared" si="22"/>
        <v>#N/A</v>
      </c>
      <c r="BU15" s="6" t="e">
        <f t="shared" si="22"/>
        <v>#N/A</v>
      </c>
      <c r="BV15" s="6" t="e">
        <f t="shared" si="22"/>
        <v>#N/A</v>
      </c>
      <c r="BW15" s="6" t="e">
        <f t="shared" si="22"/>
        <v>#N/A</v>
      </c>
      <c r="BX15" s="6" t="e">
        <f t="shared" si="22"/>
        <v>#N/A</v>
      </c>
      <c r="BY15" s="6" t="e">
        <f t="shared" si="22"/>
        <v>#N/A</v>
      </c>
      <c r="BZ15" s="6" t="e">
        <f t="shared" si="22"/>
        <v>#N/A</v>
      </c>
      <c r="CA15" s="6" t="e">
        <f t="shared" si="22"/>
        <v>#N/A</v>
      </c>
      <c r="CB15" s="6" t="e">
        <f t="shared" si="22"/>
        <v>#N/A</v>
      </c>
      <c r="CC15"/>
    </row>
    <row r="16" spans="1:81" s="6" customFormat="1" hidden="1" x14ac:dyDescent="0.2">
      <c r="A16" s="6">
        <v>14</v>
      </c>
      <c r="B16" s="6" t="b">
        <v>1</v>
      </c>
      <c r="C16" s="6" t="s">
        <v>134</v>
      </c>
      <c r="D16" s="6" t="s">
        <v>33</v>
      </c>
      <c r="E16" s="6">
        <f t="shared" si="0"/>
        <v>0</v>
      </c>
      <c r="F16" s="6" t="s">
        <v>131</v>
      </c>
      <c r="G16" s="7">
        <v>1</v>
      </c>
      <c r="H16" s="7" t="s">
        <v>627</v>
      </c>
      <c r="I16" s="7" t="s">
        <v>983</v>
      </c>
      <c r="J16" s="6" t="s">
        <v>137</v>
      </c>
      <c r="K16" s="6" t="s">
        <v>30</v>
      </c>
      <c r="L16" s="10">
        <f t="shared" si="1"/>
        <v>15.707963267948966</v>
      </c>
      <c r="M16" s="6">
        <v>20</v>
      </c>
      <c r="P16" s="6">
        <v>20</v>
      </c>
      <c r="Q16" s="8">
        <f t="shared" si="2"/>
        <v>19.999658430638792</v>
      </c>
      <c r="R16" s="6">
        <v>7</v>
      </c>
      <c r="T16" s="6">
        <v>9.64</v>
      </c>
      <c r="U16" s="6">
        <f t="shared" si="3"/>
        <v>1</v>
      </c>
      <c r="W16" s="6" t="s">
        <v>140</v>
      </c>
      <c r="X16" s="6" t="s">
        <v>59</v>
      </c>
      <c r="Y16" s="6">
        <v>134.83000000000001</v>
      </c>
      <c r="Z16" s="10">
        <f t="shared" si="4"/>
        <v>2.33</v>
      </c>
      <c r="AA16" s="6">
        <v>7.5</v>
      </c>
      <c r="AB16" s="9" t="s">
        <v>221</v>
      </c>
      <c r="AC16" s="9" t="s">
        <v>223</v>
      </c>
      <c r="AD16" s="6">
        <v>29.972000000000001</v>
      </c>
      <c r="AE16" s="6">
        <v>1.052</v>
      </c>
      <c r="AF16" s="6">
        <f t="shared" si="5"/>
        <v>1.0780000000000001</v>
      </c>
      <c r="AG16" s="11">
        <f t="shared" si="6"/>
        <v>0.10284709500661937</v>
      </c>
      <c r="AH16" s="6" t="e">
        <f t="shared" si="7"/>
        <v>#N/A</v>
      </c>
      <c r="AI16" s="6" t="e">
        <f t="shared" si="8"/>
        <v>#N/A</v>
      </c>
      <c r="AJ16" s="6" t="e">
        <f t="shared" si="9"/>
        <v>#N/A</v>
      </c>
      <c r="AK16" s="6">
        <f t="shared" si="23"/>
        <v>0</v>
      </c>
      <c r="AL16" s="6">
        <f t="shared" si="23"/>
        <v>11.176453711042001</v>
      </c>
      <c r="AM16" s="6">
        <f t="shared" si="23"/>
        <v>0</v>
      </c>
      <c r="AN16" s="6">
        <f t="shared" si="23"/>
        <v>22.455682949080281</v>
      </c>
      <c r="AO16" s="6">
        <f t="shared" si="23"/>
        <v>4.4275031332313715</v>
      </c>
      <c r="AP16" s="8">
        <f t="shared" si="11"/>
        <v>1.6</v>
      </c>
      <c r="AQ16" s="8">
        <f t="shared" si="12"/>
        <v>98.4</v>
      </c>
      <c r="AR16" s="6">
        <f t="shared" si="13"/>
        <v>0</v>
      </c>
      <c r="AS16" s="42" t="e">
        <f t="shared" si="14"/>
        <v>#N/A</v>
      </c>
      <c r="AT16" s="6" t="str">
        <f t="shared" si="24"/>
        <v>BDL</v>
      </c>
      <c r="AU16" s="6" t="str">
        <f t="shared" si="24"/>
        <v>BDL</v>
      </c>
      <c r="AV16" s="6" t="str">
        <f t="shared" si="24"/>
        <v>BDL</v>
      </c>
      <c r="AW16" s="6">
        <f t="shared" si="24"/>
        <v>13.113</v>
      </c>
      <c r="AX16" s="6">
        <f t="shared" si="24"/>
        <v>54.869</v>
      </c>
      <c r="AY16" s="6">
        <f t="shared" si="24"/>
        <v>23.044</v>
      </c>
      <c r="AZ16" s="6">
        <f t="shared" si="24"/>
        <v>8.9749999999999996</v>
      </c>
      <c r="BA16" s="6" t="str">
        <f t="shared" si="24"/>
        <v>BDL</v>
      </c>
      <c r="BB16" s="6" t="e">
        <f t="shared" si="16"/>
        <v>#N/A</v>
      </c>
      <c r="BC16" s="6" t="e">
        <f t="shared" si="17"/>
        <v>#N/A</v>
      </c>
      <c r="BD16" s="6" t="e">
        <f t="shared" si="18"/>
        <v>#N/A</v>
      </c>
      <c r="BE16" s="6" t="e">
        <f t="shared" si="19"/>
        <v>#N/A</v>
      </c>
      <c r="BF16" s="6" t="e">
        <f t="shared" si="20"/>
        <v>#N/A</v>
      </c>
      <c r="BG16" s="6" t="e">
        <f t="shared" si="20"/>
        <v>#N/A</v>
      </c>
      <c r="BH16" s="6" t="e">
        <f t="shared" si="20"/>
        <v>#N/A</v>
      </c>
      <c r="BI16" s="6" t="e">
        <f t="shared" si="20"/>
        <v>#N/A</v>
      </c>
      <c r="BJ16" s="6" t="e">
        <f t="shared" si="21"/>
        <v>#N/A</v>
      </c>
      <c r="BK16" s="6" t="e">
        <f t="shared" si="21"/>
        <v>#N/A</v>
      </c>
      <c r="BL16" s="6" t="e">
        <f t="shared" si="21"/>
        <v>#N/A</v>
      </c>
      <c r="BM16" s="6" t="e">
        <f t="shared" si="21"/>
        <v>#N/A</v>
      </c>
      <c r="BN16" s="6" t="e">
        <f t="shared" si="21"/>
        <v>#N/A</v>
      </c>
      <c r="BO16" s="6" t="e">
        <f t="shared" si="21"/>
        <v>#N/A</v>
      </c>
      <c r="BP16" s="6" t="e">
        <f t="shared" si="21"/>
        <v>#N/A</v>
      </c>
      <c r="BQ16" s="6" t="e">
        <f t="shared" si="21"/>
        <v>#N/A</v>
      </c>
      <c r="BR16" s="6" t="e">
        <f t="shared" si="21"/>
        <v>#N/A</v>
      </c>
      <c r="BS16" s="6" t="e">
        <f t="shared" si="21"/>
        <v>#N/A</v>
      </c>
      <c r="BT16" s="6" t="e">
        <f t="shared" si="22"/>
        <v>#N/A</v>
      </c>
      <c r="BU16" s="6" t="e">
        <f t="shared" si="22"/>
        <v>#N/A</v>
      </c>
      <c r="BV16" s="6" t="e">
        <f t="shared" si="22"/>
        <v>#N/A</v>
      </c>
      <c r="BW16" s="6" t="e">
        <f t="shared" si="22"/>
        <v>#N/A</v>
      </c>
      <c r="BX16" s="6" t="e">
        <f t="shared" si="22"/>
        <v>#N/A</v>
      </c>
      <c r="BY16" s="6" t="e">
        <f t="shared" si="22"/>
        <v>#N/A</v>
      </c>
      <c r="BZ16" s="6" t="e">
        <f t="shared" si="22"/>
        <v>#N/A</v>
      </c>
      <c r="CA16" s="6" t="e">
        <f t="shared" si="22"/>
        <v>#N/A</v>
      </c>
      <c r="CB16" s="6" t="e">
        <f t="shared" si="22"/>
        <v>#N/A</v>
      </c>
      <c r="CC16"/>
    </row>
    <row r="17" spans="1:81" s="6" customFormat="1" hidden="1" x14ac:dyDescent="0.2">
      <c r="A17" s="6">
        <v>15</v>
      </c>
      <c r="B17" s="6" t="b">
        <v>1</v>
      </c>
      <c r="C17" s="6" t="s">
        <v>135</v>
      </c>
      <c r="D17" s="6" t="s">
        <v>138</v>
      </c>
      <c r="E17" s="6">
        <f t="shared" si="0"/>
        <v>0</v>
      </c>
      <c r="F17" s="6" t="s">
        <v>131</v>
      </c>
      <c r="G17" s="7">
        <v>1</v>
      </c>
      <c r="H17" s="7" t="s">
        <v>627</v>
      </c>
      <c r="I17" s="7" t="s">
        <v>983</v>
      </c>
      <c r="J17" s="6" t="s">
        <v>137</v>
      </c>
      <c r="K17" s="6" t="s">
        <v>30</v>
      </c>
      <c r="L17" s="10">
        <f t="shared" si="1"/>
        <v>15.707963267948966</v>
      </c>
      <c r="M17" s="6">
        <v>20</v>
      </c>
      <c r="P17" s="6">
        <v>20</v>
      </c>
      <c r="Q17" s="8">
        <f t="shared" si="2"/>
        <v>19.999658430638792</v>
      </c>
      <c r="R17" s="6">
        <v>7</v>
      </c>
      <c r="T17" s="6">
        <v>12.2</v>
      </c>
      <c r="U17" s="6">
        <f t="shared" si="3"/>
        <v>1</v>
      </c>
      <c r="W17" s="6" t="s">
        <v>140</v>
      </c>
      <c r="X17" s="6" t="s">
        <v>59</v>
      </c>
      <c r="Y17" s="6">
        <v>134.83000000000001</v>
      </c>
      <c r="Z17" s="10">
        <f t="shared" si="4"/>
        <v>2.33</v>
      </c>
      <c r="AA17" s="6">
        <v>7.5</v>
      </c>
      <c r="AB17" s="9" t="s">
        <v>224</v>
      </c>
      <c r="AC17" s="9" t="s">
        <v>233</v>
      </c>
      <c r="AD17" s="6">
        <v>39.997999999999998</v>
      </c>
      <c r="AE17" s="6">
        <v>1.343</v>
      </c>
      <c r="AF17" s="6">
        <f t="shared" si="5"/>
        <v>0.77800000000000002</v>
      </c>
      <c r="AG17" s="11">
        <f t="shared" si="6"/>
        <v>9.9054775382384233E-2</v>
      </c>
      <c r="AH17" s="6" t="e">
        <f t="shared" si="7"/>
        <v>#N/A</v>
      </c>
      <c r="AI17" s="6" t="e">
        <f t="shared" si="8"/>
        <v>#N/A</v>
      </c>
      <c r="AJ17" s="6" t="e">
        <f t="shared" si="9"/>
        <v>#N/A</v>
      </c>
      <c r="AK17" s="6">
        <f t="shared" si="23"/>
        <v>98.889686129998267</v>
      </c>
      <c r="AL17" s="6">
        <f t="shared" si="23"/>
        <v>18.654569418919451</v>
      </c>
      <c r="AM17" s="6">
        <f t="shared" si="23"/>
        <v>0</v>
      </c>
      <c r="AN17" s="6">
        <f t="shared" si="23"/>
        <v>0</v>
      </c>
      <c r="AO17" s="6">
        <f t="shared" si="23"/>
        <v>0</v>
      </c>
      <c r="AP17" s="8" t="e">
        <f t="shared" si="11"/>
        <v>#N/A</v>
      </c>
      <c r="AQ17" s="8" t="e">
        <f t="shared" si="12"/>
        <v>#N/A</v>
      </c>
      <c r="AR17" s="6" t="e">
        <f t="shared" si="13"/>
        <v>#N/A</v>
      </c>
      <c r="AS17" s="42" t="e">
        <f t="shared" si="14"/>
        <v>#N/A</v>
      </c>
      <c r="AT17" s="6" t="str">
        <f t="shared" si="24"/>
        <v>BDL</v>
      </c>
      <c r="AU17" s="6" t="str">
        <f t="shared" si="24"/>
        <v>BDL</v>
      </c>
      <c r="AV17" s="6" t="str">
        <f t="shared" si="24"/>
        <v>BDL</v>
      </c>
      <c r="AW17" s="6" t="str">
        <f t="shared" si="24"/>
        <v>BDL</v>
      </c>
      <c r="AX17" s="6">
        <f t="shared" si="24"/>
        <v>0.33600000000000002</v>
      </c>
      <c r="AY17" s="6" t="str">
        <f t="shared" si="24"/>
        <v>BPQL</v>
      </c>
      <c r="AZ17" s="6">
        <f t="shared" si="24"/>
        <v>3.895</v>
      </c>
      <c r="BA17" s="6">
        <f t="shared" si="24"/>
        <v>95.527000000000001</v>
      </c>
      <c r="BB17" s="6" t="e">
        <f t="shared" si="16"/>
        <v>#N/A</v>
      </c>
      <c r="BC17" s="6" t="e">
        <f t="shared" si="17"/>
        <v>#N/A</v>
      </c>
      <c r="BD17" s="6" t="e">
        <f t="shared" si="18"/>
        <v>#N/A</v>
      </c>
      <c r="BE17" s="6" t="e">
        <f t="shared" si="19"/>
        <v>#N/A</v>
      </c>
      <c r="BF17" s="6" t="e">
        <f t="shared" si="20"/>
        <v>#N/A</v>
      </c>
      <c r="BG17" s="6" t="e">
        <f t="shared" si="20"/>
        <v>#N/A</v>
      </c>
      <c r="BH17" s="6" t="e">
        <f t="shared" si="20"/>
        <v>#N/A</v>
      </c>
      <c r="BI17" s="6" t="e">
        <f t="shared" si="20"/>
        <v>#N/A</v>
      </c>
      <c r="BJ17" s="6" t="e">
        <f t="shared" si="21"/>
        <v>#N/A</v>
      </c>
      <c r="BK17" s="6" t="e">
        <f t="shared" si="21"/>
        <v>#N/A</v>
      </c>
      <c r="BL17" s="6" t="e">
        <f t="shared" si="21"/>
        <v>#N/A</v>
      </c>
      <c r="BM17" s="6" t="e">
        <f t="shared" si="21"/>
        <v>#N/A</v>
      </c>
      <c r="BN17" s="6" t="e">
        <f t="shared" si="21"/>
        <v>#N/A</v>
      </c>
      <c r="BO17" s="6" t="e">
        <f t="shared" si="21"/>
        <v>#N/A</v>
      </c>
      <c r="BP17" s="6" t="e">
        <f t="shared" si="21"/>
        <v>#N/A</v>
      </c>
      <c r="BQ17" s="6" t="e">
        <f t="shared" si="21"/>
        <v>#N/A</v>
      </c>
      <c r="BR17" s="6" t="e">
        <f t="shared" si="21"/>
        <v>#N/A</v>
      </c>
      <c r="BS17" s="6" t="e">
        <f t="shared" si="21"/>
        <v>#N/A</v>
      </c>
      <c r="BT17" s="6" t="e">
        <f t="shared" si="22"/>
        <v>#N/A</v>
      </c>
      <c r="BU17" s="6" t="e">
        <f t="shared" si="22"/>
        <v>#N/A</v>
      </c>
      <c r="BV17" s="6" t="e">
        <f t="shared" si="22"/>
        <v>#N/A</v>
      </c>
      <c r="BW17" s="6" t="e">
        <f t="shared" si="22"/>
        <v>#N/A</v>
      </c>
      <c r="BX17" s="6" t="e">
        <f t="shared" si="22"/>
        <v>#N/A</v>
      </c>
      <c r="BY17" s="6" t="e">
        <f t="shared" si="22"/>
        <v>#N/A</v>
      </c>
      <c r="BZ17" s="6" t="e">
        <f t="shared" si="22"/>
        <v>#N/A</v>
      </c>
      <c r="CA17" s="6" t="e">
        <f t="shared" si="22"/>
        <v>#N/A</v>
      </c>
      <c r="CB17" s="6" t="e">
        <f t="shared" si="22"/>
        <v>#N/A</v>
      </c>
      <c r="CC17"/>
    </row>
    <row r="18" spans="1:81" hidden="1" x14ac:dyDescent="0.2">
      <c r="A18" s="6">
        <v>16</v>
      </c>
      <c r="B18" s="6" t="b">
        <v>1</v>
      </c>
      <c r="C18" s="6" t="s">
        <v>136</v>
      </c>
      <c r="D18" s="6" t="s">
        <v>139</v>
      </c>
      <c r="E18" s="6">
        <f t="shared" si="0"/>
        <v>0</v>
      </c>
      <c r="F18" s="6" t="s">
        <v>131</v>
      </c>
      <c r="G18" s="7">
        <v>1</v>
      </c>
      <c r="H18" s="7" t="s">
        <v>627</v>
      </c>
      <c r="I18" s="7" t="s">
        <v>983</v>
      </c>
      <c r="J18" s="6" t="s">
        <v>137</v>
      </c>
      <c r="K18" s="6" t="s">
        <v>30</v>
      </c>
      <c r="L18" s="10">
        <f t="shared" si="1"/>
        <v>15.707963267948966</v>
      </c>
      <c r="M18" s="6">
        <v>20</v>
      </c>
      <c r="N18" s="6"/>
      <c r="O18" s="6"/>
      <c r="P18" s="6">
        <v>20</v>
      </c>
      <c r="Q18" s="8">
        <f t="shared" si="2"/>
        <v>19.999658430638792</v>
      </c>
      <c r="R18" s="6">
        <v>7</v>
      </c>
      <c r="S18" s="6"/>
      <c r="T18" s="6">
        <v>15.79</v>
      </c>
      <c r="U18" s="6">
        <f t="shared" si="3"/>
        <v>1</v>
      </c>
      <c r="V18" s="6"/>
      <c r="W18" s="6" t="s">
        <v>140</v>
      </c>
      <c r="X18" s="6" t="s">
        <v>59</v>
      </c>
      <c r="Y18" s="6">
        <v>134.83000000000001</v>
      </c>
      <c r="Z18" s="10">
        <f t="shared" si="4"/>
        <v>2.33</v>
      </c>
      <c r="AA18" s="6">
        <v>7.5</v>
      </c>
      <c r="AB18" s="9"/>
      <c r="AC18" s="9"/>
      <c r="AD18" s="6">
        <v>34.374000000000002</v>
      </c>
      <c r="AE18" s="6">
        <v>9.7000000000000003E-2</v>
      </c>
      <c r="AF18" s="6">
        <f t="shared" si="5"/>
        <v>1.042</v>
      </c>
      <c r="AG18" s="11">
        <f t="shared" si="6"/>
        <v>0.11401325274013788</v>
      </c>
      <c r="AH18" s="6" t="e">
        <f t="shared" si="7"/>
        <v>#N/A</v>
      </c>
      <c r="AI18" s="6" t="e">
        <f t="shared" si="8"/>
        <v>#N/A</v>
      </c>
      <c r="AJ18" s="6" t="e">
        <f t="shared" si="9"/>
        <v>#N/A</v>
      </c>
      <c r="AK18" s="6">
        <f t="shared" si="23"/>
        <v>97.176392261464159</v>
      </c>
      <c r="AL18" s="6">
        <f t="shared" si="23"/>
        <v>19.920633187421689</v>
      </c>
      <c r="AM18" s="6">
        <f t="shared" si="23"/>
        <v>0</v>
      </c>
      <c r="AN18" s="6">
        <f t="shared" si="23"/>
        <v>0</v>
      </c>
      <c r="AO18" s="6">
        <f t="shared" si="23"/>
        <v>0</v>
      </c>
      <c r="AP18" s="8">
        <f t="shared" si="11"/>
        <v>13.9</v>
      </c>
      <c r="AQ18" s="8">
        <f t="shared" si="12"/>
        <v>86</v>
      </c>
      <c r="AR18" s="6">
        <f t="shared" si="13"/>
        <v>0</v>
      </c>
      <c r="AS18" s="42" t="e">
        <f t="shared" si="14"/>
        <v>#N/A</v>
      </c>
      <c r="AT18" s="6" t="str">
        <f t="shared" si="24"/>
        <v>BDL</v>
      </c>
      <c r="AU18" s="6" t="str">
        <f t="shared" si="24"/>
        <v>BDL</v>
      </c>
      <c r="AV18" s="6" t="str">
        <f t="shared" si="24"/>
        <v>BPQL</v>
      </c>
      <c r="AW18" s="6">
        <f t="shared" si="24"/>
        <v>0.34699999999999998</v>
      </c>
      <c r="AX18" s="6">
        <f t="shared" si="24"/>
        <v>1.8819999999999999</v>
      </c>
      <c r="AY18" s="6">
        <f t="shared" si="24"/>
        <v>0.65100000000000002</v>
      </c>
      <c r="AZ18" s="6">
        <f t="shared" si="24"/>
        <v>0.96699999999999997</v>
      </c>
      <c r="BA18" s="6">
        <f t="shared" si="24"/>
        <v>95.822999999999993</v>
      </c>
      <c r="BB18" s="6" t="e">
        <f t="shared" si="16"/>
        <v>#N/A</v>
      </c>
      <c r="BC18" s="6" t="e">
        <f t="shared" si="17"/>
        <v>#N/A</v>
      </c>
      <c r="BD18" s="6" t="e">
        <f t="shared" si="18"/>
        <v>#N/A</v>
      </c>
      <c r="BE18" s="6" t="e">
        <f t="shared" si="19"/>
        <v>#N/A</v>
      </c>
      <c r="BF18" s="6" t="e">
        <f t="shared" si="20"/>
        <v>#N/A</v>
      </c>
      <c r="BG18" s="6" t="e">
        <f t="shared" si="20"/>
        <v>#N/A</v>
      </c>
      <c r="BH18" s="6" t="e">
        <f t="shared" si="20"/>
        <v>#N/A</v>
      </c>
      <c r="BI18" s="6" t="e">
        <f t="shared" si="20"/>
        <v>#N/A</v>
      </c>
      <c r="BJ18" s="6" t="e">
        <f t="shared" si="21"/>
        <v>#N/A</v>
      </c>
      <c r="BK18" s="6" t="e">
        <f t="shared" si="21"/>
        <v>#N/A</v>
      </c>
      <c r="BL18" s="6" t="e">
        <f t="shared" si="21"/>
        <v>#N/A</v>
      </c>
      <c r="BM18" s="6" t="e">
        <f t="shared" si="21"/>
        <v>#N/A</v>
      </c>
      <c r="BN18" s="6" t="e">
        <f t="shared" si="21"/>
        <v>#N/A</v>
      </c>
      <c r="BO18" s="6" t="e">
        <f t="shared" si="21"/>
        <v>#N/A</v>
      </c>
      <c r="BP18" s="6" t="e">
        <f t="shared" si="21"/>
        <v>#N/A</v>
      </c>
      <c r="BQ18" s="6" t="e">
        <f t="shared" si="21"/>
        <v>#N/A</v>
      </c>
      <c r="BR18" s="6" t="e">
        <f t="shared" si="21"/>
        <v>#N/A</v>
      </c>
      <c r="BS18" s="6" t="e">
        <f t="shared" si="21"/>
        <v>#N/A</v>
      </c>
      <c r="BT18" s="6" t="e">
        <f t="shared" si="22"/>
        <v>#N/A</v>
      </c>
      <c r="BU18" s="6" t="e">
        <f t="shared" si="22"/>
        <v>#N/A</v>
      </c>
      <c r="BV18" s="6" t="e">
        <f t="shared" si="22"/>
        <v>#N/A</v>
      </c>
      <c r="BW18" s="6" t="e">
        <f t="shared" si="22"/>
        <v>#N/A</v>
      </c>
      <c r="BX18" s="6" t="e">
        <f t="shared" si="22"/>
        <v>#N/A</v>
      </c>
      <c r="BY18" s="6" t="e">
        <f t="shared" si="22"/>
        <v>#N/A</v>
      </c>
      <c r="BZ18" s="6" t="e">
        <f t="shared" si="22"/>
        <v>#N/A</v>
      </c>
      <c r="CA18" s="6" t="e">
        <f t="shared" si="22"/>
        <v>#N/A</v>
      </c>
      <c r="CB18" s="6" t="e">
        <f t="shared" si="22"/>
        <v>#N/A</v>
      </c>
    </row>
    <row r="19" spans="1:81" hidden="1" x14ac:dyDescent="0.2">
      <c r="A19" s="6">
        <v>17</v>
      </c>
      <c r="B19" s="6" t="b">
        <v>1</v>
      </c>
      <c r="C19" s="6" t="s">
        <v>141</v>
      </c>
      <c r="D19" s="6" t="s">
        <v>31</v>
      </c>
      <c r="E19" s="6">
        <f t="shared" si="0"/>
        <v>0</v>
      </c>
      <c r="F19" s="6" t="s">
        <v>130</v>
      </c>
      <c r="G19" s="7">
        <v>1</v>
      </c>
      <c r="H19" s="7" t="s">
        <v>627</v>
      </c>
      <c r="I19" s="7" t="s">
        <v>983</v>
      </c>
      <c r="J19" s="6" t="s">
        <v>137</v>
      </c>
      <c r="K19" s="6" t="s">
        <v>30</v>
      </c>
      <c r="L19" s="10">
        <f t="shared" si="1"/>
        <v>15.707963267948966</v>
      </c>
      <c r="M19" s="6">
        <v>20</v>
      </c>
      <c r="N19" s="6"/>
      <c r="O19" s="6"/>
      <c r="P19" s="6">
        <v>20</v>
      </c>
      <c r="Q19" s="8">
        <f t="shared" si="2"/>
        <v>19.774032743874454</v>
      </c>
      <c r="R19" s="6">
        <v>7</v>
      </c>
      <c r="S19" s="6"/>
      <c r="T19" s="6">
        <v>7.57</v>
      </c>
      <c r="U19" s="6">
        <f t="shared" si="3"/>
        <v>0</v>
      </c>
      <c r="V19" s="6"/>
      <c r="W19" s="6" t="s">
        <v>174</v>
      </c>
      <c r="X19" s="6" t="s">
        <v>174</v>
      </c>
      <c r="Y19" s="6">
        <v>45.86</v>
      </c>
      <c r="Z19" s="10">
        <f t="shared" si="4"/>
        <v>6.7729999999999997</v>
      </c>
      <c r="AA19" s="6">
        <v>6.25</v>
      </c>
      <c r="AB19" s="9" t="s">
        <v>219</v>
      </c>
      <c r="AC19" s="9" t="s">
        <v>232</v>
      </c>
      <c r="AD19" s="6">
        <v>23.998999999999999</v>
      </c>
      <c r="AE19" s="6">
        <v>2.161</v>
      </c>
      <c r="AF19" s="6">
        <f t="shared" si="5"/>
        <v>2.052</v>
      </c>
      <c r="AG19" s="11">
        <f t="shared" si="6"/>
        <v>0.15854603161561751</v>
      </c>
      <c r="AH19" s="6">
        <f t="shared" si="7"/>
        <v>9.1199999999999992</v>
      </c>
      <c r="AI19" s="6">
        <f t="shared" si="8"/>
        <v>49.4</v>
      </c>
      <c r="AJ19" s="6">
        <f t="shared" si="9"/>
        <v>2.1</v>
      </c>
      <c r="AK19" s="6">
        <f t="shared" si="23"/>
        <v>0</v>
      </c>
      <c r="AL19" s="6">
        <f t="shared" si="23"/>
        <v>31.732178589371749</v>
      </c>
      <c r="AM19" s="6" t="str">
        <f t="shared" si="23"/>
        <v>n.a.</v>
      </c>
      <c r="AN19" s="6">
        <f t="shared" si="23"/>
        <v>0</v>
      </c>
      <c r="AO19" s="6">
        <f t="shared" si="23"/>
        <v>0</v>
      </c>
      <c r="AP19" s="8">
        <f t="shared" si="11"/>
        <v>0.6</v>
      </c>
      <c r="AQ19" s="8">
        <f t="shared" si="12"/>
        <v>99.4</v>
      </c>
      <c r="AR19" s="6">
        <f t="shared" si="13"/>
        <v>0</v>
      </c>
      <c r="AS19" s="42" t="e">
        <f t="shared" si="14"/>
        <v>#N/A</v>
      </c>
      <c r="AT19" s="6">
        <f t="shared" si="24"/>
        <v>5.2830000000000004</v>
      </c>
      <c r="AU19" s="6">
        <f t="shared" si="24"/>
        <v>14.605</v>
      </c>
      <c r="AV19" s="6">
        <f t="shared" si="24"/>
        <v>25.849</v>
      </c>
      <c r="AW19" s="6">
        <f t="shared" si="24"/>
        <v>9.4019999999999992</v>
      </c>
      <c r="AX19" s="6">
        <f t="shared" si="24"/>
        <v>41.203000000000003</v>
      </c>
      <c r="AY19" s="6">
        <f t="shared" si="24"/>
        <v>2.5579999999999998</v>
      </c>
      <c r="AZ19" s="6">
        <f t="shared" si="24"/>
        <v>0.308</v>
      </c>
      <c r="BA19" s="6">
        <f t="shared" si="24"/>
        <v>0.79300000000000004</v>
      </c>
      <c r="BB19" s="6" t="e">
        <f t="shared" si="16"/>
        <v>#N/A</v>
      </c>
      <c r="BC19" s="6" t="e">
        <f t="shared" si="17"/>
        <v>#N/A</v>
      </c>
      <c r="BD19" s="6" t="e">
        <f t="shared" si="18"/>
        <v>#N/A</v>
      </c>
      <c r="BE19" s="6" t="e">
        <f t="shared" si="19"/>
        <v>#N/A</v>
      </c>
      <c r="BF19" s="6">
        <f t="shared" si="20"/>
        <v>0</v>
      </c>
      <c r="BG19" s="6">
        <f t="shared" si="20"/>
        <v>0</v>
      </c>
      <c r="BH19" s="6">
        <f t="shared" si="20"/>
        <v>29.1</v>
      </c>
      <c r="BI19" s="6">
        <f t="shared" si="20"/>
        <v>0</v>
      </c>
      <c r="BJ19" s="6" t="e">
        <f t="shared" ref="BJ19:BY43" si="25">VLOOKUP($C19,data_Gmap,COLUMN()-COLUMN($BJ$2)+4,FALSE)</f>
        <v>#N/A</v>
      </c>
      <c r="BK19" s="6" t="e">
        <f t="shared" si="25"/>
        <v>#N/A</v>
      </c>
      <c r="BL19" s="6" t="e">
        <f t="shared" si="25"/>
        <v>#N/A</v>
      </c>
      <c r="BM19" s="6" t="e">
        <f t="shared" si="25"/>
        <v>#N/A</v>
      </c>
      <c r="BN19" s="6" t="e">
        <f t="shared" si="25"/>
        <v>#N/A</v>
      </c>
      <c r="BO19" s="6" t="e">
        <f t="shared" si="25"/>
        <v>#N/A</v>
      </c>
      <c r="BP19" s="6" t="e">
        <f t="shared" si="25"/>
        <v>#N/A</v>
      </c>
      <c r="BQ19" s="6" t="e">
        <f t="shared" si="25"/>
        <v>#N/A</v>
      </c>
      <c r="BR19" s="6" t="e">
        <f t="shared" si="25"/>
        <v>#N/A</v>
      </c>
      <c r="BS19" s="6" t="e">
        <f t="shared" si="25"/>
        <v>#N/A</v>
      </c>
      <c r="BT19" s="6" t="e">
        <f t="shared" si="25"/>
        <v>#N/A</v>
      </c>
      <c r="BU19" s="6" t="e">
        <f t="shared" si="25"/>
        <v>#N/A</v>
      </c>
      <c r="BV19" s="6" t="e">
        <f t="shared" si="25"/>
        <v>#N/A</v>
      </c>
      <c r="BW19" s="6" t="e">
        <f t="shared" si="25"/>
        <v>#N/A</v>
      </c>
      <c r="BX19" s="6" t="e">
        <f t="shared" si="25"/>
        <v>#N/A</v>
      </c>
      <c r="BY19" s="6" t="e">
        <f t="shared" si="25"/>
        <v>#N/A</v>
      </c>
      <c r="BZ19" s="6" t="e">
        <f t="shared" ref="BT19:CB47" si="26">VLOOKUP($C19,data_Gmap,COLUMN()-COLUMN($BJ$2)+4,FALSE)</f>
        <v>#N/A</v>
      </c>
      <c r="CA19" s="6" t="e">
        <f t="shared" si="26"/>
        <v>#N/A</v>
      </c>
      <c r="CB19" s="6" t="e">
        <f t="shared" si="26"/>
        <v>#N/A</v>
      </c>
    </row>
    <row r="20" spans="1:81" hidden="1" x14ac:dyDescent="0.2">
      <c r="A20" s="6">
        <v>18</v>
      </c>
      <c r="B20" s="6" t="b">
        <v>1</v>
      </c>
      <c r="C20" s="6" t="s">
        <v>142</v>
      </c>
      <c r="D20" s="6" t="s">
        <v>32</v>
      </c>
      <c r="E20" s="6">
        <f t="shared" si="0"/>
        <v>0</v>
      </c>
      <c r="F20" s="6" t="s">
        <v>130</v>
      </c>
      <c r="G20" s="7">
        <v>1</v>
      </c>
      <c r="H20" s="7" t="s">
        <v>627</v>
      </c>
      <c r="I20" s="7" t="s">
        <v>983</v>
      </c>
      <c r="J20" s="6" t="s">
        <v>137</v>
      </c>
      <c r="K20" s="6" t="s">
        <v>30</v>
      </c>
      <c r="L20" s="10">
        <f t="shared" si="1"/>
        <v>15.707963267948966</v>
      </c>
      <c r="M20" s="6">
        <v>20</v>
      </c>
      <c r="N20" s="6"/>
      <c r="O20" s="6"/>
      <c r="P20" s="6">
        <v>20</v>
      </c>
      <c r="Q20" s="8">
        <f t="shared" si="2"/>
        <v>19.774032743874454</v>
      </c>
      <c r="R20" s="6">
        <v>7</v>
      </c>
      <c r="S20" s="6"/>
      <c r="T20" s="6">
        <v>8.26</v>
      </c>
      <c r="U20" s="6">
        <f t="shared" si="3"/>
        <v>0</v>
      </c>
      <c r="V20" s="6"/>
      <c r="W20" s="6" t="s">
        <v>174</v>
      </c>
      <c r="X20" s="6" t="s">
        <v>174</v>
      </c>
      <c r="Y20" s="6">
        <v>45.86</v>
      </c>
      <c r="Z20" s="10">
        <f t="shared" si="4"/>
        <v>6.7729999999999997</v>
      </c>
      <c r="AA20" s="6">
        <v>6.25</v>
      </c>
      <c r="AB20" s="9" t="s">
        <v>220</v>
      </c>
      <c r="AC20" s="9" t="s">
        <v>221</v>
      </c>
      <c r="AD20" s="6">
        <v>15.994</v>
      </c>
      <c r="AE20" s="6">
        <v>6.492</v>
      </c>
      <c r="AF20" s="6">
        <f t="shared" si="5"/>
        <v>6.859</v>
      </c>
      <c r="AG20" s="11">
        <f t="shared" si="6"/>
        <v>0.35318542127037983</v>
      </c>
      <c r="AH20" s="6">
        <f t="shared" si="7"/>
        <v>9.16</v>
      </c>
      <c r="AI20" s="6">
        <f t="shared" si="8"/>
        <v>19.7</v>
      </c>
      <c r="AJ20" s="6">
        <f t="shared" si="9"/>
        <v>11.3</v>
      </c>
      <c r="AK20" s="6">
        <f t="shared" si="23"/>
        <v>0</v>
      </c>
      <c r="AL20" s="6">
        <f t="shared" si="23"/>
        <v>19.267076078785088</v>
      </c>
      <c r="AM20" s="6" t="str">
        <f t="shared" si="23"/>
        <v>n.a.</v>
      </c>
      <c r="AN20" s="6">
        <f t="shared" si="23"/>
        <v>0</v>
      </c>
      <c r="AO20" s="6">
        <f t="shared" si="23"/>
        <v>4.3765660939709745</v>
      </c>
      <c r="AP20" s="8">
        <f t="shared" si="11"/>
        <v>0.6</v>
      </c>
      <c r="AQ20" s="8">
        <f t="shared" si="12"/>
        <v>99.3</v>
      </c>
      <c r="AR20" s="6">
        <f t="shared" si="13"/>
        <v>0</v>
      </c>
      <c r="AS20" s="42" t="e">
        <f t="shared" si="14"/>
        <v>#N/A</v>
      </c>
      <c r="AT20" s="6" t="str">
        <f t="shared" si="24"/>
        <v>BDL</v>
      </c>
      <c r="AU20" s="6">
        <f t="shared" si="24"/>
        <v>0.57299999999999995</v>
      </c>
      <c r="AV20" s="6">
        <f t="shared" si="24"/>
        <v>12.239000000000001</v>
      </c>
      <c r="AW20" s="6">
        <f t="shared" si="24"/>
        <v>8.9870000000000001</v>
      </c>
      <c r="AX20" s="6">
        <f t="shared" si="24"/>
        <v>67.811999999999998</v>
      </c>
      <c r="AY20" s="6">
        <f t="shared" si="24"/>
        <v>10.167</v>
      </c>
      <c r="AZ20" s="6" t="str">
        <f t="shared" si="24"/>
        <v>BDL</v>
      </c>
      <c r="BA20" s="6" t="str">
        <f t="shared" si="24"/>
        <v>BPQL</v>
      </c>
      <c r="BB20" s="6" t="e">
        <f t="shared" si="16"/>
        <v>#N/A</v>
      </c>
      <c r="BC20" s="6" t="e">
        <f t="shared" si="17"/>
        <v>#N/A</v>
      </c>
      <c r="BD20" s="6" t="e">
        <f t="shared" si="18"/>
        <v>#N/A</v>
      </c>
      <c r="BE20" s="6" t="e">
        <f t="shared" si="19"/>
        <v>#N/A</v>
      </c>
      <c r="BF20" s="6">
        <f t="shared" si="20"/>
        <v>0</v>
      </c>
      <c r="BG20" s="6">
        <f t="shared" si="20"/>
        <v>0</v>
      </c>
      <c r="BH20" s="6">
        <f t="shared" si="20"/>
        <v>28.9</v>
      </c>
      <c r="BI20" s="6">
        <f t="shared" si="20"/>
        <v>0</v>
      </c>
      <c r="BJ20" s="6" t="e">
        <f t="shared" si="25"/>
        <v>#N/A</v>
      </c>
      <c r="BK20" s="6" t="e">
        <f t="shared" si="25"/>
        <v>#N/A</v>
      </c>
      <c r="BL20" s="6" t="e">
        <f t="shared" si="25"/>
        <v>#N/A</v>
      </c>
      <c r="BM20" s="6" t="e">
        <f t="shared" si="25"/>
        <v>#N/A</v>
      </c>
      <c r="BN20" s="6" t="e">
        <f t="shared" si="25"/>
        <v>#N/A</v>
      </c>
      <c r="BO20" s="6" t="e">
        <f t="shared" si="25"/>
        <v>#N/A</v>
      </c>
      <c r="BP20" s="6" t="e">
        <f t="shared" si="25"/>
        <v>#N/A</v>
      </c>
      <c r="BQ20" s="6" t="e">
        <f t="shared" si="25"/>
        <v>#N/A</v>
      </c>
      <c r="BR20" s="6" t="e">
        <f t="shared" si="25"/>
        <v>#N/A</v>
      </c>
      <c r="BS20" s="6" t="e">
        <f t="shared" si="25"/>
        <v>#N/A</v>
      </c>
      <c r="BT20" s="6" t="e">
        <f t="shared" si="26"/>
        <v>#N/A</v>
      </c>
      <c r="BU20" s="6" t="e">
        <f t="shared" si="26"/>
        <v>#N/A</v>
      </c>
      <c r="BV20" s="6" t="e">
        <f t="shared" si="26"/>
        <v>#N/A</v>
      </c>
      <c r="BW20" s="6" t="e">
        <f t="shared" si="26"/>
        <v>#N/A</v>
      </c>
      <c r="BX20" s="6" t="e">
        <f t="shared" si="26"/>
        <v>#N/A</v>
      </c>
      <c r="BY20" s="6" t="e">
        <f t="shared" si="26"/>
        <v>#N/A</v>
      </c>
      <c r="BZ20" s="6" t="e">
        <f t="shared" si="26"/>
        <v>#N/A</v>
      </c>
      <c r="CA20" s="6" t="e">
        <f t="shared" si="26"/>
        <v>#N/A</v>
      </c>
      <c r="CB20" s="6" t="e">
        <f t="shared" si="26"/>
        <v>#N/A</v>
      </c>
    </row>
    <row r="21" spans="1:81" hidden="1" x14ac:dyDescent="0.2">
      <c r="A21" s="6">
        <v>19</v>
      </c>
      <c r="B21" s="6" t="b">
        <v>1</v>
      </c>
      <c r="C21" s="6" t="s">
        <v>143</v>
      </c>
      <c r="D21" s="6" t="s">
        <v>33</v>
      </c>
      <c r="E21" s="6">
        <f t="shared" si="0"/>
        <v>0</v>
      </c>
      <c r="F21" s="6" t="s">
        <v>130</v>
      </c>
      <c r="G21" s="7">
        <v>1</v>
      </c>
      <c r="H21" s="7" t="s">
        <v>627</v>
      </c>
      <c r="I21" s="7" t="s">
        <v>983</v>
      </c>
      <c r="J21" s="6" t="s">
        <v>137</v>
      </c>
      <c r="K21" s="6" t="s">
        <v>30</v>
      </c>
      <c r="L21" s="10">
        <f t="shared" si="1"/>
        <v>15.707963267948966</v>
      </c>
      <c r="M21" s="6">
        <v>20</v>
      </c>
      <c r="N21" s="6"/>
      <c r="O21" s="6"/>
      <c r="P21" s="6">
        <v>20</v>
      </c>
      <c r="Q21" s="8">
        <f t="shared" si="2"/>
        <v>19.774032743874454</v>
      </c>
      <c r="R21" s="6">
        <v>7</v>
      </c>
      <c r="S21" s="6"/>
      <c r="T21" s="6">
        <v>8.9600000000000009</v>
      </c>
      <c r="U21" s="6">
        <f t="shared" si="3"/>
        <v>0</v>
      </c>
      <c r="V21" s="6"/>
      <c r="W21" s="6" t="s">
        <v>174</v>
      </c>
      <c r="X21" s="6" t="s">
        <v>174</v>
      </c>
      <c r="Y21" s="6">
        <v>45.86</v>
      </c>
      <c r="Z21" s="10">
        <f t="shared" si="4"/>
        <v>6.7729999999999997</v>
      </c>
      <c r="AA21" s="6">
        <v>6.25</v>
      </c>
      <c r="AB21" s="9" t="s">
        <v>222</v>
      </c>
      <c r="AC21" s="9" t="s">
        <v>223</v>
      </c>
      <c r="AD21" s="6">
        <v>16.010999999999999</v>
      </c>
      <c r="AE21" s="6">
        <v>2.9359999999999999</v>
      </c>
      <c r="AF21" s="6">
        <f t="shared" si="5"/>
        <v>3.0369999999999999</v>
      </c>
      <c r="AG21" s="11">
        <f t="shared" si="6"/>
        <v>0.15654821622165277</v>
      </c>
      <c r="AH21" s="6">
        <f t="shared" si="7"/>
        <v>9.19</v>
      </c>
      <c r="AI21" s="6">
        <f t="shared" si="8"/>
        <v>10</v>
      </c>
      <c r="AJ21" s="6">
        <f t="shared" si="9"/>
        <v>45</v>
      </c>
      <c r="AK21" s="6">
        <f t="shared" si="23"/>
        <v>0</v>
      </c>
      <c r="AL21" s="6">
        <f t="shared" si="23"/>
        <v>11.297758931455741</v>
      </c>
      <c r="AM21" s="6" t="str">
        <f t="shared" si="23"/>
        <v>n.a.</v>
      </c>
      <c r="AN21" s="6">
        <f t="shared" si="23"/>
        <v>1.0646995846341991</v>
      </c>
      <c r="AO21" s="6">
        <f t="shared" si="23"/>
        <v>47.638342507112959</v>
      </c>
      <c r="AP21" s="8">
        <f t="shared" si="11"/>
        <v>0.8</v>
      </c>
      <c r="AQ21" s="8">
        <f t="shared" si="12"/>
        <v>99</v>
      </c>
      <c r="AR21" s="6">
        <f t="shared" si="13"/>
        <v>0.1</v>
      </c>
      <c r="AS21" s="42" t="e">
        <f t="shared" si="14"/>
        <v>#N/A</v>
      </c>
      <c r="AT21" s="6" t="str">
        <f t="shared" si="24"/>
        <v>BDL</v>
      </c>
      <c r="AU21" s="6" t="str">
        <f t="shared" si="24"/>
        <v>BPQL</v>
      </c>
      <c r="AV21" s="6">
        <f t="shared" si="24"/>
        <v>3.246</v>
      </c>
      <c r="AW21" s="6">
        <f t="shared" si="24"/>
        <v>6.4480000000000004</v>
      </c>
      <c r="AX21" s="6">
        <f t="shared" si="24"/>
        <v>50.338999999999999</v>
      </c>
      <c r="AY21" s="6">
        <f t="shared" si="24"/>
        <v>38.35</v>
      </c>
      <c r="AZ21" s="6">
        <f t="shared" si="24"/>
        <v>1.1200000000000001</v>
      </c>
      <c r="BA21" s="6">
        <f t="shared" si="24"/>
        <v>0.36399999999999999</v>
      </c>
      <c r="BB21" s="6" t="e">
        <f t="shared" si="16"/>
        <v>#N/A</v>
      </c>
      <c r="BC21" s="6" t="e">
        <f t="shared" si="17"/>
        <v>#N/A</v>
      </c>
      <c r="BD21" s="6" t="e">
        <f t="shared" si="18"/>
        <v>#N/A</v>
      </c>
      <c r="BE21" s="6" t="e">
        <f t="shared" si="19"/>
        <v>#N/A</v>
      </c>
      <c r="BF21" s="6">
        <f t="shared" si="20"/>
        <v>0</v>
      </c>
      <c r="BG21" s="6">
        <f t="shared" si="20"/>
        <v>0</v>
      </c>
      <c r="BH21" s="6">
        <f t="shared" si="20"/>
        <v>28.8</v>
      </c>
      <c r="BI21" s="6">
        <f t="shared" si="20"/>
        <v>0</v>
      </c>
      <c r="BJ21" s="6" t="e">
        <f t="shared" si="25"/>
        <v>#N/A</v>
      </c>
      <c r="BK21" s="6" t="e">
        <f t="shared" si="25"/>
        <v>#N/A</v>
      </c>
      <c r="BL21" s="6" t="e">
        <f t="shared" si="25"/>
        <v>#N/A</v>
      </c>
      <c r="BM21" s="6" t="e">
        <f t="shared" si="25"/>
        <v>#N/A</v>
      </c>
      <c r="BN21" s="6" t="e">
        <f t="shared" si="25"/>
        <v>#N/A</v>
      </c>
      <c r="BO21" s="6" t="e">
        <f t="shared" si="25"/>
        <v>#N/A</v>
      </c>
      <c r="BP21" s="6" t="e">
        <f t="shared" si="25"/>
        <v>#N/A</v>
      </c>
      <c r="BQ21" s="6" t="e">
        <f t="shared" si="25"/>
        <v>#N/A</v>
      </c>
      <c r="BR21" s="6" t="e">
        <f t="shared" si="25"/>
        <v>#N/A</v>
      </c>
      <c r="BS21" s="6" t="e">
        <f t="shared" si="25"/>
        <v>#N/A</v>
      </c>
      <c r="BT21" s="6" t="e">
        <f t="shared" si="26"/>
        <v>#N/A</v>
      </c>
      <c r="BU21" s="6" t="e">
        <f t="shared" si="26"/>
        <v>#N/A</v>
      </c>
      <c r="BV21" s="6" t="e">
        <f t="shared" si="26"/>
        <v>#N/A</v>
      </c>
      <c r="BW21" s="6" t="e">
        <f t="shared" si="26"/>
        <v>#N/A</v>
      </c>
      <c r="BX21" s="6" t="e">
        <f t="shared" si="26"/>
        <v>#N/A</v>
      </c>
      <c r="BY21" s="6" t="e">
        <f t="shared" si="26"/>
        <v>#N/A</v>
      </c>
      <c r="BZ21" s="6" t="e">
        <f t="shared" si="26"/>
        <v>#N/A</v>
      </c>
      <c r="CA21" s="6" t="e">
        <f t="shared" si="26"/>
        <v>#N/A</v>
      </c>
      <c r="CB21" s="6" t="e">
        <f t="shared" si="26"/>
        <v>#N/A</v>
      </c>
    </row>
    <row r="22" spans="1:81" hidden="1" x14ac:dyDescent="0.2">
      <c r="A22" s="6">
        <v>20</v>
      </c>
      <c r="B22" s="6" t="b">
        <v>1</v>
      </c>
      <c r="C22" s="6" t="s">
        <v>144</v>
      </c>
      <c r="D22" s="6" t="s">
        <v>151</v>
      </c>
      <c r="E22" s="6">
        <f t="shared" si="0"/>
        <v>0</v>
      </c>
      <c r="F22" s="6" t="s">
        <v>130</v>
      </c>
      <c r="G22" s="7">
        <v>1</v>
      </c>
      <c r="H22" s="7" t="s">
        <v>627</v>
      </c>
      <c r="I22" s="7" t="s">
        <v>983</v>
      </c>
      <c r="J22" s="6" t="s">
        <v>137</v>
      </c>
      <c r="K22" s="6" t="s">
        <v>30</v>
      </c>
      <c r="L22" s="10">
        <f t="shared" si="1"/>
        <v>15.707963267948966</v>
      </c>
      <c r="M22" s="6">
        <v>20</v>
      </c>
      <c r="N22" s="6"/>
      <c r="O22" s="6"/>
      <c r="P22" s="6">
        <v>20</v>
      </c>
      <c r="Q22" s="8">
        <f t="shared" si="2"/>
        <v>19.774032743874454</v>
      </c>
      <c r="R22" s="6">
        <v>7</v>
      </c>
      <c r="S22" s="6"/>
      <c r="T22" s="6">
        <v>9.9499999999999993</v>
      </c>
      <c r="U22" s="6">
        <f t="shared" si="3"/>
        <v>0</v>
      </c>
      <c r="V22" s="6"/>
      <c r="W22" s="6" t="s">
        <v>174</v>
      </c>
      <c r="X22" s="6" t="s">
        <v>174</v>
      </c>
      <c r="Y22" s="6">
        <v>45.86</v>
      </c>
      <c r="Z22" s="10">
        <f t="shared" si="4"/>
        <v>6.7729999999999997</v>
      </c>
      <c r="AA22" s="6">
        <v>6.25</v>
      </c>
      <c r="AB22" s="9" t="s">
        <v>234</v>
      </c>
      <c r="AC22" s="9" t="s">
        <v>235</v>
      </c>
      <c r="AD22" s="6">
        <v>31.988</v>
      </c>
      <c r="AE22" s="6">
        <v>0.83199999999999996</v>
      </c>
      <c r="AF22" s="6">
        <f t="shared" si="5"/>
        <v>7.9160000000000004</v>
      </c>
      <c r="AG22" s="11">
        <f t="shared" si="6"/>
        <v>0.81522548324138411</v>
      </c>
      <c r="AH22" s="6">
        <f t="shared" si="7"/>
        <v>9.25</v>
      </c>
      <c r="AI22" s="6">
        <f t="shared" si="8"/>
        <v>9.6</v>
      </c>
      <c r="AJ22" s="6">
        <f t="shared" si="9"/>
        <v>75</v>
      </c>
      <c r="AK22" s="6">
        <f t="shared" si="23"/>
        <v>1.8978569642527101</v>
      </c>
      <c r="AL22" s="6">
        <f t="shared" si="23"/>
        <v>12.503338011646763</v>
      </c>
      <c r="AM22" s="6" t="str">
        <f t="shared" si="23"/>
        <v>n.a.</v>
      </c>
      <c r="AN22" s="6">
        <f t="shared" si="23"/>
        <v>3.4927967799678923</v>
      </c>
      <c r="AO22" s="6">
        <f t="shared" si="23"/>
        <v>80.357480240556299</v>
      </c>
      <c r="AP22" s="8">
        <f t="shared" si="11"/>
        <v>1.6</v>
      </c>
      <c r="AQ22" s="8">
        <f t="shared" si="12"/>
        <v>98.4</v>
      </c>
      <c r="AR22" s="6" t="str">
        <f t="shared" si="13"/>
        <v>BPQL</v>
      </c>
      <c r="AS22" s="42" t="e">
        <f t="shared" si="14"/>
        <v>#N/A</v>
      </c>
      <c r="AT22" s="6" t="str">
        <f t="shared" si="24"/>
        <v>BPQL</v>
      </c>
      <c r="AU22" s="6" t="str">
        <f t="shared" si="24"/>
        <v>BPQL</v>
      </c>
      <c r="AV22" s="6" t="str">
        <f t="shared" si="24"/>
        <v>BDL</v>
      </c>
      <c r="AW22" s="6">
        <f t="shared" si="24"/>
        <v>1.306</v>
      </c>
      <c r="AX22" s="6">
        <f t="shared" si="24"/>
        <v>20.843</v>
      </c>
      <c r="AY22" s="6">
        <f t="shared" si="24"/>
        <v>26.693000000000001</v>
      </c>
      <c r="AZ22" s="6">
        <f t="shared" si="24"/>
        <v>50.938000000000002</v>
      </c>
      <c r="BA22" s="6" t="str">
        <f t="shared" si="24"/>
        <v>BDL</v>
      </c>
      <c r="BB22" s="6" t="e">
        <f t="shared" si="16"/>
        <v>#N/A</v>
      </c>
      <c r="BC22" s="6" t="e">
        <f t="shared" si="17"/>
        <v>#N/A</v>
      </c>
      <c r="BD22" s="6" t="e">
        <f t="shared" si="18"/>
        <v>#N/A</v>
      </c>
      <c r="BE22" s="6" t="e">
        <f t="shared" si="19"/>
        <v>#N/A</v>
      </c>
      <c r="BF22" s="6">
        <f t="shared" si="20"/>
        <v>0</v>
      </c>
      <c r="BG22" s="6">
        <f t="shared" si="20"/>
        <v>0</v>
      </c>
      <c r="BH22" s="6">
        <f t="shared" si="20"/>
        <v>29</v>
      </c>
      <c r="BI22" s="6">
        <f t="shared" si="20"/>
        <v>0</v>
      </c>
      <c r="BJ22" s="6" t="e">
        <f t="shared" si="25"/>
        <v>#N/A</v>
      </c>
      <c r="BK22" s="6" t="e">
        <f t="shared" si="25"/>
        <v>#N/A</v>
      </c>
      <c r="BL22" s="6" t="e">
        <f t="shared" si="25"/>
        <v>#N/A</v>
      </c>
      <c r="BM22" s="6" t="e">
        <f t="shared" si="25"/>
        <v>#N/A</v>
      </c>
      <c r="BN22" s="6" t="e">
        <f t="shared" si="25"/>
        <v>#N/A</v>
      </c>
      <c r="BO22" s="6" t="e">
        <f t="shared" si="25"/>
        <v>#N/A</v>
      </c>
      <c r="BP22" s="6" t="e">
        <f t="shared" si="25"/>
        <v>#N/A</v>
      </c>
      <c r="BQ22" s="6" t="e">
        <f t="shared" si="25"/>
        <v>#N/A</v>
      </c>
      <c r="BR22" s="6" t="e">
        <f t="shared" si="25"/>
        <v>#N/A</v>
      </c>
      <c r="BS22" s="6" t="e">
        <f t="shared" si="25"/>
        <v>#N/A</v>
      </c>
      <c r="BT22" s="6" t="e">
        <f t="shared" si="26"/>
        <v>#N/A</v>
      </c>
      <c r="BU22" s="6" t="e">
        <f t="shared" si="26"/>
        <v>#N/A</v>
      </c>
      <c r="BV22" s="6" t="e">
        <f t="shared" si="26"/>
        <v>#N/A</v>
      </c>
      <c r="BW22" s="6" t="e">
        <f t="shared" si="26"/>
        <v>#N/A</v>
      </c>
      <c r="BX22" s="6" t="e">
        <f t="shared" si="26"/>
        <v>#N/A</v>
      </c>
      <c r="BY22" s="6" t="e">
        <f t="shared" si="26"/>
        <v>#N/A</v>
      </c>
      <c r="BZ22" s="6" t="e">
        <f t="shared" si="26"/>
        <v>#N/A</v>
      </c>
      <c r="CA22" s="6" t="e">
        <f t="shared" si="26"/>
        <v>#N/A</v>
      </c>
      <c r="CB22" s="6" t="e">
        <f t="shared" si="26"/>
        <v>#N/A</v>
      </c>
    </row>
    <row r="23" spans="1:81" hidden="1" x14ac:dyDescent="0.2">
      <c r="A23" s="6">
        <v>21</v>
      </c>
      <c r="B23" s="6" t="b">
        <v>1</v>
      </c>
      <c r="C23" s="6" t="s">
        <v>145</v>
      </c>
      <c r="D23" s="6" t="s">
        <v>152</v>
      </c>
      <c r="E23" s="6">
        <f t="shared" si="0"/>
        <v>0</v>
      </c>
      <c r="F23" s="6" t="s">
        <v>130</v>
      </c>
      <c r="G23" s="7">
        <v>1</v>
      </c>
      <c r="H23" s="7" t="s">
        <v>627</v>
      </c>
      <c r="I23" s="7" t="s">
        <v>983</v>
      </c>
      <c r="J23" s="6" t="s">
        <v>137</v>
      </c>
      <c r="K23" s="6" t="s">
        <v>30</v>
      </c>
      <c r="L23" s="10">
        <f t="shared" si="1"/>
        <v>15.707963267948966</v>
      </c>
      <c r="M23" s="6">
        <v>20</v>
      </c>
      <c r="N23" s="6"/>
      <c r="O23" s="6"/>
      <c r="P23" s="6">
        <v>20</v>
      </c>
      <c r="Q23" s="8">
        <f t="shared" si="2"/>
        <v>19.774032743874454</v>
      </c>
      <c r="R23" s="6">
        <v>7</v>
      </c>
      <c r="S23" s="6"/>
      <c r="T23" s="6">
        <v>12.72</v>
      </c>
      <c r="U23" s="6">
        <f t="shared" si="3"/>
        <v>0</v>
      </c>
      <c r="V23" s="6"/>
      <c r="W23" s="6" t="s">
        <v>174</v>
      </c>
      <c r="X23" s="6" t="s">
        <v>174</v>
      </c>
      <c r="Y23" s="6">
        <v>45.86</v>
      </c>
      <c r="Z23" s="10">
        <f t="shared" si="4"/>
        <v>6.7729999999999997</v>
      </c>
      <c r="AA23" s="6">
        <v>6.25</v>
      </c>
      <c r="AB23" s="9" t="s">
        <v>226</v>
      </c>
      <c r="AC23" s="9" t="s">
        <v>236</v>
      </c>
      <c r="AD23" s="6">
        <v>64.010000000000005</v>
      </c>
      <c r="AE23" s="6">
        <v>0.85399999999999998</v>
      </c>
      <c r="AF23" s="6">
        <f t="shared" si="5"/>
        <v>5.1829999999999998</v>
      </c>
      <c r="AG23" s="11">
        <f t="shared" si="6"/>
        <v>1.0681049064198818</v>
      </c>
      <c r="AH23" s="6">
        <f t="shared" si="7"/>
        <v>9.24</v>
      </c>
      <c r="AI23" s="6">
        <f t="shared" si="8"/>
        <v>5</v>
      </c>
      <c r="AJ23" s="6">
        <f t="shared" si="9"/>
        <v>88.5</v>
      </c>
      <c r="AK23" s="6">
        <f t="shared" ref="AK23:AO32" si="27">VLOOKUP($C23,intactMSdata,COLUMN()-COLUMN($AK$3)+4,FALSE)</f>
        <v>98.667202939795573</v>
      </c>
      <c r="AL23" s="6">
        <f t="shared" si="27"/>
        <v>16.027255253641208</v>
      </c>
      <c r="AM23" s="6" t="str">
        <f t="shared" si="27"/>
        <v>n.a.</v>
      </c>
      <c r="AN23" s="6">
        <f t="shared" si="27"/>
        <v>0</v>
      </c>
      <c r="AO23" s="6">
        <f t="shared" si="27"/>
        <v>11.980815090969289</v>
      </c>
      <c r="AP23" s="8">
        <f t="shared" si="11"/>
        <v>3.3</v>
      </c>
      <c r="AQ23" s="8">
        <f t="shared" si="12"/>
        <v>96.6</v>
      </c>
      <c r="AR23" s="6" t="str">
        <f t="shared" si="13"/>
        <v>BPQL</v>
      </c>
      <c r="AS23" s="42" t="e">
        <f t="shared" si="14"/>
        <v>#N/A</v>
      </c>
      <c r="AT23" s="6" t="str">
        <f t="shared" ref="AT23:BA32" si="28">VLOOKUP($C23,dataPhCEX,COLUMN()-COLUMN($AT$3)+2,FALSE)</f>
        <v>BDL</v>
      </c>
      <c r="AU23" s="6" t="str">
        <f t="shared" si="28"/>
        <v>BDL</v>
      </c>
      <c r="AV23" s="6" t="str">
        <f t="shared" si="28"/>
        <v>BPQL</v>
      </c>
      <c r="AW23" s="6" t="str">
        <f t="shared" si="28"/>
        <v>BDL</v>
      </c>
      <c r="AX23" s="6" t="str">
        <f t="shared" si="28"/>
        <v>BDL</v>
      </c>
      <c r="AY23" s="6">
        <f t="shared" si="28"/>
        <v>0.41099999999999998</v>
      </c>
      <c r="AZ23" s="6">
        <f t="shared" si="28"/>
        <v>3.5739999999999998</v>
      </c>
      <c r="BA23" s="6">
        <f t="shared" si="28"/>
        <v>95.756</v>
      </c>
      <c r="BB23" s="6" t="e">
        <f t="shared" si="16"/>
        <v>#N/A</v>
      </c>
      <c r="BC23" s="6" t="e">
        <f t="shared" si="17"/>
        <v>#N/A</v>
      </c>
      <c r="BD23" s="6" t="e">
        <f t="shared" si="18"/>
        <v>#N/A</v>
      </c>
      <c r="BE23" s="6" t="e">
        <f t="shared" si="19"/>
        <v>#N/A</v>
      </c>
      <c r="BF23" s="6">
        <f t="shared" ref="BF23:BI42" si="29">VLOOKUP($C23,rCESDSdata,COLUMN()-COLUMN($BF$3)+2,FALSE)</f>
        <v>0</v>
      </c>
      <c r="BG23" s="6">
        <f t="shared" si="29"/>
        <v>0</v>
      </c>
      <c r="BH23" s="6">
        <f t="shared" si="29"/>
        <v>29.3</v>
      </c>
      <c r="BI23" s="6">
        <f t="shared" si="29"/>
        <v>0</v>
      </c>
      <c r="BJ23" s="6" t="e">
        <f t="shared" si="25"/>
        <v>#N/A</v>
      </c>
      <c r="BK23" s="6" t="e">
        <f t="shared" si="25"/>
        <v>#N/A</v>
      </c>
      <c r="BL23" s="6" t="e">
        <f t="shared" si="25"/>
        <v>#N/A</v>
      </c>
      <c r="BM23" s="6" t="e">
        <f t="shared" si="25"/>
        <v>#N/A</v>
      </c>
      <c r="BN23" s="6" t="e">
        <f t="shared" si="25"/>
        <v>#N/A</v>
      </c>
      <c r="BO23" s="6" t="e">
        <f t="shared" si="25"/>
        <v>#N/A</v>
      </c>
      <c r="BP23" s="6" t="e">
        <f t="shared" si="25"/>
        <v>#N/A</v>
      </c>
      <c r="BQ23" s="6" t="e">
        <f t="shared" si="25"/>
        <v>#N/A</v>
      </c>
      <c r="BR23" s="6" t="e">
        <f t="shared" si="25"/>
        <v>#N/A</v>
      </c>
      <c r="BS23" s="6" t="e">
        <f t="shared" si="25"/>
        <v>#N/A</v>
      </c>
      <c r="BT23" s="6" t="e">
        <f t="shared" si="26"/>
        <v>#N/A</v>
      </c>
      <c r="BU23" s="6" t="e">
        <f t="shared" si="26"/>
        <v>#N/A</v>
      </c>
      <c r="BV23" s="6" t="e">
        <f t="shared" si="26"/>
        <v>#N/A</v>
      </c>
      <c r="BW23" s="6" t="e">
        <f t="shared" si="26"/>
        <v>#N/A</v>
      </c>
      <c r="BX23" s="6" t="e">
        <f t="shared" si="26"/>
        <v>#N/A</v>
      </c>
      <c r="BY23" s="6" t="e">
        <f t="shared" si="26"/>
        <v>#N/A</v>
      </c>
      <c r="BZ23" s="6" t="e">
        <f t="shared" si="26"/>
        <v>#N/A</v>
      </c>
      <c r="CA23" s="6" t="e">
        <f t="shared" si="26"/>
        <v>#N/A</v>
      </c>
      <c r="CB23" s="6" t="e">
        <f t="shared" si="26"/>
        <v>#N/A</v>
      </c>
    </row>
    <row r="24" spans="1:81" hidden="1" x14ac:dyDescent="0.2">
      <c r="A24" s="6">
        <v>22</v>
      </c>
      <c r="B24" s="6" t="b">
        <v>1</v>
      </c>
      <c r="C24" s="6" t="s">
        <v>146</v>
      </c>
      <c r="D24" s="6" t="s">
        <v>153</v>
      </c>
      <c r="E24" s="6">
        <f t="shared" si="0"/>
        <v>0</v>
      </c>
      <c r="F24" s="6" t="s">
        <v>130</v>
      </c>
      <c r="G24" s="7">
        <v>1</v>
      </c>
      <c r="H24" s="7" t="s">
        <v>627</v>
      </c>
      <c r="I24" s="7" t="s">
        <v>983</v>
      </c>
      <c r="J24" s="6" t="s">
        <v>137</v>
      </c>
      <c r="K24" s="6" t="s">
        <v>30</v>
      </c>
      <c r="L24" s="10">
        <f t="shared" si="1"/>
        <v>15.707963267948966</v>
      </c>
      <c r="M24" s="6">
        <v>20</v>
      </c>
      <c r="N24" s="6"/>
      <c r="O24" s="6"/>
      <c r="P24" s="6">
        <v>20</v>
      </c>
      <c r="Q24" s="8">
        <f t="shared" si="2"/>
        <v>19.774032743874454</v>
      </c>
      <c r="R24" s="6">
        <v>7</v>
      </c>
      <c r="S24" s="6"/>
      <c r="T24" s="6">
        <v>16.21</v>
      </c>
      <c r="U24" s="6">
        <f t="shared" si="3"/>
        <v>0</v>
      </c>
      <c r="V24" s="6"/>
      <c r="W24" s="6" t="s">
        <v>174</v>
      </c>
      <c r="X24" s="6" t="s">
        <v>174</v>
      </c>
      <c r="Y24" s="6">
        <v>45.86</v>
      </c>
      <c r="Z24" s="10">
        <f t="shared" si="4"/>
        <v>6.7729999999999997</v>
      </c>
      <c r="AA24" s="6">
        <v>6.25</v>
      </c>
      <c r="AB24" s="9" t="s">
        <v>237</v>
      </c>
      <c r="AC24" s="9" t="s">
        <v>238</v>
      </c>
      <c r="AD24" s="6">
        <v>38.978999999999999</v>
      </c>
      <c r="AE24" s="6">
        <v>8.3000000000000004E-2</v>
      </c>
      <c r="AF24" s="6">
        <f t="shared" si="5"/>
        <v>1.0649999999999999</v>
      </c>
      <c r="AG24" s="11">
        <f t="shared" si="6"/>
        <v>0.13364883423825225</v>
      </c>
      <c r="AH24" s="6" t="e">
        <f t="shared" si="7"/>
        <v>#N/A</v>
      </c>
      <c r="AI24" s="6" t="e">
        <f t="shared" si="8"/>
        <v>#N/A</v>
      </c>
      <c r="AJ24" s="6" t="e">
        <f t="shared" si="9"/>
        <v>#N/A</v>
      </c>
      <c r="AK24" s="6">
        <f t="shared" si="27"/>
        <v>98.87796106650282</v>
      </c>
      <c r="AL24" s="6">
        <f t="shared" si="27"/>
        <v>17.918136974701358</v>
      </c>
      <c r="AM24" s="6" t="str">
        <f t="shared" si="27"/>
        <v>n.a.</v>
      </c>
      <c r="AN24" s="6">
        <f t="shared" si="27"/>
        <v>0</v>
      </c>
      <c r="AO24" s="6">
        <f t="shared" si="27"/>
        <v>10.758977043375165</v>
      </c>
      <c r="AP24" s="8">
        <f t="shared" si="11"/>
        <v>14.8</v>
      </c>
      <c r="AQ24" s="8">
        <f t="shared" si="12"/>
        <v>84.8</v>
      </c>
      <c r="AR24" s="6">
        <f t="shared" si="13"/>
        <v>0.4</v>
      </c>
      <c r="AS24" s="42" t="e">
        <f t="shared" si="14"/>
        <v>#N/A</v>
      </c>
      <c r="AT24" s="6" t="str">
        <f t="shared" si="28"/>
        <v>BDL</v>
      </c>
      <c r="AU24" s="6" t="str">
        <f t="shared" si="28"/>
        <v>BDL</v>
      </c>
      <c r="AV24" s="6" t="str">
        <f t="shared" si="28"/>
        <v>BDL</v>
      </c>
      <c r="AW24" s="6" t="str">
        <f t="shared" si="28"/>
        <v>BPQL</v>
      </c>
      <c r="AX24" s="6">
        <f t="shared" si="28"/>
        <v>0.86799999999999999</v>
      </c>
      <c r="AY24" s="6">
        <f t="shared" si="28"/>
        <v>0.497</v>
      </c>
      <c r="AZ24" s="6">
        <f t="shared" si="28"/>
        <v>0.79200000000000004</v>
      </c>
      <c r="BA24" s="6">
        <f t="shared" si="28"/>
        <v>97.686999999999998</v>
      </c>
      <c r="BB24" s="6" t="e">
        <f t="shared" si="16"/>
        <v>#N/A</v>
      </c>
      <c r="BC24" s="6" t="e">
        <f t="shared" si="17"/>
        <v>#N/A</v>
      </c>
      <c r="BD24" s="6" t="e">
        <f t="shared" si="18"/>
        <v>#N/A</v>
      </c>
      <c r="BE24" s="6" t="e">
        <f t="shared" si="19"/>
        <v>#N/A</v>
      </c>
      <c r="BF24" s="6">
        <f t="shared" si="29"/>
        <v>0</v>
      </c>
      <c r="BG24" s="6">
        <f t="shared" si="29"/>
        <v>0</v>
      </c>
      <c r="BH24" s="6">
        <f t="shared" si="29"/>
        <v>30.4</v>
      </c>
      <c r="BI24" s="6">
        <f t="shared" si="29"/>
        <v>0</v>
      </c>
      <c r="BJ24" s="6" t="e">
        <f t="shared" si="25"/>
        <v>#N/A</v>
      </c>
      <c r="BK24" s="6" t="e">
        <f t="shared" si="25"/>
        <v>#N/A</v>
      </c>
      <c r="BL24" s="6" t="e">
        <f t="shared" si="25"/>
        <v>#N/A</v>
      </c>
      <c r="BM24" s="6" t="e">
        <f t="shared" si="25"/>
        <v>#N/A</v>
      </c>
      <c r="BN24" s="6" t="e">
        <f t="shared" si="25"/>
        <v>#N/A</v>
      </c>
      <c r="BO24" s="6" t="e">
        <f t="shared" si="25"/>
        <v>#N/A</v>
      </c>
      <c r="BP24" s="6" t="e">
        <f t="shared" si="25"/>
        <v>#N/A</v>
      </c>
      <c r="BQ24" s="6" t="e">
        <f t="shared" si="25"/>
        <v>#N/A</v>
      </c>
      <c r="BR24" s="6" t="e">
        <f t="shared" si="25"/>
        <v>#N/A</v>
      </c>
      <c r="BS24" s="6" t="e">
        <f t="shared" si="25"/>
        <v>#N/A</v>
      </c>
      <c r="BT24" s="6" t="e">
        <f t="shared" si="26"/>
        <v>#N/A</v>
      </c>
      <c r="BU24" s="6" t="e">
        <f t="shared" si="26"/>
        <v>#N/A</v>
      </c>
      <c r="BV24" s="6" t="e">
        <f t="shared" si="26"/>
        <v>#N/A</v>
      </c>
      <c r="BW24" s="6" t="e">
        <f t="shared" si="26"/>
        <v>#N/A</v>
      </c>
      <c r="BX24" s="6" t="e">
        <f t="shared" si="26"/>
        <v>#N/A</v>
      </c>
      <c r="BY24" s="6" t="e">
        <f t="shared" si="26"/>
        <v>#N/A</v>
      </c>
      <c r="BZ24" s="6" t="e">
        <f t="shared" si="26"/>
        <v>#N/A</v>
      </c>
      <c r="CA24" s="6" t="e">
        <f t="shared" si="26"/>
        <v>#N/A</v>
      </c>
      <c r="CB24" s="6" t="e">
        <f t="shared" si="26"/>
        <v>#N/A</v>
      </c>
    </row>
    <row r="25" spans="1:81" hidden="1" x14ac:dyDescent="0.2">
      <c r="A25" s="6">
        <v>23</v>
      </c>
      <c r="B25" s="6" t="b">
        <v>1</v>
      </c>
      <c r="C25" s="6" t="s">
        <v>150</v>
      </c>
      <c r="D25" s="6" t="s">
        <v>156</v>
      </c>
      <c r="E25" s="6">
        <f t="shared" si="0"/>
        <v>0</v>
      </c>
      <c r="F25" s="6" t="s">
        <v>130</v>
      </c>
      <c r="G25" s="7">
        <v>2</v>
      </c>
      <c r="H25" s="7" t="s">
        <v>627</v>
      </c>
      <c r="I25" s="7" t="s">
        <v>983</v>
      </c>
      <c r="J25" s="6" t="s">
        <v>137</v>
      </c>
      <c r="K25" s="6" t="s">
        <v>30</v>
      </c>
      <c r="L25" s="10">
        <f t="shared" si="1"/>
        <v>15.707963267948966</v>
      </c>
      <c r="M25" s="6">
        <v>20</v>
      </c>
      <c r="N25" s="6"/>
      <c r="O25" s="6"/>
      <c r="P25" s="6">
        <v>20</v>
      </c>
      <c r="Q25" s="8">
        <f t="shared" si="2"/>
        <v>19.999658430638792</v>
      </c>
      <c r="R25" s="6">
        <v>7</v>
      </c>
      <c r="S25" s="6"/>
      <c r="T25" s="6">
        <v>9.36</v>
      </c>
      <c r="U25" s="6">
        <f t="shared" si="3"/>
        <v>1</v>
      </c>
      <c r="V25" s="6"/>
      <c r="W25" s="6" t="s">
        <v>140</v>
      </c>
      <c r="X25" s="6" t="s">
        <v>59</v>
      </c>
      <c r="Y25" s="6">
        <v>134.83000000000001</v>
      </c>
      <c r="Z25" s="10">
        <f t="shared" si="4"/>
        <v>2.33</v>
      </c>
      <c r="AA25" s="6">
        <v>15</v>
      </c>
      <c r="AB25" s="9" t="s">
        <v>219</v>
      </c>
      <c r="AC25" s="9" t="s">
        <v>221</v>
      </c>
      <c r="AD25" s="6">
        <v>39.975999999999999</v>
      </c>
      <c r="AE25" s="6">
        <v>6.55</v>
      </c>
      <c r="AF25" s="6">
        <f t="shared" si="5"/>
        <v>7.343</v>
      </c>
      <c r="AG25" s="11">
        <f t="shared" si="6"/>
        <v>0.93439479185201901</v>
      </c>
      <c r="AH25" s="6" t="e">
        <f t="shared" si="7"/>
        <v>#N/A</v>
      </c>
      <c r="AI25" s="6" t="e">
        <f t="shared" si="8"/>
        <v>#N/A</v>
      </c>
      <c r="AJ25" s="6" t="e">
        <f t="shared" si="9"/>
        <v>#N/A</v>
      </c>
      <c r="AK25" s="6">
        <f t="shared" si="27"/>
        <v>0</v>
      </c>
      <c r="AL25" s="6">
        <f t="shared" si="27"/>
        <v>21.388370892227702</v>
      </c>
      <c r="AM25" s="6">
        <f t="shared" si="27"/>
        <v>0</v>
      </c>
      <c r="AN25" s="6">
        <f t="shared" si="27"/>
        <v>0</v>
      </c>
      <c r="AO25" s="6">
        <f t="shared" si="27"/>
        <v>0</v>
      </c>
      <c r="AP25" s="8">
        <f t="shared" si="11"/>
        <v>1.3</v>
      </c>
      <c r="AQ25" s="8">
        <f t="shared" si="12"/>
        <v>98.7</v>
      </c>
      <c r="AR25" s="6" t="str">
        <f t="shared" si="13"/>
        <v>BPQL</v>
      </c>
      <c r="AS25" s="42" t="e">
        <f t="shared" si="14"/>
        <v>#N/A</v>
      </c>
      <c r="AT25" s="6">
        <f t="shared" si="28"/>
        <v>0.84499999999999997</v>
      </c>
      <c r="AU25" s="6">
        <f t="shared" si="28"/>
        <v>3.9889999999999999</v>
      </c>
      <c r="AV25" s="6">
        <f t="shared" si="28"/>
        <v>15.05</v>
      </c>
      <c r="AW25" s="6">
        <f t="shared" si="28"/>
        <v>6.53</v>
      </c>
      <c r="AX25" s="6">
        <f t="shared" si="28"/>
        <v>61.024000000000001</v>
      </c>
      <c r="AY25" s="6">
        <f t="shared" si="28"/>
        <v>7.016</v>
      </c>
      <c r="AZ25" s="6">
        <f t="shared" si="28"/>
        <v>0.77900000000000003</v>
      </c>
      <c r="BA25" s="6">
        <f t="shared" si="28"/>
        <v>4.7670000000000003</v>
      </c>
      <c r="BB25" s="6" t="e">
        <f t="shared" si="16"/>
        <v>#N/A</v>
      </c>
      <c r="BC25" s="6" t="e">
        <f t="shared" si="17"/>
        <v>#N/A</v>
      </c>
      <c r="BD25" s="6" t="e">
        <f t="shared" si="18"/>
        <v>#N/A</v>
      </c>
      <c r="BE25" s="6" t="e">
        <f t="shared" si="19"/>
        <v>#N/A</v>
      </c>
      <c r="BF25" s="6" t="e">
        <f t="shared" si="29"/>
        <v>#N/A</v>
      </c>
      <c r="BG25" s="6" t="e">
        <f t="shared" si="29"/>
        <v>#N/A</v>
      </c>
      <c r="BH25" s="6" t="e">
        <f t="shared" si="29"/>
        <v>#N/A</v>
      </c>
      <c r="BI25" s="6" t="e">
        <f t="shared" si="29"/>
        <v>#N/A</v>
      </c>
      <c r="BJ25" s="6" t="e">
        <f t="shared" si="25"/>
        <v>#N/A</v>
      </c>
      <c r="BK25" s="6" t="e">
        <f t="shared" si="25"/>
        <v>#N/A</v>
      </c>
      <c r="BL25" s="6" t="e">
        <f t="shared" si="25"/>
        <v>#N/A</v>
      </c>
      <c r="BM25" s="6" t="e">
        <f t="shared" si="25"/>
        <v>#N/A</v>
      </c>
      <c r="BN25" s="6" t="e">
        <f t="shared" si="25"/>
        <v>#N/A</v>
      </c>
      <c r="BO25" s="6" t="e">
        <f t="shared" si="25"/>
        <v>#N/A</v>
      </c>
      <c r="BP25" s="6" t="e">
        <f t="shared" si="25"/>
        <v>#N/A</v>
      </c>
      <c r="BQ25" s="6" t="e">
        <f t="shared" si="25"/>
        <v>#N/A</v>
      </c>
      <c r="BR25" s="6" t="e">
        <f t="shared" si="25"/>
        <v>#N/A</v>
      </c>
      <c r="BS25" s="6" t="e">
        <f t="shared" si="25"/>
        <v>#N/A</v>
      </c>
      <c r="BT25" s="6" t="e">
        <f t="shared" si="26"/>
        <v>#N/A</v>
      </c>
      <c r="BU25" s="6" t="e">
        <f t="shared" si="26"/>
        <v>#N/A</v>
      </c>
      <c r="BV25" s="6" t="e">
        <f t="shared" si="26"/>
        <v>#N/A</v>
      </c>
      <c r="BW25" s="6" t="e">
        <f t="shared" si="26"/>
        <v>#N/A</v>
      </c>
      <c r="BX25" s="6" t="e">
        <f t="shared" si="26"/>
        <v>#N/A</v>
      </c>
      <c r="BY25" s="6" t="e">
        <f t="shared" si="26"/>
        <v>#N/A</v>
      </c>
      <c r="BZ25" s="6" t="e">
        <f t="shared" si="26"/>
        <v>#N/A</v>
      </c>
      <c r="CA25" s="6" t="e">
        <f t="shared" si="26"/>
        <v>#N/A</v>
      </c>
      <c r="CB25" s="6" t="e">
        <f t="shared" si="26"/>
        <v>#N/A</v>
      </c>
    </row>
    <row r="26" spans="1:81" hidden="1" x14ac:dyDescent="0.2">
      <c r="A26" s="6">
        <v>24</v>
      </c>
      <c r="B26" s="6" t="b">
        <v>1</v>
      </c>
      <c r="C26" s="6" t="s">
        <v>154</v>
      </c>
      <c r="D26" s="6" t="s">
        <v>157</v>
      </c>
      <c r="E26" s="6">
        <f t="shared" si="0"/>
        <v>0</v>
      </c>
      <c r="F26" s="6" t="s">
        <v>130</v>
      </c>
      <c r="G26" s="7">
        <v>2</v>
      </c>
      <c r="H26" s="7" t="s">
        <v>627</v>
      </c>
      <c r="I26" s="7" t="s">
        <v>983</v>
      </c>
      <c r="J26" s="6" t="s">
        <v>137</v>
      </c>
      <c r="K26" s="6" t="s">
        <v>30</v>
      </c>
      <c r="L26" s="10">
        <f t="shared" si="1"/>
        <v>15.707963267948966</v>
      </c>
      <c r="M26" s="6">
        <v>20</v>
      </c>
      <c r="N26" s="6"/>
      <c r="O26" s="6"/>
      <c r="P26" s="6">
        <v>20</v>
      </c>
      <c r="Q26" s="8">
        <f t="shared" si="2"/>
        <v>19.999658430638792</v>
      </c>
      <c r="R26" s="6">
        <v>7</v>
      </c>
      <c r="S26" s="6"/>
      <c r="T26" s="6">
        <v>13.17</v>
      </c>
      <c r="U26" s="6">
        <f t="shared" si="3"/>
        <v>1</v>
      </c>
      <c r="V26" s="6"/>
      <c r="W26" s="6" t="s">
        <v>140</v>
      </c>
      <c r="X26" s="6" t="s">
        <v>59</v>
      </c>
      <c r="Y26" s="6">
        <v>134.83000000000001</v>
      </c>
      <c r="Z26" s="10">
        <f t="shared" si="4"/>
        <v>2.33</v>
      </c>
      <c r="AA26" s="6">
        <v>15</v>
      </c>
      <c r="AB26" s="9" t="s">
        <v>223</v>
      </c>
      <c r="AC26" s="9" t="s">
        <v>211</v>
      </c>
      <c r="AD26" s="6">
        <v>24.007000000000001</v>
      </c>
      <c r="AE26" s="6">
        <v>2.2679999999999998</v>
      </c>
      <c r="AF26" s="6">
        <f t="shared" si="5"/>
        <v>2.2799999999999998</v>
      </c>
      <c r="AG26" s="11">
        <f t="shared" si="6"/>
        <v>0.174232947609436</v>
      </c>
      <c r="AH26" s="6" t="e">
        <f t="shared" si="7"/>
        <v>#N/A</v>
      </c>
      <c r="AI26" s="6" t="e">
        <f t="shared" si="8"/>
        <v>#N/A</v>
      </c>
      <c r="AJ26" s="6" t="e">
        <f t="shared" si="9"/>
        <v>#N/A</v>
      </c>
      <c r="AK26" s="6">
        <f t="shared" si="27"/>
        <v>98.620576657767486</v>
      </c>
      <c r="AL26" s="6">
        <f t="shared" si="27"/>
        <v>20.076158545726351</v>
      </c>
      <c r="AM26" s="6">
        <f t="shared" si="27"/>
        <v>0</v>
      </c>
      <c r="AN26" s="6">
        <f t="shared" si="27"/>
        <v>0</v>
      </c>
      <c r="AO26" s="6">
        <f t="shared" si="27"/>
        <v>0</v>
      </c>
      <c r="AP26" s="8">
        <f t="shared" si="11"/>
        <v>2.4</v>
      </c>
      <c r="AQ26" s="8">
        <f t="shared" si="12"/>
        <v>97.5</v>
      </c>
      <c r="AR26" s="6">
        <f t="shared" si="13"/>
        <v>0</v>
      </c>
      <c r="AS26" s="42" t="e">
        <f t="shared" si="14"/>
        <v>#N/A</v>
      </c>
      <c r="AT26" s="6" t="str">
        <f t="shared" si="28"/>
        <v>BDL</v>
      </c>
      <c r="AU26" s="6" t="str">
        <f t="shared" si="28"/>
        <v>BDL</v>
      </c>
      <c r="AV26" s="6" t="str">
        <f t="shared" si="28"/>
        <v>BDL</v>
      </c>
      <c r="AW26" s="6" t="str">
        <f t="shared" si="28"/>
        <v>BDL</v>
      </c>
      <c r="AX26" s="6">
        <f t="shared" si="28"/>
        <v>0.309</v>
      </c>
      <c r="AY26" s="6" t="str">
        <f t="shared" si="28"/>
        <v>BPQL</v>
      </c>
      <c r="AZ26" s="6">
        <f t="shared" si="28"/>
        <v>4.8029999999999999</v>
      </c>
      <c r="BA26" s="6">
        <f t="shared" si="28"/>
        <v>94.63</v>
      </c>
      <c r="BB26" s="6" t="e">
        <f t="shared" si="16"/>
        <v>#N/A</v>
      </c>
      <c r="BC26" s="6" t="e">
        <f t="shared" si="17"/>
        <v>#N/A</v>
      </c>
      <c r="BD26" s="6" t="e">
        <f t="shared" si="18"/>
        <v>#N/A</v>
      </c>
      <c r="BE26" s="6" t="e">
        <f t="shared" si="19"/>
        <v>#N/A</v>
      </c>
      <c r="BF26" s="6" t="e">
        <f t="shared" si="29"/>
        <v>#N/A</v>
      </c>
      <c r="BG26" s="6" t="e">
        <f t="shared" si="29"/>
        <v>#N/A</v>
      </c>
      <c r="BH26" s="6" t="e">
        <f t="shared" si="29"/>
        <v>#N/A</v>
      </c>
      <c r="BI26" s="6" t="e">
        <f t="shared" si="29"/>
        <v>#N/A</v>
      </c>
      <c r="BJ26" s="6" t="e">
        <f t="shared" si="25"/>
        <v>#N/A</v>
      </c>
      <c r="BK26" s="6" t="e">
        <f t="shared" si="25"/>
        <v>#N/A</v>
      </c>
      <c r="BL26" s="6" t="e">
        <f t="shared" si="25"/>
        <v>#N/A</v>
      </c>
      <c r="BM26" s="6" t="e">
        <f t="shared" si="25"/>
        <v>#N/A</v>
      </c>
      <c r="BN26" s="6" t="e">
        <f t="shared" si="25"/>
        <v>#N/A</v>
      </c>
      <c r="BO26" s="6" t="e">
        <f t="shared" si="25"/>
        <v>#N/A</v>
      </c>
      <c r="BP26" s="6" t="e">
        <f t="shared" si="25"/>
        <v>#N/A</v>
      </c>
      <c r="BQ26" s="6" t="e">
        <f t="shared" si="25"/>
        <v>#N/A</v>
      </c>
      <c r="BR26" s="6" t="e">
        <f t="shared" si="25"/>
        <v>#N/A</v>
      </c>
      <c r="BS26" s="6" t="e">
        <f t="shared" si="25"/>
        <v>#N/A</v>
      </c>
      <c r="BT26" s="6" t="e">
        <f t="shared" si="26"/>
        <v>#N/A</v>
      </c>
      <c r="BU26" s="6" t="e">
        <f t="shared" si="26"/>
        <v>#N/A</v>
      </c>
      <c r="BV26" s="6" t="e">
        <f t="shared" si="26"/>
        <v>#N/A</v>
      </c>
      <c r="BW26" s="6" t="e">
        <f t="shared" si="26"/>
        <v>#N/A</v>
      </c>
      <c r="BX26" s="6" t="e">
        <f t="shared" si="26"/>
        <v>#N/A</v>
      </c>
      <c r="BY26" s="6" t="e">
        <f t="shared" si="26"/>
        <v>#N/A</v>
      </c>
      <c r="BZ26" s="6" t="e">
        <f t="shared" si="26"/>
        <v>#N/A</v>
      </c>
      <c r="CA26" s="6" t="e">
        <f t="shared" si="26"/>
        <v>#N/A</v>
      </c>
      <c r="CB26" s="6" t="e">
        <f t="shared" si="26"/>
        <v>#N/A</v>
      </c>
    </row>
    <row r="27" spans="1:81" hidden="1" x14ac:dyDescent="0.2">
      <c r="A27" s="6">
        <v>25</v>
      </c>
      <c r="B27" s="6" t="b">
        <v>1</v>
      </c>
      <c r="C27" s="6" t="s">
        <v>155</v>
      </c>
      <c r="D27" s="6" t="s">
        <v>158</v>
      </c>
      <c r="E27" s="6">
        <f t="shared" si="0"/>
        <v>0</v>
      </c>
      <c r="F27" s="6" t="s">
        <v>130</v>
      </c>
      <c r="G27" s="7">
        <v>2</v>
      </c>
      <c r="H27" s="7" t="s">
        <v>627</v>
      </c>
      <c r="I27" s="7" t="s">
        <v>983</v>
      </c>
      <c r="J27" s="6" t="s">
        <v>137</v>
      </c>
      <c r="K27" s="6" t="s">
        <v>30</v>
      </c>
      <c r="L27" s="10">
        <f t="shared" si="1"/>
        <v>15.707963267948966</v>
      </c>
      <c r="M27" s="6">
        <v>20</v>
      </c>
      <c r="N27" s="6"/>
      <c r="O27" s="6"/>
      <c r="P27" s="6">
        <v>20</v>
      </c>
      <c r="Q27" s="8">
        <f t="shared" si="2"/>
        <v>19.999658430638792</v>
      </c>
      <c r="R27" s="6">
        <v>7</v>
      </c>
      <c r="S27" s="6"/>
      <c r="T27" s="6">
        <v>16.899999999999999</v>
      </c>
      <c r="U27" s="6">
        <f t="shared" si="3"/>
        <v>1</v>
      </c>
      <c r="V27" s="6"/>
      <c r="W27" s="6" t="s">
        <v>140</v>
      </c>
      <c r="X27" s="6" t="s">
        <v>59</v>
      </c>
      <c r="Y27" s="6">
        <v>134.83000000000001</v>
      </c>
      <c r="Z27" s="10">
        <f t="shared" si="4"/>
        <v>2.33</v>
      </c>
      <c r="AA27" s="6">
        <v>15</v>
      </c>
      <c r="AB27" s="9" t="s">
        <v>225</v>
      </c>
      <c r="AC27" s="9" t="s">
        <v>227</v>
      </c>
      <c r="AD27" s="6">
        <v>24.007000000000001</v>
      </c>
      <c r="AE27" s="6">
        <v>0.158</v>
      </c>
      <c r="AF27" s="6">
        <f t="shared" si="5"/>
        <v>0.64900000000000002</v>
      </c>
      <c r="AG27" s="11">
        <f t="shared" si="6"/>
        <v>4.9595255701107011E-2</v>
      </c>
      <c r="AH27" s="6" t="e">
        <f t="shared" si="7"/>
        <v>#N/A</v>
      </c>
      <c r="AI27" s="6" t="e">
        <f t="shared" si="8"/>
        <v>#N/A</v>
      </c>
      <c r="AJ27" s="6" t="e">
        <f t="shared" si="9"/>
        <v>#N/A</v>
      </c>
      <c r="AK27" s="6">
        <f t="shared" si="27"/>
        <v>95.926707221050037</v>
      </c>
      <c r="AL27" s="6">
        <f t="shared" si="27"/>
        <v>21.175033190455359</v>
      </c>
      <c r="AM27" s="6">
        <f t="shared" si="27"/>
        <v>0</v>
      </c>
      <c r="AN27" s="6">
        <f t="shared" si="27"/>
        <v>0</v>
      </c>
      <c r="AO27" s="6">
        <f t="shared" si="27"/>
        <v>0</v>
      </c>
      <c r="AP27" s="8" t="e">
        <f t="shared" si="11"/>
        <v>#N/A</v>
      </c>
      <c r="AQ27" s="8" t="e">
        <f t="shared" si="12"/>
        <v>#N/A</v>
      </c>
      <c r="AR27" s="6" t="e">
        <f t="shared" si="13"/>
        <v>#N/A</v>
      </c>
      <c r="AS27" s="42" t="e">
        <f t="shared" si="14"/>
        <v>#N/A</v>
      </c>
      <c r="AT27" s="6" t="str">
        <f t="shared" si="28"/>
        <v>BDL</v>
      </c>
      <c r="AU27" s="6" t="str">
        <f t="shared" si="28"/>
        <v>BDL</v>
      </c>
      <c r="AV27" s="6" t="str">
        <f t="shared" si="28"/>
        <v>BPQL</v>
      </c>
      <c r="AW27" s="6">
        <f t="shared" si="28"/>
        <v>0.433</v>
      </c>
      <c r="AX27" s="6">
        <f t="shared" si="28"/>
        <v>1.6180000000000001</v>
      </c>
      <c r="AY27" s="6">
        <f t="shared" si="28"/>
        <v>0.66700000000000004</v>
      </c>
      <c r="AZ27" s="6">
        <f t="shared" si="28"/>
        <v>5.2670000000000003</v>
      </c>
      <c r="BA27" s="6">
        <f t="shared" si="28"/>
        <v>91.706999999999994</v>
      </c>
      <c r="BB27" s="6" t="e">
        <f t="shared" si="16"/>
        <v>#N/A</v>
      </c>
      <c r="BC27" s="6" t="e">
        <f t="shared" si="17"/>
        <v>#N/A</v>
      </c>
      <c r="BD27" s="6" t="e">
        <f t="shared" si="18"/>
        <v>#N/A</v>
      </c>
      <c r="BE27" s="6" t="e">
        <f t="shared" si="19"/>
        <v>#N/A</v>
      </c>
      <c r="BF27" s="6" t="e">
        <f t="shared" si="29"/>
        <v>#N/A</v>
      </c>
      <c r="BG27" s="6" t="e">
        <f t="shared" si="29"/>
        <v>#N/A</v>
      </c>
      <c r="BH27" s="6" t="e">
        <f t="shared" si="29"/>
        <v>#N/A</v>
      </c>
      <c r="BI27" s="6" t="e">
        <f t="shared" si="29"/>
        <v>#N/A</v>
      </c>
      <c r="BJ27" s="6" t="e">
        <f t="shared" si="25"/>
        <v>#N/A</v>
      </c>
      <c r="BK27" s="6" t="e">
        <f t="shared" si="25"/>
        <v>#N/A</v>
      </c>
      <c r="BL27" s="6" t="e">
        <f t="shared" si="25"/>
        <v>#N/A</v>
      </c>
      <c r="BM27" s="6" t="e">
        <f t="shared" si="25"/>
        <v>#N/A</v>
      </c>
      <c r="BN27" s="6" t="e">
        <f t="shared" si="25"/>
        <v>#N/A</v>
      </c>
      <c r="BO27" s="6" t="e">
        <f t="shared" si="25"/>
        <v>#N/A</v>
      </c>
      <c r="BP27" s="6" t="e">
        <f t="shared" si="25"/>
        <v>#N/A</v>
      </c>
      <c r="BQ27" s="6" t="e">
        <f t="shared" si="25"/>
        <v>#N/A</v>
      </c>
      <c r="BR27" s="6" t="e">
        <f t="shared" si="25"/>
        <v>#N/A</v>
      </c>
      <c r="BS27" s="6" t="e">
        <f t="shared" si="25"/>
        <v>#N/A</v>
      </c>
      <c r="BT27" s="6" t="e">
        <f t="shared" si="26"/>
        <v>#N/A</v>
      </c>
      <c r="BU27" s="6" t="e">
        <f t="shared" si="26"/>
        <v>#N/A</v>
      </c>
      <c r="BV27" s="6" t="e">
        <f t="shared" si="26"/>
        <v>#N/A</v>
      </c>
      <c r="BW27" s="6" t="e">
        <f t="shared" si="26"/>
        <v>#N/A</v>
      </c>
      <c r="BX27" s="6" t="e">
        <f t="shared" si="26"/>
        <v>#N/A</v>
      </c>
      <c r="BY27" s="6" t="e">
        <f t="shared" si="26"/>
        <v>#N/A</v>
      </c>
      <c r="BZ27" s="6" t="e">
        <f t="shared" si="26"/>
        <v>#N/A</v>
      </c>
      <c r="CA27" s="6" t="e">
        <f t="shared" si="26"/>
        <v>#N/A</v>
      </c>
      <c r="CB27" s="6" t="e">
        <f t="shared" si="26"/>
        <v>#N/A</v>
      </c>
    </row>
    <row r="28" spans="1:81" hidden="1" x14ac:dyDescent="0.2">
      <c r="A28" s="6">
        <v>26</v>
      </c>
      <c r="B28" s="6" t="b">
        <v>1</v>
      </c>
      <c r="C28" s="6" t="s">
        <v>147</v>
      </c>
      <c r="D28" s="6" t="s">
        <v>156</v>
      </c>
      <c r="E28" s="6">
        <f t="shared" si="0"/>
        <v>0</v>
      </c>
      <c r="F28" s="6" t="s">
        <v>130</v>
      </c>
      <c r="G28" s="7">
        <v>3</v>
      </c>
      <c r="H28" s="7" t="s">
        <v>627</v>
      </c>
      <c r="I28" s="7" t="s">
        <v>983</v>
      </c>
      <c r="J28" s="6" t="s">
        <v>137</v>
      </c>
      <c r="K28" s="6" t="s">
        <v>30</v>
      </c>
      <c r="L28" s="10">
        <f t="shared" si="1"/>
        <v>15.707963267948966</v>
      </c>
      <c r="M28" s="6">
        <v>20</v>
      </c>
      <c r="N28" s="6"/>
      <c r="O28" s="6"/>
      <c r="P28" s="6">
        <v>20</v>
      </c>
      <c r="Q28" s="8">
        <f t="shared" si="2"/>
        <v>19.999658430638792</v>
      </c>
      <c r="R28" s="6">
        <v>7</v>
      </c>
      <c r="S28" s="6"/>
      <c r="T28" s="6">
        <v>10.210000000000001</v>
      </c>
      <c r="U28" s="6">
        <f t="shared" si="3"/>
        <v>1</v>
      </c>
      <c r="V28" s="6"/>
      <c r="W28" s="6" t="s">
        <v>140</v>
      </c>
      <c r="X28" s="6" t="s">
        <v>59</v>
      </c>
      <c r="Y28" s="6">
        <v>134.83000000000001</v>
      </c>
      <c r="Z28" s="10">
        <f t="shared" si="4"/>
        <v>2.33</v>
      </c>
      <c r="AA28" s="6">
        <v>30</v>
      </c>
      <c r="AB28" s="9" t="s">
        <v>213</v>
      </c>
      <c r="AC28" s="9" t="s">
        <v>214</v>
      </c>
      <c r="AD28" s="6">
        <v>23.995000000000001</v>
      </c>
      <c r="AE28" s="6">
        <v>10.6</v>
      </c>
      <c r="AF28" s="6">
        <f t="shared" si="5"/>
        <v>10.771000000000001</v>
      </c>
      <c r="AG28" s="11">
        <f t="shared" si="6"/>
        <v>0.82268641261496356</v>
      </c>
      <c r="AH28" s="6" t="e">
        <f t="shared" si="7"/>
        <v>#N/A</v>
      </c>
      <c r="AI28" s="6" t="e">
        <f t="shared" si="8"/>
        <v>#N/A</v>
      </c>
      <c r="AJ28" s="6" t="e">
        <f t="shared" si="9"/>
        <v>#N/A</v>
      </c>
      <c r="AK28" s="6">
        <f t="shared" si="27"/>
        <v>0</v>
      </c>
      <c r="AL28" s="6">
        <f t="shared" si="27"/>
        <v>21.092203549275546</v>
      </c>
      <c r="AM28" s="6">
        <f t="shared" si="27"/>
        <v>0</v>
      </c>
      <c r="AN28" s="6">
        <f t="shared" si="27"/>
        <v>0</v>
      </c>
      <c r="AO28" s="6">
        <f t="shared" si="27"/>
        <v>0</v>
      </c>
      <c r="AP28" s="8">
        <f t="shared" si="11"/>
        <v>0.8</v>
      </c>
      <c r="AQ28" s="8">
        <f t="shared" si="12"/>
        <v>99.1</v>
      </c>
      <c r="AR28" s="6">
        <f t="shared" si="13"/>
        <v>0</v>
      </c>
      <c r="AS28" s="42" t="e">
        <f t="shared" si="14"/>
        <v>#N/A</v>
      </c>
      <c r="AT28" s="6">
        <f t="shared" si="28"/>
        <v>1.0069999999999999</v>
      </c>
      <c r="AU28" s="6">
        <f t="shared" si="28"/>
        <v>4.1349999999999998</v>
      </c>
      <c r="AV28" s="6">
        <f t="shared" si="28"/>
        <v>15.442</v>
      </c>
      <c r="AW28" s="6">
        <f t="shared" si="28"/>
        <v>6.7370000000000001</v>
      </c>
      <c r="AX28" s="6">
        <f t="shared" si="28"/>
        <v>61.875999999999998</v>
      </c>
      <c r="AY28" s="6">
        <f t="shared" si="28"/>
        <v>7.226</v>
      </c>
      <c r="AZ28" s="6">
        <f t="shared" si="28"/>
        <v>0.88800000000000001</v>
      </c>
      <c r="BA28" s="6">
        <f t="shared" si="28"/>
        <v>2.69</v>
      </c>
      <c r="BB28" s="6" t="e">
        <f t="shared" si="16"/>
        <v>#N/A</v>
      </c>
      <c r="BC28" s="6" t="e">
        <f t="shared" si="17"/>
        <v>#N/A</v>
      </c>
      <c r="BD28" s="6" t="e">
        <f t="shared" si="18"/>
        <v>#N/A</v>
      </c>
      <c r="BE28" s="6" t="e">
        <f t="shared" si="19"/>
        <v>#N/A</v>
      </c>
      <c r="BF28" s="6" t="e">
        <f t="shared" si="29"/>
        <v>#N/A</v>
      </c>
      <c r="BG28" s="6" t="e">
        <f t="shared" si="29"/>
        <v>#N/A</v>
      </c>
      <c r="BH28" s="6" t="e">
        <f t="shared" si="29"/>
        <v>#N/A</v>
      </c>
      <c r="BI28" s="6" t="e">
        <f t="shared" si="29"/>
        <v>#N/A</v>
      </c>
      <c r="BJ28" s="6" t="e">
        <f t="shared" si="25"/>
        <v>#N/A</v>
      </c>
      <c r="BK28" s="6" t="e">
        <f t="shared" si="25"/>
        <v>#N/A</v>
      </c>
      <c r="BL28" s="6" t="e">
        <f t="shared" si="25"/>
        <v>#N/A</v>
      </c>
      <c r="BM28" s="6" t="e">
        <f t="shared" si="25"/>
        <v>#N/A</v>
      </c>
      <c r="BN28" s="6" t="e">
        <f t="shared" si="25"/>
        <v>#N/A</v>
      </c>
      <c r="BO28" s="6" t="e">
        <f t="shared" si="25"/>
        <v>#N/A</v>
      </c>
      <c r="BP28" s="6" t="e">
        <f t="shared" si="25"/>
        <v>#N/A</v>
      </c>
      <c r="BQ28" s="6" t="e">
        <f t="shared" si="25"/>
        <v>#N/A</v>
      </c>
      <c r="BR28" s="6" t="e">
        <f t="shared" si="25"/>
        <v>#N/A</v>
      </c>
      <c r="BS28" s="6" t="e">
        <f t="shared" si="25"/>
        <v>#N/A</v>
      </c>
      <c r="BT28" s="6" t="e">
        <f t="shared" si="26"/>
        <v>#N/A</v>
      </c>
      <c r="BU28" s="6" t="e">
        <f t="shared" si="26"/>
        <v>#N/A</v>
      </c>
      <c r="BV28" s="6" t="e">
        <f t="shared" si="26"/>
        <v>#N/A</v>
      </c>
      <c r="BW28" s="6" t="e">
        <f t="shared" si="26"/>
        <v>#N/A</v>
      </c>
      <c r="BX28" s="6" t="e">
        <f t="shared" si="26"/>
        <v>#N/A</v>
      </c>
      <c r="BY28" s="6" t="e">
        <f t="shared" si="26"/>
        <v>#N/A</v>
      </c>
      <c r="BZ28" s="6" t="e">
        <f t="shared" si="26"/>
        <v>#N/A</v>
      </c>
      <c r="CA28" s="6" t="e">
        <f t="shared" si="26"/>
        <v>#N/A</v>
      </c>
      <c r="CB28" s="6" t="e">
        <f t="shared" si="26"/>
        <v>#N/A</v>
      </c>
    </row>
    <row r="29" spans="1:81" hidden="1" x14ac:dyDescent="0.2">
      <c r="A29" s="6">
        <v>27</v>
      </c>
      <c r="B29" s="6" t="b">
        <v>0</v>
      </c>
      <c r="C29" s="6" t="s">
        <v>148</v>
      </c>
      <c r="D29" s="6" t="s">
        <v>157</v>
      </c>
      <c r="E29" s="6">
        <f t="shared" si="0"/>
        <v>0</v>
      </c>
      <c r="F29" s="6" t="s">
        <v>130</v>
      </c>
      <c r="G29" s="7">
        <v>3</v>
      </c>
      <c r="H29" s="7" t="s">
        <v>627</v>
      </c>
      <c r="I29" s="7" t="s">
        <v>983</v>
      </c>
      <c r="J29" s="6" t="s">
        <v>137</v>
      </c>
      <c r="K29" s="6" t="s">
        <v>30</v>
      </c>
      <c r="L29" s="10">
        <f t="shared" si="1"/>
        <v>15.707963267948966</v>
      </c>
      <c r="M29" s="6">
        <v>20</v>
      </c>
      <c r="N29" s="6"/>
      <c r="O29" s="6"/>
      <c r="P29" s="6">
        <v>20</v>
      </c>
      <c r="Q29" s="8">
        <f t="shared" si="2"/>
        <v>19.999658430638792</v>
      </c>
      <c r="R29" s="6">
        <v>7</v>
      </c>
      <c r="S29" s="6"/>
      <c r="T29" s="6">
        <v>14.04</v>
      </c>
      <c r="U29" s="6">
        <f t="shared" si="3"/>
        <v>1</v>
      </c>
      <c r="V29" s="6"/>
      <c r="W29" s="6" t="s">
        <v>140</v>
      </c>
      <c r="X29" s="6" t="s">
        <v>59</v>
      </c>
      <c r="Y29" s="6">
        <v>134.83000000000001</v>
      </c>
      <c r="Z29" s="10">
        <f t="shared" si="4"/>
        <v>2.33</v>
      </c>
      <c r="AA29" s="6">
        <v>30</v>
      </c>
      <c r="AB29" s="9" t="s">
        <v>239</v>
      </c>
      <c r="AC29" s="9" t="s">
        <v>228</v>
      </c>
      <c r="AD29" s="6">
        <v>16.009</v>
      </c>
      <c r="AE29" s="6">
        <v>3.4159999999999999</v>
      </c>
      <c r="AF29" s="6">
        <f t="shared" si="5"/>
        <v>0</v>
      </c>
      <c r="AG29" s="11">
        <f t="shared" si="6"/>
        <v>0</v>
      </c>
      <c r="AH29" s="6" t="e">
        <f t="shared" si="7"/>
        <v>#N/A</v>
      </c>
      <c r="AI29" s="6" t="e">
        <f t="shared" si="8"/>
        <v>#N/A</v>
      </c>
      <c r="AJ29" s="6" t="e">
        <f t="shared" si="9"/>
        <v>#N/A</v>
      </c>
      <c r="AK29" s="6" t="e">
        <f t="shared" si="27"/>
        <v>#N/A</v>
      </c>
      <c r="AL29" s="6" t="e">
        <f t="shared" si="27"/>
        <v>#N/A</v>
      </c>
      <c r="AM29" s="6" t="e">
        <f t="shared" si="27"/>
        <v>#N/A</v>
      </c>
      <c r="AN29" s="6" t="e">
        <f t="shared" si="27"/>
        <v>#N/A</v>
      </c>
      <c r="AO29" s="6" t="e">
        <f t="shared" si="27"/>
        <v>#N/A</v>
      </c>
      <c r="AP29" s="8" t="e">
        <f t="shared" si="11"/>
        <v>#N/A</v>
      </c>
      <c r="AQ29" s="8" t="e">
        <f t="shared" si="12"/>
        <v>#N/A</v>
      </c>
      <c r="AR29" s="6" t="e">
        <f t="shared" si="13"/>
        <v>#N/A</v>
      </c>
      <c r="AS29" s="42" t="e">
        <f t="shared" si="14"/>
        <v>#N/A</v>
      </c>
      <c r="AT29" s="6" t="str">
        <f t="shared" si="28"/>
        <v>BDL</v>
      </c>
      <c r="AU29" s="6" t="str">
        <f t="shared" si="28"/>
        <v>BDL</v>
      </c>
      <c r="AV29" s="6" t="str">
        <f t="shared" si="28"/>
        <v>BPQL</v>
      </c>
      <c r="AW29" s="6" t="str">
        <f t="shared" si="28"/>
        <v>BPQL</v>
      </c>
      <c r="AX29" s="6">
        <f t="shared" si="28"/>
        <v>1.0209999999999999</v>
      </c>
      <c r="AY29" s="6">
        <f t="shared" si="28"/>
        <v>0.92800000000000005</v>
      </c>
      <c r="AZ29" s="6">
        <f t="shared" si="28"/>
        <v>8.0109999999999992</v>
      </c>
      <c r="BA29" s="6">
        <f t="shared" si="28"/>
        <v>89.759</v>
      </c>
      <c r="BB29" s="6" t="e">
        <f t="shared" si="16"/>
        <v>#N/A</v>
      </c>
      <c r="BC29" s="6" t="e">
        <f t="shared" si="17"/>
        <v>#N/A</v>
      </c>
      <c r="BD29" s="6" t="e">
        <f t="shared" si="18"/>
        <v>#N/A</v>
      </c>
      <c r="BE29" s="6" t="e">
        <f t="shared" si="19"/>
        <v>#N/A</v>
      </c>
      <c r="BF29" s="6" t="e">
        <f t="shared" si="29"/>
        <v>#N/A</v>
      </c>
      <c r="BG29" s="6" t="e">
        <f t="shared" si="29"/>
        <v>#N/A</v>
      </c>
      <c r="BH29" s="6" t="e">
        <f t="shared" si="29"/>
        <v>#N/A</v>
      </c>
      <c r="BI29" s="6" t="e">
        <f t="shared" si="29"/>
        <v>#N/A</v>
      </c>
      <c r="BJ29" s="6" t="e">
        <f t="shared" si="25"/>
        <v>#N/A</v>
      </c>
      <c r="BK29" s="6" t="e">
        <f t="shared" si="25"/>
        <v>#N/A</v>
      </c>
      <c r="BL29" s="6" t="e">
        <f t="shared" si="25"/>
        <v>#N/A</v>
      </c>
      <c r="BM29" s="6" t="e">
        <f t="shared" si="25"/>
        <v>#N/A</v>
      </c>
      <c r="BN29" s="6" t="e">
        <f t="shared" si="25"/>
        <v>#N/A</v>
      </c>
      <c r="BO29" s="6" t="e">
        <f t="shared" si="25"/>
        <v>#N/A</v>
      </c>
      <c r="BP29" s="6" t="e">
        <f t="shared" si="25"/>
        <v>#N/A</v>
      </c>
      <c r="BQ29" s="6" t="e">
        <f t="shared" si="25"/>
        <v>#N/A</v>
      </c>
      <c r="BR29" s="6" t="e">
        <f t="shared" si="25"/>
        <v>#N/A</v>
      </c>
      <c r="BS29" s="6" t="e">
        <f t="shared" si="25"/>
        <v>#N/A</v>
      </c>
      <c r="BT29" s="6" t="e">
        <f t="shared" si="26"/>
        <v>#N/A</v>
      </c>
      <c r="BU29" s="6" t="e">
        <f t="shared" si="26"/>
        <v>#N/A</v>
      </c>
      <c r="BV29" s="6" t="e">
        <f t="shared" si="26"/>
        <v>#N/A</v>
      </c>
      <c r="BW29" s="6" t="e">
        <f t="shared" si="26"/>
        <v>#N/A</v>
      </c>
      <c r="BX29" s="6" t="e">
        <f t="shared" si="26"/>
        <v>#N/A</v>
      </c>
      <c r="BY29" s="6" t="e">
        <f t="shared" si="26"/>
        <v>#N/A</v>
      </c>
      <c r="BZ29" s="6" t="e">
        <f t="shared" si="26"/>
        <v>#N/A</v>
      </c>
      <c r="CA29" s="6" t="e">
        <f t="shared" si="26"/>
        <v>#N/A</v>
      </c>
      <c r="CB29" s="6" t="e">
        <f t="shared" si="26"/>
        <v>#N/A</v>
      </c>
    </row>
    <row r="30" spans="1:81" hidden="1" x14ac:dyDescent="0.2">
      <c r="A30" s="6">
        <v>28</v>
      </c>
      <c r="B30" s="6" t="b">
        <v>1</v>
      </c>
      <c r="C30" s="6" t="s">
        <v>149</v>
      </c>
      <c r="D30" s="6" t="s">
        <v>158</v>
      </c>
      <c r="E30" s="6">
        <f t="shared" si="0"/>
        <v>0</v>
      </c>
      <c r="F30" s="6" t="s">
        <v>130</v>
      </c>
      <c r="G30" s="7">
        <v>3</v>
      </c>
      <c r="H30" s="7" t="s">
        <v>627</v>
      </c>
      <c r="I30" s="7" t="s">
        <v>983</v>
      </c>
      <c r="J30" s="6" t="s">
        <v>137</v>
      </c>
      <c r="K30" s="6" t="s">
        <v>30</v>
      </c>
      <c r="L30" s="10">
        <f t="shared" si="1"/>
        <v>15.707963267948966</v>
      </c>
      <c r="M30" s="6">
        <v>20</v>
      </c>
      <c r="N30" s="6"/>
      <c r="O30" s="6"/>
      <c r="P30" s="6">
        <v>20</v>
      </c>
      <c r="Q30" s="8">
        <f t="shared" si="2"/>
        <v>19.999658430638792</v>
      </c>
      <c r="R30" s="6">
        <v>7</v>
      </c>
      <c r="S30" s="6"/>
      <c r="T30" s="6">
        <v>18.38</v>
      </c>
      <c r="U30" s="6">
        <f t="shared" si="3"/>
        <v>1</v>
      </c>
      <c r="V30" s="6"/>
      <c r="W30" s="6" t="s">
        <v>140</v>
      </c>
      <c r="X30" s="6" t="s">
        <v>59</v>
      </c>
      <c r="Y30" s="6">
        <v>134.83000000000001</v>
      </c>
      <c r="Z30" s="10">
        <f t="shared" si="4"/>
        <v>2.33</v>
      </c>
      <c r="AA30" s="6">
        <v>30</v>
      </c>
      <c r="AB30" s="9" t="s">
        <v>236</v>
      </c>
      <c r="AC30" s="9" t="s">
        <v>215</v>
      </c>
      <c r="AD30" s="6">
        <v>16.009</v>
      </c>
      <c r="AE30" s="6">
        <v>0.24299999999999999</v>
      </c>
      <c r="AF30" s="6">
        <f t="shared" si="5"/>
        <v>1.4990000000000001</v>
      </c>
      <c r="AG30" s="11">
        <f t="shared" si="6"/>
        <v>7.6387690873804218E-2</v>
      </c>
      <c r="AH30" s="6" t="e">
        <f t="shared" si="7"/>
        <v>#N/A</v>
      </c>
      <c r="AI30" s="6" t="e">
        <f t="shared" si="8"/>
        <v>#N/A</v>
      </c>
      <c r="AJ30" s="6" t="e">
        <f t="shared" si="9"/>
        <v>#N/A</v>
      </c>
      <c r="AK30" s="6">
        <f t="shared" si="27"/>
        <v>94.072461385387172</v>
      </c>
      <c r="AL30" s="6">
        <f t="shared" si="27"/>
        <v>19.651176580090837</v>
      </c>
      <c r="AM30" s="6">
        <f t="shared" si="27"/>
        <v>0</v>
      </c>
      <c r="AN30" s="6">
        <f t="shared" si="27"/>
        <v>0</v>
      </c>
      <c r="AO30" s="6">
        <f t="shared" si="27"/>
        <v>0</v>
      </c>
      <c r="AP30" s="8">
        <f t="shared" si="11"/>
        <v>9.8000000000000007</v>
      </c>
      <c r="AQ30" s="8">
        <f t="shared" si="12"/>
        <v>89.8</v>
      </c>
      <c r="AR30" s="6">
        <f t="shared" si="13"/>
        <v>0</v>
      </c>
      <c r="AS30" s="42" t="e">
        <f t="shared" si="14"/>
        <v>#N/A</v>
      </c>
      <c r="AT30" s="6" t="str">
        <f t="shared" si="28"/>
        <v>BDL</v>
      </c>
      <c r="AU30" s="6" t="str">
        <f t="shared" si="28"/>
        <v>BPQL</v>
      </c>
      <c r="AV30" s="6">
        <f t="shared" si="28"/>
        <v>0.504</v>
      </c>
      <c r="AW30" s="6">
        <f t="shared" si="28"/>
        <v>0.68700000000000006</v>
      </c>
      <c r="AX30" s="6">
        <f t="shared" si="28"/>
        <v>2.5209999999999999</v>
      </c>
      <c r="AY30" s="6">
        <f t="shared" si="28"/>
        <v>0.68400000000000005</v>
      </c>
      <c r="AZ30" s="6">
        <f t="shared" si="28"/>
        <v>1.8140000000000001</v>
      </c>
      <c r="BA30" s="6">
        <f t="shared" si="28"/>
        <v>93.683000000000007</v>
      </c>
      <c r="BB30" s="6" t="e">
        <f t="shared" si="16"/>
        <v>#N/A</v>
      </c>
      <c r="BC30" s="6" t="e">
        <f t="shared" si="17"/>
        <v>#N/A</v>
      </c>
      <c r="BD30" s="6" t="e">
        <f t="shared" si="18"/>
        <v>#N/A</v>
      </c>
      <c r="BE30" s="6" t="e">
        <f t="shared" si="19"/>
        <v>#N/A</v>
      </c>
      <c r="BF30" s="6" t="e">
        <f t="shared" si="29"/>
        <v>#N/A</v>
      </c>
      <c r="BG30" s="6" t="e">
        <f t="shared" si="29"/>
        <v>#N/A</v>
      </c>
      <c r="BH30" s="6" t="e">
        <f t="shared" si="29"/>
        <v>#N/A</v>
      </c>
      <c r="BI30" s="6" t="e">
        <f t="shared" si="29"/>
        <v>#N/A</v>
      </c>
      <c r="BJ30" s="6" t="e">
        <f t="shared" si="25"/>
        <v>#N/A</v>
      </c>
      <c r="BK30" s="6" t="e">
        <f t="shared" si="25"/>
        <v>#N/A</v>
      </c>
      <c r="BL30" s="6" t="e">
        <f t="shared" si="25"/>
        <v>#N/A</v>
      </c>
      <c r="BM30" s="6" t="e">
        <f t="shared" si="25"/>
        <v>#N/A</v>
      </c>
      <c r="BN30" s="6" t="e">
        <f t="shared" si="25"/>
        <v>#N/A</v>
      </c>
      <c r="BO30" s="6" t="e">
        <f t="shared" si="25"/>
        <v>#N/A</v>
      </c>
      <c r="BP30" s="6" t="e">
        <f t="shared" si="25"/>
        <v>#N/A</v>
      </c>
      <c r="BQ30" s="6" t="e">
        <f t="shared" si="25"/>
        <v>#N/A</v>
      </c>
      <c r="BR30" s="6" t="e">
        <f t="shared" si="25"/>
        <v>#N/A</v>
      </c>
      <c r="BS30" s="6" t="e">
        <f t="shared" si="25"/>
        <v>#N/A</v>
      </c>
      <c r="BT30" s="6" t="e">
        <f t="shared" si="26"/>
        <v>#N/A</v>
      </c>
      <c r="BU30" s="6" t="e">
        <f t="shared" si="26"/>
        <v>#N/A</v>
      </c>
      <c r="BV30" s="6" t="e">
        <f t="shared" si="26"/>
        <v>#N/A</v>
      </c>
      <c r="BW30" s="6" t="e">
        <f t="shared" si="26"/>
        <v>#N/A</v>
      </c>
      <c r="BX30" s="6" t="e">
        <f t="shared" si="26"/>
        <v>#N/A</v>
      </c>
      <c r="BY30" s="6" t="e">
        <f t="shared" si="26"/>
        <v>#N/A</v>
      </c>
      <c r="BZ30" s="6" t="e">
        <f t="shared" si="26"/>
        <v>#N/A</v>
      </c>
      <c r="CA30" s="6" t="e">
        <f t="shared" si="26"/>
        <v>#N/A</v>
      </c>
      <c r="CB30" s="6" t="e">
        <f t="shared" si="26"/>
        <v>#N/A</v>
      </c>
    </row>
    <row r="31" spans="1:81" hidden="1" x14ac:dyDescent="0.2">
      <c r="A31" s="6">
        <v>29</v>
      </c>
      <c r="B31" s="6" t="b">
        <v>1</v>
      </c>
      <c r="C31" s="6" t="s">
        <v>159</v>
      </c>
      <c r="D31" s="6" t="s">
        <v>171</v>
      </c>
      <c r="E31" s="6">
        <f t="shared" si="0"/>
        <v>0</v>
      </c>
      <c r="F31" s="6" t="s">
        <v>166</v>
      </c>
      <c r="G31" s="7">
        <v>1</v>
      </c>
      <c r="H31" s="7" t="s">
        <v>627</v>
      </c>
      <c r="I31" s="7" t="s">
        <v>983</v>
      </c>
      <c r="J31" s="6" t="s">
        <v>137</v>
      </c>
      <c r="K31" s="6" t="s">
        <v>30</v>
      </c>
      <c r="L31" s="10">
        <f t="shared" si="1"/>
        <v>15.707963267948966</v>
      </c>
      <c r="M31" s="6">
        <v>20</v>
      </c>
      <c r="N31" s="6"/>
      <c r="O31" s="6"/>
      <c r="P31" s="6">
        <v>20</v>
      </c>
      <c r="Q31" s="8">
        <f t="shared" si="2"/>
        <v>19.375045307178063</v>
      </c>
      <c r="R31" s="6">
        <v>7</v>
      </c>
      <c r="S31" s="6"/>
      <c r="T31" s="6"/>
      <c r="U31" s="6">
        <f t="shared" si="3"/>
        <v>1.93</v>
      </c>
      <c r="V31" s="6"/>
      <c r="W31" s="6" t="s">
        <v>167</v>
      </c>
      <c r="X31" s="6" t="s">
        <v>59</v>
      </c>
      <c r="Y31" s="6">
        <v>140.25</v>
      </c>
      <c r="Z31" s="10">
        <f t="shared" si="4"/>
        <v>2.17</v>
      </c>
      <c r="AA31" s="6" t="s">
        <v>168</v>
      </c>
      <c r="AB31" s="9" t="s">
        <v>219</v>
      </c>
      <c r="AC31" s="9" t="s">
        <v>222</v>
      </c>
      <c r="AD31" s="6">
        <v>30.001999999999999</v>
      </c>
      <c r="AE31" s="6">
        <v>8.9499999999999993</v>
      </c>
      <c r="AF31" s="6">
        <f t="shared" si="5"/>
        <v>9.0060000000000002</v>
      </c>
      <c r="AG31" s="11">
        <f t="shared" si="6"/>
        <v>0.88780900465758161</v>
      </c>
      <c r="AH31" s="6" t="e">
        <f t="shared" si="7"/>
        <v>#N/A</v>
      </c>
      <c r="AI31" s="6" t="e">
        <f t="shared" si="8"/>
        <v>#N/A</v>
      </c>
      <c r="AJ31" s="6" t="e">
        <f t="shared" si="9"/>
        <v>#N/A</v>
      </c>
      <c r="AK31" s="6">
        <f t="shared" si="27"/>
        <v>0</v>
      </c>
      <c r="AL31" s="6">
        <f t="shared" si="27"/>
        <v>21.358644244436881</v>
      </c>
      <c r="AM31" s="6">
        <f t="shared" si="27"/>
        <v>0</v>
      </c>
      <c r="AN31" s="6">
        <f t="shared" si="27"/>
        <v>0</v>
      </c>
      <c r="AO31" s="6">
        <f t="shared" si="27"/>
        <v>0</v>
      </c>
      <c r="AP31" s="8">
        <f t="shared" si="11"/>
        <v>1.4</v>
      </c>
      <c r="AQ31" s="8">
        <f t="shared" si="12"/>
        <v>98.6</v>
      </c>
      <c r="AR31" s="6">
        <f t="shared" si="13"/>
        <v>0</v>
      </c>
      <c r="AS31" s="42" t="e">
        <f t="shared" si="14"/>
        <v>#N/A</v>
      </c>
      <c r="AT31" s="6">
        <f t="shared" si="28"/>
        <v>0.82099999999999995</v>
      </c>
      <c r="AU31" s="6">
        <f t="shared" si="28"/>
        <v>3.9009999999999998</v>
      </c>
      <c r="AV31" s="6">
        <f t="shared" si="28"/>
        <v>15.029</v>
      </c>
      <c r="AW31" s="6">
        <f t="shared" si="28"/>
        <v>6.6470000000000002</v>
      </c>
      <c r="AX31" s="6">
        <f t="shared" si="28"/>
        <v>61.433999999999997</v>
      </c>
      <c r="AY31" s="6">
        <f t="shared" si="28"/>
        <v>7.016</v>
      </c>
      <c r="AZ31" s="6">
        <f t="shared" si="28"/>
        <v>0.89600000000000002</v>
      </c>
      <c r="BA31" s="6">
        <f t="shared" si="28"/>
        <v>4.2560000000000002</v>
      </c>
      <c r="BB31" s="6" t="e">
        <f t="shared" si="16"/>
        <v>#N/A</v>
      </c>
      <c r="BC31" s="6" t="e">
        <f t="shared" si="17"/>
        <v>#N/A</v>
      </c>
      <c r="BD31" s="6" t="e">
        <f t="shared" si="18"/>
        <v>#N/A</v>
      </c>
      <c r="BE31" s="6" t="e">
        <f t="shared" si="19"/>
        <v>#N/A</v>
      </c>
      <c r="BF31" s="6" t="e">
        <f t="shared" si="29"/>
        <v>#N/A</v>
      </c>
      <c r="BG31" s="6" t="e">
        <f t="shared" si="29"/>
        <v>#N/A</v>
      </c>
      <c r="BH31" s="6" t="e">
        <f t="shared" si="29"/>
        <v>#N/A</v>
      </c>
      <c r="BI31" s="6" t="e">
        <f t="shared" si="29"/>
        <v>#N/A</v>
      </c>
      <c r="BJ31" s="6" t="e">
        <f t="shared" si="25"/>
        <v>#N/A</v>
      </c>
      <c r="BK31" s="6" t="e">
        <f t="shared" si="25"/>
        <v>#N/A</v>
      </c>
      <c r="BL31" s="6" t="e">
        <f t="shared" si="25"/>
        <v>#N/A</v>
      </c>
      <c r="BM31" s="6" t="e">
        <f t="shared" si="25"/>
        <v>#N/A</v>
      </c>
      <c r="BN31" s="6" t="e">
        <f t="shared" si="25"/>
        <v>#N/A</v>
      </c>
      <c r="BO31" s="6" t="e">
        <f t="shared" si="25"/>
        <v>#N/A</v>
      </c>
      <c r="BP31" s="6" t="e">
        <f t="shared" si="25"/>
        <v>#N/A</v>
      </c>
      <c r="BQ31" s="6" t="e">
        <f t="shared" si="25"/>
        <v>#N/A</v>
      </c>
      <c r="BR31" s="6" t="e">
        <f t="shared" si="25"/>
        <v>#N/A</v>
      </c>
      <c r="BS31" s="6" t="e">
        <f t="shared" si="25"/>
        <v>#N/A</v>
      </c>
      <c r="BT31" s="6" t="e">
        <f t="shared" si="26"/>
        <v>#N/A</v>
      </c>
      <c r="BU31" s="6" t="e">
        <f t="shared" si="26"/>
        <v>#N/A</v>
      </c>
      <c r="BV31" s="6" t="e">
        <f t="shared" si="26"/>
        <v>#N/A</v>
      </c>
      <c r="BW31" s="6" t="e">
        <f t="shared" si="26"/>
        <v>#N/A</v>
      </c>
      <c r="BX31" s="6" t="e">
        <f t="shared" si="26"/>
        <v>#N/A</v>
      </c>
      <c r="BY31" s="6" t="e">
        <f t="shared" si="26"/>
        <v>#N/A</v>
      </c>
      <c r="BZ31" s="6" t="e">
        <f t="shared" si="26"/>
        <v>#N/A</v>
      </c>
      <c r="CA31" s="6" t="e">
        <f t="shared" si="26"/>
        <v>#N/A</v>
      </c>
      <c r="CB31" s="6" t="e">
        <f t="shared" si="26"/>
        <v>#N/A</v>
      </c>
    </row>
    <row r="32" spans="1:81" hidden="1" x14ac:dyDescent="0.2">
      <c r="A32" s="6">
        <v>30</v>
      </c>
      <c r="B32" s="6" t="b">
        <v>1</v>
      </c>
      <c r="C32" s="6" t="s">
        <v>160</v>
      </c>
      <c r="D32" s="6" t="s">
        <v>172</v>
      </c>
      <c r="E32" s="6">
        <f t="shared" si="0"/>
        <v>0</v>
      </c>
      <c r="F32" s="6" t="s">
        <v>166</v>
      </c>
      <c r="G32" s="7">
        <v>1</v>
      </c>
      <c r="H32" s="7" t="s">
        <v>627</v>
      </c>
      <c r="I32" s="7" t="s">
        <v>983</v>
      </c>
      <c r="J32" s="6" t="s">
        <v>137</v>
      </c>
      <c r="K32" s="6" t="s">
        <v>30</v>
      </c>
      <c r="L32" s="10">
        <f t="shared" si="1"/>
        <v>15.707963267948966</v>
      </c>
      <c r="M32" s="6">
        <v>20</v>
      </c>
      <c r="N32" s="6"/>
      <c r="O32" s="6"/>
      <c r="P32" s="6">
        <v>20</v>
      </c>
      <c r="Q32" s="8">
        <f t="shared" si="2"/>
        <v>19.375045307178063</v>
      </c>
      <c r="R32" s="6">
        <v>7</v>
      </c>
      <c r="S32" s="6"/>
      <c r="T32" s="6"/>
      <c r="U32" s="6">
        <f t="shared" si="3"/>
        <v>1.93</v>
      </c>
      <c r="V32" s="6"/>
      <c r="W32" s="6" t="s">
        <v>167</v>
      </c>
      <c r="X32" s="6" t="s">
        <v>59</v>
      </c>
      <c r="Y32" s="6">
        <v>140.25</v>
      </c>
      <c r="Z32" s="10">
        <f t="shared" si="4"/>
        <v>2.17</v>
      </c>
      <c r="AA32" s="6" t="s">
        <v>168</v>
      </c>
      <c r="AB32" s="9" t="s">
        <v>211</v>
      </c>
      <c r="AC32" s="9" t="s">
        <v>240</v>
      </c>
      <c r="AD32" s="6">
        <v>105</v>
      </c>
      <c r="AE32" s="6">
        <v>0.49</v>
      </c>
      <c r="AF32" s="6">
        <f t="shared" si="5"/>
        <v>0.48699999999999999</v>
      </c>
      <c r="AG32" s="11">
        <f t="shared" si="6"/>
        <v>0.1680179403139555</v>
      </c>
      <c r="AH32" s="6" t="e">
        <f t="shared" si="7"/>
        <v>#N/A</v>
      </c>
      <c r="AI32" s="6" t="e">
        <f t="shared" si="8"/>
        <v>#N/A</v>
      </c>
      <c r="AJ32" s="6" t="e">
        <f t="shared" si="9"/>
        <v>#N/A</v>
      </c>
      <c r="AK32" s="6">
        <f t="shared" si="27"/>
        <v>98.723038669546526</v>
      </c>
      <c r="AL32" s="6">
        <f t="shared" si="27"/>
        <v>19.855778282804074</v>
      </c>
      <c r="AM32" s="6">
        <f t="shared" si="27"/>
        <v>0</v>
      </c>
      <c r="AN32" s="6">
        <f t="shared" si="27"/>
        <v>0</v>
      </c>
      <c r="AO32" s="6">
        <f t="shared" si="27"/>
        <v>0</v>
      </c>
      <c r="AP32" s="8" t="e">
        <f t="shared" si="11"/>
        <v>#N/A</v>
      </c>
      <c r="AQ32" s="8" t="e">
        <f t="shared" si="12"/>
        <v>#N/A</v>
      </c>
      <c r="AR32" s="6" t="e">
        <f t="shared" si="13"/>
        <v>#N/A</v>
      </c>
      <c r="AS32" s="42" t="e">
        <f t="shared" si="14"/>
        <v>#N/A</v>
      </c>
      <c r="AT32" s="6" t="str">
        <f t="shared" si="28"/>
        <v>BDL</v>
      </c>
      <c r="AU32" s="6" t="str">
        <f t="shared" si="28"/>
        <v>BDL</v>
      </c>
      <c r="AV32" s="6" t="str">
        <f t="shared" si="28"/>
        <v>BDL</v>
      </c>
      <c r="AW32" s="6" t="str">
        <f t="shared" si="28"/>
        <v>BPQL</v>
      </c>
      <c r="AX32" s="6">
        <f t="shared" si="28"/>
        <v>0.61099999999999999</v>
      </c>
      <c r="AY32" s="6">
        <f t="shared" si="28"/>
        <v>0.78200000000000003</v>
      </c>
      <c r="AZ32" s="6">
        <f t="shared" si="28"/>
        <v>6.0519999999999996</v>
      </c>
      <c r="BA32" s="6">
        <f t="shared" si="28"/>
        <v>92.241</v>
      </c>
      <c r="BB32" s="6" t="e">
        <f t="shared" si="16"/>
        <v>#N/A</v>
      </c>
      <c r="BC32" s="6" t="e">
        <f t="shared" si="17"/>
        <v>#N/A</v>
      </c>
      <c r="BD32" s="6" t="e">
        <f t="shared" si="18"/>
        <v>#N/A</v>
      </c>
      <c r="BE32" s="6" t="e">
        <f t="shared" si="19"/>
        <v>#N/A</v>
      </c>
      <c r="BF32" s="6" t="e">
        <f t="shared" si="29"/>
        <v>#N/A</v>
      </c>
      <c r="BG32" s="6" t="e">
        <f t="shared" si="29"/>
        <v>#N/A</v>
      </c>
      <c r="BH32" s="6" t="e">
        <f t="shared" si="29"/>
        <v>#N/A</v>
      </c>
      <c r="BI32" s="6" t="e">
        <f t="shared" si="29"/>
        <v>#N/A</v>
      </c>
      <c r="BJ32" s="6" t="e">
        <f t="shared" si="25"/>
        <v>#N/A</v>
      </c>
      <c r="BK32" s="6" t="e">
        <f t="shared" si="25"/>
        <v>#N/A</v>
      </c>
      <c r="BL32" s="6" t="e">
        <f t="shared" si="25"/>
        <v>#N/A</v>
      </c>
      <c r="BM32" s="6" t="e">
        <f t="shared" si="25"/>
        <v>#N/A</v>
      </c>
      <c r="BN32" s="6" t="e">
        <f t="shared" si="25"/>
        <v>#N/A</v>
      </c>
      <c r="BO32" s="6" t="e">
        <f t="shared" si="25"/>
        <v>#N/A</v>
      </c>
      <c r="BP32" s="6" t="e">
        <f t="shared" si="25"/>
        <v>#N/A</v>
      </c>
      <c r="BQ32" s="6" t="e">
        <f t="shared" si="25"/>
        <v>#N/A</v>
      </c>
      <c r="BR32" s="6" t="e">
        <f t="shared" si="25"/>
        <v>#N/A</v>
      </c>
      <c r="BS32" s="6" t="e">
        <f t="shared" si="25"/>
        <v>#N/A</v>
      </c>
      <c r="BT32" s="6" t="e">
        <f t="shared" si="26"/>
        <v>#N/A</v>
      </c>
      <c r="BU32" s="6" t="e">
        <f t="shared" si="26"/>
        <v>#N/A</v>
      </c>
      <c r="BV32" s="6" t="e">
        <f t="shared" si="26"/>
        <v>#N/A</v>
      </c>
      <c r="BW32" s="6" t="e">
        <f t="shared" si="26"/>
        <v>#N/A</v>
      </c>
      <c r="BX32" s="6" t="e">
        <f t="shared" si="26"/>
        <v>#N/A</v>
      </c>
      <c r="BY32" s="6" t="e">
        <f t="shared" si="26"/>
        <v>#N/A</v>
      </c>
      <c r="BZ32" s="6" t="e">
        <f t="shared" si="26"/>
        <v>#N/A</v>
      </c>
      <c r="CA32" s="6" t="e">
        <f t="shared" si="26"/>
        <v>#N/A</v>
      </c>
      <c r="CB32" s="6" t="e">
        <f t="shared" si="26"/>
        <v>#N/A</v>
      </c>
    </row>
    <row r="33" spans="1:80" hidden="1" x14ac:dyDescent="0.2">
      <c r="A33" s="6">
        <v>31</v>
      </c>
      <c r="B33" s="6" t="b">
        <v>1</v>
      </c>
      <c r="C33" s="6" t="s">
        <v>161</v>
      </c>
      <c r="D33" s="6" t="s">
        <v>439</v>
      </c>
      <c r="E33" s="6">
        <f t="shared" si="0"/>
        <v>0</v>
      </c>
      <c r="F33" s="6" t="s">
        <v>166</v>
      </c>
      <c r="G33" s="7">
        <v>1</v>
      </c>
      <c r="H33" s="7" t="s">
        <v>627</v>
      </c>
      <c r="I33" s="7" t="s">
        <v>983</v>
      </c>
      <c r="J33" s="6" t="s">
        <v>137</v>
      </c>
      <c r="K33" s="6" t="s">
        <v>30</v>
      </c>
      <c r="L33" s="10">
        <f t="shared" si="1"/>
        <v>15.707963267948966</v>
      </c>
      <c r="M33" s="6">
        <v>20</v>
      </c>
      <c r="N33" s="6"/>
      <c r="O33" s="6"/>
      <c r="P33" s="6">
        <v>20</v>
      </c>
      <c r="Q33" s="8">
        <f t="shared" si="2"/>
        <v>19.375045307178063</v>
      </c>
      <c r="R33" s="6">
        <v>7</v>
      </c>
      <c r="S33" s="6"/>
      <c r="T33" s="6"/>
      <c r="U33" s="6">
        <f t="shared" si="3"/>
        <v>1.93</v>
      </c>
      <c r="V33" s="6"/>
      <c r="W33" s="6" t="s">
        <v>167</v>
      </c>
      <c r="X33" s="6" t="s">
        <v>59</v>
      </c>
      <c r="Y33" s="6">
        <v>140.25</v>
      </c>
      <c r="Z33" s="10">
        <f t="shared" si="4"/>
        <v>2.17</v>
      </c>
      <c r="AA33" s="6" t="s">
        <v>168</v>
      </c>
      <c r="AB33" s="9" t="s">
        <v>230</v>
      </c>
      <c r="AC33" s="9" t="s">
        <v>238</v>
      </c>
      <c r="AD33" s="6">
        <v>7.9770000000000003</v>
      </c>
      <c r="AE33" s="6">
        <v>0.95</v>
      </c>
      <c r="AF33" s="6">
        <f t="shared" si="5"/>
        <v>0.91450000000000009</v>
      </c>
      <c r="AG33" s="11">
        <f t="shared" si="6"/>
        <v>2.3969595110771586E-2</v>
      </c>
      <c r="AH33" s="6" t="e">
        <f t="shared" si="7"/>
        <v>#N/A</v>
      </c>
      <c r="AI33" s="6" t="e">
        <f t="shared" si="8"/>
        <v>#N/A</v>
      </c>
      <c r="AJ33" s="6" t="e">
        <f t="shared" si="9"/>
        <v>#N/A</v>
      </c>
      <c r="AK33" s="6">
        <f t="shared" ref="AK33:AO42" si="30">VLOOKUP($C33,intactMSdata,COLUMN()-COLUMN($AK$3)+4,FALSE)</f>
        <v>91.393525572895598</v>
      </c>
      <c r="AL33" s="6">
        <f t="shared" si="30"/>
        <v>17.345449983815289</v>
      </c>
      <c r="AM33" s="6">
        <f t="shared" si="30"/>
        <v>0</v>
      </c>
      <c r="AN33" s="6">
        <f t="shared" si="30"/>
        <v>17.372355437952354</v>
      </c>
      <c r="AO33" s="6">
        <f t="shared" si="30"/>
        <v>1.1422702214468301</v>
      </c>
      <c r="AP33" s="8">
        <f t="shared" si="11"/>
        <v>17.399999999999999</v>
      </c>
      <c r="AQ33" s="8">
        <f t="shared" si="12"/>
        <v>82.2</v>
      </c>
      <c r="AR33" s="6">
        <f t="shared" si="13"/>
        <v>0</v>
      </c>
      <c r="AS33" s="42" t="e">
        <f t="shared" si="14"/>
        <v>#N/A</v>
      </c>
      <c r="AT33" s="6" t="str">
        <f t="shared" ref="AT33:BA42" si="31">VLOOKUP($C33,dataPhCEX,COLUMN()-COLUMN($AT$3)+2,FALSE)</f>
        <v>BDL</v>
      </c>
      <c r="AU33" s="6" t="str">
        <f t="shared" si="31"/>
        <v>BDL</v>
      </c>
      <c r="AV33" s="6" t="str">
        <f t="shared" si="31"/>
        <v>BDL</v>
      </c>
      <c r="AW33" s="6">
        <f t="shared" si="31"/>
        <v>0.43099999999999999</v>
      </c>
      <c r="AX33" s="6">
        <f t="shared" si="31"/>
        <v>0.81799999999999995</v>
      </c>
      <c r="AY33" s="6">
        <f t="shared" si="31"/>
        <v>0.32300000000000001</v>
      </c>
      <c r="AZ33" s="6">
        <f t="shared" si="31"/>
        <v>2.831</v>
      </c>
      <c r="BA33" s="6">
        <f t="shared" si="31"/>
        <v>95.543000000000006</v>
      </c>
      <c r="BB33" s="6" t="e">
        <f t="shared" si="16"/>
        <v>#N/A</v>
      </c>
      <c r="BC33" s="6" t="e">
        <f t="shared" si="17"/>
        <v>#N/A</v>
      </c>
      <c r="BD33" s="6" t="e">
        <f t="shared" si="18"/>
        <v>#N/A</v>
      </c>
      <c r="BE33" s="6" t="e">
        <f t="shared" si="19"/>
        <v>#N/A</v>
      </c>
      <c r="BF33" s="6" t="e">
        <f t="shared" si="29"/>
        <v>#N/A</v>
      </c>
      <c r="BG33" s="6" t="e">
        <f t="shared" si="29"/>
        <v>#N/A</v>
      </c>
      <c r="BH33" s="6" t="e">
        <f t="shared" si="29"/>
        <v>#N/A</v>
      </c>
      <c r="BI33" s="6" t="e">
        <f t="shared" si="29"/>
        <v>#N/A</v>
      </c>
      <c r="BJ33" s="6" t="e">
        <f t="shared" si="25"/>
        <v>#N/A</v>
      </c>
      <c r="BK33" s="6" t="e">
        <f t="shared" si="25"/>
        <v>#N/A</v>
      </c>
      <c r="BL33" s="6" t="e">
        <f t="shared" si="25"/>
        <v>#N/A</v>
      </c>
      <c r="BM33" s="6" t="e">
        <f t="shared" si="25"/>
        <v>#N/A</v>
      </c>
      <c r="BN33" s="6" t="e">
        <f t="shared" si="25"/>
        <v>#N/A</v>
      </c>
      <c r="BO33" s="6" t="e">
        <f t="shared" si="25"/>
        <v>#N/A</v>
      </c>
      <c r="BP33" s="6" t="e">
        <f t="shared" si="25"/>
        <v>#N/A</v>
      </c>
      <c r="BQ33" s="6" t="e">
        <f t="shared" si="25"/>
        <v>#N/A</v>
      </c>
      <c r="BR33" s="6" t="e">
        <f t="shared" si="25"/>
        <v>#N/A</v>
      </c>
      <c r="BS33" s="6" t="e">
        <f t="shared" si="25"/>
        <v>#N/A</v>
      </c>
      <c r="BT33" s="6" t="e">
        <f t="shared" si="26"/>
        <v>#N/A</v>
      </c>
      <c r="BU33" s="6" t="e">
        <f t="shared" si="26"/>
        <v>#N/A</v>
      </c>
      <c r="BV33" s="6" t="e">
        <f t="shared" si="26"/>
        <v>#N/A</v>
      </c>
      <c r="BW33" s="6" t="e">
        <f t="shared" si="26"/>
        <v>#N/A</v>
      </c>
      <c r="BX33" s="6" t="e">
        <f t="shared" si="26"/>
        <v>#N/A</v>
      </c>
      <c r="BY33" s="6" t="e">
        <f t="shared" si="26"/>
        <v>#N/A</v>
      </c>
      <c r="BZ33" s="6" t="e">
        <f t="shared" si="26"/>
        <v>#N/A</v>
      </c>
      <c r="CA33" s="6" t="e">
        <f t="shared" si="26"/>
        <v>#N/A</v>
      </c>
      <c r="CB33" s="6" t="e">
        <f t="shared" si="26"/>
        <v>#N/A</v>
      </c>
    </row>
    <row r="34" spans="1:80" hidden="1" x14ac:dyDescent="0.2">
      <c r="A34" s="6">
        <v>32</v>
      </c>
      <c r="B34" s="6" t="b">
        <v>1</v>
      </c>
      <c r="C34" s="6" t="s">
        <v>162</v>
      </c>
      <c r="D34" s="6" t="s">
        <v>171</v>
      </c>
      <c r="E34" s="6">
        <f t="shared" si="0"/>
        <v>0</v>
      </c>
      <c r="F34" s="6" t="s">
        <v>166</v>
      </c>
      <c r="G34" s="7">
        <v>2</v>
      </c>
      <c r="H34" s="7" t="s">
        <v>627</v>
      </c>
      <c r="I34" s="7" t="s">
        <v>983</v>
      </c>
      <c r="J34" s="6" t="s">
        <v>137</v>
      </c>
      <c r="K34" s="6" t="s">
        <v>30</v>
      </c>
      <c r="L34" s="10">
        <f t="shared" si="1"/>
        <v>15.707963267948966</v>
      </c>
      <c r="M34" s="6">
        <v>20</v>
      </c>
      <c r="N34" s="6"/>
      <c r="O34" s="6"/>
      <c r="P34" s="6">
        <v>20</v>
      </c>
      <c r="Q34" s="8">
        <f t="shared" si="2"/>
        <v>19.375045307178063</v>
      </c>
      <c r="R34" s="6">
        <v>7</v>
      </c>
      <c r="S34" s="6"/>
      <c r="T34" s="6"/>
      <c r="U34" s="6">
        <f t="shared" si="3"/>
        <v>1.93</v>
      </c>
      <c r="V34" s="6"/>
      <c r="W34" s="6" t="s">
        <v>167</v>
      </c>
      <c r="X34" s="6" t="s">
        <v>59</v>
      </c>
      <c r="Y34" s="6">
        <v>140.25</v>
      </c>
      <c r="Z34" s="10">
        <f t="shared" si="4"/>
        <v>2.17</v>
      </c>
      <c r="AA34" s="6" t="s">
        <v>169</v>
      </c>
      <c r="AB34" s="9" t="s">
        <v>217</v>
      </c>
      <c r="AC34" s="9" t="s">
        <v>218</v>
      </c>
      <c r="AD34" s="6">
        <v>14.997</v>
      </c>
      <c r="AE34" s="6">
        <v>17.010000000000002</v>
      </c>
      <c r="AF34" s="6">
        <f t="shared" si="5"/>
        <v>18.242999999999999</v>
      </c>
      <c r="AG34" s="11">
        <f t="shared" si="6"/>
        <v>0.89895519357303033</v>
      </c>
      <c r="AH34" s="6" t="e">
        <f t="shared" si="7"/>
        <v>#N/A</v>
      </c>
      <c r="AI34" s="6" t="e">
        <f t="shared" si="8"/>
        <v>#N/A</v>
      </c>
      <c r="AJ34" s="6" t="e">
        <f t="shared" si="9"/>
        <v>#N/A</v>
      </c>
      <c r="AK34" s="6">
        <f t="shared" si="30"/>
        <v>0</v>
      </c>
      <c r="AL34" s="6">
        <f t="shared" si="30"/>
        <v>21.02396343670263</v>
      </c>
      <c r="AM34" s="6">
        <f t="shared" si="30"/>
        <v>0</v>
      </c>
      <c r="AN34" s="6">
        <f t="shared" si="30"/>
        <v>0</v>
      </c>
      <c r="AO34" s="6">
        <f t="shared" si="30"/>
        <v>0</v>
      </c>
      <c r="AP34" s="8">
        <f t="shared" si="11"/>
        <v>0.6</v>
      </c>
      <c r="AQ34" s="8">
        <f t="shared" si="12"/>
        <v>99.3</v>
      </c>
      <c r="AR34" s="6">
        <f t="shared" si="13"/>
        <v>0</v>
      </c>
      <c r="AS34" s="42" t="e">
        <f t="shared" si="14"/>
        <v>#N/A</v>
      </c>
      <c r="AT34" s="6">
        <f t="shared" si="31"/>
        <v>1.081</v>
      </c>
      <c r="AU34" s="6">
        <f t="shared" si="31"/>
        <v>4.0410000000000004</v>
      </c>
      <c r="AV34" s="6">
        <f t="shared" si="31"/>
        <v>15.044</v>
      </c>
      <c r="AW34" s="6">
        <f t="shared" si="31"/>
        <v>6.5650000000000004</v>
      </c>
      <c r="AX34" s="6">
        <f t="shared" si="31"/>
        <v>60.290999999999997</v>
      </c>
      <c r="AY34" s="6">
        <f t="shared" si="31"/>
        <v>7.2830000000000004</v>
      </c>
      <c r="AZ34" s="6">
        <f t="shared" si="31"/>
        <v>1.385</v>
      </c>
      <c r="BA34" s="6">
        <f t="shared" si="31"/>
        <v>4.3090000000000002</v>
      </c>
      <c r="BB34" s="6" t="e">
        <f t="shared" si="16"/>
        <v>#N/A</v>
      </c>
      <c r="BC34" s="6" t="e">
        <f t="shared" si="17"/>
        <v>#N/A</v>
      </c>
      <c r="BD34" s="6" t="e">
        <f t="shared" si="18"/>
        <v>#N/A</v>
      </c>
      <c r="BE34" s="6" t="e">
        <f t="shared" si="19"/>
        <v>#N/A</v>
      </c>
      <c r="BF34" s="6" t="e">
        <f t="shared" si="29"/>
        <v>#N/A</v>
      </c>
      <c r="BG34" s="6" t="e">
        <f t="shared" si="29"/>
        <v>#N/A</v>
      </c>
      <c r="BH34" s="6" t="e">
        <f t="shared" si="29"/>
        <v>#N/A</v>
      </c>
      <c r="BI34" s="6" t="e">
        <f t="shared" si="29"/>
        <v>#N/A</v>
      </c>
      <c r="BJ34" s="6" t="e">
        <f t="shared" si="25"/>
        <v>#N/A</v>
      </c>
      <c r="BK34" s="6" t="e">
        <f t="shared" si="25"/>
        <v>#N/A</v>
      </c>
      <c r="BL34" s="6" t="e">
        <f t="shared" si="25"/>
        <v>#N/A</v>
      </c>
      <c r="BM34" s="6" t="e">
        <f t="shared" si="25"/>
        <v>#N/A</v>
      </c>
      <c r="BN34" s="6" t="e">
        <f t="shared" si="25"/>
        <v>#N/A</v>
      </c>
      <c r="BO34" s="6" t="e">
        <f t="shared" si="25"/>
        <v>#N/A</v>
      </c>
      <c r="BP34" s="6" t="e">
        <f t="shared" si="25"/>
        <v>#N/A</v>
      </c>
      <c r="BQ34" s="6" t="e">
        <f t="shared" si="25"/>
        <v>#N/A</v>
      </c>
      <c r="BR34" s="6" t="e">
        <f t="shared" si="25"/>
        <v>#N/A</v>
      </c>
      <c r="BS34" s="6" t="e">
        <f t="shared" si="25"/>
        <v>#N/A</v>
      </c>
      <c r="BT34" s="6" t="e">
        <f t="shared" si="26"/>
        <v>#N/A</v>
      </c>
      <c r="BU34" s="6" t="e">
        <f t="shared" si="26"/>
        <v>#N/A</v>
      </c>
      <c r="BV34" s="6" t="e">
        <f t="shared" si="26"/>
        <v>#N/A</v>
      </c>
      <c r="BW34" s="6" t="e">
        <f t="shared" si="26"/>
        <v>#N/A</v>
      </c>
      <c r="BX34" s="6" t="e">
        <f t="shared" si="26"/>
        <v>#N/A</v>
      </c>
      <c r="BY34" s="6" t="e">
        <f t="shared" si="26"/>
        <v>#N/A</v>
      </c>
      <c r="BZ34" s="6" t="e">
        <f t="shared" si="26"/>
        <v>#N/A</v>
      </c>
      <c r="CA34" s="6" t="e">
        <f t="shared" si="26"/>
        <v>#N/A</v>
      </c>
      <c r="CB34" s="6" t="e">
        <f t="shared" si="26"/>
        <v>#N/A</v>
      </c>
    </row>
    <row r="35" spans="1:80" hidden="1" x14ac:dyDescent="0.2">
      <c r="A35" s="6">
        <v>33</v>
      </c>
      <c r="B35" s="6" t="b">
        <v>1</v>
      </c>
      <c r="C35" s="6" t="s">
        <v>163</v>
      </c>
      <c r="D35" s="6" t="s">
        <v>171</v>
      </c>
      <c r="E35" s="6">
        <f t="shared" ref="E35:E66" si="32">VLOOKUP(X35,loads,3,FALSE)</f>
        <v>0</v>
      </c>
      <c r="F35" s="6" t="s">
        <v>166</v>
      </c>
      <c r="G35" s="7">
        <v>3</v>
      </c>
      <c r="H35" s="7" t="s">
        <v>627</v>
      </c>
      <c r="I35" s="7" t="s">
        <v>983</v>
      </c>
      <c r="J35" s="6" t="s">
        <v>137</v>
      </c>
      <c r="K35" s="6" t="s">
        <v>30</v>
      </c>
      <c r="L35" s="10">
        <f t="shared" ref="L35:L54" si="33">PI()*(1/2)*(1/2)*M35</f>
        <v>15.707963267948966</v>
      </c>
      <c r="M35" s="6">
        <v>20</v>
      </c>
      <c r="N35" s="6"/>
      <c r="O35" s="6"/>
      <c r="P35" s="6">
        <v>20</v>
      </c>
      <c r="Q35" s="8">
        <f t="shared" ref="Q35:Q66" si="34">Z35*Y35/L35</f>
        <v>19.375045307178063</v>
      </c>
      <c r="R35" s="6">
        <v>7</v>
      </c>
      <c r="S35" s="6"/>
      <c r="T35" s="6"/>
      <c r="U35" s="6">
        <f t="shared" ref="U35:U66" si="35">VLOOKUP(W35,loads,5,FALSE)</f>
        <v>1.93</v>
      </c>
      <c r="V35" s="6"/>
      <c r="W35" s="6" t="s">
        <v>167</v>
      </c>
      <c r="X35" s="6" t="s">
        <v>59</v>
      </c>
      <c r="Y35" s="6">
        <v>140.25</v>
      </c>
      <c r="Z35" s="10">
        <f t="shared" ref="Z35:Z66" si="36">VLOOKUP(W35,loads,6,FALSE)</f>
        <v>2.17</v>
      </c>
      <c r="AA35" s="6" t="s">
        <v>170</v>
      </c>
      <c r="AB35" s="9" t="s">
        <v>219</v>
      </c>
      <c r="AC35" s="9" t="s">
        <v>231</v>
      </c>
      <c r="AD35" s="6">
        <v>9.9969999999999999</v>
      </c>
      <c r="AE35" s="6">
        <v>12.59</v>
      </c>
      <c r="AF35" s="6">
        <f t="shared" ref="AF35:AF66" si="37">VLOOKUP(C35,nanodrop,2,FALSE)</f>
        <v>26.563499999999998</v>
      </c>
      <c r="AG35" s="11">
        <f t="shared" ref="AG35:AG66" si="38">(AF35*AD35)/(Z35*Y35)</f>
        <v>0.87255414376894447</v>
      </c>
      <c r="AH35" s="6" t="e">
        <f t="shared" ref="AH35:AH66" si="39">VLOOKUP($C35,pIdata,3,FALSE)</f>
        <v>#N/A</v>
      </c>
      <c r="AI35" s="6" t="e">
        <f t="shared" ref="AI35:AI66" si="40">VLOOKUP($C35,iceAreaData,4,FALSE)</f>
        <v>#N/A</v>
      </c>
      <c r="AJ35" s="6" t="e">
        <f t="shared" ref="AJ35:AJ66" si="41">VLOOKUP($C35,iceAreaData,5,FALSE)</f>
        <v>#N/A</v>
      </c>
      <c r="AK35" s="6">
        <f t="shared" si="30"/>
        <v>2.4166156458185419</v>
      </c>
      <c r="AL35" s="6">
        <f t="shared" si="30"/>
        <v>20.283172370918503</v>
      </c>
      <c r="AM35" s="6">
        <f t="shared" si="30"/>
        <v>0</v>
      </c>
      <c r="AN35" s="6">
        <f t="shared" si="30"/>
        <v>0</v>
      </c>
      <c r="AO35" s="6">
        <f t="shared" si="30"/>
        <v>0</v>
      </c>
      <c r="AP35" s="8">
        <f t="shared" ref="AP35:AP66" si="42">VLOOKUP($C35,dataSEC,2,FALSE)</f>
        <v>0.5</v>
      </c>
      <c r="AQ35" s="8">
        <f t="shared" ref="AQ35:AQ66" si="43">VLOOKUP($C35,dataSEC,3,FALSE)</f>
        <v>99.5</v>
      </c>
      <c r="AR35" s="6">
        <f t="shared" ref="AR35:AR66" si="44">VLOOKUP($C35,dataSEC,4,FALSE)</f>
        <v>0</v>
      </c>
      <c r="AS35" s="42" t="e">
        <f t="shared" ref="AS35:AS66" si="45">VLOOKUP(C35,data_HCP,2,FALSE)</f>
        <v>#N/A</v>
      </c>
      <c r="AT35" s="6">
        <f t="shared" si="31"/>
        <v>1.6379999999999999</v>
      </c>
      <c r="AU35" s="6">
        <f t="shared" si="31"/>
        <v>4.2729999999999997</v>
      </c>
      <c r="AV35" s="6">
        <f t="shared" si="31"/>
        <v>15.082000000000001</v>
      </c>
      <c r="AW35" s="6">
        <f t="shared" si="31"/>
        <v>6.6379999999999999</v>
      </c>
      <c r="AX35" s="6">
        <f t="shared" si="31"/>
        <v>59.012999999999998</v>
      </c>
      <c r="AY35" s="6">
        <f t="shared" si="31"/>
        <v>7.633</v>
      </c>
      <c r="AZ35" s="6">
        <f t="shared" si="31"/>
        <v>2.0819999999999999</v>
      </c>
      <c r="BA35" s="6">
        <f t="shared" si="31"/>
        <v>3.6389999999999998</v>
      </c>
      <c r="BB35" s="6" t="e">
        <f t="shared" ref="BB35:BB66" si="46">VLOOKUP($C35,data_nrCESDS,3,FALSE)</f>
        <v>#N/A</v>
      </c>
      <c r="BC35" s="6" t="e">
        <f t="shared" ref="BC35:BC66" si="47">VLOOKUP($C35,data_nrCESDS,5,FALSE)</f>
        <v>#N/A</v>
      </c>
      <c r="BD35" s="6" t="e">
        <f t="shared" ref="BD35:BD66" si="48">VLOOKUP($C35,data_nrCESDS,14,FALSE)</f>
        <v>#N/A</v>
      </c>
      <c r="BE35" s="6" t="e">
        <f t="shared" ref="BE35:BE66" si="49">VLOOKUP($C35,data_nrCESDS,15,FALSE)</f>
        <v>#N/A</v>
      </c>
      <c r="BF35" s="6" t="e">
        <f t="shared" si="29"/>
        <v>#N/A</v>
      </c>
      <c r="BG35" s="6" t="e">
        <f t="shared" si="29"/>
        <v>#N/A</v>
      </c>
      <c r="BH35" s="6" t="e">
        <f t="shared" si="29"/>
        <v>#N/A</v>
      </c>
      <c r="BI35" s="6" t="e">
        <f t="shared" si="29"/>
        <v>#N/A</v>
      </c>
      <c r="BJ35" s="6" t="e">
        <f t="shared" si="25"/>
        <v>#N/A</v>
      </c>
      <c r="BK35" s="6" t="e">
        <f t="shared" si="25"/>
        <v>#N/A</v>
      </c>
      <c r="BL35" s="6" t="e">
        <f t="shared" si="25"/>
        <v>#N/A</v>
      </c>
      <c r="BM35" s="6" t="e">
        <f t="shared" si="25"/>
        <v>#N/A</v>
      </c>
      <c r="BN35" s="6" t="e">
        <f t="shared" si="25"/>
        <v>#N/A</v>
      </c>
      <c r="BO35" s="6" t="e">
        <f t="shared" si="25"/>
        <v>#N/A</v>
      </c>
      <c r="BP35" s="6" t="e">
        <f t="shared" si="25"/>
        <v>#N/A</v>
      </c>
      <c r="BQ35" s="6" t="e">
        <f t="shared" si="25"/>
        <v>#N/A</v>
      </c>
      <c r="BR35" s="6" t="e">
        <f t="shared" si="25"/>
        <v>#N/A</v>
      </c>
      <c r="BS35" s="6" t="e">
        <f t="shared" si="25"/>
        <v>#N/A</v>
      </c>
      <c r="BT35" s="6" t="e">
        <f t="shared" si="26"/>
        <v>#N/A</v>
      </c>
      <c r="BU35" s="6" t="e">
        <f t="shared" si="26"/>
        <v>#N/A</v>
      </c>
      <c r="BV35" s="6" t="e">
        <f t="shared" si="26"/>
        <v>#N/A</v>
      </c>
      <c r="BW35" s="6" t="e">
        <f t="shared" si="26"/>
        <v>#N/A</v>
      </c>
      <c r="BX35" s="6" t="e">
        <f t="shared" si="26"/>
        <v>#N/A</v>
      </c>
      <c r="BY35" s="6" t="e">
        <f t="shared" si="26"/>
        <v>#N/A</v>
      </c>
      <c r="BZ35" s="6" t="e">
        <f t="shared" si="26"/>
        <v>#N/A</v>
      </c>
      <c r="CA35" s="6" t="e">
        <f t="shared" si="26"/>
        <v>#N/A</v>
      </c>
      <c r="CB35" s="6" t="e">
        <f t="shared" si="26"/>
        <v>#N/A</v>
      </c>
    </row>
    <row r="36" spans="1:80" hidden="1" x14ac:dyDescent="0.2">
      <c r="A36" s="6">
        <v>34</v>
      </c>
      <c r="B36" s="6" t="b">
        <v>1</v>
      </c>
      <c r="C36" s="6" t="s">
        <v>164</v>
      </c>
      <c r="D36" s="6" t="s">
        <v>172</v>
      </c>
      <c r="E36" s="6">
        <f t="shared" si="32"/>
        <v>0</v>
      </c>
      <c r="F36" s="6" t="s">
        <v>166</v>
      </c>
      <c r="G36" s="7">
        <v>3</v>
      </c>
      <c r="H36" s="7" t="s">
        <v>627</v>
      </c>
      <c r="I36" s="7" t="s">
        <v>983</v>
      </c>
      <c r="J36" s="6" t="s">
        <v>137</v>
      </c>
      <c r="K36" s="6" t="s">
        <v>30</v>
      </c>
      <c r="L36" s="10">
        <f t="shared" si="33"/>
        <v>15.707963267948966</v>
      </c>
      <c r="M36" s="6">
        <v>20</v>
      </c>
      <c r="N36" s="6"/>
      <c r="O36" s="6"/>
      <c r="P36" s="6">
        <v>20</v>
      </c>
      <c r="Q36" s="8">
        <f t="shared" si="34"/>
        <v>19.375045307178063</v>
      </c>
      <c r="R36" s="6">
        <v>7</v>
      </c>
      <c r="S36" s="6"/>
      <c r="T36" s="6"/>
      <c r="U36" s="6">
        <f t="shared" si="35"/>
        <v>1.93</v>
      </c>
      <c r="V36" s="6"/>
      <c r="W36" s="6" t="s">
        <v>167</v>
      </c>
      <c r="X36" s="6" t="s">
        <v>59</v>
      </c>
      <c r="Y36" s="6">
        <v>140.25</v>
      </c>
      <c r="Z36" s="10">
        <f t="shared" si="36"/>
        <v>2.17</v>
      </c>
      <c r="AA36" s="6" t="s">
        <v>170</v>
      </c>
      <c r="AB36" s="9" t="s">
        <v>232</v>
      </c>
      <c r="AC36" s="9" t="s">
        <v>221</v>
      </c>
      <c r="AD36" s="6">
        <v>14.996</v>
      </c>
      <c r="AE36" s="6">
        <v>3.85</v>
      </c>
      <c r="AF36" s="6">
        <f t="shared" si="37"/>
        <v>3.923</v>
      </c>
      <c r="AG36" s="11">
        <f t="shared" si="38"/>
        <v>0.19329968045869378</v>
      </c>
      <c r="AH36" s="6" t="e">
        <f t="shared" si="39"/>
        <v>#N/A</v>
      </c>
      <c r="AI36" s="6" t="e">
        <f t="shared" si="40"/>
        <v>#N/A</v>
      </c>
      <c r="AJ36" s="6" t="e">
        <f t="shared" si="41"/>
        <v>#N/A</v>
      </c>
      <c r="AK36" s="6">
        <f t="shared" si="30"/>
        <v>67.851392528498906</v>
      </c>
      <c r="AL36" s="6">
        <f t="shared" si="30"/>
        <v>20.646395578928807</v>
      </c>
      <c r="AM36" s="6">
        <f t="shared" si="30"/>
        <v>0</v>
      </c>
      <c r="AN36" s="6">
        <f t="shared" si="30"/>
        <v>0</v>
      </c>
      <c r="AO36" s="6">
        <f t="shared" si="30"/>
        <v>0</v>
      </c>
      <c r="AP36" s="8">
        <f t="shared" si="42"/>
        <v>1.7</v>
      </c>
      <c r="AQ36" s="8">
        <f t="shared" si="43"/>
        <v>98.3</v>
      </c>
      <c r="AR36" s="6">
        <f t="shared" si="44"/>
        <v>0</v>
      </c>
      <c r="AS36" s="42" t="e">
        <f t="shared" si="45"/>
        <v>#N/A</v>
      </c>
      <c r="AT36" s="6" t="str">
        <f t="shared" si="31"/>
        <v>BPQL</v>
      </c>
      <c r="AU36" s="6">
        <f t="shared" si="31"/>
        <v>0.79900000000000004</v>
      </c>
      <c r="AV36" s="6">
        <f t="shared" si="31"/>
        <v>2.1349999999999998</v>
      </c>
      <c r="AW36" s="6">
        <f t="shared" si="31"/>
        <v>4.0960000000000001</v>
      </c>
      <c r="AX36" s="6">
        <f t="shared" si="31"/>
        <v>20.306000000000001</v>
      </c>
      <c r="AY36" s="6">
        <f t="shared" si="31"/>
        <v>3.2530000000000001</v>
      </c>
      <c r="AZ36" s="6">
        <f t="shared" si="31"/>
        <v>3.7549999999999999</v>
      </c>
      <c r="BA36" s="6">
        <f t="shared" si="31"/>
        <v>65.521000000000001</v>
      </c>
      <c r="BB36" s="6" t="e">
        <f t="shared" si="46"/>
        <v>#N/A</v>
      </c>
      <c r="BC36" s="6" t="e">
        <f t="shared" si="47"/>
        <v>#N/A</v>
      </c>
      <c r="BD36" s="6" t="e">
        <f t="shared" si="48"/>
        <v>#N/A</v>
      </c>
      <c r="BE36" s="6" t="e">
        <f t="shared" si="49"/>
        <v>#N/A</v>
      </c>
      <c r="BF36" s="6" t="e">
        <f t="shared" si="29"/>
        <v>#N/A</v>
      </c>
      <c r="BG36" s="6" t="e">
        <f t="shared" si="29"/>
        <v>#N/A</v>
      </c>
      <c r="BH36" s="6" t="e">
        <f t="shared" si="29"/>
        <v>#N/A</v>
      </c>
      <c r="BI36" s="6" t="e">
        <f t="shared" si="29"/>
        <v>#N/A</v>
      </c>
      <c r="BJ36" s="6" t="e">
        <f t="shared" si="25"/>
        <v>#N/A</v>
      </c>
      <c r="BK36" s="6" t="e">
        <f t="shared" si="25"/>
        <v>#N/A</v>
      </c>
      <c r="BL36" s="6" t="e">
        <f t="shared" si="25"/>
        <v>#N/A</v>
      </c>
      <c r="BM36" s="6" t="e">
        <f t="shared" si="25"/>
        <v>#N/A</v>
      </c>
      <c r="BN36" s="6" t="e">
        <f t="shared" si="25"/>
        <v>#N/A</v>
      </c>
      <c r="BO36" s="6" t="e">
        <f t="shared" si="25"/>
        <v>#N/A</v>
      </c>
      <c r="BP36" s="6" t="e">
        <f t="shared" si="25"/>
        <v>#N/A</v>
      </c>
      <c r="BQ36" s="6" t="e">
        <f t="shared" si="25"/>
        <v>#N/A</v>
      </c>
      <c r="BR36" s="6" t="e">
        <f t="shared" si="25"/>
        <v>#N/A</v>
      </c>
      <c r="BS36" s="6" t="e">
        <f t="shared" si="25"/>
        <v>#N/A</v>
      </c>
      <c r="BT36" s="6" t="e">
        <f t="shared" si="26"/>
        <v>#N/A</v>
      </c>
      <c r="BU36" s="6" t="e">
        <f t="shared" si="26"/>
        <v>#N/A</v>
      </c>
      <c r="BV36" s="6" t="e">
        <f t="shared" si="26"/>
        <v>#N/A</v>
      </c>
      <c r="BW36" s="6" t="e">
        <f t="shared" si="26"/>
        <v>#N/A</v>
      </c>
      <c r="BX36" s="6" t="e">
        <f t="shared" si="26"/>
        <v>#N/A</v>
      </c>
      <c r="BY36" s="6" t="e">
        <f t="shared" si="26"/>
        <v>#N/A</v>
      </c>
      <c r="BZ36" s="6" t="e">
        <f t="shared" si="26"/>
        <v>#N/A</v>
      </c>
      <c r="CA36" s="6" t="e">
        <f t="shared" si="26"/>
        <v>#N/A</v>
      </c>
      <c r="CB36" s="6" t="e">
        <f t="shared" si="26"/>
        <v>#N/A</v>
      </c>
    </row>
    <row r="37" spans="1:80" hidden="1" x14ac:dyDescent="0.2">
      <c r="A37" s="6">
        <v>35</v>
      </c>
      <c r="B37" s="6" t="b">
        <v>1</v>
      </c>
      <c r="C37" s="6" t="s">
        <v>165</v>
      </c>
      <c r="D37" s="6" t="s">
        <v>173</v>
      </c>
      <c r="E37" s="6">
        <f t="shared" si="32"/>
        <v>0</v>
      </c>
      <c r="F37" s="6" t="s">
        <v>166</v>
      </c>
      <c r="G37" s="7">
        <v>3</v>
      </c>
      <c r="H37" s="7" t="s">
        <v>627</v>
      </c>
      <c r="I37" s="7" t="s">
        <v>983</v>
      </c>
      <c r="J37" s="6" t="s">
        <v>137</v>
      </c>
      <c r="K37" s="6" t="s">
        <v>30</v>
      </c>
      <c r="L37" s="10">
        <f t="shared" si="33"/>
        <v>15.707963267948966</v>
      </c>
      <c r="M37" s="6">
        <v>20</v>
      </c>
      <c r="N37" s="6"/>
      <c r="O37" s="6"/>
      <c r="P37" s="6">
        <v>20</v>
      </c>
      <c r="Q37" s="8">
        <f t="shared" si="34"/>
        <v>19.375045307178063</v>
      </c>
      <c r="R37" s="6">
        <v>7</v>
      </c>
      <c r="S37" s="6"/>
      <c r="T37" s="6"/>
      <c r="U37" s="6">
        <f t="shared" si="35"/>
        <v>1.93</v>
      </c>
      <c r="V37" s="6"/>
      <c r="W37" s="6" t="s">
        <v>167</v>
      </c>
      <c r="X37" s="6" t="s">
        <v>59</v>
      </c>
      <c r="Y37" s="6">
        <v>140.25</v>
      </c>
      <c r="Z37" s="10">
        <f t="shared" si="36"/>
        <v>2.17</v>
      </c>
      <c r="AA37" s="6" t="s">
        <v>170</v>
      </c>
      <c r="AB37" s="9"/>
      <c r="AC37" s="9"/>
      <c r="AD37" s="6">
        <v>35.008000000000003</v>
      </c>
      <c r="AE37" s="6">
        <v>9.41</v>
      </c>
      <c r="AF37" s="6">
        <f t="shared" si="37"/>
        <v>9.4469999999999992</v>
      </c>
      <c r="AG37" s="11">
        <f t="shared" si="38"/>
        <v>1.0866723379087706</v>
      </c>
      <c r="AH37" s="6" t="e">
        <f t="shared" si="39"/>
        <v>#N/A</v>
      </c>
      <c r="AI37" s="6" t="e">
        <f t="shared" si="40"/>
        <v>#N/A</v>
      </c>
      <c r="AJ37" s="6" t="e">
        <f t="shared" si="41"/>
        <v>#N/A</v>
      </c>
      <c r="AK37" s="6">
        <f t="shared" si="30"/>
        <v>14.399530781668808</v>
      </c>
      <c r="AL37" s="6">
        <f t="shared" si="30"/>
        <v>20.318800123708034</v>
      </c>
      <c r="AM37" s="6">
        <f t="shared" si="30"/>
        <v>0</v>
      </c>
      <c r="AN37" s="6">
        <f t="shared" si="30"/>
        <v>0</v>
      </c>
      <c r="AO37" s="6">
        <f t="shared" si="30"/>
        <v>0</v>
      </c>
      <c r="AP37" s="8">
        <f t="shared" si="42"/>
        <v>1.4</v>
      </c>
      <c r="AQ37" s="8">
        <f t="shared" si="43"/>
        <v>98.5</v>
      </c>
      <c r="AR37" s="6">
        <f t="shared" si="44"/>
        <v>0</v>
      </c>
      <c r="AS37" s="42" t="e">
        <f t="shared" si="45"/>
        <v>#N/A</v>
      </c>
      <c r="AT37" s="6">
        <f t="shared" si="31"/>
        <v>1.0589999999999999</v>
      </c>
      <c r="AU37" s="6">
        <f t="shared" si="31"/>
        <v>3.47</v>
      </c>
      <c r="AV37" s="6">
        <f t="shared" si="31"/>
        <v>12.853999999999999</v>
      </c>
      <c r="AW37" s="6">
        <f t="shared" si="31"/>
        <v>5.516</v>
      </c>
      <c r="AX37" s="6">
        <f t="shared" si="31"/>
        <v>51.481999999999999</v>
      </c>
      <c r="AY37" s="6">
        <f t="shared" si="31"/>
        <v>6.7409999999999997</v>
      </c>
      <c r="AZ37" s="6">
        <f t="shared" si="31"/>
        <v>2.254</v>
      </c>
      <c r="BA37" s="6">
        <f t="shared" si="31"/>
        <v>16.625</v>
      </c>
      <c r="BB37" s="6" t="e">
        <f t="shared" si="46"/>
        <v>#N/A</v>
      </c>
      <c r="BC37" s="6" t="e">
        <f t="shared" si="47"/>
        <v>#N/A</v>
      </c>
      <c r="BD37" s="6" t="e">
        <f t="shared" si="48"/>
        <v>#N/A</v>
      </c>
      <c r="BE37" s="6" t="e">
        <f t="shared" si="49"/>
        <v>#N/A</v>
      </c>
      <c r="BF37" s="6" t="e">
        <f t="shared" si="29"/>
        <v>#N/A</v>
      </c>
      <c r="BG37" s="6" t="e">
        <f t="shared" si="29"/>
        <v>#N/A</v>
      </c>
      <c r="BH37" s="6" t="e">
        <f t="shared" si="29"/>
        <v>#N/A</v>
      </c>
      <c r="BI37" s="6" t="e">
        <f t="shared" si="29"/>
        <v>#N/A</v>
      </c>
      <c r="BJ37" s="6" t="e">
        <f t="shared" si="25"/>
        <v>#N/A</v>
      </c>
      <c r="BK37" s="6" t="e">
        <f t="shared" si="25"/>
        <v>#N/A</v>
      </c>
      <c r="BL37" s="6" t="e">
        <f t="shared" si="25"/>
        <v>#N/A</v>
      </c>
      <c r="BM37" s="6" t="e">
        <f t="shared" si="25"/>
        <v>#N/A</v>
      </c>
      <c r="BN37" s="6" t="e">
        <f t="shared" si="25"/>
        <v>#N/A</v>
      </c>
      <c r="BO37" s="6" t="e">
        <f t="shared" si="25"/>
        <v>#N/A</v>
      </c>
      <c r="BP37" s="6" t="e">
        <f t="shared" si="25"/>
        <v>#N/A</v>
      </c>
      <c r="BQ37" s="6" t="e">
        <f t="shared" si="25"/>
        <v>#N/A</v>
      </c>
      <c r="BR37" s="6" t="e">
        <f t="shared" si="25"/>
        <v>#N/A</v>
      </c>
      <c r="BS37" s="6" t="e">
        <f t="shared" si="25"/>
        <v>#N/A</v>
      </c>
      <c r="BT37" s="6" t="e">
        <f t="shared" si="26"/>
        <v>#N/A</v>
      </c>
      <c r="BU37" s="6" t="e">
        <f t="shared" si="26"/>
        <v>#N/A</v>
      </c>
      <c r="BV37" s="6" t="e">
        <f t="shared" si="26"/>
        <v>#N/A</v>
      </c>
      <c r="BW37" s="6" t="e">
        <f t="shared" si="26"/>
        <v>#N/A</v>
      </c>
      <c r="BX37" s="6" t="e">
        <f t="shared" si="26"/>
        <v>#N/A</v>
      </c>
      <c r="BY37" s="6" t="e">
        <f t="shared" si="26"/>
        <v>#N/A</v>
      </c>
      <c r="BZ37" s="6" t="e">
        <f t="shared" si="26"/>
        <v>#N/A</v>
      </c>
      <c r="CA37" s="6" t="e">
        <f t="shared" si="26"/>
        <v>#N/A</v>
      </c>
      <c r="CB37" s="6" t="e">
        <f t="shared" si="26"/>
        <v>#N/A</v>
      </c>
    </row>
    <row r="38" spans="1:80" hidden="1" x14ac:dyDescent="0.2">
      <c r="A38" s="6">
        <v>36</v>
      </c>
      <c r="B38" s="6" t="b">
        <v>0</v>
      </c>
      <c r="C38" s="6" t="s">
        <v>186</v>
      </c>
      <c r="D38" s="6" t="s">
        <v>156</v>
      </c>
      <c r="E38" s="6">
        <f t="shared" si="32"/>
        <v>0</v>
      </c>
      <c r="F38" s="6" t="s">
        <v>185</v>
      </c>
      <c r="G38" s="7">
        <v>1</v>
      </c>
      <c r="H38" s="7" t="s">
        <v>627</v>
      </c>
      <c r="I38" s="7" t="s">
        <v>983</v>
      </c>
      <c r="J38" s="6" t="s">
        <v>137</v>
      </c>
      <c r="K38" s="6" t="s">
        <v>30</v>
      </c>
      <c r="L38" s="10">
        <f t="shared" si="33"/>
        <v>15.707963267948966</v>
      </c>
      <c r="M38" s="6">
        <v>20</v>
      </c>
      <c r="N38" s="6"/>
      <c r="O38" s="6"/>
      <c r="P38" s="6">
        <v>55</v>
      </c>
      <c r="Q38" s="8">
        <f t="shared" si="34"/>
        <v>56.111666736478611</v>
      </c>
      <c r="R38" s="6">
        <v>7</v>
      </c>
      <c r="S38" s="6"/>
      <c r="T38" s="6"/>
      <c r="U38" s="6">
        <f t="shared" si="35"/>
        <v>0</v>
      </c>
      <c r="V38" s="6"/>
      <c r="W38" s="6" t="s">
        <v>184</v>
      </c>
      <c r="X38" s="6" t="s">
        <v>59</v>
      </c>
      <c r="Y38" s="6">
        <v>390</v>
      </c>
      <c r="Z38" s="10">
        <f t="shared" si="36"/>
        <v>2.2599999999999998</v>
      </c>
      <c r="AA38" s="6">
        <v>15</v>
      </c>
      <c r="AB38" s="9" t="s">
        <v>219</v>
      </c>
      <c r="AC38" s="9" t="s">
        <v>221</v>
      </c>
      <c r="AD38" s="6">
        <v>49.993000000000002</v>
      </c>
      <c r="AE38" s="6">
        <v>14.74</v>
      </c>
      <c r="AF38" s="6" t="e">
        <f t="shared" si="37"/>
        <v>#N/A</v>
      </c>
      <c r="AG38" s="11" t="e">
        <f t="shared" si="38"/>
        <v>#N/A</v>
      </c>
      <c r="AH38" s="6" t="e">
        <f t="shared" si="39"/>
        <v>#N/A</v>
      </c>
      <c r="AI38" s="6" t="e">
        <f t="shared" si="40"/>
        <v>#N/A</v>
      </c>
      <c r="AJ38" s="6" t="e">
        <f t="shared" si="41"/>
        <v>#N/A</v>
      </c>
      <c r="AK38" s="6" t="e">
        <f t="shared" si="30"/>
        <v>#N/A</v>
      </c>
      <c r="AL38" s="6" t="e">
        <f t="shared" si="30"/>
        <v>#N/A</v>
      </c>
      <c r="AM38" s="6" t="e">
        <f t="shared" si="30"/>
        <v>#N/A</v>
      </c>
      <c r="AN38" s="6" t="e">
        <f t="shared" si="30"/>
        <v>#N/A</v>
      </c>
      <c r="AO38" s="6" t="e">
        <f t="shared" si="30"/>
        <v>#N/A</v>
      </c>
      <c r="AP38" s="8" t="e">
        <f t="shared" si="42"/>
        <v>#N/A</v>
      </c>
      <c r="AQ38" s="8" t="e">
        <f t="shared" si="43"/>
        <v>#N/A</v>
      </c>
      <c r="AR38" s="6" t="e">
        <f t="shared" si="44"/>
        <v>#N/A</v>
      </c>
      <c r="AS38" s="42" t="e">
        <f t="shared" si="45"/>
        <v>#N/A</v>
      </c>
      <c r="AT38" s="6" t="e">
        <f t="shared" si="31"/>
        <v>#N/A</v>
      </c>
      <c r="AU38" s="6" t="e">
        <f t="shared" si="31"/>
        <v>#N/A</v>
      </c>
      <c r="AV38" s="6" t="e">
        <f t="shared" si="31"/>
        <v>#N/A</v>
      </c>
      <c r="AW38" s="6" t="e">
        <f t="shared" si="31"/>
        <v>#N/A</v>
      </c>
      <c r="AX38" s="6" t="e">
        <f t="shared" si="31"/>
        <v>#N/A</v>
      </c>
      <c r="AY38" s="6" t="e">
        <f t="shared" si="31"/>
        <v>#N/A</v>
      </c>
      <c r="AZ38" s="6" t="e">
        <f t="shared" si="31"/>
        <v>#N/A</v>
      </c>
      <c r="BA38" s="6" t="e">
        <f t="shared" si="31"/>
        <v>#N/A</v>
      </c>
      <c r="BB38" s="6" t="e">
        <f t="shared" si="46"/>
        <v>#N/A</v>
      </c>
      <c r="BC38" s="6" t="e">
        <f t="shared" si="47"/>
        <v>#N/A</v>
      </c>
      <c r="BD38" s="6" t="e">
        <f t="shared" si="48"/>
        <v>#N/A</v>
      </c>
      <c r="BE38" s="6" t="e">
        <f t="shared" si="49"/>
        <v>#N/A</v>
      </c>
      <c r="BF38" s="6" t="e">
        <f t="shared" si="29"/>
        <v>#N/A</v>
      </c>
      <c r="BG38" s="6" t="e">
        <f t="shared" si="29"/>
        <v>#N/A</v>
      </c>
      <c r="BH38" s="6" t="e">
        <f t="shared" si="29"/>
        <v>#N/A</v>
      </c>
      <c r="BI38" s="6" t="e">
        <f t="shared" si="29"/>
        <v>#N/A</v>
      </c>
      <c r="BJ38" s="6" t="e">
        <f t="shared" si="25"/>
        <v>#N/A</v>
      </c>
      <c r="BK38" s="6" t="e">
        <f t="shared" si="25"/>
        <v>#N/A</v>
      </c>
      <c r="BL38" s="6" t="e">
        <f t="shared" si="25"/>
        <v>#N/A</v>
      </c>
      <c r="BM38" s="6" t="e">
        <f t="shared" si="25"/>
        <v>#N/A</v>
      </c>
      <c r="BN38" s="6" t="e">
        <f t="shared" si="25"/>
        <v>#N/A</v>
      </c>
      <c r="BO38" s="6" t="e">
        <f t="shared" si="25"/>
        <v>#N/A</v>
      </c>
      <c r="BP38" s="6" t="e">
        <f t="shared" si="25"/>
        <v>#N/A</v>
      </c>
      <c r="BQ38" s="6" t="e">
        <f t="shared" si="25"/>
        <v>#N/A</v>
      </c>
      <c r="BR38" s="6" t="e">
        <f t="shared" si="25"/>
        <v>#N/A</v>
      </c>
      <c r="BS38" s="6" t="e">
        <f t="shared" si="25"/>
        <v>#N/A</v>
      </c>
      <c r="BT38" s="6" t="e">
        <f t="shared" si="26"/>
        <v>#N/A</v>
      </c>
      <c r="BU38" s="6" t="e">
        <f t="shared" si="26"/>
        <v>#N/A</v>
      </c>
      <c r="BV38" s="6" t="e">
        <f t="shared" si="26"/>
        <v>#N/A</v>
      </c>
      <c r="BW38" s="6" t="e">
        <f t="shared" si="26"/>
        <v>#N/A</v>
      </c>
      <c r="BX38" s="6" t="e">
        <f t="shared" si="26"/>
        <v>#N/A</v>
      </c>
      <c r="BY38" s="6" t="e">
        <f t="shared" si="26"/>
        <v>#N/A</v>
      </c>
      <c r="BZ38" s="6" t="e">
        <f t="shared" si="26"/>
        <v>#N/A</v>
      </c>
      <c r="CA38" s="6" t="e">
        <f t="shared" si="26"/>
        <v>#N/A</v>
      </c>
      <c r="CB38" s="6" t="e">
        <f t="shared" si="26"/>
        <v>#N/A</v>
      </c>
    </row>
    <row r="39" spans="1:80" hidden="1" x14ac:dyDescent="0.2">
      <c r="A39" s="6">
        <v>37</v>
      </c>
      <c r="B39" s="6" t="b">
        <v>0</v>
      </c>
      <c r="C39" s="6" t="s">
        <v>187</v>
      </c>
      <c r="D39" s="6" t="s">
        <v>157</v>
      </c>
      <c r="E39" s="6">
        <f t="shared" si="32"/>
        <v>0</v>
      </c>
      <c r="F39" s="6" t="s">
        <v>185</v>
      </c>
      <c r="G39" s="7">
        <v>1</v>
      </c>
      <c r="H39" s="7" t="s">
        <v>627</v>
      </c>
      <c r="I39" s="7" t="s">
        <v>983</v>
      </c>
      <c r="J39" s="6" t="s">
        <v>137</v>
      </c>
      <c r="K39" s="6" t="s">
        <v>30</v>
      </c>
      <c r="L39" s="10">
        <f t="shared" si="33"/>
        <v>15.707963267948966</v>
      </c>
      <c r="M39" s="6">
        <v>20</v>
      </c>
      <c r="N39" s="6"/>
      <c r="O39" s="6"/>
      <c r="P39" s="6">
        <v>55</v>
      </c>
      <c r="Q39" s="8">
        <f t="shared" si="34"/>
        <v>56.111666736478611</v>
      </c>
      <c r="R39" s="6">
        <v>7</v>
      </c>
      <c r="S39" s="6"/>
      <c r="T39" s="6"/>
      <c r="U39" s="6">
        <f t="shared" si="35"/>
        <v>0</v>
      </c>
      <c r="V39" s="6"/>
      <c r="W39" s="6" t="s">
        <v>184</v>
      </c>
      <c r="X39" s="6" t="s">
        <v>59</v>
      </c>
      <c r="Y39" s="6">
        <v>390</v>
      </c>
      <c r="Z39" s="10">
        <f t="shared" si="36"/>
        <v>2.2599999999999998</v>
      </c>
      <c r="AA39" s="6">
        <v>15</v>
      </c>
      <c r="AB39" s="9" t="s">
        <v>223</v>
      </c>
      <c r="AC39" s="9" t="s">
        <v>211</v>
      </c>
      <c r="AD39" s="6">
        <v>30.01</v>
      </c>
      <c r="AE39" s="6" t="s">
        <v>188</v>
      </c>
      <c r="AF39" s="6" t="e">
        <f t="shared" si="37"/>
        <v>#N/A</v>
      </c>
      <c r="AG39" s="11" t="e">
        <f t="shared" si="38"/>
        <v>#N/A</v>
      </c>
      <c r="AH39" s="6" t="e">
        <f t="shared" si="39"/>
        <v>#N/A</v>
      </c>
      <c r="AI39" s="6" t="e">
        <f t="shared" si="40"/>
        <v>#N/A</v>
      </c>
      <c r="AJ39" s="6" t="e">
        <f t="shared" si="41"/>
        <v>#N/A</v>
      </c>
      <c r="AK39" s="6" t="e">
        <f t="shared" si="30"/>
        <v>#N/A</v>
      </c>
      <c r="AL39" s="6" t="e">
        <f t="shared" si="30"/>
        <v>#N/A</v>
      </c>
      <c r="AM39" s="6" t="e">
        <f t="shared" si="30"/>
        <v>#N/A</v>
      </c>
      <c r="AN39" s="6" t="e">
        <f t="shared" si="30"/>
        <v>#N/A</v>
      </c>
      <c r="AO39" s="6" t="e">
        <f t="shared" si="30"/>
        <v>#N/A</v>
      </c>
      <c r="AP39" s="8" t="e">
        <f t="shared" si="42"/>
        <v>#N/A</v>
      </c>
      <c r="AQ39" s="8" t="e">
        <f t="shared" si="43"/>
        <v>#N/A</v>
      </c>
      <c r="AR39" s="6" t="e">
        <f t="shared" si="44"/>
        <v>#N/A</v>
      </c>
      <c r="AS39" s="42" t="e">
        <f t="shared" si="45"/>
        <v>#N/A</v>
      </c>
      <c r="AT39" s="6" t="e">
        <f t="shared" si="31"/>
        <v>#N/A</v>
      </c>
      <c r="AU39" s="6" t="e">
        <f t="shared" si="31"/>
        <v>#N/A</v>
      </c>
      <c r="AV39" s="6" t="e">
        <f t="shared" si="31"/>
        <v>#N/A</v>
      </c>
      <c r="AW39" s="6" t="e">
        <f t="shared" si="31"/>
        <v>#N/A</v>
      </c>
      <c r="AX39" s="6" t="e">
        <f t="shared" si="31"/>
        <v>#N/A</v>
      </c>
      <c r="AY39" s="6" t="e">
        <f t="shared" si="31"/>
        <v>#N/A</v>
      </c>
      <c r="AZ39" s="6" t="e">
        <f t="shared" si="31"/>
        <v>#N/A</v>
      </c>
      <c r="BA39" s="6" t="e">
        <f t="shared" si="31"/>
        <v>#N/A</v>
      </c>
      <c r="BB39" s="6" t="e">
        <f t="shared" si="46"/>
        <v>#N/A</v>
      </c>
      <c r="BC39" s="6" t="e">
        <f t="shared" si="47"/>
        <v>#N/A</v>
      </c>
      <c r="BD39" s="6" t="e">
        <f t="shared" si="48"/>
        <v>#N/A</v>
      </c>
      <c r="BE39" s="6" t="e">
        <f t="shared" si="49"/>
        <v>#N/A</v>
      </c>
      <c r="BF39" s="6" t="e">
        <f t="shared" si="29"/>
        <v>#N/A</v>
      </c>
      <c r="BG39" s="6" t="e">
        <f t="shared" si="29"/>
        <v>#N/A</v>
      </c>
      <c r="BH39" s="6" t="e">
        <f t="shared" si="29"/>
        <v>#N/A</v>
      </c>
      <c r="BI39" s="6" t="e">
        <f t="shared" si="29"/>
        <v>#N/A</v>
      </c>
      <c r="BJ39" s="6" t="e">
        <f t="shared" si="25"/>
        <v>#N/A</v>
      </c>
      <c r="BK39" s="6" t="e">
        <f t="shared" si="25"/>
        <v>#N/A</v>
      </c>
      <c r="BL39" s="6" t="e">
        <f t="shared" si="25"/>
        <v>#N/A</v>
      </c>
      <c r="BM39" s="6" t="e">
        <f t="shared" si="25"/>
        <v>#N/A</v>
      </c>
      <c r="BN39" s="6" t="e">
        <f t="shared" si="25"/>
        <v>#N/A</v>
      </c>
      <c r="BO39" s="6" t="e">
        <f t="shared" si="25"/>
        <v>#N/A</v>
      </c>
      <c r="BP39" s="6" t="e">
        <f t="shared" si="25"/>
        <v>#N/A</v>
      </c>
      <c r="BQ39" s="6" t="e">
        <f t="shared" si="25"/>
        <v>#N/A</v>
      </c>
      <c r="BR39" s="6" t="e">
        <f t="shared" si="25"/>
        <v>#N/A</v>
      </c>
      <c r="BS39" s="6" t="e">
        <f t="shared" si="25"/>
        <v>#N/A</v>
      </c>
      <c r="BT39" s="6" t="e">
        <f t="shared" si="26"/>
        <v>#N/A</v>
      </c>
      <c r="BU39" s="6" t="e">
        <f t="shared" si="26"/>
        <v>#N/A</v>
      </c>
      <c r="BV39" s="6" t="e">
        <f t="shared" si="26"/>
        <v>#N/A</v>
      </c>
      <c r="BW39" s="6" t="e">
        <f t="shared" si="26"/>
        <v>#N/A</v>
      </c>
      <c r="BX39" s="6" t="e">
        <f t="shared" si="26"/>
        <v>#N/A</v>
      </c>
      <c r="BY39" s="6" t="e">
        <f t="shared" si="26"/>
        <v>#N/A</v>
      </c>
      <c r="BZ39" s="6" t="e">
        <f t="shared" si="26"/>
        <v>#N/A</v>
      </c>
      <c r="CA39" s="6" t="e">
        <f t="shared" si="26"/>
        <v>#N/A</v>
      </c>
      <c r="CB39" s="6" t="e">
        <f t="shared" si="26"/>
        <v>#N/A</v>
      </c>
    </row>
    <row r="40" spans="1:80" hidden="1" x14ac:dyDescent="0.2">
      <c r="A40" s="6">
        <v>38</v>
      </c>
      <c r="B40" s="6" t="b">
        <v>1</v>
      </c>
      <c r="C40" s="6" t="s">
        <v>177</v>
      </c>
      <c r="D40" s="6" t="s">
        <v>171</v>
      </c>
      <c r="E40" s="6">
        <f t="shared" si="32"/>
        <v>0</v>
      </c>
      <c r="F40" s="6" t="s">
        <v>189</v>
      </c>
      <c r="G40" s="7">
        <v>1</v>
      </c>
      <c r="H40" s="7" t="s">
        <v>627</v>
      </c>
      <c r="I40" s="7" t="s">
        <v>983</v>
      </c>
      <c r="J40" s="6" t="s">
        <v>137</v>
      </c>
      <c r="K40" s="6" t="s">
        <v>30</v>
      </c>
      <c r="L40" s="10">
        <f t="shared" si="33"/>
        <v>15.707963267948966</v>
      </c>
      <c r="M40" s="6">
        <v>20</v>
      </c>
      <c r="N40" s="6"/>
      <c r="O40" s="6"/>
      <c r="P40" s="6">
        <v>20</v>
      </c>
      <c r="Q40" s="8">
        <f t="shared" si="34"/>
        <v>19.774032743874454</v>
      </c>
      <c r="R40" s="6">
        <v>7</v>
      </c>
      <c r="S40" s="6"/>
      <c r="T40" s="6"/>
      <c r="U40" s="6">
        <f t="shared" si="35"/>
        <v>0</v>
      </c>
      <c r="V40" s="6"/>
      <c r="W40" s="6" t="s">
        <v>174</v>
      </c>
      <c r="X40" s="6" t="s">
        <v>174</v>
      </c>
      <c r="Y40" s="6">
        <v>45.86</v>
      </c>
      <c r="Z40" s="10">
        <f t="shared" si="36"/>
        <v>6.7729999999999997</v>
      </c>
      <c r="AA40" s="6" t="s">
        <v>168</v>
      </c>
      <c r="AB40" s="9" t="s">
        <v>219</v>
      </c>
      <c r="AC40" s="9" t="s">
        <v>231</v>
      </c>
      <c r="AD40" s="6">
        <v>20.004000000000001</v>
      </c>
      <c r="AE40" s="6">
        <v>12.19</v>
      </c>
      <c r="AF40" s="6">
        <f t="shared" si="37"/>
        <v>12.491</v>
      </c>
      <c r="AG40" s="11">
        <f t="shared" si="38"/>
        <v>0.80444976330107831</v>
      </c>
      <c r="AH40" s="6" t="e">
        <f t="shared" si="39"/>
        <v>#N/A</v>
      </c>
      <c r="AI40" s="6" t="e">
        <f t="shared" si="40"/>
        <v>#N/A</v>
      </c>
      <c r="AJ40" s="6" t="e">
        <f t="shared" si="41"/>
        <v>#N/A</v>
      </c>
      <c r="AK40" s="6">
        <f t="shared" si="30"/>
        <v>0</v>
      </c>
      <c r="AL40" s="6">
        <f t="shared" si="30"/>
        <v>15.828035246746664</v>
      </c>
      <c r="AM40" s="6">
        <f t="shared" si="30"/>
        <v>13.23329631602018</v>
      </c>
      <c r="AN40" s="6">
        <f t="shared" si="30"/>
        <v>0</v>
      </c>
      <c r="AO40" s="6">
        <f t="shared" si="30"/>
        <v>0</v>
      </c>
      <c r="AP40" s="8">
        <f t="shared" si="42"/>
        <v>0.7</v>
      </c>
      <c r="AQ40" s="8">
        <f t="shared" si="43"/>
        <v>99.2</v>
      </c>
      <c r="AR40" s="6">
        <f t="shared" si="44"/>
        <v>0</v>
      </c>
      <c r="AS40" s="42" t="e">
        <f t="shared" si="45"/>
        <v>#N/A</v>
      </c>
      <c r="AT40" s="6">
        <f t="shared" si="31"/>
        <v>1.331</v>
      </c>
      <c r="AU40" s="6">
        <f t="shared" si="31"/>
        <v>3.77</v>
      </c>
      <c r="AV40" s="6">
        <f t="shared" si="31"/>
        <v>12.147</v>
      </c>
      <c r="AW40" s="6">
        <f t="shared" si="31"/>
        <v>7.9210000000000003</v>
      </c>
      <c r="AX40" s="6">
        <f t="shared" si="31"/>
        <v>53.023000000000003</v>
      </c>
      <c r="AY40" s="6">
        <f t="shared" si="31"/>
        <v>15.779</v>
      </c>
      <c r="AZ40" s="6">
        <f t="shared" si="31"/>
        <v>5.2880000000000003</v>
      </c>
      <c r="BA40" s="6">
        <f t="shared" si="31"/>
        <v>0.74099999999999999</v>
      </c>
      <c r="BB40" s="6" t="e">
        <f t="shared" si="46"/>
        <v>#N/A</v>
      </c>
      <c r="BC40" s="6" t="e">
        <f t="shared" si="47"/>
        <v>#N/A</v>
      </c>
      <c r="BD40" s="6" t="e">
        <f t="shared" si="48"/>
        <v>#N/A</v>
      </c>
      <c r="BE40" s="6" t="e">
        <f t="shared" si="49"/>
        <v>#N/A</v>
      </c>
      <c r="BF40" s="6" t="e">
        <f t="shared" si="29"/>
        <v>#N/A</v>
      </c>
      <c r="BG40" s="6" t="e">
        <f t="shared" si="29"/>
        <v>#N/A</v>
      </c>
      <c r="BH40" s="6" t="e">
        <f t="shared" si="29"/>
        <v>#N/A</v>
      </c>
      <c r="BI40" s="6" t="e">
        <f t="shared" si="29"/>
        <v>#N/A</v>
      </c>
      <c r="BJ40" s="6" t="e">
        <f t="shared" si="25"/>
        <v>#N/A</v>
      </c>
      <c r="BK40" s="6" t="e">
        <f t="shared" si="25"/>
        <v>#N/A</v>
      </c>
      <c r="BL40" s="6" t="e">
        <f t="shared" si="25"/>
        <v>#N/A</v>
      </c>
      <c r="BM40" s="6" t="e">
        <f t="shared" si="25"/>
        <v>#N/A</v>
      </c>
      <c r="BN40" s="6" t="e">
        <f t="shared" si="25"/>
        <v>#N/A</v>
      </c>
      <c r="BO40" s="6" t="e">
        <f t="shared" si="25"/>
        <v>#N/A</v>
      </c>
      <c r="BP40" s="6" t="e">
        <f t="shared" si="25"/>
        <v>#N/A</v>
      </c>
      <c r="BQ40" s="6" t="e">
        <f t="shared" si="25"/>
        <v>#N/A</v>
      </c>
      <c r="BR40" s="6" t="e">
        <f t="shared" si="25"/>
        <v>#N/A</v>
      </c>
      <c r="BS40" s="6" t="e">
        <f t="shared" si="25"/>
        <v>#N/A</v>
      </c>
      <c r="BT40" s="6" t="e">
        <f t="shared" si="26"/>
        <v>#N/A</v>
      </c>
      <c r="BU40" s="6" t="e">
        <f t="shared" si="26"/>
        <v>#N/A</v>
      </c>
      <c r="BV40" s="6" t="e">
        <f t="shared" si="26"/>
        <v>#N/A</v>
      </c>
      <c r="BW40" s="6" t="e">
        <f t="shared" si="26"/>
        <v>#N/A</v>
      </c>
      <c r="BX40" s="6" t="e">
        <f t="shared" si="26"/>
        <v>#N/A</v>
      </c>
      <c r="BY40" s="6" t="e">
        <f t="shared" si="26"/>
        <v>#N/A</v>
      </c>
      <c r="BZ40" s="6" t="e">
        <f t="shared" si="26"/>
        <v>#N/A</v>
      </c>
      <c r="CA40" s="6" t="e">
        <f t="shared" si="26"/>
        <v>#N/A</v>
      </c>
      <c r="CB40" s="6" t="e">
        <f t="shared" si="26"/>
        <v>#N/A</v>
      </c>
    </row>
    <row r="41" spans="1:80" hidden="1" x14ac:dyDescent="0.2">
      <c r="A41" s="6">
        <v>39</v>
      </c>
      <c r="B41" s="6" t="b">
        <v>1</v>
      </c>
      <c r="C41" s="6" t="s">
        <v>178</v>
      </c>
      <c r="D41" s="6" t="s">
        <v>171</v>
      </c>
      <c r="E41" s="6">
        <f t="shared" si="32"/>
        <v>0</v>
      </c>
      <c r="F41" s="6" t="s">
        <v>189</v>
      </c>
      <c r="G41" s="7">
        <v>2</v>
      </c>
      <c r="H41" s="7" t="s">
        <v>627</v>
      </c>
      <c r="I41" s="7" t="s">
        <v>983</v>
      </c>
      <c r="J41" s="6" t="s">
        <v>137</v>
      </c>
      <c r="K41" s="6" t="s">
        <v>30</v>
      </c>
      <c r="L41" s="10">
        <f t="shared" si="33"/>
        <v>15.707963267948966</v>
      </c>
      <c r="M41" s="6">
        <v>20</v>
      </c>
      <c r="N41" s="6"/>
      <c r="O41" s="6"/>
      <c r="P41" s="6">
        <v>45</v>
      </c>
      <c r="Q41" s="8">
        <f t="shared" si="34"/>
        <v>44.493729586576634</v>
      </c>
      <c r="R41" s="6">
        <v>7</v>
      </c>
      <c r="S41" s="6"/>
      <c r="T41" s="6"/>
      <c r="U41" s="6">
        <f t="shared" si="35"/>
        <v>0</v>
      </c>
      <c r="V41" s="6"/>
      <c r="W41" s="6" t="s">
        <v>174</v>
      </c>
      <c r="X41" s="6" t="s">
        <v>174</v>
      </c>
      <c r="Y41" s="6">
        <v>103.19</v>
      </c>
      <c r="Z41" s="10">
        <f t="shared" si="36"/>
        <v>6.7729999999999997</v>
      </c>
      <c r="AA41" s="6" t="s">
        <v>168</v>
      </c>
      <c r="AB41" s="9" t="s">
        <v>220</v>
      </c>
      <c r="AC41" s="9" t="s">
        <v>221</v>
      </c>
      <c r="AD41" s="6">
        <v>19.995999999999999</v>
      </c>
      <c r="AE41" s="6">
        <v>31.09</v>
      </c>
      <c r="AF41" s="6">
        <f t="shared" si="37"/>
        <v>28.367999999999999</v>
      </c>
      <c r="AG41" s="11">
        <f t="shared" si="38"/>
        <v>0.81162078092147083</v>
      </c>
      <c r="AH41" s="6" t="e">
        <f t="shared" si="39"/>
        <v>#N/A</v>
      </c>
      <c r="AI41" s="6" t="e">
        <f t="shared" si="40"/>
        <v>#N/A</v>
      </c>
      <c r="AJ41" s="6" t="e">
        <f t="shared" si="41"/>
        <v>#N/A</v>
      </c>
      <c r="AK41" s="6">
        <f t="shared" si="30"/>
        <v>0</v>
      </c>
      <c r="AL41" s="6">
        <f t="shared" si="30"/>
        <v>15.753072019845641</v>
      </c>
      <c r="AM41" s="6">
        <f t="shared" si="30"/>
        <v>13.623934050845806</v>
      </c>
      <c r="AN41" s="6">
        <f t="shared" si="30"/>
        <v>0</v>
      </c>
      <c r="AO41" s="6">
        <f t="shared" si="30"/>
        <v>0</v>
      </c>
      <c r="AP41" s="8">
        <f t="shared" si="42"/>
        <v>0.5</v>
      </c>
      <c r="AQ41" s="8">
        <f t="shared" si="43"/>
        <v>99.4</v>
      </c>
      <c r="AR41" s="6">
        <f t="shared" si="44"/>
        <v>0</v>
      </c>
      <c r="AS41" s="42" t="e">
        <f t="shared" si="45"/>
        <v>#N/A</v>
      </c>
      <c r="AT41" s="6">
        <f t="shared" si="31"/>
        <v>1.53</v>
      </c>
      <c r="AU41" s="6">
        <f t="shared" si="31"/>
        <v>3.8519999999999999</v>
      </c>
      <c r="AV41" s="6">
        <f t="shared" si="31"/>
        <v>12.111000000000001</v>
      </c>
      <c r="AW41" s="6">
        <f t="shared" si="31"/>
        <v>7.7450000000000001</v>
      </c>
      <c r="AX41" s="6">
        <f t="shared" si="31"/>
        <v>52.491999999999997</v>
      </c>
      <c r="AY41" s="6">
        <f t="shared" si="31"/>
        <v>15.823</v>
      </c>
      <c r="AZ41" s="6">
        <f t="shared" si="31"/>
        <v>5.8570000000000002</v>
      </c>
      <c r="BA41" s="6">
        <f t="shared" si="31"/>
        <v>0.59</v>
      </c>
      <c r="BB41" s="6" t="e">
        <f t="shared" si="46"/>
        <v>#N/A</v>
      </c>
      <c r="BC41" s="6" t="e">
        <f t="shared" si="47"/>
        <v>#N/A</v>
      </c>
      <c r="BD41" s="6" t="e">
        <f t="shared" si="48"/>
        <v>#N/A</v>
      </c>
      <c r="BE41" s="6" t="e">
        <f t="shared" si="49"/>
        <v>#N/A</v>
      </c>
      <c r="BF41" s="6" t="e">
        <f t="shared" si="29"/>
        <v>#N/A</v>
      </c>
      <c r="BG41" s="6" t="e">
        <f t="shared" si="29"/>
        <v>#N/A</v>
      </c>
      <c r="BH41" s="6" t="e">
        <f t="shared" si="29"/>
        <v>#N/A</v>
      </c>
      <c r="BI41" s="6" t="e">
        <f t="shared" si="29"/>
        <v>#N/A</v>
      </c>
      <c r="BJ41" s="6" t="e">
        <f t="shared" si="25"/>
        <v>#N/A</v>
      </c>
      <c r="BK41" s="6" t="e">
        <f t="shared" si="25"/>
        <v>#N/A</v>
      </c>
      <c r="BL41" s="6" t="e">
        <f t="shared" si="25"/>
        <v>#N/A</v>
      </c>
      <c r="BM41" s="6" t="e">
        <f t="shared" si="25"/>
        <v>#N/A</v>
      </c>
      <c r="BN41" s="6" t="e">
        <f t="shared" si="25"/>
        <v>#N/A</v>
      </c>
      <c r="BO41" s="6" t="e">
        <f t="shared" si="25"/>
        <v>#N/A</v>
      </c>
      <c r="BP41" s="6" t="e">
        <f t="shared" si="25"/>
        <v>#N/A</v>
      </c>
      <c r="BQ41" s="6" t="e">
        <f t="shared" si="25"/>
        <v>#N/A</v>
      </c>
      <c r="BR41" s="6" t="e">
        <f t="shared" si="25"/>
        <v>#N/A</v>
      </c>
      <c r="BS41" s="6" t="e">
        <f t="shared" si="25"/>
        <v>#N/A</v>
      </c>
      <c r="BT41" s="6" t="e">
        <f t="shared" si="26"/>
        <v>#N/A</v>
      </c>
      <c r="BU41" s="6" t="e">
        <f t="shared" si="26"/>
        <v>#N/A</v>
      </c>
      <c r="BV41" s="6" t="e">
        <f t="shared" si="26"/>
        <v>#N/A</v>
      </c>
      <c r="BW41" s="6" t="e">
        <f t="shared" si="26"/>
        <v>#N/A</v>
      </c>
      <c r="BX41" s="6" t="e">
        <f t="shared" si="26"/>
        <v>#N/A</v>
      </c>
      <c r="BY41" s="6" t="e">
        <f t="shared" si="26"/>
        <v>#N/A</v>
      </c>
      <c r="BZ41" s="6" t="e">
        <f t="shared" si="26"/>
        <v>#N/A</v>
      </c>
      <c r="CA41" s="6" t="e">
        <f t="shared" si="26"/>
        <v>#N/A</v>
      </c>
      <c r="CB41" s="6" t="e">
        <f t="shared" si="26"/>
        <v>#N/A</v>
      </c>
    </row>
    <row r="42" spans="1:80" hidden="1" x14ac:dyDescent="0.2">
      <c r="A42" s="6">
        <v>40</v>
      </c>
      <c r="B42" s="6" t="b">
        <v>0</v>
      </c>
      <c r="C42" s="6" t="s">
        <v>689</v>
      </c>
      <c r="D42" s="6" t="s">
        <v>244</v>
      </c>
      <c r="E42" s="6">
        <f t="shared" si="32"/>
        <v>0</v>
      </c>
      <c r="F42" s="6" t="s">
        <v>243</v>
      </c>
      <c r="G42" s="7">
        <v>1</v>
      </c>
      <c r="H42" s="7" t="s">
        <v>627</v>
      </c>
      <c r="I42" s="7" t="s">
        <v>983</v>
      </c>
      <c r="J42" s="6" t="s">
        <v>137</v>
      </c>
      <c r="K42" s="6" t="s">
        <v>30</v>
      </c>
      <c r="L42" s="10">
        <f t="shared" si="33"/>
        <v>15.707963267948966</v>
      </c>
      <c r="M42" s="6">
        <v>20</v>
      </c>
      <c r="N42" s="6"/>
      <c r="O42" s="6"/>
      <c r="P42" s="6">
        <v>40</v>
      </c>
      <c r="Q42" s="8">
        <f t="shared" si="34"/>
        <v>42.726077757605594</v>
      </c>
      <c r="R42" s="6">
        <v>7</v>
      </c>
      <c r="S42" s="6"/>
      <c r="T42" s="6">
        <v>8.36</v>
      </c>
      <c r="U42" s="6">
        <f t="shared" si="35"/>
        <v>2</v>
      </c>
      <c r="V42" s="6"/>
      <c r="W42" s="6" t="s">
        <v>252</v>
      </c>
      <c r="X42" s="6" t="s">
        <v>252</v>
      </c>
      <c r="Y42" s="6">
        <v>31.54</v>
      </c>
      <c r="Z42" s="10">
        <f t="shared" si="36"/>
        <v>21.279</v>
      </c>
      <c r="AA42" s="6">
        <v>10</v>
      </c>
      <c r="AB42" s="9" t="s">
        <v>219</v>
      </c>
      <c r="AC42" s="9" t="s">
        <v>231</v>
      </c>
      <c r="AD42" s="6">
        <v>53.058</v>
      </c>
      <c r="AE42" s="6">
        <v>9.4700000000000006</v>
      </c>
      <c r="AF42" s="6" t="e">
        <f t="shared" si="37"/>
        <v>#N/A</v>
      </c>
      <c r="AG42" s="11" t="e">
        <f t="shared" si="38"/>
        <v>#N/A</v>
      </c>
      <c r="AH42" s="6" t="e">
        <f t="shared" si="39"/>
        <v>#N/A</v>
      </c>
      <c r="AI42" s="6" t="e">
        <f t="shared" si="40"/>
        <v>#N/A</v>
      </c>
      <c r="AJ42" s="6" t="e">
        <f t="shared" si="41"/>
        <v>#N/A</v>
      </c>
      <c r="AK42" s="6" t="e">
        <f t="shared" si="30"/>
        <v>#N/A</v>
      </c>
      <c r="AL42" s="6" t="e">
        <f t="shared" si="30"/>
        <v>#N/A</v>
      </c>
      <c r="AM42" s="6" t="e">
        <f t="shared" si="30"/>
        <v>#N/A</v>
      </c>
      <c r="AN42" s="6" t="e">
        <f t="shared" si="30"/>
        <v>#N/A</v>
      </c>
      <c r="AO42" s="6" t="e">
        <f t="shared" si="30"/>
        <v>#N/A</v>
      </c>
      <c r="AP42" s="8" t="e">
        <f t="shared" si="42"/>
        <v>#N/A</v>
      </c>
      <c r="AQ42" s="8" t="e">
        <f t="shared" si="43"/>
        <v>#N/A</v>
      </c>
      <c r="AR42" s="6" t="e">
        <f t="shared" si="44"/>
        <v>#N/A</v>
      </c>
      <c r="AS42" s="42" t="e">
        <f t="shared" si="45"/>
        <v>#N/A</v>
      </c>
      <c r="AT42" s="6" t="e">
        <f t="shared" si="31"/>
        <v>#N/A</v>
      </c>
      <c r="AU42" s="6" t="e">
        <f t="shared" si="31"/>
        <v>#N/A</v>
      </c>
      <c r="AV42" s="6" t="e">
        <f t="shared" si="31"/>
        <v>#N/A</v>
      </c>
      <c r="AW42" s="6" t="e">
        <f t="shared" si="31"/>
        <v>#N/A</v>
      </c>
      <c r="AX42" s="6" t="e">
        <f t="shared" si="31"/>
        <v>#N/A</v>
      </c>
      <c r="AY42" s="6" t="e">
        <f t="shared" si="31"/>
        <v>#N/A</v>
      </c>
      <c r="AZ42" s="6" t="e">
        <f t="shared" si="31"/>
        <v>#N/A</v>
      </c>
      <c r="BA42" s="6" t="e">
        <f t="shared" si="31"/>
        <v>#N/A</v>
      </c>
      <c r="BB42" s="6" t="e">
        <f t="shared" si="46"/>
        <v>#N/A</v>
      </c>
      <c r="BC42" s="6" t="e">
        <f t="shared" si="47"/>
        <v>#N/A</v>
      </c>
      <c r="BD42" s="6" t="e">
        <f t="shared" si="48"/>
        <v>#N/A</v>
      </c>
      <c r="BE42" s="6" t="e">
        <f t="shared" si="49"/>
        <v>#N/A</v>
      </c>
      <c r="BF42" s="6" t="e">
        <f t="shared" si="29"/>
        <v>#N/A</v>
      </c>
      <c r="BG42" s="6" t="e">
        <f t="shared" si="29"/>
        <v>#N/A</v>
      </c>
      <c r="BH42" s="6" t="e">
        <f t="shared" si="29"/>
        <v>#N/A</v>
      </c>
      <c r="BI42" s="6" t="e">
        <f t="shared" si="29"/>
        <v>#N/A</v>
      </c>
      <c r="BJ42" s="6" t="e">
        <f t="shared" si="25"/>
        <v>#N/A</v>
      </c>
      <c r="BK42" s="6" t="e">
        <f t="shared" si="25"/>
        <v>#N/A</v>
      </c>
      <c r="BL42" s="6" t="e">
        <f t="shared" si="25"/>
        <v>#N/A</v>
      </c>
      <c r="BM42" s="6" t="e">
        <f t="shared" si="25"/>
        <v>#N/A</v>
      </c>
      <c r="BN42" s="6" t="e">
        <f t="shared" si="25"/>
        <v>#N/A</v>
      </c>
      <c r="BO42" s="6" t="e">
        <f t="shared" si="25"/>
        <v>#N/A</v>
      </c>
      <c r="BP42" s="6" t="e">
        <f t="shared" si="25"/>
        <v>#N/A</v>
      </c>
      <c r="BQ42" s="6" t="e">
        <f t="shared" si="25"/>
        <v>#N/A</v>
      </c>
      <c r="BR42" s="6" t="e">
        <f t="shared" si="25"/>
        <v>#N/A</v>
      </c>
      <c r="BS42" s="6" t="e">
        <f t="shared" si="25"/>
        <v>#N/A</v>
      </c>
      <c r="BT42" s="6" t="e">
        <f t="shared" si="26"/>
        <v>#N/A</v>
      </c>
      <c r="BU42" s="6" t="e">
        <f t="shared" si="26"/>
        <v>#N/A</v>
      </c>
      <c r="BV42" s="6" t="e">
        <f t="shared" si="26"/>
        <v>#N/A</v>
      </c>
      <c r="BW42" s="6" t="e">
        <f t="shared" si="26"/>
        <v>#N/A</v>
      </c>
      <c r="BX42" s="6" t="e">
        <f t="shared" si="26"/>
        <v>#N/A</v>
      </c>
      <c r="BY42" s="6" t="e">
        <f t="shared" si="26"/>
        <v>#N/A</v>
      </c>
      <c r="BZ42" s="6" t="e">
        <f t="shared" si="26"/>
        <v>#N/A</v>
      </c>
      <c r="CA42" s="6" t="e">
        <f t="shared" si="26"/>
        <v>#N/A</v>
      </c>
      <c r="CB42" s="6" t="e">
        <f t="shared" si="26"/>
        <v>#N/A</v>
      </c>
    </row>
    <row r="43" spans="1:80" hidden="1" x14ac:dyDescent="0.2">
      <c r="A43" s="6">
        <v>41</v>
      </c>
      <c r="B43" s="6" t="b">
        <v>0</v>
      </c>
      <c r="C43" s="6" t="s">
        <v>689</v>
      </c>
      <c r="D43" s="6" t="s">
        <v>245</v>
      </c>
      <c r="E43" s="6">
        <f t="shared" si="32"/>
        <v>0</v>
      </c>
      <c r="F43" s="6" t="s">
        <v>243</v>
      </c>
      <c r="G43" s="7">
        <v>2</v>
      </c>
      <c r="H43" s="7" t="s">
        <v>627</v>
      </c>
      <c r="I43" s="7" t="s">
        <v>983</v>
      </c>
      <c r="J43" s="6" t="s">
        <v>137</v>
      </c>
      <c r="K43" s="6" t="s">
        <v>30</v>
      </c>
      <c r="L43" s="10">
        <f t="shared" si="33"/>
        <v>15.707963267948966</v>
      </c>
      <c r="M43" s="6">
        <v>20</v>
      </c>
      <c r="N43" s="6"/>
      <c r="O43" s="6"/>
      <c r="P43" s="6">
        <v>40</v>
      </c>
      <c r="Q43" s="8">
        <f t="shared" si="34"/>
        <v>42.726077757605594</v>
      </c>
      <c r="R43" s="6">
        <v>7</v>
      </c>
      <c r="S43" s="6"/>
      <c r="T43" s="6">
        <v>8.3000000000000007</v>
      </c>
      <c r="U43" s="6">
        <f t="shared" si="35"/>
        <v>2</v>
      </c>
      <c r="V43" s="6"/>
      <c r="W43" s="6" t="s">
        <v>252</v>
      </c>
      <c r="X43" s="6" t="s">
        <v>252</v>
      </c>
      <c r="Y43" s="6">
        <v>31.54</v>
      </c>
      <c r="Z43" s="10">
        <f t="shared" si="36"/>
        <v>21.279</v>
      </c>
      <c r="AA43" s="6">
        <v>10</v>
      </c>
      <c r="AB43" s="9" t="s">
        <v>256</v>
      </c>
      <c r="AC43" s="9" t="s">
        <v>257</v>
      </c>
      <c r="AD43" s="6">
        <v>52.667000000000002</v>
      </c>
      <c r="AE43" s="6">
        <v>9.4700000000000006</v>
      </c>
      <c r="AF43" s="6" t="e">
        <f t="shared" si="37"/>
        <v>#N/A</v>
      </c>
      <c r="AG43" s="11" t="e">
        <f t="shared" si="38"/>
        <v>#N/A</v>
      </c>
      <c r="AH43" s="6" t="e">
        <f t="shared" si="39"/>
        <v>#N/A</v>
      </c>
      <c r="AI43" s="6" t="e">
        <f t="shared" si="40"/>
        <v>#N/A</v>
      </c>
      <c r="AJ43" s="6" t="e">
        <f t="shared" si="41"/>
        <v>#N/A</v>
      </c>
      <c r="AK43" s="6" t="e">
        <f t="shared" ref="AK43:AO52" si="50">VLOOKUP($C43,intactMSdata,COLUMN()-COLUMN($AK$3)+4,FALSE)</f>
        <v>#N/A</v>
      </c>
      <c r="AL43" s="6" t="e">
        <f t="shared" si="50"/>
        <v>#N/A</v>
      </c>
      <c r="AM43" s="6" t="e">
        <f t="shared" si="50"/>
        <v>#N/A</v>
      </c>
      <c r="AN43" s="6" t="e">
        <f t="shared" si="50"/>
        <v>#N/A</v>
      </c>
      <c r="AO43" s="6" t="e">
        <f t="shared" si="50"/>
        <v>#N/A</v>
      </c>
      <c r="AP43" s="8" t="e">
        <f t="shared" si="42"/>
        <v>#N/A</v>
      </c>
      <c r="AQ43" s="8" t="e">
        <f t="shared" si="43"/>
        <v>#N/A</v>
      </c>
      <c r="AR43" s="6" t="e">
        <f t="shared" si="44"/>
        <v>#N/A</v>
      </c>
      <c r="AS43" s="42" t="e">
        <f t="shared" si="45"/>
        <v>#N/A</v>
      </c>
      <c r="AT43" s="6" t="e">
        <f t="shared" ref="AT43:BA52" si="51">VLOOKUP($C43,dataPhCEX,COLUMN()-COLUMN($AT$3)+2,FALSE)</f>
        <v>#N/A</v>
      </c>
      <c r="AU43" s="6" t="e">
        <f t="shared" si="51"/>
        <v>#N/A</v>
      </c>
      <c r="AV43" s="6" t="e">
        <f t="shared" si="51"/>
        <v>#N/A</v>
      </c>
      <c r="AW43" s="6" t="e">
        <f t="shared" si="51"/>
        <v>#N/A</v>
      </c>
      <c r="AX43" s="6" t="e">
        <f t="shared" si="51"/>
        <v>#N/A</v>
      </c>
      <c r="AY43" s="6" t="e">
        <f t="shared" si="51"/>
        <v>#N/A</v>
      </c>
      <c r="AZ43" s="6" t="e">
        <f t="shared" si="51"/>
        <v>#N/A</v>
      </c>
      <c r="BA43" s="6" t="e">
        <f t="shared" si="51"/>
        <v>#N/A</v>
      </c>
      <c r="BB43" s="6" t="e">
        <f t="shared" si="46"/>
        <v>#N/A</v>
      </c>
      <c r="BC43" s="6" t="e">
        <f t="shared" si="47"/>
        <v>#N/A</v>
      </c>
      <c r="BD43" s="6" t="e">
        <f t="shared" si="48"/>
        <v>#N/A</v>
      </c>
      <c r="BE43" s="6" t="e">
        <f t="shared" si="49"/>
        <v>#N/A</v>
      </c>
      <c r="BF43" s="6" t="e">
        <f t="shared" ref="BF43:BI62" si="52">VLOOKUP($C43,rCESDSdata,COLUMN()-COLUMN($BF$3)+2,FALSE)</f>
        <v>#N/A</v>
      </c>
      <c r="BG43" s="6" t="e">
        <f t="shared" si="52"/>
        <v>#N/A</v>
      </c>
      <c r="BH43" s="6" t="e">
        <f t="shared" si="52"/>
        <v>#N/A</v>
      </c>
      <c r="BI43" s="6" t="e">
        <f t="shared" si="52"/>
        <v>#N/A</v>
      </c>
      <c r="BJ43" s="6" t="e">
        <f t="shared" si="25"/>
        <v>#N/A</v>
      </c>
      <c r="BK43" s="6" t="e">
        <f t="shared" si="25"/>
        <v>#N/A</v>
      </c>
      <c r="BL43" s="6" t="e">
        <f t="shared" si="25"/>
        <v>#N/A</v>
      </c>
      <c r="BM43" s="6" t="e">
        <f t="shared" si="25"/>
        <v>#N/A</v>
      </c>
      <c r="BN43" s="6" t="e">
        <f t="shared" si="25"/>
        <v>#N/A</v>
      </c>
      <c r="BO43" s="6" t="e">
        <f t="shared" si="25"/>
        <v>#N/A</v>
      </c>
      <c r="BP43" s="6" t="e">
        <f t="shared" si="25"/>
        <v>#N/A</v>
      </c>
      <c r="BQ43" s="6" t="e">
        <f t="shared" si="25"/>
        <v>#N/A</v>
      </c>
      <c r="BR43" s="6" t="e">
        <f t="shared" si="25"/>
        <v>#N/A</v>
      </c>
      <c r="BS43" s="6" t="e">
        <f t="shared" ref="BJ43:BY68" si="53">VLOOKUP($C43,data_Gmap,COLUMN()-COLUMN($BJ$2)+4,FALSE)</f>
        <v>#N/A</v>
      </c>
      <c r="BT43" s="6" t="e">
        <f t="shared" si="26"/>
        <v>#N/A</v>
      </c>
      <c r="BU43" s="6" t="e">
        <f t="shared" si="26"/>
        <v>#N/A</v>
      </c>
      <c r="BV43" s="6" t="e">
        <f t="shared" si="26"/>
        <v>#N/A</v>
      </c>
      <c r="BW43" s="6" t="e">
        <f t="shared" si="26"/>
        <v>#N/A</v>
      </c>
      <c r="BX43" s="6" t="e">
        <f t="shared" si="26"/>
        <v>#N/A</v>
      </c>
      <c r="BY43" s="6" t="e">
        <f t="shared" si="26"/>
        <v>#N/A</v>
      </c>
      <c r="BZ43" s="6" t="e">
        <f t="shared" si="26"/>
        <v>#N/A</v>
      </c>
      <c r="CA43" s="6" t="e">
        <f t="shared" si="26"/>
        <v>#N/A</v>
      </c>
      <c r="CB43" s="6" t="e">
        <f t="shared" si="26"/>
        <v>#N/A</v>
      </c>
    </row>
    <row r="44" spans="1:80" hidden="1" x14ac:dyDescent="0.2">
      <c r="A44" s="6">
        <v>42</v>
      </c>
      <c r="B44" s="6" t="b">
        <v>0</v>
      </c>
      <c r="C44" s="6" t="s">
        <v>689</v>
      </c>
      <c r="D44" s="6" t="s">
        <v>246</v>
      </c>
      <c r="E44" s="6">
        <f t="shared" si="32"/>
        <v>0</v>
      </c>
      <c r="F44" s="6" t="s">
        <v>243</v>
      </c>
      <c r="G44" s="7">
        <v>3</v>
      </c>
      <c r="H44" s="7" t="s">
        <v>627</v>
      </c>
      <c r="I44" s="7" t="s">
        <v>983</v>
      </c>
      <c r="J44" s="6" t="s">
        <v>137</v>
      </c>
      <c r="K44" s="6" t="s">
        <v>30</v>
      </c>
      <c r="L44" s="10">
        <f t="shared" si="33"/>
        <v>15.707963267948966</v>
      </c>
      <c r="M44" s="6">
        <v>20</v>
      </c>
      <c r="N44" s="6"/>
      <c r="O44" s="6"/>
      <c r="P44" s="6">
        <v>40</v>
      </c>
      <c r="Q44" s="8">
        <f t="shared" si="34"/>
        <v>42.726077757605594</v>
      </c>
      <c r="R44" s="6">
        <v>7</v>
      </c>
      <c r="S44" s="6"/>
      <c r="T44" s="6">
        <v>8.3000000000000007</v>
      </c>
      <c r="U44" s="6">
        <f t="shared" si="35"/>
        <v>2</v>
      </c>
      <c r="V44" s="6"/>
      <c r="W44" s="6" t="s">
        <v>252</v>
      </c>
      <c r="X44" s="6" t="s">
        <v>252</v>
      </c>
      <c r="Y44" s="6">
        <v>31.54</v>
      </c>
      <c r="Z44" s="10">
        <f t="shared" si="36"/>
        <v>21.279</v>
      </c>
      <c r="AA44" s="6">
        <v>10</v>
      </c>
      <c r="AB44" s="9" t="s">
        <v>219</v>
      </c>
      <c r="AC44" s="9" t="s">
        <v>231</v>
      </c>
      <c r="AD44" s="6">
        <v>52.735999999999997</v>
      </c>
      <c r="AE44" s="6">
        <v>9.4700000000000006</v>
      </c>
      <c r="AF44" s="6" t="e">
        <f t="shared" si="37"/>
        <v>#N/A</v>
      </c>
      <c r="AG44" s="11" t="e">
        <f t="shared" si="38"/>
        <v>#N/A</v>
      </c>
      <c r="AH44" s="6" t="e">
        <f t="shared" si="39"/>
        <v>#N/A</v>
      </c>
      <c r="AI44" s="6" t="e">
        <f t="shared" si="40"/>
        <v>#N/A</v>
      </c>
      <c r="AJ44" s="6" t="e">
        <f t="shared" si="41"/>
        <v>#N/A</v>
      </c>
      <c r="AK44" s="6" t="e">
        <f t="shared" si="50"/>
        <v>#N/A</v>
      </c>
      <c r="AL44" s="6" t="e">
        <f t="shared" si="50"/>
        <v>#N/A</v>
      </c>
      <c r="AM44" s="6" t="e">
        <f t="shared" si="50"/>
        <v>#N/A</v>
      </c>
      <c r="AN44" s="6" t="e">
        <f t="shared" si="50"/>
        <v>#N/A</v>
      </c>
      <c r="AO44" s="6" t="e">
        <f t="shared" si="50"/>
        <v>#N/A</v>
      </c>
      <c r="AP44" s="8" t="e">
        <f t="shared" si="42"/>
        <v>#N/A</v>
      </c>
      <c r="AQ44" s="8" t="e">
        <f t="shared" si="43"/>
        <v>#N/A</v>
      </c>
      <c r="AR44" s="6" t="e">
        <f t="shared" si="44"/>
        <v>#N/A</v>
      </c>
      <c r="AS44" s="42" t="e">
        <f t="shared" si="45"/>
        <v>#N/A</v>
      </c>
      <c r="AT44" s="6" t="e">
        <f t="shared" si="51"/>
        <v>#N/A</v>
      </c>
      <c r="AU44" s="6" t="e">
        <f t="shared" si="51"/>
        <v>#N/A</v>
      </c>
      <c r="AV44" s="6" t="e">
        <f t="shared" si="51"/>
        <v>#N/A</v>
      </c>
      <c r="AW44" s="6" t="e">
        <f t="shared" si="51"/>
        <v>#N/A</v>
      </c>
      <c r="AX44" s="6" t="e">
        <f t="shared" si="51"/>
        <v>#N/A</v>
      </c>
      <c r="AY44" s="6" t="e">
        <f t="shared" si="51"/>
        <v>#N/A</v>
      </c>
      <c r="AZ44" s="6" t="e">
        <f t="shared" si="51"/>
        <v>#N/A</v>
      </c>
      <c r="BA44" s="6" t="e">
        <f t="shared" si="51"/>
        <v>#N/A</v>
      </c>
      <c r="BB44" s="6" t="e">
        <f t="shared" si="46"/>
        <v>#N/A</v>
      </c>
      <c r="BC44" s="6" t="e">
        <f t="shared" si="47"/>
        <v>#N/A</v>
      </c>
      <c r="BD44" s="6" t="e">
        <f t="shared" si="48"/>
        <v>#N/A</v>
      </c>
      <c r="BE44" s="6" t="e">
        <f t="shared" si="49"/>
        <v>#N/A</v>
      </c>
      <c r="BF44" s="6" t="e">
        <f t="shared" si="52"/>
        <v>#N/A</v>
      </c>
      <c r="BG44" s="6" t="e">
        <f t="shared" si="52"/>
        <v>#N/A</v>
      </c>
      <c r="BH44" s="6" t="e">
        <f t="shared" si="52"/>
        <v>#N/A</v>
      </c>
      <c r="BI44" s="6" t="e">
        <f t="shared" si="52"/>
        <v>#N/A</v>
      </c>
      <c r="BJ44" s="6" t="e">
        <f t="shared" si="53"/>
        <v>#N/A</v>
      </c>
      <c r="BK44" s="6" t="e">
        <f t="shared" si="53"/>
        <v>#N/A</v>
      </c>
      <c r="BL44" s="6" t="e">
        <f t="shared" si="53"/>
        <v>#N/A</v>
      </c>
      <c r="BM44" s="6" t="e">
        <f t="shared" si="53"/>
        <v>#N/A</v>
      </c>
      <c r="BN44" s="6" t="e">
        <f t="shared" si="53"/>
        <v>#N/A</v>
      </c>
      <c r="BO44" s="6" t="e">
        <f t="shared" si="53"/>
        <v>#N/A</v>
      </c>
      <c r="BP44" s="6" t="e">
        <f t="shared" si="53"/>
        <v>#N/A</v>
      </c>
      <c r="BQ44" s="6" t="e">
        <f t="shared" si="53"/>
        <v>#N/A</v>
      </c>
      <c r="BR44" s="6" t="e">
        <f t="shared" si="53"/>
        <v>#N/A</v>
      </c>
      <c r="BS44" s="6" t="e">
        <f t="shared" si="53"/>
        <v>#N/A</v>
      </c>
      <c r="BT44" s="6" t="e">
        <f t="shared" si="26"/>
        <v>#N/A</v>
      </c>
      <c r="BU44" s="6" t="e">
        <f t="shared" si="26"/>
        <v>#N/A</v>
      </c>
      <c r="BV44" s="6" t="e">
        <f t="shared" si="26"/>
        <v>#N/A</v>
      </c>
      <c r="BW44" s="6" t="e">
        <f t="shared" si="26"/>
        <v>#N/A</v>
      </c>
      <c r="BX44" s="6" t="e">
        <f t="shared" si="26"/>
        <v>#N/A</v>
      </c>
      <c r="BY44" s="6" t="e">
        <f t="shared" si="26"/>
        <v>#N/A</v>
      </c>
      <c r="BZ44" s="6" t="e">
        <f t="shared" si="26"/>
        <v>#N/A</v>
      </c>
      <c r="CA44" s="6" t="e">
        <f t="shared" si="26"/>
        <v>#N/A</v>
      </c>
      <c r="CB44" s="6" t="e">
        <f t="shared" si="26"/>
        <v>#N/A</v>
      </c>
    </row>
    <row r="45" spans="1:80" hidden="1" x14ac:dyDescent="0.2">
      <c r="A45" s="6">
        <v>43</v>
      </c>
      <c r="B45" s="6" t="b">
        <v>0</v>
      </c>
      <c r="C45" s="6" t="s">
        <v>689</v>
      </c>
      <c r="D45" s="6" t="s">
        <v>247</v>
      </c>
      <c r="E45" s="6">
        <f t="shared" si="32"/>
        <v>0</v>
      </c>
      <c r="F45" s="6" t="s">
        <v>243</v>
      </c>
      <c r="G45" s="7">
        <v>4</v>
      </c>
      <c r="H45" s="7" t="s">
        <v>627</v>
      </c>
      <c r="I45" s="7" t="s">
        <v>983</v>
      </c>
      <c r="J45" s="6" t="s">
        <v>137</v>
      </c>
      <c r="K45" s="6" t="s">
        <v>30</v>
      </c>
      <c r="L45" s="10">
        <f t="shared" si="33"/>
        <v>15.707963267948966</v>
      </c>
      <c r="M45" s="6">
        <v>20</v>
      </c>
      <c r="N45" s="6"/>
      <c r="O45" s="6"/>
      <c r="P45" s="6">
        <v>40</v>
      </c>
      <c r="Q45" s="8">
        <f t="shared" si="34"/>
        <v>42.726077757605594</v>
      </c>
      <c r="R45" s="6">
        <v>7</v>
      </c>
      <c r="S45" s="6"/>
      <c r="T45" s="6">
        <v>8.31</v>
      </c>
      <c r="U45" s="6">
        <f t="shared" si="35"/>
        <v>2</v>
      </c>
      <c r="V45" s="6"/>
      <c r="W45" s="6" t="s">
        <v>252</v>
      </c>
      <c r="X45" s="6" t="s">
        <v>252</v>
      </c>
      <c r="Y45" s="6">
        <v>31.54</v>
      </c>
      <c r="Z45" s="10">
        <f t="shared" si="36"/>
        <v>21.279</v>
      </c>
      <c r="AA45" s="6">
        <v>10</v>
      </c>
      <c r="AB45" s="9" t="s">
        <v>256</v>
      </c>
      <c r="AC45" s="9" t="s">
        <v>257</v>
      </c>
      <c r="AD45" s="6">
        <v>52.753999999999998</v>
      </c>
      <c r="AE45" s="6">
        <v>9.4700000000000006</v>
      </c>
      <c r="AF45" s="6" t="e">
        <f t="shared" si="37"/>
        <v>#N/A</v>
      </c>
      <c r="AG45" s="11" t="e">
        <f t="shared" si="38"/>
        <v>#N/A</v>
      </c>
      <c r="AH45" s="6" t="e">
        <f t="shared" si="39"/>
        <v>#N/A</v>
      </c>
      <c r="AI45" s="6" t="e">
        <f t="shared" si="40"/>
        <v>#N/A</v>
      </c>
      <c r="AJ45" s="6" t="e">
        <f t="shared" si="41"/>
        <v>#N/A</v>
      </c>
      <c r="AK45" s="6" t="e">
        <f t="shared" si="50"/>
        <v>#N/A</v>
      </c>
      <c r="AL45" s="6" t="e">
        <f t="shared" si="50"/>
        <v>#N/A</v>
      </c>
      <c r="AM45" s="6" t="e">
        <f t="shared" si="50"/>
        <v>#N/A</v>
      </c>
      <c r="AN45" s="6" t="e">
        <f t="shared" si="50"/>
        <v>#N/A</v>
      </c>
      <c r="AO45" s="6" t="e">
        <f t="shared" si="50"/>
        <v>#N/A</v>
      </c>
      <c r="AP45" s="8" t="e">
        <f t="shared" si="42"/>
        <v>#N/A</v>
      </c>
      <c r="AQ45" s="8" t="e">
        <f t="shared" si="43"/>
        <v>#N/A</v>
      </c>
      <c r="AR45" s="6" t="e">
        <f t="shared" si="44"/>
        <v>#N/A</v>
      </c>
      <c r="AS45" s="42" t="e">
        <f t="shared" si="45"/>
        <v>#N/A</v>
      </c>
      <c r="AT45" s="6" t="e">
        <f t="shared" si="51"/>
        <v>#N/A</v>
      </c>
      <c r="AU45" s="6" t="e">
        <f t="shared" si="51"/>
        <v>#N/A</v>
      </c>
      <c r="AV45" s="6" t="e">
        <f t="shared" si="51"/>
        <v>#N/A</v>
      </c>
      <c r="AW45" s="6" t="e">
        <f t="shared" si="51"/>
        <v>#N/A</v>
      </c>
      <c r="AX45" s="6" t="e">
        <f t="shared" si="51"/>
        <v>#N/A</v>
      </c>
      <c r="AY45" s="6" t="e">
        <f t="shared" si="51"/>
        <v>#N/A</v>
      </c>
      <c r="AZ45" s="6" t="e">
        <f t="shared" si="51"/>
        <v>#N/A</v>
      </c>
      <c r="BA45" s="6" t="e">
        <f t="shared" si="51"/>
        <v>#N/A</v>
      </c>
      <c r="BB45" s="6" t="e">
        <f t="shared" si="46"/>
        <v>#N/A</v>
      </c>
      <c r="BC45" s="6" t="e">
        <f t="shared" si="47"/>
        <v>#N/A</v>
      </c>
      <c r="BD45" s="6" t="e">
        <f t="shared" si="48"/>
        <v>#N/A</v>
      </c>
      <c r="BE45" s="6" t="e">
        <f t="shared" si="49"/>
        <v>#N/A</v>
      </c>
      <c r="BF45" s="6" t="e">
        <f t="shared" si="52"/>
        <v>#N/A</v>
      </c>
      <c r="BG45" s="6" t="e">
        <f t="shared" si="52"/>
        <v>#N/A</v>
      </c>
      <c r="BH45" s="6" t="e">
        <f t="shared" si="52"/>
        <v>#N/A</v>
      </c>
      <c r="BI45" s="6" t="e">
        <f t="shared" si="52"/>
        <v>#N/A</v>
      </c>
      <c r="BJ45" s="6" t="e">
        <f t="shared" si="53"/>
        <v>#N/A</v>
      </c>
      <c r="BK45" s="6" t="e">
        <f t="shared" si="53"/>
        <v>#N/A</v>
      </c>
      <c r="BL45" s="6" t="e">
        <f t="shared" si="53"/>
        <v>#N/A</v>
      </c>
      <c r="BM45" s="6" t="e">
        <f t="shared" si="53"/>
        <v>#N/A</v>
      </c>
      <c r="BN45" s="6" t="e">
        <f t="shared" si="53"/>
        <v>#N/A</v>
      </c>
      <c r="BO45" s="6" t="e">
        <f t="shared" si="53"/>
        <v>#N/A</v>
      </c>
      <c r="BP45" s="6" t="e">
        <f t="shared" si="53"/>
        <v>#N/A</v>
      </c>
      <c r="BQ45" s="6" t="e">
        <f t="shared" si="53"/>
        <v>#N/A</v>
      </c>
      <c r="BR45" s="6" t="e">
        <f t="shared" si="53"/>
        <v>#N/A</v>
      </c>
      <c r="BS45" s="6" t="e">
        <f t="shared" si="53"/>
        <v>#N/A</v>
      </c>
      <c r="BT45" s="6" t="e">
        <f t="shared" si="26"/>
        <v>#N/A</v>
      </c>
      <c r="BU45" s="6" t="e">
        <f t="shared" si="26"/>
        <v>#N/A</v>
      </c>
      <c r="BV45" s="6" t="e">
        <f t="shared" si="26"/>
        <v>#N/A</v>
      </c>
      <c r="BW45" s="6" t="e">
        <f t="shared" si="26"/>
        <v>#N/A</v>
      </c>
      <c r="BX45" s="6" t="e">
        <f t="shared" si="26"/>
        <v>#N/A</v>
      </c>
      <c r="BY45" s="6" t="e">
        <f t="shared" si="26"/>
        <v>#N/A</v>
      </c>
      <c r="BZ45" s="6" t="e">
        <f t="shared" si="26"/>
        <v>#N/A</v>
      </c>
      <c r="CA45" s="6" t="e">
        <f t="shared" si="26"/>
        <v>#N/A</v>
      </c>
      <c r="CB45" s="6" t="e">
        <f t="shared" si="26"/>
        <v>#N/A</v>
      </c>
    </row>
    <row r="46" spans="1:80" hidden="1" x14ac:dyDescent="0.2">
      <c r="A46" s="6">
        <v>44</v>
      </c>
      <c r="B46" s="6" t="b">
        <v>0</v>
      </c>
      <c r="C46" s="6" t="s">
        <v>689</v>
      </c>
      <c r="D46" s="6" t="s">
        <v>248</v>
      </c>
      <c r="E46" s="6">
        <f t="shared" si="32"/>
        <v>0</v>
      </c>
      <c r="F46" s="6" t="s">
        <v>243</v>
      </c>
      <c r="G46" s="7">
        <v>5</v>
      </c>
      <c r="H46" s="7" t="s">
        <v>627</v>
      </c>
      <c r="I46" s="7" t="s">
        <v>983</v>
      </c>
      <c r="J46" s="6" t="s">
        <v>137</v>
      </c>
      <c r="K46" s="6" t="s">
        <v>30</v>
      </c>
      <c r="L46" s="10">
        <f t="shared" si="33"/>
        <v>15.707963267948966</v>
      </c>
      <c r="M46" s="6">
        <v>20</v>
      </c>
      <c r="N46" s="6"/>
      <c r="O46" s="6"/>
      <c r="P46" s="6">
        <v>40</v>
      </c>
      <c r="Q46" s="8">
        <f t="shared" si="34"/>
        <v>42.726077757605594</v>
      </c>
      <c r="R46" s="6">
        <v>7</v>
      </c>
      <c r="S46" s="6"/>
      <c r="T46" s="6">
        <v>8.33</v>
      </c>
      <c r="U46" s="6">
        <f t="shared" si="35"/>
        <v>2</v>
      </c>
      <c r="V46" s="6"/>
      <c r="W46" s="6" t="s">
        <v>252</v>
      </c>
      <c r="X46" s="6" t="s">
        <v>252</v>
      </c>
      <c r="Y46" s="6">
        <v>31.54</v>
      </c>
      <c r="Z46" s="10">
        <f t="shared" si="36"/>
        <v>21.279</v>
      </c>
      <c r="AA46" s="6">
        <v>10</v>
      </c>
      <c r="AB46" s="9" t="s">
        <v>255</v>
      </c>
      <c r="AC46" s="9" t="s">
        <v>222</v>
      </c>
      <c r="AD46" s="6">
        <v>52.877000000000002</v>
      </c>
      <c r="AE46" s="6">
        <v>9.4700000000000006</v>
      </c>
      <c r="AF46" s="6" t="e">
        <f t="shared" si="37"/>
        <v>#N/A</v>
      </c>
      <c r="AG46" s="11" t="e">
        <f t="shared" si="38"/>
        <v>#N/A</v>
      </c>
      <c r="AH46" s="6" t="e">
        <f t="shared" si="39"/>
        <v>#N/A</v>
      </c>
      <c r="AI46" s="6" t="e">
        <f t="shared" si="40"/>
        <v>#N/A</v>
      </c>
      <c r="AJ46" s="6" t="e">
        <f t="shared" si="41"/>
        <v>#N/A</v>
      </c>
      <c r="AK46" s="6" t="e">
        <f t="shared" si="50"/>
        <v>#N/A</v>
      </c>
      <c r="AL46" s="6" t="e">
        <f t="shared" si="50"/>
        <v>#N/A</v>
      </c>
      <c r="AM46" s="6" t="e">
        <f t="shared" si="50"/>
        <v>#N/A</v>
      </c>
      <c r="AN46" s="6" t="e">
        <f t="shared" si="50"/>
        <v>#N/A</v>
      </c>
      <c r="AO46" s="6" t="e">
        <f t="shared" si="50"/>
        <v>#N/A</v>
      </c>
      <c r="AP46" s="8" t="e">
        <f t="shared" si="42"/>
        <v>#N/A</v>
      </c>
      <c r="AQ46" s="8" t="e">
        <f t="shared" si="43"/>
        <v>#N/A</v>
      </c>
      <c r="AR46" s="6" t="e">
        <f t="shared" si="44"/>
        <v>#N/A</v>
      </c>
      <c r="AS46" s="42" t="e">
        <f t="shared" si="45"/>
        <v>#N/A</v>
      </c>
      <c r="AT46" s="6" t="e">
        <f t="shared" si="51"/>
        <v>#N/A</v>
      </c>
      <c r="AU46" s="6" t="e">
        <f t="shared" si="51"/>
        <v>#N/A</v>
      </c>
      <c r="AV46" s="6" t="e">
        <f t="shared" si="51"/>
        <v>#N/A</v>
      </c>
      <c r="AW46" s="6" t="e">
        <f t="shared" si="51"/>
        <v>#N/A</v>
      </c>
      <c r="AX46" s="6" t="e">
        <f t="shared" si="51"/>
        <v>#N/A</v>
      </c>
      <c r="AY46" s="6" t="e">
        <f t="shared" si="51"/>
        <v>#N/A</v>
      </c>
      <c r="AZ46" s="6" t="e">
        <f t="shared" si="51"/>
        <v>#N/A</v>
      </c>
      <c r="BA46" s="6" t="e">
        <f t="shared" si="51"/>
        <v>#N/A</v>
      </c>
      <c r="BB46" s="6" t="e">
        <f t="shared" si="46"/>
        <v>#N/A</v>
      </c>
      <c r="BC46" s="6" t="e">
        <f t="shared" si="47"/>
        <v>#N/A</v>
      </c>
      <c r="BD46" s="6" t="e">
        <f t="shared" si="48"/>
        <v>#N/A</v>
      </c>
      <c r="BE46" s="6" t="e">
        <f t="shared" si="49"/>
        <v>#N/A</v>
      </c>
      <c r="BF46" s="6" t="e">
        <f t="shared" si="52"/>
        <v>#N/A</v>
      </c>
      <c r="BG46" s="6" t="e">
        <f t="shared" si="52"/>
        <v>#N/A</v>
      </c>
      <c r="BH46" s="6" t="e">
        <f t="shared" si="52"/>
        <v>#N/A</v>
      </c>
      <c r="BI46" s="6" t="e">
        <f t="shared" si="52"/>
        <v>#N/A</v>
      </c>
      <c r="BJ46" s="6" t="e">
        <f t="shared" si="53"/>
        <v>#N/A</v>
      </c>
      <c r="BK46" s="6" t="e">
        <f t="shared" si="53"/>
        <v>#N/A</v>
      </c>
      <c r="BL46" s="6" t="e">
        <f t="shared" si="53"/>
        <v>#N/A</v>
      </c>
      <c r="BM46" s="6" t="e">
        <f t="shared" si="53"/>
        <v>#N/A</v>
      </c>
      <c r="BN46" s="6" t="e">
        <f t="shared" si="53"/>
        <v>#N/A</v>
      </c>
      <c r="BO46" s="6" t="e">
        <f t="shared" si="53"/>
        <v>#N/A</v>
      </c>
      <c r="BP46" s="6" t="e">
        <f t="shared" si="53"/>
        <v>#N/A</v>
      </c>
      <c r="BQ46" s="6" t="e">
        <f t="shared" si="53"/>
        <v>#N/A</v>
      </c>
      <c r="BR46" s="6" t="e">
        <f t="shared" si="53"/>
        <v>#N/A</v>
      </c>
      <c r="BS46" s="6" t="e">
        <f t="shared" si="53"/>
        <v>#N/A</v>
      </c>
      <c r="BT46" s="6" t="e">
        <f t="shared" si="26"/>
        <v>#N/A</v>
      </c>
      <c r="BU46" s="6" t="e">
        <f t="shared" si="26"/>
        <v>#N/A</v>
      </c>
      <c r="BV46" s="6" t="e">
        <f t="shared" si="26"/>
        <v>#N/A</v>
      </c>
      <c r="BW46" s="6" t="e">
        <f t="shared" si="26"/>
        <v>#N/A</v>
      </c>
      <c r="BX46" s="6" t="e">
        <f t="shared" si="26"/>
        <v>#N/A</v>
      </c>
      <c r="BY46" s="6" t="e">
        <f t="shared" si="26"/>
        <v>#N/A</v>
      </c>
      <c r="BZ46" s="6" t="e">
        <f t="shared" si="26"/>
        <v>#N/A</v>
      </c>
      <c r="CA46" s="6" t="e">
        <f t="shared" si="26"/>
        <v>#N/A</v>
      </c>
      <c r="CB46" s="6" t="e">
        <f t="shared" si="26"/>
        <v>#N/A</v>
      </c>
    </row>
    <row r="47" spans="1:80" hidden="1" x14ac:dyDescent="0.2">
      <c r="A47" s="6">
        <v>45</v>
      </c>
      <c r="B47" s="6" t="b">
        <v>0</v>
      </c>
      <c r="C47" s="6" t="s">
        <v>689</v>
      </c>
      <c r="D47" s="6" t="s">
        <v>249</v>
      </c>
      <c r="E47" s="6">
        <f t="shared" si="32"/>
        <v>0</v>
      </c>
      <c r="F47" s="6" t="s">
        <v>243</v>
      </c>
      <c r="G47" s="7">
        <v>6</v>
      </c>
      <c r="H47" s="7" t="s">
        <v>627</v>
      </c>
      <c r="I47" s="7" t="s">
        <v>983</v>
      </c>
      <c r="J47" s="6" t="s">
        <v>137</v>
      </c>
      <c r="K47" s="6" t="s">
        <v>30</v>
      </c>
      <c r="L47" s="10">
        <f t="shared" si="33"/>
        <v>15.707963267948966</v>
      </c>
      <c r="M47" s="6">
        <v>20</v>
      </c>
      <c r="N47" s="6"/>
      <c r="O47" s="6"/>
      <c r="P47" s="6">
        <v>40</v>
      </c>
      <c r="Q47" s="8">
        <f t="shared" si="34"/>
        <v>42.726077757605594</v>
      </c>
      <c r="R47" s="6">
        <v>7</v>
      </c>
      <c r="S47" s="6"/>
      <c r="T47" s="6">
        <v>8.33</v>
      </c>
      <c r="U47" s="6">
        <f t="shared" si="35"/>
        <v>2</v>
      </c>
      <c r="V47" s="6"/>
      <c r="W47" s="6" t="s">
        <v>252</v>
      </c>
      <c r="X47" s="6" t="s">
        <v>252</v>
      </c>
      <c r="Y47" s="6">
        <v>31.54</v>
      </c>
      <c r="Z47" s="10">
        <f t="shared" si="36"/>
        <v>21.279</v>
      </c>
      <c r="AA47" s="6">
        <v>10</v>
      </c>
      <c r="AB47" s="9" t="s">
        <v>224</v>
      </c>
      <c r="AC47" s="9" t="s">
        <v>254</v>
      </c>
      <c r="AD47" s="6">
        <v>52.649000000000001</v>
      </c>
      <c r="AE47" s="6">
        <v>9.4700000000000006</v>
      </c>
      <c r="AF47" s="6" t="e">
        <f t="shared" si="37"/>
        <v>#N/A</v>
      </c>
      <c r="AG47" s="11" t="e">
        <f t="shared" si="38"/>
        <v>#N/A</v>
      </c>
      <c r="AH47" s="6" t="e">
        <f t="shared" si="39"/>
        <v>#N/A</v>
      </c>
      <c r="AI47" s="6" t="e">
        <f t="shared" si="40"/>
        <v>#N/A</v>
      </c>
      <c r="AJ47" s="6" t="e">
        <f t="shared" si="41"/>
        <v>#N/A</v>
      </c>
      <c r="AK47" s="6" t="e">
        <f t="shared" si="50"/>
        <v>#N/A</v>
      </c>
      <c r="AL47" s="6" t="e">
        <f t="shared" si="50"/>
        <v>#N/A</v>
      </c>
      <c r="AM47" s="6" t="e">
        <f t="shared" si="50"/>
        <v>#N/A</v>
      </c>
      <c r="AN47" s="6" t="e">
        <f t="shared" si="50"/>
        <v>#N/A</v>
      </c>
      <c r="AO47" s="6" t="e">
        <f t="shared" si="50"/>
        <v>#N/A</v>
      </c>
      <c r="AP47" s="8" t="e">
        <f t="shared" si="42"/>
        <v>#N/A</v>
      </c>
      <c r="AQ47" s="8" t="e">
        <f t="shared" si="43"/>
        <v>#N/A</v>
      </c>
      <c r="AR47" s="6" t="e">
        <f t="shared" si="44"/>
        <v>#N/A</v>
      </c>
      <c r="AS47" s="42" t="e">
        <f t="shared" si="45"/>
        <v>#N/A</v>
      </c>
      <c r="AT47" s="6" t="e">
        <f t="shared" si="51"/>
        <v>#N/A</v>
      </c>
      <c r="AU47" s="6" t="e">
        <f t="shared" si="51"/>
        <v>#N/A</v>
      </c>
      <c r="AV47" s="6" t="e">
        <f t="shared" si="51"/>
        <v>#N/A</v>
      </c>
      <c r="AW47" s="6" t="e">
        <f t="shared" si="51"/>
        <v>#N/A</v>
      </c>
      <c r="AX47" s="6" t="e">
        <f t="shared" si="51"/>
        <v>#N/A</v>
      </c>
      <c r="AY47" s="6" t="e">
        <f t="shared" si="51"/>
        <v>#N/A</v>
      </c>
      <c r="AZ47" s="6" t="e">
        <f t="shared" si="51"/>
        <v>#N/A</v>
      </c>
      <c r="BA47" s="6" t="e">
        <f t="shared" si="51"/>
        <v>#N/A</v>
      </c>
      <c r="BB47" s="6" t="e">
        <f t="shared" si="46"/>
        <v>#N/A</v>
      </c>
      <c r="BC47" s="6" t="e">
        <f t="shared" si="47"/>
        <v>#N/A</v>
      </c>
      <c r="BD47" s="6" t="e">
        <f t="shared" si="48"/>
        <v>#N/A</v>
      </c>
      <c r="BE47" s="6" t="e">
        <f t="shared" si="49"/>
        <v>#N/A</v>
      </c>
      <c r="BF47" s="6" t="e">
        <f t="shared" si="52"/>
        <v>#N/A</v>
      </c>
      <c r="BG47" s="6" t="e">
        <f t="shared" si="52"/>
        <v>#N/A</v>
      </c>
      <c r="BH47" s="6" t="e">
        <f t="shared" si="52"/>
        <v>#N/A</v>
      </c>
      <c r="BI47" s="6" t="e">
        <f t="shared" si="52"/>
        <v>#N/A</v>
      </c>
      <c r="BJ47" s="6" t="e">
        <f t="shared" si="53"/>
        <v>#N/A</v>
      </c>
      <c r="BK47" s="6" t="e">
        <f t="shared" si="53"/>
        <v>#N/A</v>
      </c>
      <c r="BL47" s="6" t="e">
        <f t="shared" si="53"/>
        <v>#N/A</v>
      </c>
      <c r="BM47" s="6" t="e">
        <f t="shared" si="53"/>
        <v>#N/A</v>
      </c>
      <c r="BN47" s="6" t="e">
        <f t="shared" si="53"/>
        <v>#N/A</v>
      </c>
      <c r="BO47" s="6" t="e">
        <f t="shared" si="53"/>
        <v>#N/A</v>
      </c>
      <c r="BP47" s="6" t="e">
        <f t="shared" si="53"/>
        <v>#N/A</v>
      </c>
      <c r="BQ47" s="6" t="e">
        <f t="shared" si="53"/>
        <v>#N/A</v>
      </c>
      <c r="BR47" s="6" t="e">
        <f t="shared" si="53"/>
        <v>#N/A</v>
      </c>
      <c r="BS47" s="6" t="e">
        <f t="shared" si="53"/>
        <v>#N/A</v>
      </c>
      <c r="BT47" s="6" t="e">
        <f t="shared" si="26"/>
        <v>#N/A</v>
      </c>
      <c r="BU47" s="6" t="e">
        <f t="shared" si="26"/>
        <v>#N/A</v>
      </c>
      <c r="BV47" s="6" t="e">
        <f t="shared" si="26"/>
        <v>#N/A</v>
      </c>
      <c r="BW47" s="6" t="e">
        <f t="shared" si="26"/>
        <v>#N/A</v>
      </c>
      <c r="BX47" s="6" t="e">
        <f t="shared" si="26"/>
        <v>#N/A</v>
      </c>
      <c r="BY47" s="6" t="e">
        <f t="shared" si="26"/>
        <v>#N/A</v>
      </c>
      <c r="BZ47" s="6" t="e">
        <f t="shared" si="26"/>
        <v>#N/A</v>
      </c>
      <c r="CA47" s="6" t="e">
        <f t="shared" si="26"/>
        <v>#N/A</v>
      </c>
      <c r="CB47" s="6" t="e">
        <f t="shared" si="26"/>
        <v>#N/A</v>
      </c>
    </row>
    <row r="48" spans="1:80" hidden="1" x14ac:dyDescent="0.2">
      <c r="A48" s="6">
        <v>46</v>
      </c>
      <c r="B48" s="6" t="b">
        <v>0</v>
      </c>
      <c r="C48" s="6" t="s">
        <v>689</v>
      </c>
      <c r="D48" s="6" t="s">
        <v>250</v>
      </c>
      <c r="E48" s="6">
        <f t="shared" si="32"/>
        <v>0</v>
      </c>
      <c r="F48" s="6" t="s">
        <v>243</v>
      </c>
      <c r="G48" s="7">
        <v>7</v>
      </c>
      <c r="H48" s="7" t="s">
        <v>627</v>
      </c>
      <c r="I48" s="7" t="s">
        <v>983</v>
      </c>
      <c r="J48" s="6" t="s">
        <v>137</v>
      </c>
      <c r="K48" s="6" t="s">
        <v>30</v>
      </c>
      <c r="L48" s="10">
        <f t="shared" si="33"/>
        <v>15.707963267948966</v>
      </c>
      <c r="M48" s="6">
        <v>20</v>
      </c>
      <c r="N48" s="6"/>
      <c r="O48" s="6"/>
      <c r="P48" s="6">
        <v>40</v>
      </c>
      <c r="Q48" s="8">
        <f t="shared" si="34"/>
        <v>42.726077757605594</v>
      </c>
      <c r="R48" s="6">
        <v>7</v>
      </c>
      <c r="S48" s="6"/>
      <c r="T48" s="6">
        <v>8.32</v>
      </c>
      <c r="U48" s="6">
        <f t="shared" si="35"/>
        <v>2</v>
      </c>
      <c r="V48" s="6"/>
      <c r="W48" s="6" t="s">
        <v>252</v>
      </c>
      <c r="X48" s="6" t="s">
        <v>252</v>
      </c>
      <c r="Y48" s="6">
        <v>31.54</v>
      </c>
      <c r="Z48" s="10">
        <f t="shared" si="36"/>
        <v>21.279</v>
      </c>
      <c r="AA48" s="6">
        <v>10</v>
      </c>
      <c r="AB48" s="9" t="s">
        <v>251</v>
      </c>
      <c r="AC48" s="9" t="s">
        <v>235</v>
      </c>
      <c r="AD48" s="6">
        <v>52.024000000000001</v>
      </c>
      <c r="AE48" s="6">
        <v>9.4700000000000006</v>
      </c>
      <c r="AF48" s="6" t="e">
        <f t="shared" si="37"/>
        <v>#N/A</v>
      </c>
      <c r="AG48" s="11" t="e">
        <f t="shared" si="38"/>
        <v>#N/A</v>
      </c>
      <c r="AH48" s="6" t="e">
        <f t="shared" si="39"/>
        <v>#N/A</v>
      </c>
      <c r="AI48" s="6" t="e">
        <f t="shared" si="40"/>
        <v>#N/A</v>
      </c>
      <c r="AJ48" s="6" t="e">
        <f t="shared" si="41"/>
        <v>#N/A</v>
      </c>
      <c r="AK48" s="6" t="e">
        <f t="shared" si="50"/>
        <v>#N/A</v>
      </c>
      <c r="AL48" s="6" t="e">
        <f t="shared" si="50"/>
        <v>#N/A</v>
      </c>
      <c r="AM48" s="6" t="e">
        <f t="shared" si="50"/>
        <v>#N/A</v>
      </c>
      <c r="AN48" s="6" t="e">
        <f t="shared" si="50"/>
        <v>#N/A</v>
      </c>
      <c r="AO48" s="6" t="e">
        <f t="shared" si="50"/>
        <v>#N/A</v>
      </c>
      <c r="AP48" s="8" t="e">
        <f t="shared" si="42"/>
        <v>#N/A</v>
      </c>
      <c r="AQ48" s="8" t="e">
        <f t="shared" si="43"/>
        <v>#N/A</v>
      </c>
      <c r="AR48" s="6" t="e">
        <f t="shared" si="44"/>
        <v>#N/A</v>
      </c>
      <c r="AS48" s="42" t="e">
        <f t="shared" si="45"/>
        <v>#N/A</v>
      </c>
      <c r="AT48" s="6" t="e">
        <f t="shared" si="51"/>
        <v>#N/A</v>
      </c>
      <c r="AU48" s="6" t="e">
        <f t="shared" si="51"/>
        <v>#N/A</v>
      </c>
      <c r="AV48" s="6" t="e">
        <f t="shared" si="51"/>
        <v>#N/A</v>
      </c>
      <c r="AW48" s="6" t="e">
        <f t="shared" si="51"/>
        <v>#N/A</v>
      </c>
      <c r="AX48" s="6" t="e">
        <f t="shared" si="51"/>
        <v>#N/A</v>
      </c>
      <c r="AY48" s="6" t="e">
        <f t="shared" si="51"/>
        <v>#N/A</v>
      </c>
      <c r="AZ48" s="6" t="e">
        <f t="shared" si="51"/>
        <v>#N/A</v>
      </c>
      <c r="BA48" s="6" t="e">
        <f t="shared" si="51"/>
        <v>#N/A</v>
      </c>
      <c r="BB48" s="6" t="e">
        <f t="shared" si="46"/>
        <v>#N/A</v>
      </c>
      <c r="BC48" s="6" t="e">
        <f t="shared" si="47"/>
        <v>#N/A</v>
      </c>
      <c r="BD48" s="6" t="e">
        <f t="shared" si="48"/>
        <v>#N/A</v>
      </c>
      <c r="BE48" s="6" t="e">
        <f t="shared" si="49"/>
        <v>#N/A</v>
      </c>
      <c r="BF48" s="6" t="e">
        <f t="shared" si="52"/>
        <v>#N/A</v>
      </c>
      <c r="BG48" s="6" t="e">
        <f t="shared" si="52"/>
        <v>#N/A</v>
      </c>
      <c r="BH48" s="6" t="e">
        <f t="shared" si="52"/>
        <v>#N/A</v>
      </c>
      <c r="BI48" s="6" t="e">
        <f t="shared" si="52"/>
        <v>#N/A</v>
      </c>
      <c r="BJ48" s="6" t="e">
        <f t="shared" si="53"/>
        <v>#N/A</v>
      </c>
      <c r="BK48" s="6" t="e">
        <f t="shared" si="53"/>
        <v>#N/A</v>
      </c>
      <c r="BL48" s="6" t="e">
        <f t="shared" si="53"/>
        <v>#N/A</v>
      </c>
      <c r="BM48" s="6" t="e">
        <f t="shared" si="53"/>
        <v>#N/A</v>
      </c>
      <c r="BN48" s="6" t="e">
        <f t="shared" si="53"/>
        <v>#N/A</v>
      </c>
      <c r="BO48" s="6" t="e">
        <f t="shared" si="53"/>
        <v>#N/A</v>
      </c>
      <c r="BP48" s="6" t="e">
        <f t="shared" si="53"/>
        <v>#N/A</v>
      </c>
      <c r="BQ48" s="6" t="e">
        <f t="shared" si="53"/>
        <v>#N/A</v>
      </c>
      <c r="BR48" s="6" t="e">
        <f t="shared" si="53"/>
        <v>#N/A</v>
      </c>
      <c r="BS48" s="6" t="e">
        <f t="shared" si="53"/>
        <v>#N/A</v>
      </c>
      <c r="BT48" s="6" t="e">
        <f t="shared" si="53"/>
        <v>#N/A</v>
      </c>
      <c r="BU48" s="6" t="e">
        <f t="shared" si="53"/>
        <v>#N/A</v>
      </c>
      <c r="BV48" s="6" t="e">
        <f t="shared" si="53"/>
        <v>#N/A</v>
      </c>
      <c r="BW48" s="6" t="e">
        <f t="shared" si="53"/>
        <v>#N/A</v>
      </c>
      <c r="BX48" s="6" t="e">
        <f t="shared" si="53"/>
        <v>#N/A</v>
      </c>
      <c r="BY48" s="6" t="e">
        <f t="shared" si="53"/>
        <v>#N/A</v>
      </c>
      <c r="BZ48" s="6" t="e">
        <f t="shared" ref="BT48:CB76" si="54">VLOOKUP($C48,data_Gmap,COLUMN()-COLUMN($BJ$2)+4,FALSE)</f>
        <v>#N/A</v>
      </c>
      <c r="CA48" s="6" t="e">
        <f t="shared" si="54"/>
        <v>#N/A</v>
      </c>
      <c r="CB48" s="6" t="e">
        <f t="shared" si="54"/>
        <v>#N/A</v>
      </c>
    </row>
    <row r="49" spans="1:81" s="12" customFormat="1" hidden="1" x14ac:dyDescent="0.2">
      <c r="A49" s="6">
        <v>47</v>
      </c>
      <c r="B49" s="6" t="b">
        <v>1</v>
      </c>
      <c r="C49" s="6" t="s">
        <v>330</v>
      </c>
      <c r="D49" s="6" t="s">
        <v>440</v>
      </c>
      <c r="E49" s="6">
        <f t="shared" si="32"/>
        <v>0</v>
      </c>
      <c r="F49" s="6" t="s">
        <v>274</v>
      </c>
      <c r="G49" s="7">
        <v>1</v>
      </c>
      <c r="H49" s="7" t="s">
        <v>627</v>
      </c>
      <c r="I49" s="7" t="s">
        <v>983</v>
      </c>
      <c r="J49" s="6" t="s">
        <v>137</v>
      </c>
      <c r="K49" s="6" t="s">
        <v>30</v>
      </c>
      <c r="L49" s="10">
        <f t="shared" si="33"/>
        <v>15.707963267948966</v>
      </c>
      <c r="M49" s="6">
        <v>20</v>
      </c>
      <c r="N49" s="6"/>
      <c r="O49" s="6"/>
      <c r="P49" s="6">
        <v>40</v>
      </c>
      <c r="Q49" s="8">
        <f t="shared" si="34"/>
        <v>42.962283247139382</v>
      </c>
      <c r="R49" s="6">
        <v>7</v>
      </c>
      <c r="S49" s="6"/>
      <c r="T49" s="6">
        <v>7.99</v>
      </c>
      <c r="U49" s="6">
        <f t="shared" si="35"/>
        <v>0</v>
      </c>
      <c r="V49" s="6"/>
      <c r="W49" s="6" t="s">
        <v>333</v>
      </c>
      <c r="X49" s="6" t="s">
        <v>333</v>
      </c>
      <c r="Y49" s="6">
        <v>40.71</v>
      </c>
      <c r="Z49" s="10">
        <f t="shared" si="36"/>
        <v>16.577007299270072</v>
      </c>
      <c r="AA49" s="6">
        <v>30</v>
      </c>
      <c r="AB49" s="9" t="s">
        <v>219</v>
      </c>
      <c r="AC49" s="9" t="s">
        <v>231</v>
      </c>
      <c r="AD49" s="6">
        <v>55.78</v>
      </c>
      <c r="AE49" s="6">
        <v>6.7679999999999998</v>
      </c>
      <c r="AF49" s="6">
        <f t="shared" si="37"/>
        <v>9.3717153284671504</v>
      </c>
      <c r="AG49" s="11">
        <f t="shared" si="38"/>
        <v>0.77462296282984022</v>
      </c>
      <c r="AH49" s="6" t="e">
        <f t="shared" si="39"/>
        <v>#N/A</v>
      </c>
      <c r="AI49" s="6" t="e">
        <f t="shared" si="40"/>
        <v>#N/A</v>
      </c>
      <c r="AJ49" s="6" t="e">
        <f t="shared" si="41"/>
        <v>#N/A</v>
      </c>
      <c r="AK49" s="6" t="e">
        <f t="shared" si="50"/>
        <v>#N/A</v>
      </c>
      <c r="AL49" s="6" t="e">
        <f t="shared" si="50"/>
        <v>#N/A</v>
      </c>
      <c r="AM49" s="6" t="e">
        <f t="shared" si="50"/>
        <v>#N/A</v>
      </c>
      <c r="AN49" s="6" t="e">
        <f t="shared" si="50"/>
        <v>#N/A</v>
      </c>
      <c r="AO49" s="6" t="e">
        <f t="shared" si="50"/>
        <v>#N/A</v>
      </c>
      <c r="AP49" s="8">
        <f t="shared" si="42"/>
        <v>0.88</v>
      </c>
      <c r="AQ49" s="8">
        <f t="shared" si="43"/>
        <v>0</v>
      </c>
      <c r="AR49" s="6" t="str">
        <f t="shared" si="44"/>
        <v>BPQL</v>
      </c>
      <c r="AS49" s="42">
        <f t="shared" si="45"/>
        <v>134</v>
      </c>
      <c r="AT49" s="6">
        <f t="shared" si="51"/>
        <v>1.69</v>
      </c>
      <c r="AU49" s="6">
        <f t="shared" si="51"/>
        <v>4.6340000000000003</v>
      </c>
      <c r="AV49" s="6">
        <f t="shared" si="51"/>
        <v>8.77</v>
      </c>
      <c r="AW49" s="6">
        <f t="shared" si="51"/>
        <v>16.059000000000001</v>
      </c>
      <c r="AX49" s="6">
        <f t="shared" si="51"/>
        <v>60.895000000000003</v>
      </c>
      <c r="AY49" s="6">
        <f t="shared" si="51"/>
        <v>7.2060000000000004</v>
      </c>
      <c r="AZ49" s="6">
        <f t="shared" si="51"/>
        <v>0.42799999999999999</v>
      </c>
      <c r="BA49" s="6">
        <f t="shared" si="51"/>
        <v>0.318</v>
      </c>
      <c r="BB49" s="6" t="e">
        <f t="shared" si="46"/>
        <v>#N/A</v>
      </c>
      <c r="BC49" s="6" t="e">
        <f t="shared" si="47"/>
        <v>#N/A</v>
      </c>
      <c r="BD49" s="6" t="e">
        <f t="shared" si="48"/>
        <v>#N/A</v>
      </c>
      <c r="BE49" s="6" t="e">
        <f t="shared" si="49"/>
        <v>#N/A</v>
      </c>
      <c r="BF49" s="6" t="e">
        <f t="shared" si="52"/>
        <v>#N/A</v>
      </c>
      <c r="BG49" s="6" t="e">
        <f t="shared" si="52"/>
        <v>#N/A</v>
      </c>
      <c r="BH49" s="6" t="e">
        <f t="shared" si="52"/>
        <v>#N/A</v>
      </c>
      <c r="BI49" s="6" t="e">
        <f t="shared" si="52"/>
        <v>#N/A</v>
      </c>
      <c r="BJ49" s="6">
        <f t="shared" si="53"/>
        <v>12.4</v>
      </c>
      <c r="BK49" s="6">
        <f t="shared" si="53"/>
        <v>4.2</v>
      </c>
      <c r="BL49" s="6">
        <f t="shared" si="53"/>
        <v>0</v>
      </c>
      <c r="BM49" s="6">
        <f t="shared" si="53"/>
        <v>1.6</v>
      </c>
      <c r="BN49" s="6">
        <f t="shared" si="53"/>
        <v>1.7</v>
      </c>
      <c r="BO49" s="6">
        <f t="shared" si="53"/>
        <v>1.8</v>
      </c>
      <c r="BP49" s="6">
        <f t="shared" si="53"/>
        <v>7.5</v>
      </c>
      <c r="BQ49" s="6">
        <f t="shared" si="53"/>
        <v>45.6</v>
      </c>
      <c r="BR49" s="6">
        <f t="shared" si="53"/>
        <v>3.9</v>
      </c>
      <c r="BS49" s="6">
        <f t="shared" si="53"/>
        <v>2.5</v>
      </c>
      <c r="BT49" s="6">
        <f t="shared" si="54"/>
        <v>0.7</v>
      </c>
      <c r="BU49" s="6">
        <f t="shared" si="54"/>
        <v>21.2</v>
      </c>
      <c r="BV49" s="6">
        <f t="shared" si="54"/>
        <v>7.2</v>
      </c>
      <c r="BW49" s="6">
        <f t="shared" si="54"/>
        <v>0.3</v>
      </c>
      <c r="BX49" s="6">
        <f t="shared" si="54"/>
        <v>4.0999999999999996</v>
      </c>
      <c r="BY49" s="6">
        <f t="shared" si="54"/>
        <v>0.2</v>
      </c>
      <c r="BZ49" s="6">
        <f t="shared" si="54"/>
        <v>0.5</v>
      </c>
      <c r="CA49" s="6">
        <f t="shared" si="54"/>
        <v>0.3</v>
      </c>
      <c r="CB49" s="6">
        <f t="shared" si="54"/>
        <v>0.5</v>
      </c>
      <c r="CC49"/>
    </row>
    <row r="50" spans="1:81" s="12" customFormat="1" hidden="1" x14ac:dyDescent="0.2">
      <c r="A50" s="6">
        <v>48</v>
      </c>
      <c r="B50" s="6" t="b">
        <v>1</v>
      </c>
      <c r="C50" s="6" t="s">
        <v>331</v>
      </c>
      <c r="D50" s="6" t="s">
        <v>442</v>
      </c>
      <c r="E50" s="6">
        <f t="shared" si="32"/>
        <v>0</v>
      </c>
      <c r="F50" s="6" t="s">
        <v>274</v>
      </c>
      <c r="G50" s="7">
        <v>1</v>
      </c>
      <c r="H50" s="7" t="s">
        <v>627</v>
      </c>
      <c r="I50" s="7" t="s">
        <v>983</v>
      </c>
      <c r="J50" s="6" t="s">
        <v>137</v>
      </c>
      <c r="K50" s="6" t="s">
        <v>30</v>
      </c>
      <c r="L50" s="10">
        <f t="shared" si="33"/>
        <v>15.707963267948966</v>
      </c>
      <c r="M50" s="6">
        <v>20</v>
      </c>
      <c r="N50" s="6"/>
      <c r="O50" s="6"/>
      <c r="P50" s="6">
        <v>40</v>
      </c>
      <c r="Q50" s="8">
        <f t="shared" si="34"/>
        <v>42.962283247139382</v>
      </c>
      <c r="R50" s="6">
        <v>7</v>
      </c>
      <c r="S50" s="6"/>
      <c r="T50" s="6">
        <v>12.61</v>
      </c>
      <c r="U50" s="6">
        <f t="shared" si="35"/>
        <v>0</v>
      </c>
      <c r="V50" s="6"/>
      <c r="W50" s="6" t="s">
        <v>333</v>
      </c>
      <c r="X50" s="6" t="s">
        <v>333</v>
      </c>
      <c r="Y50" s="6">
        <v>40.71</v>
      </c>
      <c r="Z50" s="10">
        <f t="shared" si="36"/>
        <v>16.577007299270072</v>
      </c>
      <c r="AA50" s="6">
        <v>30</v>
      </c>
      <c r="AB50" s="9" t="s">
        <v>220</v>
      </c>
      <c r="AC50" s="9" t="s">
        <v>220</v>
      </c>
      <c r="AD50" s="6">
        <v>31.872</v>
      </c>
      <c r="AE50" s="6">
        <v>3.2719999999999998</v>
      </c>
      <c r="AF50" s="6">
        <f t="shared" si="37"/>
        <v>2.8724452554744522</v>
      </c>
      <c r="AG50" s="11">
        <f t="shared" si="38"/>
        <v>0.13566063516112914</v>
      </c>
      <c r="AH50" s="6" t="e">
        <f t="shared" si="39"/>
        <v>#N/A</v>
      </c>
      <c r="AI50" s="6" t="e">
        <f t="shared" si="40"/>
        <v>#N/A</v>
      </c>
      <c r="AJ50" s="6" t="e">
        <f t="shared" si="41"/>
        <v>#N/A</v>
      </c>
      <c r="AK50" s="6" t="e">
        <f t="shared" si="50"/>
        <v>#N/A</v>
      </c>
      <c r="AL50" s="6" t="e">
        <f t="shared" si="50"/>
        <v>#N/A</v>
      </c>
      <c r="AM50" s="6" t="e">
        <f t="shared" si="50"/>
        <v>#N/A</v>
      </c>
      <c r="AN50" s="6" t="e">
        <f t="shared" si="50"/>
        <v>#N/A</v>
      </c>
      <c r="AO50" s="6" t="e">
        <f t="shared" si="50"/>
        <v>#N/A</v>
      </c>
      <c r="AP50" s="8">
        <f t="shared" si="42"/>
        <v>2.69</v>
      </c>
      <c r="AQ50" s="8">
        <f t="shared" si="43"/>
        <v>0</v>
      </c>
      <c r="AR50" s="6" t="str">
        <f t="shared" si="44"/>
        <v>BPQL</v>
      </c>
      <c r="AS50" s="42" t="e">
        <f t="shared" si="45"/>
        <v>#N/A</v>
      </c>
      <c r="AT50" s="6" t="str">
        <f t="shared" si="51"/>
        <v>BDL</v>
      </c>
      <c r="AU50" s="6" t="str">
        <f t="shared" si="51"/>
        <v>BDL</v>
      </c>
      <c r="AV50" s="6" t="str">
        <f t="shared" si="51"/>
        <v>BDL</v>
      </c>
      <c r="AW50" s="6" t="str">
        <f t="shared" si="51"/>
        <v>BDL</v>
      </c>
      <c r="AX50" s="6">
        <f t="shared" si="51"/>
        <v>0.39400000000000002</v>
      </c>
      <c r="AY50" s="6" t="str">
        <f t="shared" si="51"/>
        <v>BPQL</v>
      </c>
      <c r="AZ50" s="6">
        <f t="shared" si="51"/>
        <v>2.1509999999999998</v>
      </c>
      <c r="BA50" s="6">
        <f t="shared" si="51"/>
        <v>97.203999999999994</v>
      </c>
      <c r="BB50" s="6" t="e">
        <f t="shared" si="46"/>
        <v>#N/A</v>
      </c>
      <c r="BC50" s="6" t="e">
        <f t="shared" si="47"/>
        <v>#N/A</v>
      </c>
      <c r="BD50" s="6" t="e">
        <f t="shared" si="48"/>
        <v>#N/A</v>
      </c>
      <c r="BE50" s="6" t="e">
        <f t="shared" si="49"/>
        <v>#N/A</v>
      </c>
      <c r="BF50" s="6" t="e">
        <f t="shared" si="52"/>
        <v>#N/A</v>
      </c>
      <c r="BG50" s="6" t="e">
        <f t="shared" si="52"/>
        <v>#N/A</v>
      </c>
      <c r="BH50" s="6" t="e">
        <f t="shared" si="52"/>
        <v>#N/A</v>
      </c>
      <c r="BI50" s="6" t="e">
        <f t="shared" si="52"/>
        <v>#N/A</v>
      </c>
      <c r="BJ50" s="6" t="e">
        <f t="shared" si="53"/>
        <v>#N/A</v>
      </c>
      <c r="BK50" s="6" t="e">
        <f t="shared" si="53"/>
        <v>#N/A</v>
      </c>
      <c r="BL50" s="6" t="e">
        <f t="shared" si="53"/>
        <v>#N/A</v>
      </c>
      <c r="BM50" s="6" t="e">
        <f t="shared" si="53"/>
        <v>#N/A</v>
      </c>
      <c r="BN50" s="6" t="e">
        <f t="shared" si="53"/>
        <v>#N/A</v>
      </c>
      <c r="BO50" s="6" t="e">
        <f t="shared" si="53"/>
        <v>#N/A</v>
      </c>
      <c r="BP50" s="6" t="e">
        <f t="shared" si="53"/>
        <v>#N/A</v>
      </c>
      <c r="BQ50" s="6" t="e">
        <f t="shared" si="53"/>
        <v>#N/A</v>
      </c>
      <c r="BR50" s="6" t="e">
        <f t="shared" si="53"/>
        <v>#N/A</v>
      </c>
      <c r="BS50" s="6" t="e">
        <f t="shared" si="53"/>
        <v>#N/A</v>
      </c>
      <c r="BT50" s="6" t="e">
        <f t="shared" si="54"/>
        <v>#N/A</v>
      </c>
      <c r="BU50" s="6" t="e">
        <f t="shared" si="54"/>
        <v>#N/A</v>
      </c>
      <c r="BV50" s="6" t="e">
        <f t="shared" si="54"/>
        <v>#N/A</v>
      </c>
      <c r="BW50" s="6" t="e">
        <f t="shared" si="54"/>
        <v>#N/A</v>
      </c>
      <c r="BX50" s="6" t="e">
        <f t="shared" si="54"/>
        <v>#N/A</v>
      </c>
      <c r="BY50" s="6" t="e">
        <f t="shared" si="54"/>
        <v>#N/A</v>
      </c>
      <c r="BZ50" s="6" t="e">
        <f t="shared" si="54"/>
        <v>#N/A</v>
      </c>
      <c r="CA50" s="6" t="e">
        <f t="shared" si="54"/>
        <v>#N/A</v>
      </c>
      <c r="CB50" s="6" t="e">
        <f t="shared" si="54"/>
        <v>#N/A</v>
      </c>
      <c r="CC50"/>
    </row>
    <row r="51" spans="1:81" s="12" customFormat="1" hidden="1" x14ac:dyDescent="0.2">
      <c r="A51" s="6">
        <v>49</v>
      </c>
      <c r="B51" s="6" t="b">
        <v>1</v>
      </c>
      <c r="C51" s="6" t="s">
        <v>332</v>
      </c>
      <c r="D51" s="6" t="s">
        <v>443</v>
      </c>
      <c r="E51" s="6">
        <f t="shared" si="32"/>
        <v>0</v>
      </c>
      <c r="F51" s="6" t="s">
        <v>274</v>
      </c>
      <c r="G51" s="7">
        <v>1</v>
      </c>
      <c r="H51" s="7" t="s">
        <v>627</v>
      </c>
      <c r="I51" s="7" t="s">
        <v>983</v>
      </c>
      <c r="J51" s="6" t="s">
        <v>137</v>
      </c>
      <c r="K51" s="6" t="s">
        <v>30</v>
      </c>
      <c r="L51" s="10">
        <f t="shared" si="33"/>
        <v>15.707963267948966</v>
      </c>
      <c r="M51" s="6">
        <v>20</v>
      </c>
      <c r="N51" s="6"/>
      <c r="O51" s="6"/>
      <c r="P51" s="6">
        <v>40</v>
      </c>
      <c r="Q51" s="8">
        <f t="shared" si="34"/>
        <v>42.962283247139382</v>
      </c>
      <c r="R51" s="6">
        <v>7</v>
      </c>
      <c r="S51" s="6"/>
      <c r="T51" s="6"/>
      <c r="U51" s="6">
        <f t="shared" si="35"/>
        <v>0</v>
      </c>
      <c r="V51" s="6"/>
      <c r="W51" s="6" t="s">
        <v>333</v>
      </c>
      <c r="X51" s="6" t="s">
        <v>333</v>
      </c>
      <c r="Y51" s="6">
        <v>40.71</v>
      </c>
      <c r="Z51" s="10">
        <f t="shared" si="36"/>
        <v>16.577007299270072</v>
      </c>
      <c r="AA51" s="6">
        <v>30</v>
      </c>
      <c r="AB51" s="9" t="s">
        <v>220</v>
      </c>
      <c r="AC51" s="9" t="s">
        <v>220</v>
      </c>
      <c r="AD51" s="6"/>
      <c r="AE51" s="6"/>
      <c r="AF51" s="6">
        <f t="shared" si="37"/>
        <v>7.7911985018726586</v>
      </c>
      <c r="AG51" s="11">
        <f t="shared" si="38"/>
        <v>0</v>
      </c>
      <c r="AH51" s="6" t="e">
        <f t="shared" si="39"/>
        <v>#N/A</v>
      </c>
      <c r="AI51" s="6" t="e">
        <f t="shared" si="40"/>
        <v>#N/A</v>
      </c>
      <c r="AJ51" s="6" t="e">
        <f t="shared" si="41"/>
        <v>#N/A</v>
      </c>
      <c r="AK51" s="6" t="e">
        <f t="shared" si="50"/>
        <v>#N/A</v>
      </c>
      <c r="AL51" s="6" t="e">
        <f t="shared" si="50"/>
        <v>#N/A</v>
      </c>
      <c r="AM51" s="6" t="e">
        <f t="shared" si="50"/>
        <v>#N/A</v>
      </c>
      <c r="AN51" s="6" t="e">
        <f t="shared" si="50"/>
        <v>#N/A</v>
      </c>
      <c r="AO51" s="6" t="e">
        <f t="shared" si="50"/>
        <v>#N/A</v>
      </c>
      <c r="AP51" s="8">
        <f t="shared" si="42"/>
        <v>1.53</v>
      </c>
      <c r="AQ51" s="8">
        <f t="shared" si="43"/>
        <v>0</v>
      </c>
      <c r="AR51" s="6" t="str">
        <f t="shared" si="44"/>
        <v>BPQL</v>
      </c>
      <c r="AS51" s="42" t="e">
        <f t="shared" si="45"/>
        <v>#N/A</v>
      </c>
      <c r="AT51" s="6" t="str">
        <f t="shared" si="51"/>
        <v>BDL</v>
      </c>
      <c r="AU51" s="6" t="str">
        <f t="shared" si="51"/>
        <v>BDL</v>
      </c>
      <c r="AV51" s="6" t="str">
        <f t="shared" si="51"/>
        <v>BDL</v>
      </c>
      <c r="AW51" s="6" t="str">
        <f t="shared" si="51"/>
        <v>BDL</v>
      </c>
      <c r="AX51" s="6" t="str">
        <f t="shared" si="51"/>
        <v>BPQL</v>
      </c>
      <c r="AY51" s="6" t="str">
        <f t="shared" si="51"/>
        <v>BPQL</v>
      </c>
      <c r="AZ51" s="6">
        <f t="shared" si="51"/>
        <v>2.09</v>
      </c>
      <c r="BA51" s="6">
        <f t="shared" si="51"/>
        <v>97.427000000000007</v>
      </c>
      <c r="BB51" s="6" t="e">
        <f t="shared" si="46"/>
        <v>#N/A</v>
      </c>
      <c r="BC51" s="6" t="e">
        <f t="shared" si="47"/>
        <v>#N/A</v>
      </c>
      <c r="BD51" s="6" t="e">
        <f t="shared" si="48"/>
        <v>#N/A</v>
      </c>
      <c r="BE51" s="6" t="e">
        <f t="shared" si="49"/>
        <v>#N/A</v>
      </c>
      <c r="BF51" s="6" t="e">
        <f t="shared" si="52"/>
        <v>#N/A</v>
      </c>
      <c r="BG51" s="6" t="e">
        <f t="shared" si="52"/>
        <v>#N/A</v>
      </c>
      <c r="BH51" s="6" t="e">
        <f t="shared" si="52"/>
        <v>#N/A</v>
      </c>
      <c r="BI51" s="6" t="e">
        <f t="shared" si="52"/>
        <v>#N/A</v>
      </c>
      <c r="BJ51" s="6">
        <f t="shared" si="53"/>
        <v>12.7</v>
      </c>
      <c r="BK51" s="6">
        <f t="shared" si="53"/>
        <v>3.7</v>
      </c>
      <c r="BL51" s="6">
        <f t="shared" si="53"/>
        <v>0</v>
      </c>
      <c r="BM51" s="6">
        <f t="shared" si="53"/>
        <v>1.9</v>
      </c>
      <c r="BN51" s="6">
        <f t="shared" si="53"/>
        <v>1.7</v>
      </c>
      <c r="BO51" s="6">
        <f t="shared" si="53"/>
        <v>1.8</v>
      </c>
      <c r="BP51" s="6">
        <f t="shared" si="53"/>
        <v>7.6</v>
      </c>
      <c r="BQ51" s="6">
        <f t="shared" si="53"/>
        <v>45.5</v>
      </c>
      <c r="BR51" s="6">
        <f t="shared" si="53"/>
        <v>3.4</v>
      </c>
      <c r="BS51" s="6">
        <f t="shared" si="53"/>
        <v>2.5</v>
      </c>
      <c r="BT51" s="6">
        <f t="shared" si="54"/>
        <v>0.8</v>
      </c>
      <c r="BU51" s="6">
        <f t="shared" si="54"/>
        <v>21.1</v>
      </c>
      <c r="BV51" s="6">
        <f t="shared" si="54"/>
        <v>7.2</v>
      </c>
      <c r="BW51" s="6">
        <f t="shared" si="54"/>
        <v>0.3</v>
      </c>
      <c r="BX51" s="6">
        <f t="shared" si="54"/>
        <v>4.2</v>
      </c>
      <c r="BY51" s="6">
        <f t="shared" si="54"/>
        <v>0.1</v>
      </c>
      <c r="BZ51" s="6">
        <f t="shared" si="54"/>
        <v>0.5</v>
      </c>
      <c r="CA51" s="6">
        <f t="shared" si="54"/>
        <v>0.3</v>
      </c>
      <c r="CB51" s="6">
        <f t="shared" si="54"/>
        <v>0.5</v>
      </c>
      <c r="CC51"/>
    </row>
    <row r="52" spans="1:81" hidden="1" x14ac:dyDescent="0.2">
      <c r="A52" s="6">
        <v>50</v>
      </c>
      <c r="B52" s="6" t="b">
        <v>1</v>
      </c>
      <c r="C52" s="6" t="s">
        <v>336</v>
      </c>
      <c r="D52" s="6" t="s">
        <v>441</v>
      </c>
      <c r="E52" s="6">
        <f t="shared" si="32"/>
        <v>0</v>
      </c>
      <c r="F52" s="6" t="s">
        <v>274</v>
      </c>
      <c r="G52" s="7">
        <v>1</v>
      </c>
      <c r="H52" s="7" t="s">
        <v>627</v>
      </c>
      <c r="I52" s="7" t="s">
        <v>983</v>
      </c>
      <c r="J52" s="6" t="s">
        <v>137</v>
      </c>
      <c r="K52" s="6" t="s">
        <v>30</v>
      </c>
      <c r="L52" s="10">
        <f t="shared" si="33"/>
        <v>15.707963267948966</v>
      </c>
      <c r="M52" s="6">
        <v>20</v>
      </c>
      <c r="N52" s="6"/>
      <c r="O52" s="6"/>
      <c r="P52" s="6">
        <v>40</v>
      </c>
      <c r="Q52" s="8">
        <f t="shared" si="34"/>
        <v>42.962283247139382</v>
      </c>
      <c r="R52" s="6">
        <v>7</v>
      </c>
      <c r="S52" s="6"/>
      <c r="T52" s="6"/>
      <c r="U52" s="6">
        <f t="shared" si="35"/>
        <v>0</v>
      </c>
      <c r="V52" s="6"/>
      <c r="W52" s="6" t="s">
        <v>333</v>
      </c>
      <c r="X52" s="6" t="s">
        <v>333</v>
      </c>
      <c r="Y52" s="6">
        <v>40.71</v>
      </c>
      <c r="Z52" s="10">
        <f t="shared" si="36"/>
        <v>16.577007299270072</v>
      </c>
      <c r="AA52" s="6">
        <v>30</v>
      </c>
      <c r="AB52" s="9" t="s">
        <v>337</v>
      </c>
      <c r="AC52" s="9" t="s">
        <v>255</v>
      </c>
      <c r="AD52" s="6">
        <v>36.975999999999999</v>
      </c>
      <c r="AE52" s="6">
        <v>4.8079999999999998</v>
      </c>
      <c r="AF52" s="6">
        <f t="shared" si="37"/>
        <v>0.16400000000000001</v>
      </c>
      <c r="AG52" s="11">
        <f t="shared" si="38"/>
        <v>8.9857957992944756E-3</v>
      </c>
      <c r="AH52" s="6" t="e">
        <f t="shared" si="39"/>
        <v>#N/A</v>
      </c>
      <c r="AI52" s="6" t="e">
        <f t="shared" si="40"/>
        <v>#N/A</v>
      </c>
      <c r="AJ52" s="6" t="e">
        <f t="shared" si="41"/>
        <v>#N/A</v>
      </c>
      <c r="AK52" s="6" t="e">
        <f t="shared" si="50"/>
        <v>#N/A</v>
      </c>
      <c r="AL52" s="6" t="e">
        <f t="shared" si="50"/>
        <v>#N/A</v>
      </c>
      <c r="AM52" s="6" t="e">
        <f t="shared" si="50"/>
        <v>#N/A</v>
      </c>
      <c r="AN52" s="6" t="e">
        <f t="shared" si="50"/>
        <v>#N/A</v>
      </c>
      <c r="AO52" s="6" t="e">
        <f t="shared" si="50"/>
        <v>#N/A</v>
      </c>
      <c r="AP52" s="8">
        <f t="shared" si="42"/>
        <v>12.57</v>
      </c>
      <c r="AQ52" s="8">
        <f t="shared" si="43"/>
        <v>0</v>
      </c>
      <c r="AR52" s="6" t="str">
        <f t="shared" si="44"/>
        <v>BPQL</v>
      </c>
      <c r="AS52" s="42" t="e">
        <f t="shared" si="45"/>
        <v>#N/A</v>
      </c>
      <c r="AT52" s="6" t="str">
        <f t="shared" si="51"/>
        <v>BDL</v>
      </c>
      <c r="AU52" s="6" t="str">
        <f t="shared" si="51"/>
        <v>BDL</v>
      </c>
      <c r="AV52" s="6" t="str">
        <f t="shared" si="51"/>
        <v>BDL</v>
      </c>
      <c r="AW52" s="6">
        <f t="shared" si="51"/>
        <v>0.32800000000000001</v>
      </c>
      <c r="AX52" s="6">
        <f t="shared" si="51"/>
        <v>1.33</v>
      </c>
      <c r="AY52" s="6" t="str">
        <f t="shared" si="51"/>
        <v>BDL</v>
      </c>
      <c r="AZ52" s="6" t="str">
        <f t="shared" si="51"/>
        <v>BDL</v>
      </c>
      <c r="BA52" s="6">
        <f t="shared" si="51"/>
        <v>98.293000000000006</v>
      </c>
      <c r="BB52" s="6" t="e">
        <f t="shared" si="46"/>
        <v>#N/A</v>
      </c>
      <c r="BC52" s="6" t="e">
        <f t="shared" si="47"/>
        <v>#N/A</v>
      </c>
      <c r="BD52" s="6" t="e">
        <f t="shared" si="48"/>
        <v>#N/A</v>
      </c>
      <c r="BE52" s="6" t="e">
        <f t="shared" si="49"/>
        <v>#N/A</v>
      </c>
      <c r="BF52" s="6" t="e">
        <f t="shared" si="52"/>
        <v>#N/A</v>
      </c>
      <c r="BG52" s="6" t="e">
        <f t="shared" si="52"/>
        <v>#N/A</v>
      </c>
      <c r="BH52" s="6" t="e">
        <f t="shared" si="52"/>
        <v>#N/A</v>
      </c>
      <c r="BI52" s="6" t="e">
        <f t="shared" si="52"/>
        <v>#N/A</v>
      </c>
      <c r="BJ52" s="6" t="e">
        <f t="shared" si="53"/>
        <v>#N/A</v>
      </c>
      <c r="BK52" s="6" t="e">
        <f t="shared" si="53"/>
        <v>#N/A</v>
      </c>
      <c r="BL52" s="6" t="e">
        <f t="shared" si="53"/>
        <v>#N/A</v>
      </c>
      <c r="BM52" s="6" t="e">
        <f t="shared" si="53"/>
        <v>#N/A</v>
      </c>
      <c r="BN52" s="6" t="e">
        <f t="shared" si="53"/>
        <v>#N/A</v>
      </c>
      <c r="BO52" s="6" t="e">
        <f t="shared" si="53"/>
        <v>#N/A</v>
      </c>
      <c r="BP52" s="6" t="e">
        <f t="shared" si="53"/>
        <v>#N/A</v>
      </c>
      <c r="BQ52" s="6" t="e">
        <f t="shared" si="53"/>
        <v>#N/A</v>
      </c>
      <c r="BR52" s="6" t="e">
        <f t="shared" si="53"/>
        <v>#N/A</v>
      </c>
      <c r="BS52" s="6" t="e">
        <f t="shared" si="53"/>
        <v>#N/A</v>
      </c>
      <c r="BT52" s="6" t="e">
        <f t="shared" si="54"/>
        <v>#N/A</v>
      </c>
      <c r="BU52" s="6" t="e">
        <f t="shared" si="54"/>
        <v>#N/A</v>
      </c>
      <c r="BV52" s="6" t="e">
        <f t="shared" si="54"/>
        <v>#N/A</v>
      </c>
      <c r="BW52" s="6" t="e">
        <f t="shared" si="54"/>
        <v>#N/A</v>
      </c>
      <c r="BX52" s="6" t="e">
        <f t="shared" si="54"/>
        <v>#N/A</v>
      </c>
      <c r="BY52" s="6" t="e">
        <f t="shared" si="54"/>
        <v>#N/A</v>
      </c>
      <c r="BZ52" s="6" t="e">
        <f t="shared" si="54"/>
        <v>#N/A</v>
      </c>
      <c r="CA52" s="6" t="e">
        <f t="shared" si="54"/>
        <v>#N/A</v>
      </c>
      <c r="CB52" s="6" t="e">
        <f t="shared" si="54"/>
        <v>#N/A</v>
      </c>
    </row>
    <row r="53" spans="1:81" hidden="1" x14ac:dyDescent="0.2">
      <c r="A53" s="6">
        <v>51</v>
      </c>
      <c r="B53" s="6" t="b">
        <v>0</v>
      </c>
      <c r="C53" s="6" t="s">
        <v>689</v>
      </c>
      <c r="D53" s="6" t="s">
        <v>275</v>
      </c>
      <c r="E53" s="6" t="e">
        <f t="shared" si="32"/>
        <v>#N/A</v>
      </c>
      <c r="F53" s="6" t="s">
        <v>274</v>
      </c>
      <c r="G53" s="7">
        <v>2</v>
      </c>
      <c r="H53" s="7" t="s">
        <v>627</v>
      </c>
      <c r="I53" s="7" t="s">
        <v>983</v>
      </c>
      <c r="J53" s="6" t="s">
        <v>137</v>
      </c>
      <c r="K53" s="6" t="s">
        <v>30</v>
      </c>
      <c r="L53" s="10">
        <f t="shared" si="33"/>
        <v>15.707963267948966</v>
      </c>
      <c r="M53" s="6">
        <v>20</v>
      </c>
      <c r="N53" s="6"/>
      <c r="O53" s="6"/>
      <c r="P53" s="6">
        <v>40</v>
      </c>
      <c r="Q53" s="8" t="e">
        <f>Z53*Y53/L53</f>
        <v>#N/A</v>
      </c>
      <c r="R53" s="6">
        <v>7</v>
      </c>
      <c r="S53" s="6"/>
      <c r="T53" s="6"/>
      <c r="U53" s="6" t="e">
        <f t="shared" si="35"/>
        <v>#N/A</v>
      </c>
      <c r="V53" s="6"/>
      <c r="W53" s="6"/>
      <c r="X53" s="6"/>
      <c r="Y53" s="6"/>
      <c r="Z53" s="10" t="e">
        <f t="shared" si="36"/>
        <v>#N/A</v>
      </c>
      <c r="AA53" s="6"/>
      <c r="AB53" s="9"/>
      <c r="AC53" s="9"/>
      <c r="AD53" s="6"/>
      <c r="AE53" s="6"/>
      <c r="AF53" s="6" t="e">
        <f t="shared" si="37"/>
        <v>#N/A</v>
      </c>
      <c r="AG53" s="11" t="e">
        <f t="shared" si="38"/>
        <v>#N/A</v>
      </c>
      <c r="AH53" s="6" t="e">
        <f t="shared" si="39"/>
        <v>#N/A</v>
      </c>
      <c r="AI53" s="6" t="e">
        <f t="shared" si="40"/>
        <v>#N/A</v>
      </c>
      <c r="AJ53" s="6" t="e">
        <f t="shared" si="41"/>
        <v>#N/A</v>
      </c>
      <c r="AK53" s="6" t="e">
        <f t="shared" ref="AK53:AO62" si="55">VLOOKUP($C53,intactMSdata,COLUMN()-COLUMN($AK$3)+4,FALSE)</f>
        <v>#N/A</v>
      </c>
      <c r="AL53" s="6" t="e">
        <f t="shared" si="55"/>
        <v>#N/A</v>
      </c>
      <c r="AM53" s="6" t="e">
        <f t="shared" si="55"/>
        <v>#N/A</v>
      </c>
      <c r="AN53" s="6" t="e">
        <f t="shared" si="55"/>
        <v>#N/A</v>
      </c>
      <c r="AO53" s="6" t="e">
        <f t="shared" si="55"/>
        <v>#N/A</v>
      </c>
      <c r="AP53" s="8" t="e">
        <f t="shared" si="42"/>
        <v>#N/A</v>
      </c>
      <c r="AQ53" s="8" t="e">
        <f t="shared" si="43"/>
        <v>#N/A</v>
      </c>
      <c r="AR53" s="6" t="e">
        <f t="shared" si="44"/>
        <v>#N/A</v>
      </c>
      <c r="AS53" s="42" t="e">
        <f t="shared" si="45"/>
        <v>#N/A</v>
      </c>
      <c r="AT53" s="6" t="e">
        <f t="shared" ref="AT53:BA62" si="56">VLOOKUP($C53,dataPhCEX,COLUMN()-COLUMN($AT$3)+2,FALSE)</f>
        <v>#N/A</v>
      </c>
      <c r="AU53" s="6" t="e">
        <f t="shared" si="56"/>
        <v>#N/A</v>
      </c>
      <c r="AV53" s="6" t="e">
        <f t="shared" si="56"/>
        <v>#N/A</v>
      </c>
      <c r="AW53" s="6" t="e">
        <f t="shared" si="56"/>
        <v>#N/A</v>
      </c>
      <c r="AX53" s="6" t="e">
        <f t="shared" si="56"/>
        <v>#N/A</v>
      </c>
      <c r="AY53" s="6" t="e">
        <f t="shared" si="56"/>
        <v>#N/A</v>
      </c>
      <c r="AZ53" s="6" t="e">
        <f t="shared" si="56"/>
        <v>#N/A</v>
      </c>
      <c r="BA53" s="6" t="e">
        <f t="shared" si="56"/>
        <v>#N/A</v>
      </c>
      <c r="BB53" s="6" t="e">
        <f t="shared" si="46"/>
        <v>#N/A</v>
      </c>
      <c r="BC53" s="6" t="e">
        <f t="shared" si="47"/>
        <v>#N/A</v>
      </c>
      <c r="BD53" s="6" t="e">
        <f t="shared" si="48"/>
        <v>#N/A</v>
      </c>
      <c r="BE53" s="6" t="e">
        <f t="shared" si="49"/>
        <v>#N/A</v>
      </c>
      <c r="BF53" s="6" t="e">
        <f t="shared" si="52"/>
        <v>#N/A</v>
      </c>
      <c r="BG53" s="6" t="e">
        <f t="shared" si="52"/>
        <v>#N/A</v>
      </c>
      <c r="BH53" s="6" t="e">
        <f t="shared" si="52"/>
        <v>#N/A</v>
      </c>
      <c r="BI53" s="6" t="e">
        <f t="shared" si="52"/>
        <v>#N/A</v>
      </c>
      <c r="BJ53" s="6" t="e">
        <f t="shared" si="53"/>
        <v>#N/A</v>
      </c>
      <c r="BK53" s="6" t="e">
        <f t="shared" si="53"/>
        <v>#N/A</v>
      </c>
      <c r="BL53" s="6" t="e">
        <f t="shared" si="53"/>
        <v>#N/A</v>
      </c>
      <c r="BM53" s="6" t="e">
        <f t="shared" si="53"/>
        <v>#N/A</v>
      </c>
      <c r="BN53" s="6" t="e">
        <f t="shared" si="53"/>
        <v>#N/A</v>
      </c>
      <c r="BO53" s="6" t="e">
        <f t="shared" si="53"/>
        <v>#N/A</v>
      </c>
      <c r="BP53" s="6" t="e">
        <f t="shared" si="53"/>
        <v>#N/A</v>
      </c>
      <c r="BQ53" s="6" t="e">
        <f t="shared" si="53"/>
        <v>#N/A</v>
      </c>
      <c r="BR53" s="6" t="e">
        <f t="shared" si="53"/>
        <v>#N/A</v>
      </c>
      <c r="BS53" s="6" t="e">
        <f t="shared" si="53"/>
        <v>#N/A</v>
      </c>
      <c r="BT53" s="6" t="e">
        <f t="shared" si="54"/>
        <v>#N/A</v>
      </c>
      <c r="BU53" s="6" t="e">
        <f t="shared" si="54"/>
        <v>#N/A</v>
      </c>
      <c r="BV53" s="6" t="e">
        <f t="shared" si="54"/>
        <v>#N/A</v>
      </c>
      <c r="BW53" s="6" t="e">
        <f t="shared" si="54"/>
        <v>#N/A</v>
      </c>
      <c r="BX53" s="6" t="e">
        <f t="shared" si="54"/>
        <v>#N/A</v>
      </c>
      <c r="BY53" s="6" t="e">
        <f t="shared" si="54"/>
        <v>#N/A</v>
      </c>
      <c r="BZ53" s="6" t="e">
        <f t="shared" si="54"/>
        <v>#N/A</v>
      </c>
      <c r="CA53" s="6" t="e">
        <f t="shared" si="54"/>
        <v>#N/A</v>
      </c>
      <c r="CB53" s="6" t="e">
        <f t="shared" si="54"/>
        <v>#N/A</v>
      </c>
    </row>
    <row r="54" spans="1:81" hidden="1" x14ac:dyDescent="0.2">
      <c r="A54" s="6">
        <v>52</v>
      </c>
      <c r="B54" s="6" t="b">
        <v>0</v>
      </c>
      <c r="C54" s="6" t="s">
        <v>689</v>
      </c>
      <c r="D54" s="6" t="s">
        <v>275</v>
      </c>
      <c r="E54" s="6" t="e">
        <f t="shared" si="32"/>
        <v>#N/A</v>
      </c>
      <c r="F54" s="6" t="s">
        <v>274</v>
      </c>
      <c r="G54" s="7">
        <v>3</v>
      </c>
      <c r="H54" s="7" t="s">
        <v>627</v>
      </c>
      <c r="I54" s="7" t="s">
        <v>983</v>
      </c>
      <c r="J54" s="6" t="s">
        <v>137</v>
      </c>
      <c r="K54" s="6" t="s">
        <v>30</v>
      </c>
      <c r="L54" s="10">
        <f t="shared" si="33"/>
        <v>15.707963267948966</v>
      </c>
      <c r="M54" s="6">
        <v>20</v>
      </c>
      <c r="N54" s="6"/>
      <c r="O54" s="6"/>
      <c r="P54" s="6">
        <v>40</v>
      </c>
      <c r="Q54" s="8" t="e">
        <f t="shared" si="34"/>
        <v>#N/A</v>
      </c>
      <c r="R54" s="6">
        <v>7</v>
      </c>
      <c r="S54" s="6"/>
      <c r="T54" s="6"/>
      <c r="U54" s="6" t="e">
        <f t="shared" si="35"/>
        <v>#N/A</v>
      </c>
      <c r="V54" s="6"/>
      <c r="W54" s="6"/>
      <c r="X54" s="6"/>
      <c r="Y54" s="6"/>
      <c r="Z54" s="10" t="e">
        <f t="shared" si="36"/>
        <v>#N/A</v>
      </c>
      <c r="AA54" s="6"/>
      <c r="AB54" s="9"/>
      <c r="AC54" s="9"/>
      <c r="AD54" s="6"/>
      <c r="AE54" s="6"/>
      <c r="AF54" s="6" t="e">
        <f t="shared" si="37"/>
        <v>#N/A</v>
      </c>
      <c r="AG54" s="11" t="e">
        <f t="shared" si="38"/>
        <v>#N/A</v>
      </c>
      <c r="AH54" s="6" t="e">
        <f t="shared" si="39"/>
        <v>#N/A</v>
      </c>
      <c r="AI54" s="6" t="e">
        <f t="shared" si="40"/>
        <v>#N/A</v>
      </c>
      <c r="AJ54" s="6" t="e">
        <f t="shared" si="41"/>
        <v>#N/A</v>
      </c>
      <c r="AK54" s="6" t="e">
        <f t="shared" si="55"/>
        <v>#N/A</v>
      </c>
      <c r="AL54" s="6" t="e">
        <f t="shared" si="55"/>
        <v>#N/A</v>
      </c>
      <c r="AM54" s="6" t="e">
        <f t="shared" si="55"/>
        <v>#N/A</v>
      </c>
      <c r="AN54" s="6" t="e">
        <f t="shared" si="55"/>
        <v>#N/A</v>
      </c>
      <c r="AO54" s="6" t="e">
        <f t="shared" si="55"/>
        <v>#N/A</v>
      </c>
      <c r="AP54" s="8" t="e">
        <f t="shared" si="42"/>
        <v>#N/A</v>
      </c>
      <c r="AQ54" s="8" t="e">
        <f t="shared" si="43"/>
        <v>#N/A</v>
      </c>
      <c r="AR54" s="6" t="e">
        <f t="shared" si="44"/>
        <v>#N/A</v>
      </c>
      <c r="AS54" s="42" t="e">
        <f t="shared" si="45"/>
        <v>#N/A</v>
      </c>
      <c r="AT54" s="6" t="e">
        <f t="shared" si="56"/>
        <v>#N/A</v>
      </c>
      <c r="AU54" s="6" t="e">
        <f t="shared" si="56"/>
        <v>#N/A</v>
      </c>
      <c r="AV54" s="6" t="e">
        <f t="shared" si="56"/>
        <v>#N/A</v>
      </c>
      <c r="AW54" s="6" t="e">
        <f t="shared" si="56"/>
        <v>#N/A</v>
      </c>
      <c r="AX54" s="6" t="e">
        <f t="shared" si="56"/>
        <v>#N/A</v>
      </c>
      <c r="AY54" s="6" t="e">
        <f t="shared" si="56"/>
        <v>#N/A</v>
      </c>
      <c r="AZ54" s="6" t="e">
        <f t="shared" si="56"/>
        <v>#N/A</v>
      </c>
      <c r="BA54" s="6" t="e">
        <f t="shared" si="56"/>
        <v>#N/A</v>
      </c>
      <c r="BB54" s="6" t="e">
        <f t="shared" si="46"/>
        <v>#N/A</v>
      </c>
      <c r="BC54" s="6" t="e">
        <f t="shared" si="47"/>
        <v>#N/A</v>
      </c>
      <c r="BD54" s="6" t="e">
        <f t="shared" si="48"/>
        <v>#N/A</v>
      </c>
      <c r="BE54" s="6" t="e">
        <f t="shared" si="49"/>
        <v>#N/A</v>
      </c>
      <c r="BF54" s="6" t="e">
        <f t="shared" si="52"/>
        <v>#N/A</v>
      </c>
      <c r="BG54" s="6" t="e">
        <f t="shared" si="52"/>
        <v>#N/A</v>
      </c>
      <c r="BH54" s="6" t="e">
        <f t="shared" si="52"/>
        <v>#N/A</v>
      </c>
      <c r="BI54" s="6" t="e">
        <f t="shared" si="52"/>
        <v>#N/A</v>
      </c>
      <c r="BJ54" s="6" t="e">
        <f t="shared" si="53"/>
        <v>#N/A</v>
      </c>
      <c r="BK54" s="6" t="e">
        <f t="shared" si="53"/>
        <v>#N/A</v>
      </c>
      <c r="BL54" s="6" t="e">
        <f t="shared" si="53"/>
        <v>#N/A</v>
      </c>
      <c r="BM54" s="6" t="e">
        <f t="shared" si="53"/>
        <v>#N/A</v>
      </c>
      <c r="BN54" s="6" t="e">
        <f t="shared" si="53"/>
        <v>#N/A</v>
      </c>
      <c r="BO54" s="6" t="e">
        <f t="shared" si="53"/>
        <v>#N/A</v>
      </c>
      <c r="BP54" s="6" t="e">
        <f t="shared" si="53"/>
        <v>#N/A</v>
      </c>
      <c r="BQ54" s="6" t="e">
        <f t="shared" si="53"/>
        <v>#N/A</v>
      </c>
      <c r="BR54" s="6" t="e">
        <f t="shared" si="53"/>
        <v>#N/A</v>
      </c>
      <c r="BS54" s="6" t="e">
        <f t="shared" si="53"/>
        <v>#N/A</v>
      </c>
      <c r="BT54" s="6" t="e">
        <f t="shared" si="54"/>
        <v>#N/A</v>
      </c>
      <c r="BU54" s="6" t="e">
        <f t="shared" si="54"/>
        <v>#N/A</v>
      </c>
      <c r="BV54" s="6" t="e">
        <f t="shared" si="54"/>
        <v>#N/A</v>
      </c>
      <c r="BW54" s="6" t="e">
        <f t="shared" si="54"/>
        <v>#N/A</v>
      </c>
      <c r="BX54" s="6" t="e">
        <f t="shared" si="54"/>
        <v>#N/A</v>
      </c>
      <c r="BY54" s="6" t="e">
        <f t="shared" si="54"/>
        <v>#N/A</v>
      </c>
      <c r="BZ54" s="6" t="e">
        <f t="shared" si="54"/>
        <v>#N/A</v>
      </c>
      <c r="CA54" s="6" t="e">
        <f t="shared" si="54"/>
        <v>#N/A</v>
      </c>
      <c r="CB54" s="6" t="e">
        <f t="shared" si="54"/>
        <v>#N/A</v>
      </c>
    </row>
    <row r="55" spans="1:81" hidden="1" x14ac:dyDescent="0.2">
      <c r="A55" s="6">
        <v>53</v>
      </c>
      <c r="B55" s="6" t="b">
        <v>1</v>
      </c>
      <c r="C55" s="6" t="s">
        <v>276</v>
      </c>
      <c r="D55" s="6" t="s">
        <v>281</v>
      </c>
      <c r="E55" s="6">
        <f t="shared" si="32"/>
        <v>0</v>
      </c>
      <c r="F55" s="6" t="s">
        <v>277</v>
      </c>
      <c r="G55" s="7">
        <v>1</v>
      </c>
      <c r="H55" s="7" t="s">
        <v>627</v>
      </c>
      <c r="I55" s="7" t="s">
        <v>983</v>
      </c>
      <c r="J55" s="6" t="s">
        <v>137</v>
      </c>
      <c r="K55" s="6" t="s">
        <v>30</v>
      </c>
      <c r="L55" s="10">
        <v>15.708</v>
      </c>
      <c r="M55" s="6">
        <v>20</v>
      </c>
      <c r="N55" s="6"/>
      <c r="O55" s="6"/>
      <c r="P55" s="6">
        <v>40</v>
      </c>
      <c r="Q55" s="8">
        <f t="shared" si="34"/>
        <v>40.003055767761644</v>
      </c>
      <c r="R55" s="6">
        <v>7</v>
      </c>
      <c r="S55" s="6"/>
      <c r="T55" s="6">
        <v>9.99</v>
      </c>
      <c r="U55" s="6">
        <f t="shared" si="35"/>
        <v>0</v>
      </c>
      <c r="V55" s="6"/>
      <c r="W55" s="6" t="s">
        <v>278</v>
      </c>
      <c r="X55" s="6" t="s">
        <v>278</v>
      </c>
      <c r="Y55" s="6">
        <v>29.64</v>
      </c>
      <c r="Z55" s="10">
        <f t="shared" si="36"/>
        <v>21.2</v>
      </c>
      <c r="AA55" s="6">
        <v>30</v>
      </c>
      <c r="AB55" s="9" t="s">
        <v>219</v>
      </c>
      <c r="AC55" s="9" t="s">
        <v>231</v>
      </c>
      <c r="AD55" s="6">
        <v>55.956000000000003</v>
      </c>
      <c r="AE55" s="6">
        <v>9.0299999999999994</v>
      </c>
      <c r="AF55" s="6">
        <f t="shared" si="37"/>
        <v>9.3395131086142325</v>
      </c>
      <c r="AG55" s="11">
        <f t="shared" si="38"/>
        <v>0.83168110964533215</v>
      </c>
      <c r="AH55" s="6" t="e">
        <f t="shared" si="39"/>
        <v>#N/A</v>
      </c>
      <c r="AI55" s="6" t="e">
        <f t="shared" si="40"/>
        <v>#N/A</v>
      </c>
      <c r="AJ55" s="6" t="e">
        <f t="shared" si="41"/>
        <v>#N/A</v>
      </c>
      <c r="AK55" s="6" t="e">
        <f t="shared" si="55"/>
        <v>#N/A</v>
      </c>
      <c r="AL55" s="6" t="e">
        <f t="shared" si="55"/>
        <v>#N/A</v>
      </c>
      <c r="AM55" s="6" t="e">
        <f t="shared" si="55"/>
        <v>#N/A</v>
      </c>
      <c r="AN55" s="6" t="e">
        <f t="shared" si="55"/>
        <v>#N/A</v>
      </c>
      <c r="AO55" s="6" t="e">
        <f t="shared" si="55"/>
        <v>#N/A</v>
      </c>
      <c r="AP55" s="8">
        <f t="shared" si="42"/>
        <v>0.39</v>
      </c>
      <c r="AQ55" s="8">
        <f t="shared" si="43"/>
        <v>0</v>
      </c>
      <c r="AR55" s="6">
        <f t="shared" si="44"/>
        <v>0</v>
      </c>
      <c r="AS55" s="42">
        <f t="shared" si="45"/>
        <v>76.900000000000006</v>
      </c>
      <c r="AT55" s="6" t="e">
        <f t="shared" si="56"/>
        <v>#N/A</v>
      </c>
      <c r="AU55" s="6" t="e">
        <f t="shared" si="56"/>
        <v>#N/A</v>
      </c>
      <c r="AV55" s="6" t="e">
        <f t="shared" si="56"/>
        <v>#N/A</v>
      </c>
      <c r="AW55" s="6" t="e">
        <f t="shared" si="56"/>
        <v>#N/A</v>
      </c>
      <c r="AX55" s="6" t="e">
        <f t="shared" si="56"/>
        <v>#N/A</v>
      </c>
      <c r="AY55" s="6" t="e">
        <f t="shared" si="56"/>
        <v>#N/A</v>
      </c>
      <c r="AZ55" s="6" t="e">
        <f t="shared" si="56"/>
        <v>#N/A</v>
      </c>
      <c r="BA55" s="6" t="e">
        <f t="shared" si="56"/>
        <v>#N/A</v>
      </c>
      <c r="BB55" s="6" t="e">
        <f t="shared" si="46"/>
        <v>#N/A</v>
      </c>
      <c r="BC55" s="6" t="e">
        <f t="shared" si="47"/>
        <v>#N/A</v>
      </c>
      <c r="BD55" s="6" t="e">
        <f t="shared" si="48"/>
        <v>#N/A</v>
      </c>
      <c r="BE55" s="6" t="e">
        <f t="shared" si="49"/>
        <v>#N/A</v>
      </c>
      <c r="BF55" s="6" t="e">
        <f t="shared" si="52"/>
        <v>#N/A</v>
      </c>
      <c r="BG55" s="6" t="e">
        <f t="shared" si="52"/>
        <v>#N/A</v>
      </c>
      <c r="BH55" s="6" t="e">
        <f t="shared" si="52"/>
        <v>#N/A</v>
      </c>
      <c r="BI55" s="6" t="e">
        <f t="shared" si="52"/>
        <v>#N/A</v>
      </c>
      <c r="BJ55" s="6" t="e">
        <f t="shared" si="53"/>
        <v>#N/A</v>
      </c>
      <c r="BK55" s="6" t="e">
        <f t="shared" si="53"/>
        <v>#N/A</v>
      </c>
      <c r="BL55" s="6" t="e">
        <f t="shared" si="53"/>
        <v>#N/A</v>
      </c>
      <c r="BM55" s="6" t="e">
        <f t="shared" si="53"/>
        <v>#N/A</v>
      </c>
      <c r="BN55" s="6" t="e">
        <f t="shared" si="53"/>
        <v>#N/A</v>
      </c>
      <c r="BO55" s="6" t="e">
        <f t="shared" si="53"/>
        <v>#N/A</v>
      </c>
      <c r="BP55" s="6" t="e">
        <f t="shared" si="53"/>
        <v>#N/A</v>
      </c>
      <c r="BQ55" s="6" t="e">
        <f t="shared" si="53"/>
        <v>#N/A</v>
      </c>
      <c r="BR55" s="6" t="e">
        <f t="shared" si="53"/>
        <v>#N/A</v>
      </c>
      <c r="BS55" s="6" t="e">
        <f t="shared" si="53"/>
        <v>#N/A</v>
      </c>
      <c r="BT55" s="6" t="e">
        <f t="shared" si="54"/>
        <v>#N/A</v>
      </c>
      <c r="BU55" s="6" t="e">
        <f t="shared" si="54"/>
        <v>#N/A</v>
      </c>
      <c r="BV55" s="6" t="e">
        <f t="shared" si="54"/>
        <v>#N/A</v>
      </c>
      <c r="BW55" s="6" t="e">
        <f t="shared" si="54"/>
        <v>#N/A</v>
      </c>
      <c r="BX55" s="6" t="e">
        <f t="shared" si="54"/>
        <v>#N/A</v>
      </c>
      <c r="BY55" s="6" t="e">
        <f t="shared" si="54"/>
        <v>#N/A</v>
      </c>
      <c r="BZ55" s="6" t="e">
        <f t="shared" si="54"/>
        <v>#N/A</v>
      </c>
      <c r="CA55" s="6" t="e">
        <f t="shared" si="54"/>
        <v>#N/A</v>
      </c>
      <c r="CB55" s="6" t="e">
        <f t="shared" si="54"/>
        <v>#N/A</v>
      </c>
    </row>
    <row r="56" spans="1:81" hidden="1" x14ac:dyDescent="0.2">
      <c r="A56" s="6">
        <v>54</v>
      </c>
      <c r="B56" s="6" t="b">
        <v>0</v>
      </c>
      <c r="C56" s="6" t="s">
        <v>279</v>
      </c>
      <c r="D56" s="6" t="s">
        <v>282</v>
      </c>
      <c r="E56" s="6">
        <f t="shared" si="32"/>
        <v>0</v>
      </c>
      <c r="F56" s="6" t="s">
        <v>277</v>
      </c>
      <c r="G56" s="7">
        <v>1</v>
      </c>
      <c r="H56" s="7" t="s">
        <v>627</v>
      </c>
      <c r="I56" s="7" t="s">
        <v>983</v>
      </c>
      <c r="J56" s="6" t="s">
        <v>137</v>
      </c>
      <c r="K56" s="6" t="s">
        <v>30</v>
      </c>
      <c r="L56" s="10">
        <v>15.708</v>
      </c>
      <c r="M56" s="6">
        <v>20</v>
      </c>
      <c r="N56" s="6"/>
      <c r="O56" s="6"/>
      <c r="P56" s="6">
        <v>40</v>
      </c>
      <c r="Q56" s="8">
        <f t="shared" si="34"/>
        <v>40.003055767761644</v>
      </c>
      <c r="R56" s="6">
        <v>7</v>
      </c>
      <c r="S56" s="6"/>
      <c r="T56" s="6">
        <v>14.4</v>
      </c>
      <c r="U56" s="6">
        <f t="shared" si="35"/>
        <v>0</v>
      </c>
      <c r="V56" s="6"/>
      <c r="W56" s="6" t="s">
        <v>278</v>
      </c>
      <c r="X56" s="6" t="s">
        <v>278</v>
      </c>
      <c r="Y56" s="6">
        <v>29.64</v>
      </c>
      <c r="Z56" s="10">
        <f t="shared" si="36"/>
        <v>21.2</v>
      </c>
      <c r="AA56" s="6">
        <v>30</v>
      </c>
      <c r="AB56" s="9" t="s">
        <v>256</v>
      </c>
      <c r="AC56" s="9" t="s">
        <v>284</v>
      </c>
      <c r="AD56" s="6">
        <v>52.982999999999997</v>
      </c>
      <c r="AE56" s="6">
        <v>2.1800000000000002</v>
      </c>
      <c r="AF56" s="6" t="e">
        <f t="shared" si="37"/>
        <v>#N/A</v>
      </c>
      <c r="AG56" s="11" t="e">
        <f t="shared" si="38"/>
        <v>#N/A</v>
      </c>
      <c r="AH56" s="6" t="e">
        <f t="shared" si="39"/>
        <v>#N/A</v>
      </c>
      <c r="AI56" s="6" t="e">
        <f t="shared" si="40"/>
        <v>#N/A</v>
      </c>
      <c r="AJ56" s="6" t="e">
        <f t="shared" si="41"/>
        <v>#N/A</v>
      </c>
      <c r="AK56" s="6" t="e">
        <f t="shared" si="55"/>
        <v>#N/A</v>
      </c>
      <c r="AL56" s="6" t="e">
        <f t="shared" si="55"/>
        <v>#N/A</v>
      </c>
      <c r="AM56" s="6" t="e">
        <f t="shared" si="55"/>
        <v>#N/A</v>
      </c>
      <c r="AN56" s="6" t="e">
        <f t="shared" si="55"/>
        <v>#N/A</v>
      </c>
      <c r="AO56" s="6" t="e">
        <f t="shared" si="55"/>
        <v>#N/A</v>
      </c>
      <c r="AP56" s="8" t="e">
        <f t="shared" si="42"/>
        <v>#N/A</v>
      </c>
      <c r="AQ56" s="8" t="e">
        <f t="shared" si="43"/>
        <v>#N/A</v>
      </c>
      <c r="AR56" s="6" t="e">
        <f t="shared" si="44"/>
        <v>#N/A</v>
      </c>
      <c r="AS56" s="42" t="e">
        <f t="shared" si="45"/>
        <v>#N/A</v>
      </c>
      <c r="AT56" s="6" t="e">
        <f t="shared" si="56"/>
        <v>#N/A</v>
      </c>
      <c r="AU56" s="6" t="e">
        <f t="shared" si="56"/>
        <v>#N/A</v>
      </c>
      <c r="AV56" s="6" t="e">
        <f t="shared" si="56"/>
        <v>#N/A</v>
      </c>
      <c r="AW56" s="6" t="e">
        <f t="shared" si="56"/>
        <v>#N/A</v>
      </c>
      <c r="AX56" s="6" t="e">
        <f t="shared" si="56"/>
        <v>#N/A</v>
      </c>
      <c r="AY56" s="6" t="e">
        <f t="shared" si="56"/>
        <v>#N/A</v>
      </c>
      <c r="AZ56" s="6" t="e">
        <f t="shared" si="56"/>
        <v>#N/A</v>
      </c>
      <c r="BA56" s="6" t="e">
        <f t="shared" si="56"/>
        <v>#N/A</v>
      </c>
      <c r="BB56" s="6" t="e">
        <f t="shared" si="46"/>
        <v>#N/A</v>
      </c>
      <c r="BC56" s="6" t="e">
        <f t="shared" si="47"/>
        <v>#N/A</v>
      </c>
      <c r="BD56" s="6" t="e">
        <f t="shared" si="48"/>
        <v>#N/A</v>
      </c>
      <c r="BE56" s="6" t="e">
        <f t="shared" si="49"/>
        <v>#N/A</v>
      </c>
      <c r="BF56" s="6" t="e">
        <f t="shared" si="52"/>
        <v>#N/A</v>
      </c>
      <c r="BG56" s="6" t="e">
        <f t="shared" si="52"/>
        <v>#N/A</v>
      </c>
      <c r="BH56" s="6" t="e">
        <f t="shared" si="52"/>
        <v>#N/A</v>
      </c>
      <c r="BI56" s="6" t="e">
        <f t="shared" si="52"/>
        <v>#N/A</v>
      </c>
      <c r="BJ56" s="6" t="e">
        <f t="shared" si="53"/>
        <v>#N/A</v>
      </c>
      <c r="BK56" s="6" t="e">
        <f t="shared" si="53"/>
        <v>#N/A</v>
      </c>
      <c r="BL56" s="6" t="e">
        <f t="shared" si="53"/>
        <v>#N/A</v>
      </c>
      <c r="BM56" s="6" t="e">
        <f t="shared" si="53"/>
        <v>#N/A</v>
      </c>
      <c r="BN56" s="6" t="e">
        <f t="shared" si="53"/>
        <v>#N/A</v>
      </c>
      <c r="BO56" s="6" t="e">
        <f t="shared" si="53"/>
        <v>#N/A</v>
      </c>
      <c r="BP56" s="6" t="e">
        <f t="shared" si="53"/>
        <v>#N/A</v>
      </c>
      <c r="BQ56" s="6" t="e">
        <f t="shared" si="53"/>
        <v>#N/A</v>
      </c>
      <c r="BR56" s="6" t="e">
        <f t="shared" si="53"/>
        <v>#N/A</v>
      </c>
      <c r="BS56" s="6" t="e">
        <f t="shared" si="53"/>
        <v>#N/A</v>
      </c>
      <c r="BT56" s="6" t="e">
        <f t="shared" si="54"/>
        <v>#N/A</v>
      </c>
      <c r="BU56" s="6" t="e">
        <f t="shared" si="54"/>
        <v>#N/A</v>
      </c>
      <c r="BV56" s="6" t="e">
        <f t="shared" si="54"/>
        <v>#N/A</v>
      </c>
      <c r="BW56" s="6" t="e">
        <f t="shared" si="54"/>
        <v>#N/A</v>
      </c>
      <c r="BX56" s="6" t="e">
        <f t="shared" si="54"/>
        <v>#N/A</v>
      </c>
      <c r="BY56" s="6" t="e">
        <f t="shared" si="54"/>
        <v>#N/A</v>
      </c>
      <c r="BZ56" s="6" t="e">
        <f t="shared" si="54"/>
        <v>#N/A</v>
      </c>
      <c r="CA56" s="6" t="e">
        <f t="shared" si="54"/>
        <v>#N/A</v>
      </c>
      <c r="CB56" s="6" t="e">
        <f t="shared" si="54"/>
        <v>#N/A</v>
      </c>
    </row>
    <row r="57" spans="1:81" hidden="1" x14ac:dyDescent="0.2">
      <c r="A57" s="6">
        <v>55</v>
      </c>
      <c r="B57" s="6" t="b">
        <v>0</v>
      </c>
      <c r="C57" s="6" t="s">
        <v>280</v>
      </c>
      <c r="D57" s="6" t="s">
        <v>283</v>
      </c>
      <c r="E57" s="6">
        <f t="shared" si="32"/>
        <v>0</v>
      </c>
      <c r="F57" s="6" t="s">
        <v>277</v>
      </c>
      <c r="G57" s="7">
        <v>1</v>
      </c>
      <c r="H57" s="7" t="s">
        <v>627</v>
      </c>
      <c r="I57" s="7" t="s">
        <v>983</v>
      </c>
      <c r="J57" s="6" t="s">
        <v>137</v>
      </c>
      <c r="K57" s="6" t="s">
        <v>30</v>
      </c>
      <c r="L57" s="10">
        <v>15.708</v>
      </c>
      <c r="M57" s="6">
        <v>20</v>
      </c>
      <c r="N57" s="6"/>
      <c r="O57" s="6"/>
      <c r="P57" s="6">
        <v>40</v>
      </c>
      <c r="Q57" s="8">
        <f t="shared" si="34"/>
        <v>40.003055767761644</v>
      </c>
      <c r="R57" s="6">
        <v>7</v>
      </c>
      <c r="S57" s="6"/>
      <c r="T57" s="6">
        <v>18.11</v>
      </c>
      <c r="U57" s="6">
        <f t="shared" si="35"/>
        <v>0</v>
      </c>
      <c r="V57" s="6"/>
      <c r="W57" s="6" t="s">
        <v>278</v>
      </c>
      <c r="X57" s="6" t="s">
        <v>278</v>
      </c>
      <c r="Y57" s="6">
        <v>29.64</v>
      </c>
      <c r="Z57" s="10">
        <f t="shared" si="36"/>
        <v>21.2</v>
      </c>
      <c r="AA57" s="6">
        <v>30</v>
      </c>
      <c r="AB57" s="9" t="s">
        <v>223</v>
      </c>
      <c r="AC57" s="9" t="s">
        <v>211</v>
      </c>
      <c r="AD57" s="6">
        <v>27.042000000000002</v>
      </c>
      <c r="AE57" s="6">
        <v>0.18</v>
      </c>
      <c r="AF57" s="6" t="e">
        <f t="shared" si="37"/>
        <v>#N/A</v>
      </c>
      <c r="AG57" s="11" t="e">
        <f t="shared" si="38"/>
        <v>#N/A</v>
      </c>
      <c r="AH57" s="6" t="e">
        <f t="shared" si="39"/>
        <v>#N/A</v>
      </c>
      <c r="AI57" s="6" t="e">
        <f t="shared" si="40"/>
        <v>#N/A</v>
      </c>
      <c r="AJ57" s="6" t="e">
        <f t="shared" si="41"/>
        <v>#N/A</v>
      </c>
      <c r="AK57" s="6" t="e">
        <f t="shared" si="55"/>
        <v>#N/A</v>
      </c>
      <c r="AL57" s="6" t="e">
        <f t="shared" si="55"/>
        <v>#N/A</v>
      </c>
      <c r="AM57" s="6" t="e">
        <f t="shared" si="55"/>
        <v>#N/A</v>
      </c>
      <c r="AN57" s="6" t="e">
        <f t="shared" si="55"/>
        <v>#N/A</v>
      </c>
      <c r="AO57" s="6" t="e">
        <f t="shared" si="55"/>
        <v>#N/A</v>
      </c>
      <c r="AP57" s="8" t="e">
        <f t="shared" si="42"/>
        <v>#N/A</v>
      </c>
      <c r="AQ57" s="8" t="e">
        <f t="shared" si="43"/>
        <v>#N/A</v>
      </c>
      <c r="AR57" s="6" t="e">
        <f t="shared" si="44"/>
        <v>#N/A</v>
      </c>
      <c r="AS57" s="42" t="e">
        <f t="shared" si="45"/>
        <v>#N/A</v>
      </c>
      <c r="AT57" s="6" t="e">
        <f t="shared" si="56"/>
        <v>#N/A</v>
      </c>
      <c r="AU57" s="6" t="e">
        <f t="shared" si="56"/>
        <v>#N/A</v>
      </c>
      <c r="AV57" s="6" t="e">
        <f t="shared" si="56"/>
        <v>#N/A</v>
      </c>
      <c r="AW57" s="6" t="e">
        <f t="shared" si="56"/>
        <v>#N/A</v>
      </c>
      <c r="AX57" s="6" t="e">
        <f t="shared" si="56"/>
        <v>#N/A</v>
      </c>
      <c r="AY57" s="6" t="e">
        <f t="shared" si="56"/>
        <v>#N/A</v>
      </c>
      <c r="AZ57" s="6" t="e">
        <f t="shared" si="56"/>
        <v>#N/A</v>
      </c>
      <c r="BA57" s="6" t="e">
        <f t="shared" si="56"/>
        <v>#N/A</v>
      </c>
      <c r="BB57" s="6" t="e">
        <f t="shared" si="46"/>
        <v>#N/A</v>
      </c>
      <c r="BC57" s="6" t="e">
        <f t="shared" si="47"/>
        <v>#N/A</v>
      </c>
      <c r="BD57" s="6" t="e">
        <f t="shared" si="48"/>
        <v>#N/A</v>
      </c>
      <c r="BE57" s="6" t="e">
        <f t="shared" si="49"/>
        <v>#N/A</v>
      </c>
      <c r="BF57" s="6" t="e">
        <f t="shared" si="52"/>
        <v>#N/A</v>
      </c>
      <c r="BG57" s="6" t="e">
        <f t="shared" si="52"/>
        <v>#N/A</v>
      </c>
      <c r="BH57" s="6" t="e">
        <f t="shared" si="52"/>
        <v>#N/A</v>
      </c>
      <c r="BI57" s="6" t="e">
        <f t="shared" si="52"/>
        <v>#N/A</v>
      </c>
      <c r="BJ57" s="6" t="e">
        <f t="shared" si="53"/>
        <v>#N/A</v>
      </c>
      <c r="BK57" s="6" t="e">
        <f t="shared" si="53"/>
        <v>#N/A</v>
      </c>
      <c r="BL57" s="6" t="e">
        <f t="shared" si="53"/>
        <v>#N/A</v>
      </c>
      <c r="BM57" s="6" t="e">
        <f t="shared" si="53"/>
        <v>#N/A</v>
      </c>
      <c r="BN57" s="6" t="e">
        <f t="shared" si="53"/>
        <v>#N/A</v>
      </c>
      <c r="BO57" s="6" t="e">
        <f t="shared" si="53"/>
        <v>#N/A</v>
      </c>
      <c r="BP57" s="6" t="e">
        <f t="shared" si="53"/>
        <v>#N/A</v>
      </c>
      <c r="BQ57" s="6" t="e">
        <f t="shared" si="53"/>
        <v>#N/A</v>
      </c>
      <c r="BR57" s="6" t="e">
        <f t="shared" si="53"/>
        <v>#N/A</v>
      </c>
      <c r="BS57" s="6" t="e">
        <f t="shared" si="53"/>
        <v>#N/A</v>
      </c>
      <c r="BT57" s="6" t="e">
        <f t="shared" si="54"/>
        <v>#N/A</v>
      </c>
      <c r="BU57" s="6" t="e">
        <f t="shared" si="54"/>
        <v>#N/A</v>
      </c>
      <c r="BV57" s="6" t="e">
        <f t="shared" si="54"/>
        <v>#N/A</v>
      </c>
      <c r="BW57" s="6" t="e">
        <f t="shared" si="54"/>
        <v>#N/A</v>
      </c>
      <c r="BX57" s="6" t="e">
        <f t="shared" si="54"/>
        <v>#N/A</v>
      </c>
      <c r="BY57" s="6" t="e">
        <f t="shared" si="54"/>
        <v>#N/A</v>
      </c>
      <c r="BZ57" s="6" t="e">
        <f t="shared" si="54"/>
        <v>#N/A</v>
      </c>
      <c r="CA57" s="6" t="e">
        <f t="shared" si="54"/>
        <v>#N/A</v>
      </c>
      <c r="CB57" s="6" t="e">
        <f t="shared" si="54"/>
        <v>#N/A</v>
      </c>
    </row>
    <row r="58" spans="1:81" hidden="1" x14ac:dyDescent="0.2">
      <c r="A58" s="6">
        <v>56</v>
      </c>
      <c r="B58" s="6" t="b">
        <v>1</v>
      </c>
      <c r="C58" s="6" t="s">
        <v>285</v>
      </c>
      <c r="D58" s="6" t="s">
        <v>281</v>
      </c>
      <c r="E58" s="6">
        <f t="shared" si="32"/>
        <v>0</v>
      </c>
      <c r="F58" s="6" t="s">
        <v>277</v>
      </c>
      <c r="G58" s="7">
        <v>2</v>
      </c>
      <c r="H58" s="7" t="s">
        <v>627</v>
      </c>
      <c r="I58" s="7" t="s">
        <v>983</v>
      </c>
      <c r="J58" s="6" t="s">
        <v>137</v>
      </c>
      <c r="K58" s="6" t="s">
        <v>30</v>
      </c>
      <c r="L58" s="10">
        <v>15.708</v>
      </c>
      <c r="M58" s="6">
        <v>20</v>
      </c>
      <c r="N58" s="6"/>
      <c r="O58" s="6"/>
      <c r="P58" s="6">
        <v>40</v>
      </c>
      <c r="Q58" s="8">
        <f t="shared" si="34"/>
        <v>40.003055767761644</v>
      </c>
      <c r="R58" s="6">
        <v>7</v>
      </c>
      <c r="S58" s="6"/>
      <c r="T58" s="6">
        <v>10.55</v>
      </c>
      <c r="U58" s="6">
        <f t="shared" si="35"/>
        <v>0</v>
      </c>
      <c r="V58" s="6"/>
      <c r="W58" s="6" t="s">
        <v>278</v>
      </c>
      <c r="X58" s="6" t="s">
        <v>278</v>
      </c>
      <c r="Y58" s="6">
        <v>29.64</v>
      </c>
      <c r="Z58" s="10">
        <f t="shared" si="36"/>
        <v>21.2</v>
      </c>
      <c r="AA58" s="6">
        <v>20</v>
      </c>
      <c r="AB58" s="9" t="s">
        <v>224</v>
      </c>
      <c r="AC58" s="9" t="s">
        <v>224</v>
      </c>
      <c r="AD58" s="6">
        <v>40.802</v>
      </c>
      <c r="AE58" s="6">
        <v>11.15</v>
      </c>
      <c r="AF58" s="6">
        <f t="shared" si="37"/>
        <v>11.582584269662922</v>
      </c>
      <c r="AG58" s="11">
        <f t="shared" si="38"/>
        <v>0.75209527437868673</v>
      </c>
      <c r="AH58" s="6" t="e">
        <f t="shared" si="39"/>
        <v>#N/A</v>
      </c>
      <c r="AI58" s="6" t="e">
        <f t="shared" si="40"/>
        <v>#N/A</v>
      </c>
      <c r="AJ58" s="6" t="e">
        <f t="shared" si="41"/>
        <v>#N/A</v>
      </c>
      <c r="AK58" s="6" t="e">
        <f t="shared" si="55"/>
        <v>#N/A</v>
      </c>
      <c r="AL58" s="6" t="e">
        <f t="shared" si="55"/>
        <v>#N/A</v>
      </c>
      <c r="AM58" s="6" t="e">
        <f t="shared" si="55"/>
        <v>#N/A</v>
      </c>
      <c r="AN58" s="6" t="e">
        <f t="shared" si="55"/>
        <v>#N/A</v>
      </c>
      <c r="AO58" s="6" t="e">
        <f t="shared" si="55"/>
        <v>#N/A</v>
      </c>
      <c r="AP58" s="8">
        <f t="shared" si="42"/>
        <v>0.42</v>
      </c>
      <c r="AQ58" s="8">
        <f t="shared" si="43"/>
        <v>0</v>
      </c>
      <c r="AR58" s="6">
        <f t="shared" si="44"/>
        <v>0</v>
      </c>
      <c r="AS58" s="42">
        <f t="shared" si="45"/>
        <v>89.5</v>
      </c>
      <c r="AT58" s="6" t="e">
        <f t="shared" si="56"/>
        <v>#N/A</v>
      </c>
      <c r="AU58" s="6" t="e">
        <f t="shared" si="56"/>
        <v>#N/A</v>
      </c>
      <c r="AV58" s="6" t="e">
        <f t="shared" si="56"/>
        <v>#N/A</v>
      </c>
      <c r="AW58" s="6" t="e">
        <f t="shared" si="56"/>
        <v>#N/A</v>
      </c>
      <c r="AX58" s="6" t="e">
        <f t="shared" si="56"/>
        <v>#N/A</v>
      </c>
      <c r="AY58" s="6" t="e">
        <f t="shared" si="56"/>
        <v>#N/A</v>
      </c>
      <c r="AZ58" s="6" t="e">
        <f t="shared" si="56"/>
        <v>#N/A</v>
      </c>
      <c r="BA58" s="6" t="e">
        <f t="shared" si="56"/>
        <v>#N/A</v>
      </c>
      <c r="BB58" s="6" t="e">
        <f t="shared" si="46"/>
        <v>#N/A</v>
      </c>
      <c r="BC58" s="6" t="e">
        <f t="shared" si="47"/>
        <v>#N/A</v>
      </c>
      <c r="BD58" s="6" t="e">
        <f t="shared" si="48"/>
        <v>#N/A</v>
      </c>
      <c r="BE58" s="6" t="e">
        <f t="shared" si="49"/>
        <v>#N/A</v>
      </c>
      <c r="BF58" s="6" t="e">
        <f t="shared" si="52"/>
        <v>#N/A</v>
      </c>
      <c r="BG58" s="6" t="e">
        <f t="shared" si="52"/>
        <v>#N/A</v>
      </c>
      <c r="BH58" s="6" t="e">
        <f t="shared" si="52"/>
        <v>#N/A</v>
      </c>
      <c r="BI58" s="6" t="e">
        <f t="shared" si="52"/>
        <v>#N/A</v>
      </c>
      <c r="BJ58" s="6" t="e">
        <f t="shared" si="53"/>
        <v>#N/A</v>
      </c>
      <c r="BK58" s="6" t="e">
        <f t="shared" si="53"/>
        <v>#N/A</v>
      </c>
      <c r="BL58" s="6" t="e">
        <f t="shared" si="53"/>
        <v>#N/A</v>
      </c>
      <c r="BM58" s="6" t="e">
        <f t="shared" si="53"/>
        <v>#N/A</v>
      </c>
      <c r="BN58" s="6" t="e">
        <f t="shared" si="53"/>
        <v>#N/A</v>
      </c>
      <c r="BO58" s="6" t="e">
        <f t="shared" si="53"/>
        <v>#N/A</v>
      </c>
      <c r="BP58" s="6" t="e">
        <f t="shared" si="53"/>
        <v>#N/A</v>
      </c>
      <c r="BQ58" s="6" t="e">
        <f t="shared" si="53"/>
        <v>#N/A</v>
      </c>
      <c r="BR58" s="6" t="e">
        <f t="shared" si="53"/>
        <v>#N/A</v>
      </c>
      <c r="BS58" s="6" t="e">
        <f t="shared" si="53"/>
        <v>#N/A</v>
      </c>
      <c r="BT58" s="6" t="e">
        <f t="shared" si="54"/>
        <v>#N/A</v>
      </c>
      <c r="BU58" s="6" t="e">
        <f t="shared" si="54"/>
        <v>#N/A</v>
      </c>
      <c r="BV58" s="6" t="e">
        <f t="shared" si="54"/>
        <v>#N/A</v>
      </c>
      <c r="BW58" s="6" t="e">
        <f t="shared" si="54"/>
        <v>#N/A</v>
      </c>
      <c r="BX58" s="6" t="e">
        <f t="shared" si="54"/>
        <v>#N/A</v>
      </c>
      <c r="BY58" s="6" t="e">
        <f t="shared" si="54"/>
        <v>#N/A</v>
      </c>
      <c r="BZ58" s="6" t="e">
        <f t="shared" si="54"/>
        <v>#N/A</v>
      </c>
      <c r="CA58" s="6" t="e">
        <f t="shared" si="54"/>
        <v>#N/A</v>
      </c>
      <c r="CB58" s="6" t="e">
        <f t="shared" si="54"/>
        <v>#N/A</v>
      </c>
    </row>
    <row r="59" spans="1:81" hidden="1" x14ac:dyDescent="0.2">
      <c r="A59" s="6">
        <v>57</v>
      </c>
      <c r="B59" s="6" t="b">
        <v>0</v>
      </c>
      <c r="C59" s="6" t="s">
        <v>286</v>
      </c>
      <c r="D59" s="6" t="s">
        <v>282</v>
      </c>
      <c r="E59" s="6">
        <f t="shared" si="32"/>
        <v>0</v>
      </c>
      <c r="F59" s="6" t="s">
        <v>277</v>
      </c>
      <c r="G59" s="7">
        <v>2</v>
      </c>
      <c r="H59" s="7" t="s">
        <v>627</v>
      </c>
      <c r="I59" s="7" t="s">
        <v>983</v>
      </c>
      <c r="J59" s="6" t="s">
        <v>137</v>
      </c>
      <c r="K59" s="6" t="s">
        <v>30</v>
      </c>
      <c r="L59" s="10">
        <v>15.708</v>
      </c>
      <c r="M59" s="6">
        <v>20</v>
      </c>
      <c r="N59" s="6"/>
      <c r="O59" s="6"/>
      <c r="P59" s="6">
        <v>40</v>
      </c>
      <c r="Q59" s="8">
        <f t="shared" si="34"/>
        <v>40.003055767761644</v>
      </c>
      <c r="R59" s="6">
        <v>7</v>
      </c>
      <c r="S59" s="6"/>
      <c r="T59" s="6">
        <v>14.47</v>
      </c>
      <c r="U59" s="6">
        <f t="shared" si="35"/>
        <v>0</v>
      </c>
      <c r="V59" s="6"/>
      <c r="W59" s="6" t="s">
        <v>278</v>
      </c>
      <c r="X59" s="6" t="s">
        <v>278</v>
      </c>
      <c r="Y59" s="6">
        <v>29.64</v>
      </c>
      <c r="Z59" s="10">
        <f t="shared" si="36"/>
        <v>21.2</v>
      </c>
      <c r="AA59" s="6">
        <v>20</v>
      </c>
      <c r="AB59" s="9" t="s">
        <v>296</v>
      </c>
      <c r="AC59" s="9" t="s">
        <v>297</v>
      </c>
      <c r="AD59" s="6">
        <v>31.620999999999999</v>
      </c>
      <c r="AE59" s="6">
        <v>3.36</v>
      </c>
      <c r="AF59" s="6" t="e">
        <f t="shared" si="37"/>
        <v>#N/A</v>
      </c>
      <c r="AG59" s="11" t="e">
        <f t="shared" si="38"/>
        <v>#N/A</v>
      </c>
      <c r="AH59" s="6" t="e">
        <f t="shared" si="39"/>
        <v>#N/A</v>
      </c>
      <c r="AI59" s="6" t="e">
        <f t="shared" si="40"/>
        <v>#N/A</v>
      </c>
      <c r="AJ59" s="6" t="e">
        <f t="shared" si="41"/>
        <v>#N/A</v>
      </c>
      <c r="AK59" s="6" t="e">
        <f t="shared" si="55"/>
        <v>#N/A</v>
      </c>
      <c r="AL59" s="6" t="e">
        <f t="shared" si="55"/>
        <v>#N/A</v>
      </c>
      <c r="AM59" s="6" t="e">
        <f t="shared" si="55"/>
        <v>#N/A</v>
      </c>
      <c r="AN59" s="6" t="e">
        <f t="shared" si="55"/>
        <v>#N/A</v>
      </c>
      <c r="AO59" s="6" t="e">
        <f t="shared" si="55"/>
        <v>#N/A</v>
      </c>
      <c r="AP59" s="8" t="e">
        <f t="shared" si="42"/>
        <v>#N/A</v>
      </c>
      <c r="AQ59" s="8" t="e">
        <f t="shared" si="43"/>
        <v>#N/A</v>
      </c>
      <c r="AR59" s="6" t="e">
        <f t="shared" si="44"/>
        <v>#N/A</v>
      </c>
      <c r="AS59" s="42" t="e">
        <f t="shared" si="45"/>
        <v>#N/A</v>
      </c>
      <c r="AT59" s="6" t="e">
        <f t="shared" si="56"/>
        <v>#N/A</v>
      </c>
      <c r="AU59" s="6" t="e">
        <f t="shared" si="56"/>
        <v>#N/A</v>
      </c>
      <c r="AV59" s="6" t="e">
        <f t="shared" si="56"/>
        <v>#N/A</v>
      </c>
      <c r="AW59" s="6" t="e">
        <f t="shared" si="56"/>
        <v>#N/A</v>
      </c>
      <c r="AX59" s="6" t="e">
        <f t="shared" si="56"/>
        <v>#N/A</v>
      </c>
      <c r="AY59" s="6" t="e">
        <f t="shared" si="56"/>
        <v>#N/A</v>
      </c>
      <c r="AZ59" s="6" t="e">
        <f t="shared" si="56"/>
        <v>#N/A</v>
      </c>
      <c r="BA59" s="6" t="e">
        <f t="shared" si="56"/>
        <v>#N/A</v>
      </c>
      <c r="BB59" s="6" t="e">
        <f t="shared" si="46"/>
        <v>#N/A</v>
      </c>
      <c r="BC59" s="6" t="e">
        <f t="shared" si="47"/>
        <v>#N/A</v>
      </c>
      <c r="BD59" s="6" t="e">
        <f t="shared" si="48"/>
        <v>#N/A</v>
      </c>
      <c r="BE59" s="6" t="e">
        <f t="shared" si="49"/>
        <v>#N/A</v>
      </c>
      <c r="BF59" s="6" t="e">
        <f t="shared" si="52"/>
        <v>#N/A</v>
      </c>
      <c r="BG59" s="6" t="e">
        <f t="shared" si="52"/>
        <v>#N/A</v>
      </c>
      <c r="BH59" s="6" t="e">
        <f t="shared" si="52"/>
        <v>#N/A</v>
      </c>
      <c r="BI59" s="6" t="e">
        <f t="shared" si="52"/>
        <v>#N/A</v>
      </c>
      <c r="BJ59" s="6" t="e">
        <f t="shared" si="53"/>
        <v>#N/A</v>
      </c>
      <c r="BK59" s="6" t="e">
        <f t="shared" si="53"/>
        <v>#N/A</v>
      </c>
      <c r="BL59" s="6" t="e">
        <f t="shared" si="53"/>
        <v>#N/A</v>
      </c>
      <c r="BM59" s="6" t="e">
        <f t="shared" si="53"/>
        <v>#N/A</v>
      </c>
      <c r="BN59" s="6" t="e">
        <f t="shared" si="53"/>
        <v>#N/A</v>
      </c>
      <c r="BO59" s="6" t="e">
        <f t="shared" si="53"/>
        <v>#N/A</v>
      </c>
      <c r="BP59" s="6" t="e">
        <f t="shared" si="53"/>
        <v>#N/A</v>
      </c>
      <c r="BQ59" s="6" t="e">
        <f t="shared" si="53"/>
        <v>#N/A</v>
      </c>
      <c r="BR59" s="6" t="e">
        <f t="shared" si="53"/>
        <v>#N/A</v>
      </c>
      <c r="BS59" s="6" t="e">
        <f t="shared" si="53"/>
        <v>#N/A</v>
      </c>
      <c r="BT59" s="6" t="e">
        <f t="shared" si="54"/>
        <v>#N/A</v>
      </c>
      <c r="BU59" s="6" t="e">
        <f t="shared" si="54"/>
        <v>#N/A</v>
      </c>
      <c r="BV59" s="6" t="e">
        <f t="shared" si="54"/>
        <v>#N/A</v>
      </c>
      <c r="BW59" s="6" t="e">
        <f t="shared" si="54"/>
        <v>#N/A</v>
      </c>
      <c r="BX59" s="6" t="e">
        <f t="shared" si="54"/>
        <v>#N/A</v>
      </c>
      <c r="BY59" s="6" t="e">
        <f t="shared" si="54"/>
        <v>#N/A</v>
      </c>
      <c r="BZ59" s="6" t="e">
        <f t="shared" si="54"/>
        <v>#N/A</v>
      </c>
      <c r="CA59" s="6" t="e">
        <f t="shared" si="54"/>
        <v>#N/A</v>
      </c>
      <c r="CB59" s="6" t="e">
        <f t="shared" si="54"/>
        <v>#N/A</v>
      </c>
    </row>
    <row r="60" spans="1:81" hidden="1" x14ac:dyDescent="0.2">
      <c r="A60" s="6">
        <v>58</v>
      </c>
      <c r="B60" s="6" t="b">
        <v>0</v>
      </c>
      <c r="C60" s="6" t="s">
        <v>287</v>
      </c>
      <c r="D60" s="6" t="s">
        <v>283</v>
      </c>
      <c r="E60" s="6">
        <f t="shared" si="32"/>
        <v>0</v>
      </c>
      <c r="F60" s="6" t="s">
        <v>277</v>
      </c>
      <c r="G60" s="7">
        <v>2</v>
      </c>
      <c r="H60" s="7" t="s">
        <v>627</v>
      </c>
      <c r="I60" s="7" t="s">
        <v>983</v>
      </c>
      <c r="J60" s="6" t="s">
        <v>137</v>
      </c>
      <c r="K60" s="6" t="s">
        <v>30</v>
      </c>
      <c r="L60" s="10">
        <v>15.708</v>
      </c>
      <c r="M60" s="6">
        <v>20</v>
      </c>
      <c r="N60" s="6"/>
      <c r="O60" s="6"/>
      <c r="P60" s="6">
        <v>40</v>
      </c>
      <c r="Q60" s="8">
        <f t="shared" si="34"/>
        <v>40.003055767761644</v>
      </c>
      <c r="R60" s="6">
        <v>7</v>
      </c>
      <c r="S60" s="6"/>
      <c r="T60" s="6">
        <v>18.38</v>
      </c>
      <c r="U60" s="6">
        <f t="shared" si="35"/>
        <v>0</v>
      </c>
      <c r="V60" s="6"/>
      <c r="W60" s="6" t="s">
        <v>278</v>
      </c>
      <c r="X60" s="6" t="s">
        <v>278</v>
      </c>
      <c r="Y60" s="6">
        <v>29.64</v>
      </c>
      <c r="Z60" s="10">
        <f t="shared" si="36"/>
        <v>21.2</v>
      </c>
      <c r="AA60" s="6">
        <v>20</v>
      </c>
      <c r="AB60" s="9" t="s">
        <v>298</v>
      </c>
      <c r="AC60" s="9" t="s">
        <v>225</v>
      </c>
      <c r="AD60" s="6">
        <v>30</v>
      </c>
      <c r="AE60" s="6">
        <v>0.21</v>
      </c>
      <c r="AF60" s="6" t="e">
        <f t="shared" si="37"/>
        <v>#N/A</v>
      </c>
      <c r="AG60" s="11" t="e">
        <f t="shared" si="38"/>
        <v>#N/A</v>
      </c>
      <c r="AH60" s="6" t="e">
        <f t="shared" si="39"/>
        <v>#N/A</v>
      </c>
      <c r="AI60" s="6" t="e">
        <f t="shared" si="40"/>
        <v>#N/A</v>
      </c>
      <c r="AJ60" s="6" t="e">
        <f t="shared" si="41"/>
        <v>#N/A</v>
      </c>
      <c r="AK60" s="6" t="e">
        <f t="shared" si="55"/>
        <v>#N/A</v>
      </c>
      <c r="AL60" s="6" t="e">
        <f t="shared" si="55"/>
        <v>#N/A</v>
      </c>
      <c r="AM60" s="6" t="e">
        <f t="shared" si="55"/>
        <v>#N/A</v>
      </c>
      <c r="AN60" s="6" t="e">
        <f t="shared" si="55"/>
        <v>#N/A</v>
      </c>
      <c r="AO60" s="6" t="e">
        <f t="shared" si="55"/>
        <v>#N/A</v>
      </c>
      <c r="AP60" s="8" t="e">
        <f t="shared" si="42"/>
        <v>#N/A</v>
      </c>
      <c r="AQ60" s="8" t="e">
        <f t="shared" si="43"/>
        <v>#N/A</v>
      </c>
      <c r="AR60" s="6" t="e">
        <f t="shared" si="44"/>
        <v>#N/A</v>
      </c>
      <c r="AS60" s="42" t="e">
        <f t="shared" si="45"/>
        <v>#N/A</v>
      </c>
      <c r="AT60" s="6" t="e">
        <f t="shared" si="56"/>
        <v>#N/A</v>
      </c>
      <c r="AU60" s="6" t="e">
        <f t="shared" si="56"/>
        <v>#N/A</v>
      </c>
      <c r="AV60" s="6" t="e">
        <f t="shared" si="56"/>
        <v>#N/A</v>
      </c>
      <c r="AW60" s="6" t="e">
        <f t="shared" si="56"/>
        <v>#N/A</v>
      </c>
      <c r="AX60" s="6" t="e">
        <f t="shared" si="56"/>
        <v>#N/A</v>
      </c>
      <c r="AY60" s="6" t="e">
        <f t="shared" si="56"/>
        <v>#N/A</v>
      </c>
      <c r="AZ60" s="6" t="e">
        <f t="shared" si="56"/>
        <v>#N/A</v>
      </c>
      <c r="BA60" s="6" t="e">
        <f t="shared" si="56"/>
        <v>#N/A</v>
      </c>
      <c r="BB60" s="6" t="e">
        <f t="shared" si="46"/>
        <v>#N/A</v>
      </c>
      <c r="BC60" s="6" t="e">
        <f t="shared" si="47"/>
        <v>#N/A</v>
      </c>
      <c r="BD60" s="6" t="e">
        <f t="shared" si="48"/>
        <v>#N/A</v>
      </c>
      <c r="BE60" s="6" t="e">
        <f t="shared" si="49"/>
        <v>#N/A</v>
      </c>
      <c r="BF60" s="6" t="e">
        <f t="shared" si="52"/>
        <v>#N/A</v>
      </c>
      <c r="BG60" s="6" t="e">
        <f t="shared" si="52"/>
        <v>#N/A</v>
      </c>
      <c r="BH60" s="6" t="e">
        <f t="shared" si="52"/>
        <v>#N/A</v>
      </c>
      <c r="BI60" s="6" t="e">
        <f t="shared" si="52"/>
        <v>#N/A</v>
      </c>
      <c r="BJ60" s="6" t="e">
        <f t="shared" si="53"/>
        <v>#N/A</v>
      </c>
      <c r="BK60" s="6" t="e">
        <f t="shared" si="53"/>
        <v>#N/A</v>
      </c>
      <c r="BL60" s="6" t="e">
        <f t="shared" si="53"/>
        <v>#N/A</v>
      </c>
      <c r="BM60" s="6" t="e">
        <f t="shared" si="53"/>
        <v>#N/A</v>
      </c>
      <c r="BN60" s="6" t="e">
        <f t="shared" si="53"/>
        <v>#N/A</v>
      </c>
      <c r="BO60" s="6" t="e">
        <f t="shared" si="53"/>
        <v>#N/A</v>
      </c>
      <c r="BP60" s="6" t="e">
        <f t="shared" si="53"/>
        <v>#N/A</v>
      </c>
      <c r="BQ60" s="6" t="e">
        <f t="shared" si="53"/>
        <v>#N/A</v>
      </c>
      <c r="BR60" s="6" t="e">
        <f t="shared" si="53"/>
        <v>#N/A</v>
      </c>
      <c r="BS60" s="6" t="e">
        <f t="shared" si="53"/>
        <v>#N/A</v>
      </c>
      <c r="BT60" s="6" t="e">
        <f t="shared" si="54"/>
        <v>#N/A</v>
      </c>
      <c r="BU60" s="6" t="e">
        <f t="shared" si="54"/>
        <v>#N/A</v>
      </c>
      <c r="BV60" s="6" t="e">
        <f t="shared" si="54"/>
        <v>#N/A</v>
      </c>
      <c r="BW60" s="6" t="e">
        <f t="shared" si="54"/>
        <v>#N/A</v>
      </c>
      <c r="BX60" s="6" t="e">
        <f t="shared" si="54"/>
        <v>#N/A</v>
      </c>
      <c r="BY60" s="6" t="e">
        <f t="shared" si="54"/>
        <v>#N/A</v>
      </c>
      <c r="BZ60" s="6" t="e">
        <f t="shared" si="54"/>
        <v>#N/A</v>
      </c>
      <c r="CA60" s="6" t="e">
        <f t="shared" si="54"/>
        <v>#N/A</v>
      </c>
      <c r="CB60" s="6" t="e">
        <f t="shared" si="54"/>
        <v>#N/A</v>
      </c>
    </row>
    <row r="61" spans="1:81" hidden="1" x14ac:dyDescent="0.2">
      <c r="A61" s="6">
        <v>59</v>
      </c>
      <c r="B61" s="6" t="b">
        <v>1</v>
      </c>
      <c r="C61" s="6" t="s">
        <v>293</v>
      </c>
      <c r="D61" s="6" t="s">
        <v>281</v>
      </c>
      <c r="E61" s="6">
        <f t="shared" si="32"/>
        <v>0</v>
      </c>
      <c r="F61" s="6" t="s">
        <v>277</v>
      </c>
      <c r="G61" s="7">
        <v>3</v>
      </c>
      <c r="H61" s="7" t="s">
        <v>627</v>
      </c>
      <c r="I61" s="7" t="s">
        <v>983</v>
      </c>
      <c r="J61" s="6" t="s">
        <v>137</v>
      </c>
      <c r="K61" s="6" t="s">
        <v>30</v>
      </c>
      <c r="L61" s="10">
        <v>15.708</v>
      </c>
      <c r="M61" s="6">
        <v>20</v>
      </c>
      <c r="N61" s="6"/>
      <c r="O61" s="6"/>
      <c r="P61" s="6">
        <v>40</v>
      </c>
      <c r="Q61" s="8">
        <f t="shared" si="34"/>
        <v>20.001527883880822</v>
      </c>
      <c r="R61" s="6">
        <v>7</v>
      </c>
      <c r="S61" s="6"/>
      <c r="T61" s="6">
        <v>11.25</v>
      </c>
      <c r="U61" s="6">
        <f t="shared" si="35"/>
        <v>0</v>
      </c>
      <c r="V61" s="6"/>
      <c r="W61" s="6" t="s">
        <v>278</v>
      </c>
      <c r="X61" s="6" t="s">
        <v>278</v>
      </c>
      <c r="Y61" s="6">
        <v>14.82</v>
      </c>
      <c r="Z61" s="10">
        <f t="shared" si="36"/>
        <v>21.2</v>
      </c>
      <c r="AA61" s="6">
        <v>20</v>
      </c>
      <c r="AB61" s="9" t="s">
        <v>227</v>
      </c>
      <c r="AC61" s="9" t="s">
        <v>288</v>
      </c>
      <c r="AD61" s="6">
        <v>37.978000000000002</v>
      </c>
      <c r="AE61" s="6">
        <v>5.58</v>
      </c>
      <c r="AF61" s="6">
        <f t="shared" si="37"/>
        <v>5.5580524344569282</v>
      </c>
      <c r="AG61" s="11">
        <f t="shared" si="38"/>
        <v>0.6718474376664797</v>
      </c>
      <c r="AH61" s="6" t="e">
        <f t="shared" si="39"/>
        <v>#N/A</v>
      </c>
      <c r="AI61" s="6" t="e">
        <f t="shared" si="40"/>
        <v>#N/A</v>
      </c>
      <c r="AJ61" s="6" t="e">
        <f t="shared" si="41"/>
        <v>#N/A</v>
      </c>
      <c r="AK61" s="6" t="e">
        <f t="shared" si="55"/>
        <v>#N/A</v>
      </c>
      <c r="AL61" s="6" t="e">
        <f t="shared" si="55"/>
        <v>#N/A</v>
      </c>
      <c r="AM61" s="6" t="e">
        <f t="shared" si="55"/>
        <v>#N/A</v>
      </c>
      <c r="AN61" s="6" t="e">
        <f t="shared" si="55"/>
        <v>#N/A</v>
      </c>
      <c r="AO61" s="6" t="e">
        <f t="shared" si="55"/>
        <v>#N/A</v>
      </c>
      <c r="AP61" s="8">
        <f t="shared" si="42"/>
        <v>0.31</v>
      </c>
      <c r="AQ61" s="8">
        <f t="shared" si="43"/>
        <v>0</v>
      </c>
      <c r="AR61" s="6">
        <f t="shared" si="44"/>
        <v>0</v>
      </c>
      <c r="AS61" s="42">
        <f t="shared" si="45"/>
        <v>63.2</v>
      </c>
      <c r="AT61" s="6" t="e">
        <f t="shared" si="56"/>
        <v>#N/A</v>
      </c>
      <c r="AU61" s="6" t="e">
        <f t="shared" si="56"/>
        <v>#N/A</v>
      </c>
      <c r="AV61" s="6" t="e">
        <f t="shared" si="56"/>
        <v>#N/A</v>
      </c>
      <c r="AW61" s="6" t="e">
        <f t="shared" si="56"/>
        <v>#N/A</v>
      </c>
      <c r="AX61" s="6" t="e">
        <f t="shared" si="56"/>
        <v>#N/A</v>
      </c>
      <c r="AY61" s="6" t="e">
        <f t="shared" si="56"/>
        <v>#N/A</v>
      </c>
      <c r="AZ61" s="6" t="e">
        <f t="shared" si="56"/>
        <v>#N/A</v>
      </c>
      <c r="BA61" s="6" t="e">
        <f t="shared" si="56"/>
        <v>#N/A</v>
      </c>
      <c r="BB61" s="6" t="e">
        <f t="shared" si="46"/>
        <v>#N/A</v>
      </c>
      <c r="BC61" s="6" t="e">
        <f t="shared" si="47"/>
        <v>#N/A</v>
      </c>
      <c r="BD61" s="6" t="e">
        <f t="shared" si="48"/>
        <v>#N/A</v>
      </c>
      <c r="BE61" s="6" t="e">
        <f t="shared" si="49"/>
        <v>#N/A</v>
      </c>
      <c r="BF61" s="6" t="e">
        <f t="shared" si="52"/>
        <v>#N/A</v>
      </c>
      <c r="BG61" s="6" t="e">
        <f t="shared" si="52"/>
        <v>#N/A</v>
      </c>
      <c r="BH61" s="6" t="e">
        <f t="shared" si="52"/>
        <v>#N/A</v>
      </c>
      <c r="BI61" s="6" t="e">
        <f t="shared" si="52"/>
        <v>#N/A</v>
      </c>
      <c r="BJ61" s="6" t="e">
        <f t="shared" si="53"/>
        <v>#N/A</v>
      </c>
      <c r="BK61" s="6" t="e">
        <f t="shared" si="53"/>
        <v>#N/A</v>
      </c>
      <c r="BL61" s="6" t="e">
        <f t="shared" si="53"/>
        <v>#N/A</v>
      </c>
      <c r="BM61" s="6" t="e">
        <f t="shared" si="53"/>
        <v>#N/A</v>
      </c>
      <c r="BN61" s="6" t="e">
        <f t="shared" si="53"/>
        <v>#N/A</v>
      </c>
      <c r="BO61" s="6" t="e">
        <f t="shared" si="53"/>
        <v>#N/A</v>
      </c>
      <c r="BP61" s="6" t="e">
        <f t="shared" si="53"/>
        <v>#N/A</v>
      </c>
      <c r="BQ61" s="6" t="e">
        <f t="shared" si="53"/>
        <v>#N/A</v>
      </c>
      <c r="BR61" s="6" t="e">
        <f t="shared" si="53"/>
        <v>#N/A</v>
      </c>
      <c r="BS61" s="6" t="e">
        <f t="shared" si="53"/>
        <v>#N/A</v>
      </c>
      <c r="BT61" s="6" t="e">
        <f t="shared" si="54"/>
        <v>#N/A</v>
      </c>
      <c r="BU61" s="6" t="e">
        <f t="shared" si="54"/>
        <v>#N/A</v>
      </c>
      <c r="BV61" s="6" t="e">
        <f t="shared" si="54"/>
        <v>#N/A</v>
      </c>
      <c r="BW61" s="6" t="e">
        <f t="shared" si="54"/>
        <v>#N/A</v>
      </c>
      <c r="BX61" s="6" t="e">
        <f t="shared" si="54"/>
        <v>#N/A</v>
      </c>
      <c r="BY61" s="6" t="e">
        <f t="shared" si="54"/>
        <v>#N/A</v>
      </c>
      <c r="BZ61" s="6" t="e">
        <f t="shared" si="54"/>
        <v>#N/A</v>
      </c>
      <c r="CA61" s="6" t="e">
        <f t="shared" si="54"/>
        <v>#N/A</v>
      </c>
      <c r="CB61" s="6" t="e">
        <f t="shared" si="54"/>
        <v>#N/A</v>
      </c>
    </row>
    <row r="62" spans="1:81" hidden="1" x14ac:dyDescent="0.2">
      <c r="A62" s="6">
        <v>60</v>
      </c>
      <c r="B62" s="6" t="b">
        <v>0</v>
      </c>
      <c r="C62" s="6" t="s">
        <v>294</v>
      </c>
      <c r="D62" s="6" t="s">
        <v>282</v>
      </c>
      <c r="E62" s="6">
        <f t="shared" si="32"/>
        <v>0</v>
      </c>
      <c r="F62" s="6" t="s">
        <v>277</v>
      </c>
      <c r="G62" s="7">
        <v>3</v>
      </c>
      <c r="H62" s="7" t="s">
        <v>627</v>
      </c>
      <c r="I62" s="7" t="s">
        <v>983</v>
      </c>
      <c r="J62" s="6" t="s">
        <v>137</v>
      </c>
      <c r="K62" s="6" t="s">
        <v>30</v>
      </c>
      <c r="L62" s="10">
        <v>15.708</v>
      </c>
      <c r="M62" s="6">
        <v>20</v>
      </c>
      <c r="N62" s="6"/>
      <c r="O62" s="6"/>
      <c r="P62" s="6">
        <v>40</v>
      </c>
      <c r="Q62" s="8">
        <f t="shared" si="34"/>
        <v>20.001527883880822</v>
      </c>
      <c r="R62" s="6">
        <v>7</v>
      </c>
      <c r="S62" s="6"/>
      <c r="T62" s="6">
        <v>15.16</v>
      </c>
      <c r="U62" s="6">
        <f t="shared" si="35"/>
        <v>0</v>
      </c>
      <c r="V62" s="6"/>
      <c r="W62" s="6" t="s">
        <v>278</v>
      </c>
      <c r="X62" s="6" t="s">
        <v>278</v>
      </c>
      <c r="Y62" s="6">
        <v>14.82</v>
      </c>
      <c r="Z62" s="10">
        <f t="shared" si="36"/>
        <v>21.2</v>
      </c>
      <c r="AA62" s="6">
        <v>20</v>
      </c>
      <c r="AB62" s="9" t="s">
        <v>289</v>
      </c>
      <c r="AC62" s="9" t="s">
        <v>292</v>
      </c>
      <c r="AD62" s="6">
        <v>30.015999999999998</v>
      </c>
      <c r="AE62" s="6">
        <v>1.56</v>
      </c>
      <c r="AF62" s="6" t="e">
        <f t="shared" si="37"/>
        <v>#N/A</v>
      </c>
      <c r="AG62" s="11" t="e">
        <f t="shared" si="38"/>
        <v>#N/A</v>
      </c>
      <c r="AH62" s="6" t="e">
        <f t="shared" si="39"/>
        <v>#N/A</v>
      </c>
      <c r="AI62" s="6" t="e">
        <f t="shared" si="40"/>
        <v>#N/A</v>
      </c>
      <c r="AJ62" s="6" t="e">
        <f t="shared" si="41"/>
        <v>#N/A</v>
      </c>
      <c r="AK62" s="6" t="e">
        <f t="shared" si="55"/>
        <v>#N/A</v>
      </c>
      <c r="AL62" s="6" t="e">
        <f t="shared" si="55"/>
        <v>#N/A</v>
      </c>
      <c r="AM62" s="6" t="e">
        <f t="shared" si="55"/>
        <v>#N/A</v>
      </c>
      <c r="AN62" s="6" t="e">
        <f t="shared" si="55"/>
        <v>#N/A</v>
      </c>
      <c r="AO62" s="6" t="e">
        <f t="shared" si="55"/>
        <v>#N/A</v>
      </c>
      <c r="AP62" s="8" t="e">
        <f t="shared" si="42"/>
        <v>#N/A</v>
      </c>
      <c r="AQ62" s="8" t="e">
        <f t="shared" si="43"/>
        <v>#N/A</v>
      </c>
      <c r="AR62" s="6" t="e">
        <f t="shared" si="44"/>
        <v>#N/A</v>
      </c>
      <c r="AS62" s="42" t="e">
        <f t="shared" si="45"/>
        <v>#N/A</v>
      </c>
      <c r="AT62" s="6" t="e">
        <f t="shared" si="56"/>
        <v>#N/A</v>
      </c>
      <c r="AU62" s="6" t="e">
        <f t="shared" si="56"/>
        <v>#N/A</v>
      </c>
      <c r="AV62" s="6" t="e">
        <f t="shared" si="56"/>
        <v>#N/A</v>
      </c>
      <c r="AW62" s="6" t="e">
        <f t="shared" si="56"/>
        <v>#N/A</v>
      </c>
      <c r="AX62" s="6" t="e">
        <f t="shared" si="56"/>
        <v>#N/A</v>
      </c>
      <c r="AY62" s="6" t="e">
        <f t="shared" si="56"/>
        <v>#N/A</v>
      </c>
      <c r="AZ62" s="6" t="e">
        <f t="shared" si="56"/>
        <v>#N/A</v>
      </c>
      <c r="BA62" s="6" t="e">
        <f t="shared" si="56"/>
        <v>#N/A</v>
      </c>
      <c r="BB62" s="6" t="e">
        <f t="shared" si="46"/>
        <v>#N/A</v>
      </c>
      <c r="BC62" s="6" t="e">
        <f t="shared" si="47"/>
        <v>#N/A</v>
      </c>
      <c r="BD62" s="6" t="e">
        <f t="shared" si="48"/>
        <v>#N/A</v>
      </c>
      <c r="BE62" s="6" t="e">
        <f t="shared" si="49"/>
        <v>#N/A</v>
      </c>
      <c r="BF62" s="6" t="e">
        <f t="shared" si="52"/>
        <v>#N/A</v>
      </c>
      <c r="BG62" s="6" t="e">
        <f t="shared" si="52"/>
        <v>#N/A</v>
      </c>
      <c r="BH62" s="6" t="e">
        <f t="shared" si="52"/>
        <v>#N/A</v>
      </c>
      <c r="BI62" s="6" t="e">
        <f t="shared" si="52"/>
        <v>#N/A</v>
      </c>
      <c r="BJ62" s="6" t="e">
        <f t="shared" si="53"/>
        <v>#N/A</v>
      </c>
      <c r="BK62" s="6" t="e">
        <f t="shared" si="53"/>
        <v>#N/A</v>
      </c>
      <c r="BL62" s="6" t="e">
        <f t="shared" si="53"/>
        <v>#N/A</v>
      </c>
      <c r="BM62" s="6" t="e">
        <f t="shared" si="53"/>
        <v>#N/A</v>
      </c>
      <c r="BN62" s="6" t="e">
        <f t="shared" si="53"/>
        <v>#N/A</v>
      </c>
      <c r="BO62" s="6" t="e">
        <f t="shared" si="53"/>
        <v>#N/A</v>
      </c>
      <c r="BP62" s="6" t="e">
        <f t="shared" si="53"/>
        <v>#N/A</v>
      </c>
      <c r="BQ62" s="6" t="e">
        <f t="shared" si="53"/>
        <v>#N/A</v>
      </c>
      <c r="BR62" s="6" t="e">
        <f t="shared" si="53"/>
        <v>#N/A</v>
      </c>
      <c r="BS62" s="6" t="e">
        <f t="shared" si="53"/>
        <v>#N/A</v>
      </c>
      <c r="BT62" s="6" t="e">
        <f t="shared" si="54"/>
        <v>#N/A</v>
      </c>
      <c r="BU62" s="6" t="e">
        <f t="shared" si="54"/>
        <v>#N/A</v>
      </c>
      <c r="BV62" s="6" t="e">
        <f t="shared" si="54"/>
        <v>#N/A</v>
      </c>
      <c r="BW62" s="6" t="e">
        <f t="shared" si="54"/>
        <v>#N/A</v>
      </c>
      <c r="BX62" s="6" t="e">
        <f t="shared" si="54"/>
        <v>#N/A</v>
      </c>
      <c r="BY62" s="6" t="e">
        <f t="shared" si="54"/>
        <v>#N/A</v>
      </c>
      <c r="BZ62" s="6" t="e">
        <f t="shared" si="54"/>
        <v>#N/A</v>
      </c>
      <c r="CA62" s="6" t="e">
        <f t="shared" si="54"/>
        <v>#N/A</v>
      </c>
      <c r="CB62" s="6" t="e">
        <f t="shared" si="54"/>
        <v>#N/A</v>
      </c>
    </row>
    <row r="63" spans="1:81" hidden="1" x14ac:dyDescent="0.2">
      <c r="A63" s="6">
        <v>61</v>
      </c>
      <c r="B63" s="6" t="b">
        <v>0</v>
      </c>
      <c r="C63" s="6" t="s">
        <v>295</v>
      </c>
      <c r="D63" s="6" t="s">
        <v>283</v>
      </c>
      <c r="E63" s="6">
        <f t="shared" si="32"/>
        <v>0</v>
      </c>
      <c r="F63" s="6" t="s">
        <v>277</v>
      </c>
      <c r="G63" s="7">
        <v>3</v>
      </c>
      <c r="H63" s="7" t="s">
        <v>627</v>
      </c>
      <c r="I63" s="7" t="s">
        <v>983</v>
      </c>
      <c r="J63" s="6" t="s">
        <v>137</v>
      </c>
      <c r="K63" s="6" t="s">
        <v>30</v>
      </c>
      <c r="L63" s="10">
        <v>15.708</v>
      </c>
      <c r="M63" s="6">
        <v>20</v>
      </c>
      <c r="N63" s="6"/>
      <c r="O63" s="6"/>
      <c r="P63" s="6">
        <v>40</v>
      </c>
      <c r="Q63" s="8">
        <f t="shared" si="34"/>
        <v>20.001527883880822</v>
      </c>
      <c r="R63" s="6">
        <v>7</v>
      </c>
      <c r="S63" s="6"/>
      <c r="T63" s="6">
        <v>18.38</v>
      </c>
      <c r="U63" s="6">
        <f t="shared" si="35"/>
        <v>0</v>
      </c>
      <c r="V63" s="6"/>
      <c r="W63" s="6" t="s">
        <v>278</v>
      </c>
      <c r="X63" s="6" t="s">
        <v>278</v>
      </c>
      <c r="Y63" s="6">
        <v>14.82</v>
      </c>
      <c r="Z63" s="10">
        <f t="shared" si="36"/>
        <v>21.2</v>
      </c>
      <c r="AA63" s="6">
        <v>20</v>
      </c>
      <c r="AB63" s="9" t="s">
        <v>290</v>
      </c>
      <c r="AC63" s="9" t="s">
        <v>291</v>
      </c>
      <c r="AD63" s="6">
        <v>19.989999999999998</v>
      </c>
      <c r="AE63" s="6">
        <v>0.09</v>
      </c>
      <c r="AF63" s="6" t="e">
        <f t="shared" si="37"/>
        <v>#N/A</v>
      </c>
      <c r="AG63" s="11" t="e">
        <f t="shared" si="38"/>
        <v>#N/A</v>
      </c>
      <c r="AH63" s="6" t="e">
        <f t="shared" si="39"/>
        <v>#N/A</v>
      </c>
      <c r="AI63" s="6" t="e">
        <f t="shared" si="40"/>
        <v>#N/A</v>
      </c>
      <c r="AJ63" s="6" t="e">
        <f t="shared" si="41"/>
        <v>#N/A</v>
      </c>
      <c r="AK63" s="6" t="e">
        <f t="shared" ref="AK63:AO72" si="57">VLOOKUP($C63,intactMSdata,COLUMN()-COLUMN($AK$3)+4,FALSE)</f>
        <v>#N/A</v>
      </c>
      <c r="AL63" s="6" t="e">
        <f t="shared" si="57"/>
        <v>#N/A</v>
      </c>
      <c r="AM63" s="6" t="e">
        <f t="shared" si="57"/>
        <v>#N/A</v>
      </c>
      <c r="AN63" s="6" t="e">
        <f t="shared" si="57"/>
        <v>#N/A</v>
      </c>
      <c r="AO63" s="6" t="e">
        <f t="shared" si="57"/>
        <v>#N/A</v>
      </c>
      <c r="AP63" s="8" t="e">
        <f t="shared" si="42"/>
        <v>#N/A</v>
      </c>
      <c r="AQ63" s="8" t="e">
        <f t="shared" si="43"/>
        <v>#N/A</v>
      </c>
      <c r="AR63" s="6" t="e">
        <f t="shared" si="44"/>
        <v>#N/A</v>
      </c>
      <c r="AS63" s="42" t="e">
        <f t="shared" si="45"/>
        <v>#N/A</v>
      </c>
      <c r="AT63" s="6" t="e">
        <f t="shared" ref="AT63:BA72" si="58">VLOOKUP($C63,dataPhCEX,COLUMN()-COLUMN($AT$3)+2,FALSE)</f>
        <v>#N/A</v>
      </c>
      <c r="AU63" s="6" t="e">
        <f t="shared" si="58"/>
        <v>#N/A</v>
      </c>
      <c r="AV63" s="6" t="e">
        <f t="shared" si="58"/>
        <v>#N/A</v>
      </c>
      <c r="AW63" s="6" t="e">
        <f t="shared" si="58"/>
        <v>#N/A</v>
      </c>
      <c r="AX63" s="6" t="e">
        <f t="shared" si="58"/>
        <v>#N/A</v>
      </c>
      <c r="AY63" s="6" t="e">
        <f t="shared" si="58"/>
        <v>#N/A</v>
      </c>
      <c r="AZ63" s="6" t="e">
        <f t="shared" si="58"/>
        <v>#N/A</v>
      </c>
      <c r="BA63" s="6" t="e">
        <f t="shared" si="58"/>
        <v>#N/A</v>
      </c>
      <c r="BB63" s="6" t="e">
        <f t="shared" si="46"/>
        <v>#N/A</v>
      </c>
      <c r="BC63" s="6" t="e">
        <f t="shared" si="47"/>
        <v>#N/A</v>
      </c>
      <c r="BD63" s="6" t="e">
        <f t="shared" si="48"/>
        <v>#N/A</v>
      </c>
      <c r="BE63" s="6" t="e">
        <f t="shared" si="49"/>
        <v>#N/A</v>
      </c>
      <c r="BF63" s="6" t="e">
        <f t="shared" ref="BF63:BI82" si="59">VLOOKUP($C63,rCESDSdata,COLUMN()-COLUMN($BF$3)+2,FALSE)</f>
        <v>#N/A</v>
      </c>
      <c r="BG63" s="6" t="e">
        <f t="shared" si="59"/>
        <v>#N/A</v>
      </c>
      <c r="BH63" s="6" t="e">
        <f t="shared" si="59"/>
        <v>#N/A</v>
      </c>
      <c r="BI63" s="6" t="e">
        <f t="shared" si="59"/>
        <v>#N/A</v>
      </c>
      <c r="BJ63" s="6" t="e">
        <f t="shared" si="53"/>
        <v>#N/A</v>
      </c>
      <c r="BK63" s="6" t="e">
        <f t="shared" si="53"/>
        <v>#N/A</v>
      </c>
      <c r="BL63" s="6" t="e">
        <f t="shared" si="53"/>
        <v>#N/A</v>
      </c>
      <c r="BM63" s="6" t="e">
        <f t="shared" si="53"/>
        <v>#N/A</v>
      </c>
      <c r="BN63" s="6" t="e">
        <f t="shared" si="53"/>
        <v>#N/A</v>
      </c>
      <c r="BO63" s="6" t="e">
        <f t="shared" si="53"/>
        <v>#N/A</v>
      </c>
      <c r="BP63" s="6" t="e">
        <f t="shared" si="53"/>
        <v>#N/A</v>
      </c>
      <c r="BQ63" s="6" t="e">
        <f t="shared" si="53"/>
        <v>#N/A</v>
      </c>
      <c r="BR63" s="6" t="e">
        <f t="shared" si="53"/>
        <v>#N/A</v>
      </c>
      <c r="BS63" s="6" t="e">
        <f t="shared" si="53"/>
        <v>#N/A</v>
      </c>
      <c r="BT63" s="6" t="e">
        <f t="shared" si="54"/>
        <v>#N/A</v>
      </c>
      <c r="BU63" s="6" t="e">
        <f t="shared" si="54"/>
        <v>#N/A</v>
      </c>
      <c r="BV63" s="6" t="e">
        <f t="shared" si="54"/>
        <v>#N/A</v>
      </c>
      <c r="BW63" s="6" t="e">
        <f t="shared" si="54"/>
        <v>#N/A</v>
      </c>
      <c r="BX63" s="6" t="e">
        <f t="shared" si="54"/>
        <v>#N/A</v>
      </c>
      <c r="BY63" s="6" t="e">
        <f t="shared" si="54"/>
        <v>#N/A</v>
      </c>
      <c r="BZ63" s="6" t="e">
        <f t="shared" si="54"/>
        <v>#N/A</v>
      </c>
      <c r="CA63" s="6" t="e">
        <f t="shared" si="54"/>
        <v>#N/A</v>
      </c>
      <c r="CB63" s="6" t="e">
        <f t="shared" si="54"/>
        <v>#N/A</v>
      </c>
    </row>
    <row r="64" spans="1:81" hidden="1" x14ac:dyDescent="0.2">
      <c r="A64" s="6">
        <v>62</v>
      </c>
      <c r="B64" s="6" t="b">
        <v>1</v>
      </c>
      <c r="C64" s="6" t="s">
        <v>299</v>
      </c>
      <c r="D64" s="6" t="s">
        <v>309</v>
      </c>
      <c r="E64" s="6" t="str">
        <f t="shared" si="32"/>
        <v>CN29</v>
      </c>
      <c r="F64" s="6" t="s">
        <v>305</v>
      </c>
      <c r="G64" s="7">
        <v>1</v>
      </c>
      <c r="H64" s="7" t="s">
        <v>627</v>
      </c>
      <c r="I64" s="7" t="s">
        <v>983</v>
      </c>
      <c r="J64" s="6" t="s">
        <v>137</v>
      </c>
      <c r="K64" s="6" t="s">
        <v>30</v>
      </c>
      <c r="L64" s="10">
        <v>15.708</v>
      </c>
      <c r="M64" s="6">
        <v>20</v>
      </c>
      <c r="N64" s="6"/>
      <c r="O64" s="6"/>
      <c r="P64" s="6">
        <v>40</v>
      </c>
      <c r="Q64" s="8">
        <f t="shared" si="34"/>
        <v>20.00534759358289</v>
      </c>
      <c r="R64" s="6">
        <v>7</v>
      </c>
      <c r="S64" s="6"/>
      <c r="T64" s="6">
        <v>11.84</v>
      </c>
      <c r="U64" s="6">
        <f t="shared" si="35"/>
        <v>0</v>
      </c>
      <c r="V64" s="6"/>
      <c r="W64" s="6" t="s">
        <v>306</v>
      </c>
      <c r="X64" s="6" t="s">
        <v>306</v>
      </c>
      <c r="Y64" s="6">
        <v>15.48</v>
      </c>
      <c r="Z64" s="10">
        <f t="shared" si="36"/>
        <v>20.3</v>
      </c>
      <c r="AA64" s="6" t="s">
        <v>307</v>
      </c>
      <c r="AB64" s="9" t="s">
        <v>219</v>
      </c>
      <c r="AC64" s="9" t="s">
        <v>231</v>
      </c>
      <c r="AD64" s="6">
        <v>20.004999999999999</v>
      </c>
      <c r="AE64" s="6">
        <v>4.9000000000000004</v>
      </c>
      <c r="AF64" s="6">
        <f t="shared" si="37"/>
        <v>4.8533707865168534</v>
      </c>
      <c r="AG64" s="11">
        <f t="shared" si="38"/>
        <v>0.30896908957456509</v>
      </c>
      <c r="AH64" s="6" t="e">
        <f t="shared" si="39"/>
        <v>#N/A</v>
      </c>
      <c r="AI64" s="6" t="e">
        <f t="shared" si="40"/>
        <v>#N/A</v>
      </c>
      <c r="AJ64" s="6" t="e">
        <f t="shared" si="41"/>
        <v>#N/A</v>
      </c>
      <c r="AK64" s="6" t="e">
        <f t="shared" si="57"/>
        <v>#N/A</v>
      </c>
      <c r="AL64" s="6" t="e">
        <f t="shared" si="57"/>
        <v>#N/A</v>
      </c>
      <c r="AM64" s="6" t="e">
        <f t="shared" si="57"/>
        <v>#N/A</v>
      </c>
      <c r="AN64" s="6" t="e">
        <f t="shared" si="57"/>
        <v>#N/A</v>
      </c>
      <c r="AO64" s="6" t="e">
        <f t="shared" si="57"/>
        <v>#N/A</v>
      </c>
      <c r="AP64" s="8">
        <f t="shared" si="42"/>
        <v>1.1599999999999999</v>
      </c>
      <c r="AQ64" s="8">
        <f t="shared" si="43"/>
        <v>0</v>
      </c>
      <c r="AR64" s="6">
        <f t="shared" si="44"/>
        <v>0</v>
      </c>
      <c r="AS64" s="42">
        <f t="shared" si="45"/>
        <v>82</v>
      </c>
      <c r="AT64" s="6">
        <f t="shared" si="58"/>
        <v>3.54</v>
      </c>
      <c r="AU64" s="6">
        <f t="shared" si="58"/>
        <v>8.7609999999999992</v>
      </c>
      <c r="AV64" s="6">
        <f t="shared" si="58"/>
        <v>11.385</v>
      </c>
      <c r="AW64" s="6">
        <f t="shared" si="58"/>
        <v>18.161999999999999</v>
      </c>
      <c r="AX64" s="6">
        <f t="shared" si="58"/>
        <v>53.500999999999998</v>
      </c>
      <c r="AY64" s="6" t="str">
        <f t="shared" si="58"/>
        <v>BDL</v>
      </c>
      <c r="AZ64" s="6" t="str">
        <f t="shared" si="58"/>
        <v>BDL</v>
      </c>
      <c r="BA64" s="6">
        <f t="shared" si="58"/>
        <v>4.6509999999999998</v>
      </c>
      <c r="BB64" s="6" t="e">
        <f t="shared" si="46"/>
        <v>#N/A</v>
      </c>
      <c r="BC64" s="6" t="e">
        <f t="shared" si="47"/>
        <v>#N/A</v>
      </c>
      <c r="BD64" s="6" t="e">
        <f t="shared" si="48"/>
        <v>#N/A</v>
      </c>
      <c r="BE64" s="6" t="e">
        <f t="shared" si="49"/>
        <v>#N/A</v>
      </c>
      <c r="BF64" s="6" t="e">
        <f t="shared" si="59"/>
        <v>#N/A</v>
      </c>
      <c r="BG64" s="6" t="e">
        <f t="shared" si="59"/>
        <v>#N/A</v>
      </c>
      <c r="BH64" s="6" t="e">
        <f t="shared" si="59"/>
        <v>#N/A</v>
      </c>
      <c r="BI64" s="6" t="e">
        <f t="shared" si="59"/>
        <v>#N/A</v>
      </c>
      <c r="BJ64" s="6" t="e">
        <f t="shared" si="53"/>
        <v>#N/A</v>
      </c>
      <c r="BK64" s="6" t="e">
        <f t="shared" si="53"/>
        <v>#N/A</v>
      </c>
      <c r="BL64" s="6" t="e">
        <f t="shared" si="53"/>
        <v>#N/A</v>
      </c>
      <c r="BM64" s="6" t="e">
        <f t="shared" si="53"/>
        <v>#N/A</v>
      </c>
      <c r="BN64" s="6" t="e">
        <f t="shared" si="53"/>
        <v>#N/A</v>
      </c>
      <c r="BO64" s="6" t="e">
        <f t="shared" si="53"/>
        <v>#N/A</v>
      </c>
      <c r="BP64" s="6" t="e">
        <f t="shared" si="53"/>
        <v>#N/A</v>
      </c>
      <c r="BQ64" s="6" t="e">
        <f t="shared" si="53"/>
        <v>#N/A</v>
      </c>
      <c r="BR64" s="6" t="e">
        <f t="shared" si="53"/>
        <v>#N/A</v>
      </c>
      <c r="BS64" s="6" t="e">
        <f t="shared" si="53"/>
        <v>#N/A</v>
      </c>
      <c r="BT64" s="6" t="e">
        <f t="shared" si="54"/>
        <v>#N/A</v>
      </c>
      <c r="BU64" s="6" t="e">
        <f t="shared" si="54"/>
        <v>#N/A</v>
      </c>
      <c r="BV64" s="6" t="e">
        <f t="shared" si="54"/>
        <v>#N/A</v>
      </c>
      <c r="BW64" s="6" t="e">
        <f t="shared" si="54"/>
        <v>#N/A</v>
      </c>
      <c r="BX64" s="6" t="e">
        <f t="shared" si="54"/>
        <v>#N/A</v>
      </c>
      <c r="BY64" s="6" t="e">
        <f t="shared" si="54"/>
        <v>#N/A</v>
      </c>
      <c r="BZ64" s="6" t="e">
        <f t="shared" si="54"/>
        <v>#N/A</v>
      </c>
      <c r="CA64" s="6" t="e">
        <f t="shared" si="54"/>
        <v>#N/A</v>
      </c>
      <c r="CB64" s="6" t="e">
        <f t="shared" si="54"/>
        <v>#N/A</v>
      </c>
    </row>
    <row r="65" spans="1:80" hidden="1" x14ac:dyDescent="0.2">
      <c r="A65" s="6">
        <v>63</v>
      </c>
      <c r="B65" s="6" t="b">
        <v>1</v>
      </c>
      <c r="C65" s="6" t="s">
        <v>300</v>
      </c>
      <c r="D65" s="6" t="s">
        <v>310</v>
      </c>
      <c r="E65" s="6" t="str">
        <f t="shared" si="32"/>
        <v>CN29</v>
      </c>
      <c r="F65" s="6" t="s">
        <v>305</v>
      </c>
      <c r="G65" s="7">
        <v>1</v>
      </c>
      <c r="H65" s="7" t="s">
        <v>627</v>
      </c>
      <c r="I65" s="7" t="s">
        <v>983</v>
      </c>
      <c r="J65" s="6" t="s">
        <v>137</v>
      </c>
      <c r="K65" s="6" t="s">
        <v>30</v>
      </c>
      <c r="L65" s="10">
        <v>15.708</v>
      </c>
      <c r="M65" s="6">
        <v>20</v>
      </c>
      <c r="N65" s="6"/>
      <c r="O65" s="6"/>
      <c r="P65" s="6">
        <v>40</v>
      </c>
      <c r="Q65" s="8">
        <f t="shared" si="34"/>
        <v>20.00534759358289</v>
      </c>
      <c r="R65" s="6">
        <v>7</v>
      </c>
      <c r="S65" s="6"/>
      <c r="T65" s="6">
        <v>11.84</v>
      </c>
      <c r="U65" s="6">
        <f t="shared" si="35"/>
        <v>0</v>
      </c>
      <c r="V65" s="6"/>
      <c r="W65" s="6" t="s">
        <v>306</v>
      </c>
      <c r="X65" s="6" t="s">
        <v>306</v>
      </c>
      <c r="Y65" s="6">
        <v>15.48</v>
      </c>
      <c r="Z65" s="10">
        <f t="shared" si="36"/>
        <v>20.3</v>
      </c>
      <c r="AA65" s="6" t="s">
        <v>307</v>
      </c>
      <c r="AB65" s="9" t="s">
        <v>232</v>
      </c>
      <c r="AC65" s="9" t="s">
        <v>220</v>
      </c>
      <c r="AD65" s="6">
        <v>20.004999999999999</v>
      </c>
      <c r="AE65" s="6">
        <v>7.83</v>
      </c>
      <c r="AF65" s="6">
        <f t="shared" si="37"/>
        <v>8.049250936329587</v>
      </c>
      <c r="AG65" s="11">
        <f t="shared" si="38"/>
        <v>0.51242112810832785</v>
      </c>
      <c r="AH65" s="6" t="e">
        <f t="shared" si="39"/>
        <v>#N/A</v>
      </c>
      <c r="AI65" s="6" t="e">
        <f t="shared" si="40"/>
        <v>#N/A</v>
      </c>
      <c r="AJ65" s="6" t="e">
        <f t="shared" si="41"/>
        <v>#N/A</v>
      </c>
      <c r="AK65" s="6" t="e">
        <f t="shared" si="57"/>
        <v>#N/A</v>
      </c>
      <c r="AL65" s="6" t="e">
        <f t="shared" si="57"/>
        <v>#N/A</v>
      </c>
      <c r="AM65" s="6" t="e">
        <f t="shared" si="57"/>
        <v>#N/A</v>
      </c>
      <c r="AN65" s="6" t="e">
        <f t="shared" si="57"/>
        <v>#N/A</v>
      </c>
      <c r="AO65" s="6" t="e">
        <f t="shared" si="57"/>
        <v>#N/A</v>
      </c>
      <c r="AP65" s="8">
        <f t="shared" si="42"/>
        <v>0.56000000000000005</v>
      </c>
      <c r="AQ65" s="8">
        <f t="shared" si="43"/>
        <v>0</v>
      </c>
      <c r="AR65" s="6">
        <f t="shared" si="44"/>
        <v>0</v>
      </c>
      <c r="AS65" s="42">
        <f t="shared" si="45"/>
        <v>112</v>
      </c>
      <c r="AT65" s="6">
        <f t="shared" si="58"/>
        <v>0.66200000000000003</v>
      </c>
      <c r="AU65" s="6">
        <f t="shared" si="58"/>
        <v>1.327</v>
      </c>
      <c r="AV65" s="6">
        <f t="shared" si="58"/>
        <v>6.9189999999999996</v>
      </c>
      <c r="AW65" s="6">
        <f t="shared" si="58"/>
        <v>14.353</v>
      </c>
      <c r="AX65" s="6">
        <f t="shared" si="58"/>
        <v>64.238</v>
      </c>
      <c r="AY65" s="6">
        <f t="shared" si="58"/>
        <v>9.7579999999999991</v>
      </c>
      <c r="AZ65" s="6">
        <f t="shared" si="58"/>
        <v>2.2330000000000001</v>
      </c>
      <c r="BA65" s="6">
        <f t="shared" si="58"/>
        <v>0.51100000000000001</v>
      </c>
      <c r="BB65" s="6" t="e">
        <f t="shared" si="46"/>
        <v>#N/A</v>
      </c>
      <c r="BC65" s="6" t="e">
        <f t="shared" si="47"/>
        <v>#N/A</v>
      </c>
      <c r="BD65" s="6" t="e">
        <f t="shared" si="48"/>
        <v>#N/A</v>
      </c>
      <c r="BE65" s="6" t="e">
        <f t="shared" si="49"/>
        <v>#N/A</v>
      </c>
      <c r="BF65" s="6" t="e">
        <f t="shared" si="59"/>
        <v>#N/A</v>
      </c>
      <c r="BG65" s="6" t="e">
        <f t="shared" si="59"/>
        <v>#N/A</v>
      </c>
      <c r="BH65" s="6" t="e">
        <f t="shared" si="59"/>
        <v>#N/A</v>
      </c>
      <c r="BI65" s="6" t="e">
        <f t="shared" si="59"/>
        <v>#N/A</v>
      </c>
      <c r="BJ65" s="6" t="e">
        <f t="shared" si="53"/>
        <v>#N/A</v>
      </c>
      <c r="BK65" s="6" t="e">
        <f t="shared" si="53"/>
        <v>#N/A</v>
      </c>
      <c r="BL65" s="6" t="e">
        <f t="shared" si="53"/>
        <v>#N/A</v>
      </c>
      <c r="BM65" s="6" t="e">
        <f t="shared" si="53"/>
        <v>#N/A</v>
      </c>
      <c r="BN65" s="6" t="e">
        <f t="shared" si="53"/>
        <v>#N/A</v>
      </c>
      <c r="BO65" s="6" t="e">
        <f t="shared" si="53"/>
        <v>#N/A</v>
      </c>
      <c r="BP65" s="6" t="e">
        <f t="shared" si="53"/>
        <v>#N/A</v>
      </c>
      <c r="BQ65" s="6" t="e">
        <f t="shared" si="53"/>
        <v>#N/A</v>
      </c>
      <c r="BR65" s="6" t="e">
        <f t="shared" si="53"/>
        <v>#N/A</v>
      </c>
      <c r="BS65" s="6" t="e">
        <f t="shared" si="53"/>
        <v>#N/A</v>
      </c>
      <c r="BT65" s="6" t="e">
        <f t="shared" si="54"/>
        <v>#N/A</v>
      </c>
      <c r="BU65" s="6" t="e">
        <f t="shared" si="54"/>
        <v>#N/A</v>
      </c>
      <c r="BV65" s="6" t="e">
        <f t="shared" si="54"/>
        <v>#N/A</v>
      </c>
      <c r="BW65" s="6" t="e">
        <f t="shared" si="54"/>
        <v>#N/A</v>
      </c>
      <c r="BX65" s="6" t="e">
        <f t="shared" si="54"/>
        <v>#N/A</v>
      </c>
      <c r="BY65" s="6" t="e">
        <f t="shared" si="54"/>
        <v>#N/A</v>
      </c>
      <c r="BZ65" s="6" t="e">
        <f t="shared" si="54"/>
        <v>#N/A</v>
      </c>
      <c r="CA65" s="6" t="e">
        <f t="shared" si="54"/>
        <v>#N/A</v>
      </c>
      <c r="CB65" s="6" t="e">
        <f t="shared" si="54"/>
        <v>#N/A</v>
      </c>
    </row>
    <row r="66" spans="1:80" hidden="1" x14ac:dyDescent="0.2">
      <c r="A66" s="6">
        <v>64</v>
      </c>
      <c r="B66" s="6" t="b">
        <v>1</v>
      </c>
      <c r="C66" s="6" t="s">
        <v>301</v>
      </c>
      <c r="D66" s="6" t="s">
        <v>311</v>
      </c>
      <c r="E66" s="6" t="str">
        <f t="shared" si="32"/>
        <v>CN29</v>
      </c>
      <c r="F66" s="6" t="s">
        <v>305</v>
      </c>
      <c r="G66" s="7">
        <v>1</v>
      </c>
      <c r="H66" s="7" t="s">
        <v>627</v>
      </c>
      <c r="I66" s="7" t="s">
        <v>983</v>
      </c>
      <c r="J66" s="6" t="s">
        <v>137</v>
      </c>
      <c r="K66" s="6" t="s">
        <v>30</v>
      </c>
      <c r="L66" s="10">
        <v>15.708</v>
      </c>
      <c r="M66" s="6">
        <v>20</v>
      </c>
      <c r="N66" s="6"/>
      <c r="O66" s="6"/>
      <c r="P66" s="6">
        <v>40</v>
      </c>
      <c r="Q66" s="8">
        <f t="shared" si="34"/>
        <v>20.00534759358289</v>
      </c>
      <c r="R66" s="6">
        <v>7</v>
      </c>
      <c r="S66" s="6"/>
      <c r="T66" s="6">
        <v>12.08</v>
      </c>
      <c r="U66" s="6">
        <f t="shared" si="35"/>
        <v>0</v>
      </c>
      <c r="V66" s="6"/>
      <c r="W66" s="6" t="s">
        <v>306</v>
      </c>
      <c r="X66" s="6" t="s">
        <v>306</v>
      </c>
      <c r="Y66" s="6">
        <v>15.48</v>
      </c>
      <c r="Z66" s="10">
        <f t="shared" si="36"/>
        <v>20.3</v>
      </c>
      <c r="AA66" s="6" t="s">
        <v>307</v>
      </c>
      <c r="AB66" s="9" t="s">
        <v>223</v>
      </c>
      <c r="AC66" s="9" t="s">
        <v>235</v>
      </c>
      <c r="AD66" s="6">
        <v>49.994999999999997</v>
      </c>
      <c r="AE66" s="6">
        <v>0.65</v>
      </c>
      <c r="AF66" s="6">
        <f t="shared" si="37"/>
        <v>0.68257575757575761</v>
      </c>
      <c r="AG66" s="11">
        <f t="shared" si="38"/>
        <v>0.10859515217474318</v>
      </c>
      <c r="AH66" s="6" t="e">
        <f t="shared" si="39"/>
        <v>#N/A</v>
      </c>
      <c r="AI66" s="6" t="e">
        <f t="shared" si="40"/>
        <v>#N/A</v>
      </c>
      <c r="AJ66" s="6" t="e">
        <f t="shared" si="41"/>
        <v>#N/A</v>
      </c>
      <c r="AK66" s="6" t="e">
        <f t="shared" si="57"/>
        <v>#N/A</v>
      </c>
      <c r="AL66" s="6" t="e">
        <f t="shared" si="57"/>
        <v>#N/A</v>
      </c>
      <c r="AM66" s="6" t="e">
        <f t="shared" si="57"/>
        <v>#N/A</v>
      </c>
      <c r="AN66" s="6" t="e">
        <f t="shared" si="57"/>
        <v>#N/A</v>
      </c>
      <c r="AO66" s="6" t="e">
        <f t="shared" si="57"/>
        <v>#N/A</v>
      </c>
      <c r="AP66" s="8" t="e">
        <f t="shared" si="42"/>
        <v>#N/A</v>
      </c>
      <c r="AQ66" s="8" t="e">
        <f t="shared" si="43"/>
        <v>#N/A</v>
      </c>
      <c r="AR66" s="6" t="e">
        <f t="shared" si="44"/>
        <v>#N/A</v>
      </c>
      <c r="AS66" s="42" t="e">
        <f t="shared" si="45"/>
        <v>#N/A</v>
      </c>
      <c r="AT66" s="6" t="str">
        <f t="shared" si="58"/>
        <v>BDL</v>
      </c>
      <c r="AU66" s="6" t="str">
        <f t="shared" si="58"/>
        <v>BDL</v>
      </c>
      <c r="AV66" s="6" t="str">
        <f t="shared" si="58"/>
        <v>BDL</v>
      </c>
      <c r="AW66" s="6" t="str">
        <f t="shared" si="58"/>
        <v>BDL</v>
      </c>
      <c r="AX66" s="6">
        <f t="shared" si="58"/>
        <v>0.73799999999999999</v>
      </c>
      <c r="AY66" s="6" t="str">
        <f t="shared" si="58"/>
        <v>BDL</v>
      </c>
      <c r="AZ66" s="6" t="str">
        <f t="shared" si="58"/>
        <v>BDL</v>
      </c>
      <c r="BA66" s="6">
        <f t="shared" si="58"/>
        <v>99.262</v>
      </c>
      <c r="BB66" s="6" t="e">
        <f t="shared" si="46"/>
        <v>#N/A</v>
      </c>
      <c r="BC66" s="6" t="e">
        <f t="shared" si="47"/>
        <v>#N/A</v>
      </c>
      <c r="BD66" s="6" t="e">
        <f t="shared" si="48"/>
        <v>#N/A</v>
      </c>
      <c r="BE66" s="6" t="e">
        <f t="shared" si="49"/>
        <v>#N/A</v>
      </c>
      <c r="BF66" s="6" t="e">
        <f t="shared" si="59"/>
        <v>#N/A</v>
      </c>
      <c r="BG66" s="6" t="e">
        <f t="shared" si="59"/>
        <v>#N/A</v>
      </c>
      <c r="BH66" s="6" t="e">
        <f t="shared" si="59"/>
        <v>#N/A</v>
      </c>
      <c r="BI66" s="6" t="e">
        <f t="shared" si="59"/>
        <v>#N/A</v>
      </c>
      <c r="BJ66" s="6" t="e">
        <f t="shared" si="53"/>
        <v>#N/A</v>
      </c>
      <c r="BK66" s="6" t="e">
        <f t="shared" si="53"/>
        <v>#N/A</v>
      </c>
      <c r="BL66" s="6" t="e">
        <f t="shared" si="53"/>
        <v>#N/A</v>
      </c>
      <c r="BM66" s="6" t="e">
        <f t="shared" si="53"/>
        <v>#N/A</v>
      </c>
      <c r="BN66" s="6" t="e">
        <f t="shared" si="53"/>
        <v>#N/A</v>
      </c>
      <c r="BO66" s="6" t="e">
        <f t="shared" si="53"/>
        <v>#N/A</v>
      </c>
      <c r="BP66" s="6" t="e">
        <f t="shared" si="53"/>
        <v>#N/A</v>
      </c>
      <c r="BQ66" s="6" t="e">
        <f t="shared" si="53"/>
        <v>#N/A</v>
      </c>
      <c r="BR66" s="6" t="e">
        <f t="shared" si="53"/>
        <v>#N/A</v>
      </c>
      <c r="BS66" s="6" t="e">
        <f t="shared" si="53"/>
        <v>#N/A</v>
      </c>
      <c r="BT66" s="6" t="e">
        <f t="shared" si="54"/>
        <v>#N/A</v>
      </c>
      <c r="BU66" s="6" t="e">
        <f t="shared" si="54"/>
        <v>#N/A</v>
      </c>
      <c r="BV66" s="6" t="e">
        <f t="shared" si="54"/>
        <v>#N/A</v>
      </c>
      <c r="BW66" s="6" t="e">
        <f t="shared" si="54"/>
        <v>#N/A</v>
      </c>
      <c r="BX66" s="6" t="e">
        <f t="shared" si="54"/>
        <v>#N/A</v>
      </c>
      <c r="BY66" s="6" t="e">
        <f t="shared" si="54"/>
        <v>#N/A</v>
      </c>
      <c r="BZ66" s="6" t="e">
        <f t="shared" si="54"/>
        <v>#N/A</v>
      </c>
      <c r="CA66" s="6" t="e">
        <f t="shared" si="54"/>
        <v>#N/A</v>
      </c>
      <c r="CB66" s="6" t="e">
        <f t="shared" si="54"/>
        <v>#N/A</v>
      </c>
    </row>
    <row r="67" spans="1:80" hidden="1" x14ac:dyDescent="0.2">
      <c r="A67" s="6">
        <v>65</v>
      </c>
      <c r="B67" s="6" t="b">
        <v>1</v>
      </c>
      <c r="C67" s="6" t="s">
        <v>302</v>
      </c>
      <c r="D67" s="6" t="s">
        <v>309</v>
      </c>
      <c r="E67" s="6" t="str">
        <f t="shared" ref="E67:E98" si="60">VLOOKUP(X67,loads,3,FALSE)</f>
        <v>CN29</v>
      </c>
      <c r="F67" s="6" t="s">
        <v>305</v>
      </c>
      <c r="G67" s="7">
        <v>2</v>
      </c>
      <c r="H67" s="7" t="s">
        <v>627</v>
      </c>
      <c r="I67" s="7" t="s">
        <v>983</v>
      </c>
      <c r="J67" s="6" t="s">
        <v>137</v>
      </c>
      <c r="K67" s="6" t="s">
        <v>30</v>
      </c>
      <c r="L67" s="10">
        <v>15.708</v>
      </c>
      <c r="M67" s="6">
        <v>20</v>
      </c>
      <c r="N67" s="6"/>
      <c r="O67" s="6"/>
      <c r="P67" s="6">
        <v>40</v>
      </c>
      <c r="Q67" s="8">
        <f t="shared" ref="Q67:Q98" si="61">Z67*Y67/L67</f>
        <v>40.01069518716578</v>
      </c>
      <c r="R67" s="6">
        <v>7</v>
      </c>
      <c r="S67" s="6"/>
      <c r="T67" s="6">
        <v>11.52</v>
      </c>
      <c r="U67" s="6">
        <f t="shared" ref="U67:U98" si="62">VLOOKUP(W67,loads,5,FALSE)</f>
        <v>0</v>
      </c>
      <c r="V67" s="6"/>
      <c r="W67" s="6" t="s">
        <v>306</v>
      </c>
      <c r="X67" s="6" t="s">
        <v>306</v>
      </c>
      <c r="Y67" s="6">
        <v>30.96</v>
      </c>
      <c r="Z67" s="10">
        <f t="shared" ref="Z67:Z98" si="63">VLOOKUP(W67,loads,6,FALSE)</f>
        <v>20.3</v>
      </c>
      <c r="AA67" s="6" t="s">
        <v>307</v>
      </c>
      <c r="AB67" s="9" t="s">
        <v>226</v>
      </c>
      <c r="AC67" s="9" t="s">
        <v>212</v>
      </c>
      <c r="AD67" s="6">
        <v>30.004999999999999</v>
      </c>
      <c r="AE67" s="6">
        <v>11.3</v>
      </c>
      <c r="AF67" s="6">
        <f t="shared" ref="AF67:AF98" si="64">VLOOKUP(C67,nanodrop,2,FALSE)</f>
        <v>12.624719101123596</v>
      </c>
      <c r="AG67" s="11">
        <f t="shared" ref="AG67:AG98" si="65">(AF67*AD67)/(Z67*Y67)</f>
        <v>0.60272383343709579</v>
      </c>
      <c r="AH67" s="6" t="e">
        <f t="shared" ref="AH67:AH98" si="66">VLOOKUP($C67,pIdata,3,FALSE)</f>
        <v>#N/A</v>
      </c>
      <c r="AI67" s="6" t="e">
        <f t="shared" ref="AI67:AI98" si="67">VLOOKUP($C67,iceAreaData,4,FALSE)</f>
        <v>#N/A</v>
      </c>
      <c r="AJ67" s="6" t="e">
        <f t="shared" ref="AJ67:AJ98" si="68">VLOOKUP($C67,iceAreaData,5,FALSE)</f>
        <v>#N/A</v>
      </c>
      <c r="AK67" s="6" t="e">
        <f t="shared" si="57"/>
        <v>#N/A</v>
      </c>
      <c r="AL67" s="6" t="e">
        <f t="shared" si="57"/>
        <v>#N/A</v>
      </c>
      <c r="AM67" s="6" t="e">
        <f t="shared" si="57"/>
        <v>#N/A</v>
      </c>
      <c r="AN67" s="6" t="e">
        <f t="shared" si="57"/>
        <v>#N/A</v>
      </c>
      <c r="AO67" s="6" t="e">
        <f t="shared" si="57"/>
        <v>#N/A</v>
      </c>
      <c r="AP67" s="8">
        <f t="shared" ref="AP67:AP98" si="69">VLOOKUP($C67,dataSEC,2,FALSE)</f>
        <v>0.18</v>
      </c>
      <c r="AQ67" s="8">
        <f t="shared" ref="AQ67:AQ98" si="70">VLOOKUP($C67,dataSEC,3,FALSE)</f>
        <v>0</v>
      </c>
      <c r="AR67" s="6">
        <f t="shared" ref="AR67:AR98" si="71">VLOOKUP($C67,dataSEC,4,FALSE)</f>
        <v>0</v>
      </c>
      <c r="AS67" s="42">
        <f t="shared" ref="AS67:AS98" si="72">VLOOKUP(C67,data_HCP,2,FALSE)</f>
        <v>392</v>
      </c>
      <c r="AT67" s="6" t="e">
        <f t="shared" si="58"/>
        <v>#N/A</v>
      </c>
      <c r="AU67" s="6" t="e">
        <f t="shared" si="58"/>
        <v>#N/A</v>
      </c>
      <c r="AV67" s="6" t="e">
        <f t="shared" si="58"/>
        <v>#N/A</v>
      </c>
      <c r="AW67" s="6" t="e">
        <f t="shared" si="58"/>
        <v>#N/A</v>
      </c>
      <c r="AX67" s="6" t="e">
        <f t="shared" si="58"/>
        <v>#N/A</v>
      </c>
      <c r="AY67" s="6" t="e">
        <f t="shared" si="58"/>
        <v>#N/A</v>
      </c>
      <c r="AZ67" s="6" t="e">
        <f t="shared" si="58"/>
        <v>#N/A</v>
      </c>
      <c r="BA67" s="6" t="e">
        <f t="shared" si="58"/>
        <v>#N/A</v>
      </c>
      <c r="BB67" s="6" t="e">
        <f t="shared" ref="BB67:BB98" si="73">VLOOKUP($C67,data_nrCESDS,3,FALSE)</f>
        <v>#N/A</v>
      </c>
      <c r="BC67" s="6" t="e">
        <f t="shared" ref="BC67:BC98" si="74">VLOOKUP($C67,data_nrCESDS,5,FALSE)</f>
        <v>#N/A</v>
      </c>
      <c r="BD67" s="6" t="e">
        <f t="shared" ref="BD67:BD98" si="75">VLOOKUP($C67,data_nrCESDS,14,FALSE)</f>
        <v>#N/A</v>
      </c>
      <c r="BE67" s="6" t="e">
        <f t="shared" ref="BE67:BE98" si="76">VLOOKUP($C67,data_nrCESDS,15,FALSE)</f>
        <v>#N/A</v>
      </c>
      <c r="BF67" s="6" t="e">
        <f t="shared" si="59"/>
        <v>#N/A</v>
      </c>
      <c r="BG67" s="6" t="e">
        <f t="shared" si="59"/>
        <v>#N/A</v>
      </c>
      <c r="BH67" s="6" t="e">
        <f t="shared" si="59"/>
        <v>#N/A</v>
      </c>
      <c r="BI67" s="6" t="e">
        <f t="shared" si="59"/>
        <v>#N/A</v>
      </c>
      <c r="BJ67" s="6" t="e">
        <f t="shared" si="53"/>
        <v>#N/A</v>
      </c>
      <c r="BK67" s="6" t="e">
        <f t="shared" si="53"/>
        <v>#N/A</v>
      </c>
      <c r="BL67" s="6" t="e">
        <f t="shared" si="53"/>
        <v>#N/A</v>
      </c>
      <c r="BM67" s="6" t="e">
        <f t="shared" si="53"/>
        <v>#N/A</v>
      </c>
      <c r="BN67" s="6" t="e">
        <f t="shared" si="53"/>
        <v>#N/A</v>
      </c>
      <c r="BO67" s="6" t="e">
        <f t="shared" si="53"/>
        <v>#N/A</v>
      </c>
      <c r="BP67" s="6" t="e">
        <f t="shared" si="53"/>
        <v>#N/A</v>
      </c>
      <c r="BQ67" s="6" t="e">
        <f t="shared" si="53"/>
        <v>#N/A</v>
      </c>
      <c r="BR67" s="6" t="e">
        <f t="shared" si="53"/>
        <v>#N/A</v>
      </c>
      <c r="BS67" s="6" t="e">
        <f t="shared" si="53"/>
        <v>#N/A</v>
      </c>
      <c r="BT67" s="6" t="e">
        <f t="shared" si="54"/>
        <v>#N/A</v>
      </c>
      <c r="BU67" s="6" t="e">
        <f t="shared" si="54"/>
        <v>#N/A</v>
      </c>
      <c r="BV67" s="6" t="e">
        <f t="shared" si="54"/>
        <v>#N/A</v>
      </c>
      <c r="BW67" s="6" t="e">
        <f t="shared" si="54"/>
        <v>#N/A</v>
      </c>
      <c r="BX67" s="6" t="e">
        <f t="shared" si="54"/>
        <v>#N/A</v>
      </c>
      <c r="BY67" s="6" t="e">
        <f t="shared" si="54"/>
        <v>#N/A</v>
      </c>
      <c r="BZ67" s="6" t="e">
        <f t="shared" si="54"/>
        <v>#N/A</v>
      </c>
      <c r="CA67" s="6" t="e">
        <f t="shared" si="54"/>
        <v>#N/A</v>
      </c>
      <c r="CB67" s="6" t="e">
        <f t="shared" si="54"/>
        <v>#N/A</v>
      </c>
    </row>
    <row r="68" spans="1:80" hidden="1" x14ac:dyDescent="0.2">
      <c r="A68" s="6">
        <v>66</v>
      </c>
      <c r="B68" s="6" t="b">
        <v>1</v>
      </c>
      <c r="C68" s="6" t="s">
        <v>303</v>
      </c>
      <c r="D68" s="6" t="s">
        <v>310</v>
      </c>
      <c r="E68" s="6" t="str">
        <f t="shared" si="60"/>
        <v>CN29</v>
      </c>
      <c r="F68" s="6" t="s">
        <v>305</v>
      </c>
      <c r="G68" s="7">
        <v>2</v>
      </c>
      <c r="H68" s="7" t="s">
        <v>627</v>
      </c>
      <c r="I68" s="7" t="s">
        <v>983</v>
      </c>
      <c r="J68" s="6" t="s">
        <v>137</v>
      </c>
      <c r="K68" s="6" t="s">
        <v>30</v>
      </c>
      <c r="L68" s="10">
        <v>15.708</v>
      </c>
      <c r="M68" s="6">
        <v>20</v>
      </c>
      <c r="N68" s="6"/>
      <c r="O68" s="6"/>
      <c r="P68" s="6">
        <v>40</v>
      </c>
      <c r="Q68" s="8">
        <f t="shared" si="61"/>
        <v>40.01069518716578</v>
      </c>
      <c r="R68" s="6">
        <v>7</v>
      </c>
      <c r="S68" s="6"/>
      <c r="T68" s="6">
        <v>11.85</v>
      </c>
      <c r="U68" s="6">
        <f t="shared" si="62"/>
        <v>0</v>
      </c>
      <c r="V68" s="6"/>
      <c r="W68" s="6" t="s">
        <v>306</v>
      </c>
      <c r="X68" s="6" t="s">
        <v>306</v>
      </c>
      <c r="Y68" s="6">
        <v>30.96</v>
      </c>
      <c r="Z68" s="10">
        <f t="shared" si="63"/>
        <v>20.3</v>
      </c>
      <c r="AA68" s="6" t="s">
        <v>307</v>
      </c>
      <c r="AB68" s="9" t="s">
        <v>214</v>
      </c>
      <c r="AC68" s="9" t="s">
        <v>239</v>
      </c>
      <c r="AD68" s="6">
        <v>19.995000000000001</v>
      </c>
      <c r="AE68" s="6">
        <v>8.1</v>
      </c>
      <c r="AF68" s="6">
        <f t="shared" si="64"/>
        <v>8.2775280898876407</v>
      </c>
      <c r="AG68" s="11">
        <f t="shared" si="65"/>
        <v>0.26334500285972584</v>
      </c>
      <c r="AH68" s="6" t="e">
        <f t="shared" si="66"/>
        <v>#N/A</v>
      </c>
      <c r="AI68" s="6" t="e">
        <f t="shared" si="67"/>
        <v>#N/A</v>
      </c>
      <c r="AJ68" s="6" t="e">
        <f t="shared" si="68"/>
        <v>#N/A</v>
      </c>
      <c r="AK68" s="6" t="e">
        <f t="shared" si="57"/>
        <v>#N/A</v>
      </c>
      <c r="AL68" s="6" t="e">
        <f t="shared" si="57"/>
        <v>#N/A</v>
      </c>
      <c r="AM68" s="6" t="e">
        <f t="shared" si="57"/>
        <v>#N/A</v>
      </c>
      <c r="AN68" s="6" t="e">
        <f t="shared" si="57"/>
        <v>#N/A</v>
      </c>
      <c r="AO68" s="6" t="e">
        <f t="shared" si="57"/>
        <v>#N/A</v>
      </c>
      <c r="AP68" s="8">
        <f t="shared" si="69"/>
        <v>0.85</v>
      </c>
      <c r="AQ68" s="8">
        <f t="shared" si="70"/>
        <v>0</v>
      </c>
      <c r="AR68" s="6">
        <f t="shared" si="71"/>
        <v>0</v>
      </c>
      <c r="AS68" s="42">
        <f t="shared" si="72"/>
        <v>199</v>
      </c>
      <c r="AT68" s="6" t="e">
        <f t="shared" si="58"/>
        <v>#N/A</v>
      </c>
      <c r="AU68" s="6" t="e">
        <f t="shared" si="58"/>
        <v>#N/A</v>
      </c>
      <c r="AV68" s="6" t="e">
        <f t="shared" si="58"/>
        <v>#N/A</v>
      </c>
      <c r="AW68" s="6" t="e">
        <f t="shared" si="58"/>
        <v>#N/A</v>
      </c>
      <c r="AX68" s="6" t="e">
        <f t="shared" si="58"/>
        <v>#N/A</v>
      </c>
      <c r="AY68" s="6" t="e">
        <f t="shared" si="58"/>
        <v>#N/A</v>
      </c>
      <c r="AZ68" s="6" t="e">
        <f t="shared" si="58"/>
        <v>#N/A</v>
      </c>
      <c r="BA68" s="6" t="e">
        <f t="shared" si="58"/>
        <v>#N/A</v>
      </c>
      <c r="BB68" s="6" t="e">
        <f t="shared" si="73"/>
        <v>#N/A</v>
      </c>
      <c r="BC68" s="6" t="e">
        <f t="shared" si="74"/>
        <v>#N/A</v>
      </c>
      <c r="BD68" s="6" t="e">
        <f t="shared" si="75"/>
        <v>#N/A</v>
      </c>
      <c r="BE68" s="6" t="e">
        <f t="shared" si="76"/>
        <v>#N/A</v>
      </c>
      <c r="BF68" s="6" t="e">
        <f t="shared" si="59"/>
        <v>#N/A</v>
      </c>
      <c r="BG68" s="6" t="e">
        <f t="shared" si="59"/>
        <v>#N/A</v>
      </c>
      <c r="BH68" s="6" t="e">
        <f t="shared" si="59"/>
        <v>#N/A</v>
      </c>
      <c r="BI68" s="6" t="e">
        <f t="shared" si="59"/>
        <v>#N/A</v>
      </c>
      <c r="BJ68" s="6" t="e">
        <f t="shared" si="53"/>
        <v>#N/A</v>
      </c>
      <c r="BK68" s="6" t="e">
        <f t="shared" si="53"/>
        <v>#N/A</v>
      </c>
      <c r="BL68" s="6" t="e">
        <f t="shared" si="53"/>
        <v>#N/A</v>
      </c>
      <c r="BM68" s="6" t="e">
        <f t="shared" si="53"/>
        <v>#N/A</v>
      </c>
      <c r="BN68" s="6" t="e">
        <f t="shared" si="53"/>
        <v>#N/A</v>
      </c>
      <c r="BO68" s="6" t="e">
        <f t="shared" si="53"/>
        <v>#N/A</v>
      </c>
      <c r="BP68" s="6" t="e">
        <f t="shared" si="53"/>
        <v>#N/A</v>
      </c>
      <c r="BQ68" s="6" t="e">
        <f t="shared" si="53"/>
        <v>#N/A</v>
      </c>
      <c r="BR68" s="6" t="e">
        <f t="shared" ref="BJ68:BY93" si="77">VLOOKUP($C68,data_Gmap,COLUMN()-COLUMN($BJ$2)+4,FALSE)</f>
        <v>#N/A</v>
      </c>
      <c r="BS68" s="6" t="e">
        <f t="shared" si="77"/>
        <v>#N/A</v>
      </c>
      <c r="BT68" s="6" t="e">
        <f t="shared" si="54"/>
        <v>#N/A</v>
      </c>
      <c r="BU68" s="6" t="e">
        <f t="shared" si="54"/>
        <v>#N/A</v>
      </c>
      <c r="BV68" s="6" t="e">
        <f t="shared" si="54"/>
        <v>#N/A</v>
      </c>
      <c r="BW68" s="6" t="e">
        <f t="shared" si="54"/>
        <v>#N/A</v>
      </c>
      <c r="BX68" s="6" t="e">
        <f t="shared" si="54"/>
        <v>#N/A</v>
      </c>
      <c r="BY68" s="6" t="e">
        <f t="shared" si="54"/>
        <v>#N/A</v>
      </c>
      <c r="BZ68" s="6" t="e">
        <f t="shared" si="54"/>
        <v>#N/A</v>
      </c>
      <c r="CA68" s="6" t="e">
        <f t="shared" si="54"/>
        <v>#N/A</v>
      </c>
      <c r="CB68" s="6" t="e">
        <f t="shared" si="54"/>
        <v>#N/A</v>
      </c>
    </row>
    <row r="69" spans="1:80" hidden="1" x14ac:dyDescent="0.2">
      <c r="A69" s="6">
        <v>67</v>
      </c>
      <c r="B69" s="6" t="b">
        <v>1</v>
      </c>
      <c r="C69" s="6" t="s">
        <v>304</v>
      </c>
      <c r="D69" s="6" t="s">
        <v>311</v>
      </c>
      <c r="E69" s="6" t="str">
        <f t="shared" si="60"/>
        <v>CN29</v>
      </c>
      <c r="F69" s="6" t="s">
        <v>305</v>
      </c>
      <c r="G69" s="7">
        <v>2</v>
      </c>
      <c r="H69" s="7" t="s">
        <v>627</v>
      </c>
      <c r="I69" s="7" t="s">
        <v>983</v>
      </c>
      <c r="J69" s="6" t="s">
        <v>137</v>
      </c>
      <c r="K69" s="6" t="s">
        <v>30</v>
      </c>
      <c r="L69" s="10">
        <v>15.708</v>
      </c>
      <c r="M69" s="6">
        <v>20</v>
      </c>
      <c r="N69" s="6"/>
      <c r="O69" s="6"/>
      <c r="P69" s="6">
        <v>40</v>
      </c>
      <c r="Q69" s="8">
        <f t="shared" si="61"/>
        <v>40.01069518716578</v>
      </c>
      <c r="R69" s="6">
        <v>7</v>
      </c>
      <c r="S69" s="6"/>
      <c r="T69" s="6">
        <v>12.07</v>
      </c>
      <c r="U69" s="6">
        <f t="shared" si="62"/>
        <v>0</v>
      </c>
      <c r="V69" s="6"/>
      <c r="W69" s="6" t="s">
        <v>306</v>
      </c>
      <c r="X69" s="6" t="s">
        <v>306</v>
      </c>
      <c r="Y69" s="6">
        <v>30.96</v>
      </c>
      <c r="Z69" s="10">
        <f t="shared" si="63"/>
        <v>20.3</v>
      </c>
      <c r="AA69" s="6" t="s">
        <v>307</v>
      </c>
      <c r="AB69" s="9" t="s">
        <v>308</v>
      </c>
      <c r="AC69" s="9" t="s">
        <v>240</v>
      </c>
      <c r="AD69" s="6">
        <v>90.006</v>
      </c>
      <c r="AE69" s="6">
        <v>0.99299999999999999</v>
      </c>
      <c r="AF69" s="6">
        <f t="shared" si="64"/>
        <v>1.0322097378277153</v>
      </c>
      <c r="AG69" s="11">
        <f t="shared" si="65"/>
        <v>0.14782314008051281</v>
      </c>
      <c r="AH69" s="6" t="e">
        <f t="shared" si="66"/>
        <v>#N/A</v>
      </c>
      <c r="AI69" s="6" t="e">
        <f t="shared" si="67"/>
        <v>#N/A</v>
      </c>
      <c r="AJ69" s="6" t="e">
        <f t="shared" si="68"/>
        <v>#N/A</v>
      </c>
      <c r="AK69" s="6" t="e">
        <f t="shared" si="57"/>
        <v>#N/A</v>
      </c>
      <c r="AL69" s="6" t="e">
        <f t="shared" si="57"/>
        <v>#N/A</v>
      </c>
      <c r="AM69" s="6" t="e">
        <f t="shared" si="57"/>
        <v>#N/A</v>
      </c>
      <c r="AN69" s="6" t="e">
        <f t="shared" si="57"/>
        <v>#N/A</v>
      </c>
      <c r="AO69" s="6" t="e">
        <f t="shared" si="57"/>
        <v>#N/A</v>
      </c>
      <c r="AP69" s="8">
        <f t="shared" si="69"/>
        <v>1.24</v>
      </c>
      <c r="AQ69" s="8">
        <f t="shared" si="70"/>
        <v>0</v>
      </c>
      <c r="AR69" s="6">
        <f t="shared" si="71"/>
        <v>0</v>
      </c>
      <c r="AS69" s="42">
        <f t="shared" si="72"/>
        <v>129</v>
      </c>
      <c r="AT69" s="6" t="e">
        <f t="shared" si="58"/>
        <v>#N/A</v>
      </c>
      <c r="AU69" s="6" t="e">
        <f t="shared" si="58"/>
        <v>#N/A</v>
      </c>
      <c r="AV69" s="6" t="e">
        <f t="shared" si="58"/>
        <v>#N/A</v>
      </c>
      <c r="AW69" s="6" t="e">
        <f t="shared" si="58"/>
        <v>#N/A</v>
      </c>
      <c r="AX69" s="6" t="e">
        <f t="shared" si="58"/>
        <v>#N/A</v>
      </c>
      <c r="AY69" s="6" t="e">
        <f t="shared" si="58"/>
        <v>#N/A</v>
      </c>
      <c r="AZ69" s="6" t="e">
        <f t="shared" si="58"/>
        <v>#N/A</v>
      </c>
      <c r="BA69" s="6" t="e">
        <f t="shared" si="58"/>
        <v>#N/A</v>
      </c>
      <c r="BB69" s="6" t="e">
        <f t="shared" si="73"/>
        <v>#N/A</v>
      </c>
      <c r="BC69" s="6" t="e">
        <f t="shared" si="74"/>
        <v>#N/A</v>
      </c>
      <c r="BD69" s="6" t="e">
        <f t="shared" si="75"/>
        <v>#N/A</v>
      </c>
      <c r="BE69" s="6" t="e">
        <f t="shared" si="76"/>
        <v>#N/A</v>
      </c>
      <c r="BF69" s="6" t="e">
        <f t="shared" si="59"/>
        <v>#N/A</v>
      </c>
      <c r="BG69" s="6" t="e">
        <f t="shared" si="59"/>
        <v>#N/A</v>
      </c>
      <c r="BH69" s="6" t="e">
        <f t="shared" si="59"/>
        <v>#N/A</v>
      </c>
      <c r="BI69" s="6" t="e">
        <f t="shared" si="59"/>
        <v>#N/A</v>
      </c>
      <c r="BJ69" s="6" t="e">
        <f t="shared" si="77"/>
        <v>#N/A</v>
      </c>
      <c r="BK69" s="6" t="e">
        <f t="shared" si="77"/>
        <v>#N/A</v>
      </c>
      <c r="BL69" s="6" t="e">
        <f t="shared" si="77"/>
        <v>#N/A</v>
      </c>
      <c r="BM69" s="6" t="e">
        <f t="shared" si="77"/>
        <v>#N/A</v>
      </c>
      <c r="BN69" s="6" t="e">
        <f t="shared" si="77"/>
        <v>#N/A</v>
      </c>
      <c r="BO69" s="6" t="e">
        <f t="shared" si="77"/>
        <v>#N/A</v>
      </c>
      <c r="BP69" s="6" t="e">
        <f t="shared" si="77"/>
        <v>#N/A</v>
      </c>
      <c r="BQ69" s="6" t="e">
        <f t="shared" si="77"/>
        <v>#N/A</v>
      </c>
      <c r="BR69" s="6" t="e">
        <f t="shared" si="77"/>
        <v>#N/A</v>
      </c>
      <c r="BS69" s="6" t="e">
        <f t="shared" si="77"/>
        <v>#N/A</v>
      </c>
      <c r="BT69" s="6" t="e">
        <f t="shared" si="54"/>
        <v>#N/A</v>
      </c>
      <c r="BU69" s="6" t="e">
        <f t="shared" si="54"/>
        <v>#N/A</v>
      </c>
      <c r="BV69" s="6" t="e">
        <f t="shared" si="54"/>
        <v>#N/A</v>
      </c>
      <c r="BW69" s="6" t="e">
        <f t="shared" si="54"/>
        <v>#N/A</v>
      </c>
      <c r="BX69" s="6" t="e">
        <f t="shared" si="54"/>
        <v>#N/A</v>
      </c>
      <c r="BY69" s="6" t="e">
        <f t="shared" si="54"/>
        <v>#N/A</v>
      </c>
      <c r="BZ69" s="6" t="e">
        <f t="shared" si="54"/>
        <v>#N/A</v>
      </c>
      <c r="CA69" s="6" t="e">
        <f t="shared" si="54"/>
        <v>#N/A</v>
      </c>
      <c r="CB69" s="6" t="e">
        <f t="shared" si="54"/>
        <v>#N/A</v>
      </c>
    </row>
    <row r="70" spans="1:80" hidden="1" x14ac:dyDescent="0.2">
      <c r="A70" s="6">
        <v>68</v>
      </c>
      <c r="B70" s="6" t="b">
        <v>0</v>
      </c>
      <c r="C70" s="6" t="s">
        <v>380</v>
      </c>
      <c r="D70" s="6" t="s">
        <v>341</v>
      </c>
      <c r="E70" s="6" t="str">
        <f t="shared" si="60"/>
        <v>K227</v>
      </c>
      <c r="F70" s="6" t="s">
        <v>339</v>
      </c>
      <c r="G70" s="7">
        <v>1</v>
      </c>
      <c r="H70" s="7" t="s">
        <v>627</v>
      </c>
      <c r="I70" s="7" t="s">
        <v>983</v>
      </c>
      <c r="J70" s="6" t="s">
        <v>382</v>
      </c>
      <c r="K70" s="6" t="s">
        <v>30</v>
      </c>
      <c r="L70" s="10">
        <v>8.718</v>
      </c>
      <c r="M70" s="6">
        <v>11.1</v>
      </c>
      <c r="N70" s="6"/>
      <c r="O70" s="6"/>
      <c r="P70" s="6"/>
      <c r="Q70" s="8">
        <f t="shared" si="61"/>
        <v>7.8859830236292732</v>
      </c>
      <c r="R70" s="6">
        <v>7</v>
      </c>
      <c r="S70" s="6"/>
      <c r="T70" s="6">
        <v>10.18</v>
      </c>
      <c r="U70" s="6">
        <f t="shared" si="62"/>
        <v>4.3</v>
      </c>
      <c r="V70" s="6"/>
      <c r="W70" s="6" t="s">
        <v>366</v>
      </c>
      <c r="X70" s="6" t="s">
        <v>349</v>
      </c>
      <c r="Y70" s="6">
        <v>25</v>
      </c>
      <c r="Z70" s="10">
        <f t="shared" si="63"/>
        <v>2.75</v>
      </c>
      <c r="AA70" s="6" t="s">
        <v>168</v>
      </c>
      <c r="AB70" s="9" t="s">
        <v>219</v>
      </c>
      <c r="AC70" s="9" t="s">
        <v>219</v>
      </c>
      <c r="AD70" s="6">
        <v>7.1310000000000002</v>
      </c>
      <c r="AE70" s="6">
        <v>5.5960000000000001</v>
      </c>
      <c r="AF70" s="6">
        <f t="shared" si="64"/>
        <v>5.5960000000000001</v>
      </c>
      <c r="AG70" s="11">
        <f t="shared" si="65"/>
        <v>0.5804374690909091</v>
      </c>
      <c r="AH70" s="6" t="e">
        <f t="shared" si="66"/>
        <v>#N/A</v>
      </c>
      <c r="AI70" s="6" t="e">
        <f t="shared" si="67"/>
        <v>#N/A</v>
      </c>
      <c r="AJ70" s="6" t="e">
        <f t="shared" si="68"/>
        <v>#N/A</v>
      </c>
      <c r="AK70" s="6" t="e">
        <f t="shared" si="57"/>
        <v>#N/A</v>
      </c>
      <c r="AL70" s="6" t="e">
        <f t="shared" si="57"/>
        <v>#N/A</v>
      </c>
      <c r="AM70" s="6" t="e">
        <f t="shared" si="57"/>
        <v>#N/A</v>
      </c>
      <c r="AN70" s="6" t="e">
        <f t="shared" si="57"/>
        <v>#N/A</v>
      </c>
      <c r="AO70" s="6" t="e">
        <f t="shared" si="57"/>
        <v>#N/A</v>
      </c>
      <c r="AP70" s="8" t="e">
        <f t="shared" si="69"/>
        <v>#N/A</v>
      </c>
      <c r="AQ70" s="8" t="e">
        <f t="shared" si="70"/>
        <v>#N/A</v>
      </c>
      <c r="AR70" s="6" t="e">
        <f t="shared" si="71"/>
        <v>#N/A</v>
      </c>
      <c r="AS70" s="42" t="e">
        <f t="shared" si="72"/>
        <v>#N/A</v>
      </c>
      <c r="AT70" s="6" t="e">
        <f t="shared" si="58"/>
        <v>#N/A</v>
      </c>
      <c r="AU70" s="6" t="e">
        <f t="shared" si="58"/>
        <v>#N/A</v>
      </c>
      <c r="AV70" s="6" t="e">
        <f t="shared" si="58"/>
        <v>#N/A</v>
      </c>
      <c r="AW70" s="6" t="e">
        <f t="shared" si="58"/>
        <v>#N/A</v>
      </c>
      <c r="AX70" s="6" t="e">
        <f t="shared" si="58"/>
        <v>#N/A</v>
      </c>
      <c r="AY70" s="6" t="e">
        <f t="shared" si="58"/>
        <v>#N/A</v>
      </c>
      <c r="AZ70" s="6" t="e">
        <f t="shared" si="58"/>
        <v>#N/A</v>
      </c>
      <c r="BA70" s="6" t="e">
        <f t="shared" si="58"/>
        <v>#N/A</v>
      </c>
      <c r="BB70" s="6" t="e">
        <f t="shared" si="73"/>
        <v>#N/A</v>
      </c>
      <c r="BC70" s="6" t="e">
        <f t="shared" si="74"/>
        <v>#N/A</v>
      </c>
      <c r="BD70" s="6" t="e">
        <f t="shared" si="75"/>
        <v>#N/A</v>
      </c>
      <c r="BE70" s="6" t="e">
        <f t="shared" si="76"/>
        <v>#N/A</v>
      </c>
      <c r="BF70" s="6" t="e">
        <f t="shared" si="59"/>
        <v>#N/A</v>
      </c>
      <c r="BG70" s="6" t="e">
        <f t="shared" si="59"/>
        <v>#N/A</v>
      </c>
      <c r="BH70" s="6" t="e">
        <f t="shared" si="59"/>
        <v>#N/A</v>
      </c>
      <c r="BI70" s="6" t="e">
        <f t="shared" si="59"/>
        <v>#N/A</v>
      </c>
      <c r="BJ70" s="6" t="e">
        <f t="shared" si="77"/>
        <v>#N/A</v>
      </c>
      <c r="BK70" s="6" t="e">
        <f t="shared" si="77"/>
        <v>#N/A</v>
      </c>
      <c r="BL70" s="6" t="e">
        <f t="shared" si="77"/>
        <v>#N/A</v>
      </c>
      <c r="BM70" s="6" t="e">
        <f t="shared" si="77"/>
        <v>#N/A</v>
      </c>
      <c r="BN70" s="6" t="e">
        <f t="shared" si="77"/>
        <v>#N/A</v>
      </c>
      <c r="BO70" s="6" t="e">
        <f t="shared" si="77"/>
        <v>#N/A</v>
      </c>
      <c r="BP70" s="6" t="e">
        <f t="shared" si="77"/>
        <v>#N/A</v>
      </c>
      <c r="BQ70" s="6" t="e">
        <f t="shared" si="77"/>
        <v>#N/A</v>
      </c>
      <c r="BR70" s="6" t="e">
        <f t="shared" si="77"/>
        <v>#N/A</v>
      </c>
      <c r="BS70" s="6" t="e">
        <f t="shared" si="77"/>
        <v>#N/A</v>
      </c>
      <c r="BT70" s="6" t="e">
        <f t="shared" si="54"/>
        <v>#N/A</v>
      </c>
      <c r="BU70" s="6" t="e">
        <f t="shared" si="54"/>
        <v>#N/A</v>
      </c>
      <c r="BV70" s="6" t="e">
        <f t="shared" si="54"/>
        <v>#N/A</v>
      </c>
      <c r="BW70" s="6" t="e">
        <f t="shared" si="54"/>
        <v>#N/A</v>
      </c>
      <c r="BX70" s="6" t="e">
        <f t="shared" si="54"/>
        <v>#N/A</v>
      </c>
      <c r="BY70" s="6" t="e">
        <f t="shared" si="54"/>
        <v>#N/A</v>
      </c>
      <c r="BZ70" s="6" t="e">
        <f t="shared" si="54"/>
        <v>#N/A</v>
      </c>
      <c r="CA70" s="6" t="e">
        <f t="shared" si="54"/>
        <v>#N/A</v>
      </c>
      <c r="CB70" s="6" t="e">
        <f t="shared" si="54"/>
        <v>#N/A</v>
      </c>
    </row>
    <row r="71" spans="1:80" hidden="1" x14ac:dyDescent="0.2">
      <c r="A71" s="6">
        <v>69</v>
      </c>
      <c r="B71" s="6" t="b">
        <v>1</v>
      </c>
      <c r="C71" s="6" t="s">
        <v>381</v>
      </c>
      <c r="D71" s="6" t="s">
        <v>342</v>
      </c>
      <c r="E71" s="6" t="str">
        <f t="shared" si="60"/>
        <v>K227</v>
      </c>
      <c r="F71" s="6" t="s">
        <v>339</v>
      </c>
      <c r="G71" s="7">
        <v>1</v>
      </c>
      <c r="H71" s="7" t="s">
        <v>627</v>
      </c>
      <c r="I71" s="7" t="s">
        <v>983</v>
      </c>
      <c r="J71" s="6" t="s">
        <v>382</v>
      </c>
      <c r="K71" s="6" t="s">
        <v>30</v>
      </c>
      <c r="L71" s="10">
        <v>8.718</v>
      </c>
      <c r="M71" s="6">
        <v>11.1</v>
      </c>
      <c r="N71" s="6"/>
      <c r="O71" s="6"/>
      <c r="P71" s="6"/>
      <c r="Q71" s="8">
        <f t="shared" si="61"/>
        <v>7.8859830236292732</v>
      </c>
      <c r="R71" s="6">
        <v>7</v>
      </c>
      <c r="S71" s="6"/>
      <c r="T71" s="6"/>
      <c r="U71" s="6">
        <f t="shared" si="62"/>
        <v>4.3</v>
      </c>
      <c r="V71" s="6"/>
      <c r="W71" s="6" t="s">
        <v>366</v>
      </c>
      <c r="X71" s="6" t="s">
        <v>349</v>
      </c>
      <c r="Y71" s="6">
        <v>25</v>
      </c>
      <c r="Z71" s="10">
        <f t="shared" si="63"/>
        <v>2.75</v>
      </c>
      <c r="AA71" s="6" t="s">
        <v>168</v>
      </c>
      <c r="AB71" s="9" t="s">
        <v>219</v>
      </c>
      <c r="AC71" s="9" t="s">
        <v>219</v>
      </c>
      <c r="AD71" s="6">
        <v>5.4960000000000004</v>
      </c>
      <c r="AE71" s="6">
        <v>7.0510000000000002</v>
      </c>
      <c r="AF71" s="6">
        <f t="shared" si="64"/>
        <v>7.18</v>
      </c>
      <c r="AG71" s="11">
        <f t="shared" si="65"/>
        <v>0.5739822545454546</v>
      </c>
      <c r="AH71" s="6">
        <f t="shared" si="66"/>
        <v>9.1199999999999992</v>
      </c>
      <c r="AI71" s="6">
        <f t="shared" si="67"/>
        <v>26.4</v>
      </c>
      <c r="AJ71" s="6">
        <f t="shared" si="68"/>
        <v>7.9</v>
      </c>
      <c r="AK71" s="6" t="e">
        <f t="shared" si="57"/>
        <v>#N/A</v>
      </c>
      <c r="AL71" s="6" t="e">
        <f t="shared" si="57"/>
        <v>#N/A</v>
      </c>
      <c r="AM71" s="6" t="e">
        <f t="shared" si="57"/>
        <v>#N/A</v>
      </c>
      <c r="AN71" s="6" t="e">
        <f t="shared" si="57"/>
        <v>#N/A</v>
      </c>
      <c r="AO71" s="6" t="e">
        <f t="shared" si="57"/>
        <v>#N/A</v>
      </c>
      <c r="AP71" s="8">
        <f t="shared" si="69"/>
        <v>0.41</v>
      </c>
      <c r="AQ71" s="8">
        <f t="shared" si="70"/>
        <v>0</v>
      </c>
      <c r="AR71" s="6">
        <f t="shared" si="71"/>
        <v>0</v>
      </c>
      <c r="AS71" s="42" t="e">
        <f t="shared" si="72"/>
        <v>#N/A</v>
      </c>
      <c r="AT71" s="6">
        <f t="shared" si="58"/>
        <v>1.62</v>
      </c>
      <c r="AU71" s="6">
        <f t="shared" si="58"/>
        <v>4.6139999999999999</v>
      </c>
      <c r="AV71" s="6">
        <f t="shared" si="58"/>
        <v>7.8360000000000003</v>
      </c>
      <c r="AW71" s="6">
        <f t="shared" si="58"/>
        <v>13.801</v>
      </c>
      <c r="AX71" s="6">
        <f t="shared" si="58"/>
        <v>64.361999999999995</v>
      </c>
      <c r="AY71" s="6">
        <f t="shared" si="58"/>
        <v>5.9029999999999996</v>
      </c>
      <c r="AZ71" s="6">
        <f t="shared" si="58"/>
        <v>0.85799999999999998</v>
      </c>
      <c r="BA71" s="6">
        <f t="shared" si="58"/>
        <v>1.0069999999999999</v>
      </c>
      <c r="BB71" s="6" t="e">
        <f t="shared" si="73"/>
        <v>#N/A</v>
      </c>
      <c r="BC71" s="6" t="e">
        <f t="shared" si="74"/>
        <v>#N/A</v>
      </c>
      <c r="BD71" s="6" t="e">
        <f t="shared" si="75"/>
        <v>#N/A</v>
      </c>
      <c r="BE71" s="6" t="e">
        <f t="shared" si="76"/>
        <v>#N/A</v>
      </c>
      <c r="BF71" s="6" t="e">
        <f t="shared" si="59"/>
        <v>#N/A</v>
      </c>
      <c r="BG71" s="6" t="e">
        <f t="shared" si="59"/>
        <v>#N/A</v>
      </c>
      <c r="BH71" s="6" t="e">
        <f t="shared" si="59"/>
        <v>#N/A</v>
      </c>
      <c r="BI71" s="6" t="e">
        <f t="shared" si="59"/>
        <v>#N/A</v>
      </c>
      <c r="BJ71" s="6">
        <f t="shared" si="77"/>
        <v>4</v>
      </c>
      <c r="BK71" s="6">
        <f t="shared" si="77"/>
        <v>2</v>
      </c>
      <c r="BL71" s="6">
        <f t="shared" si="77"/>
        <v>24.4</v>
      </c>
      <c r="BM71" s="6">
        <f t="shared" si="77"/>
        <v>0.7</v>
      </c>
      <c r="BN71" s="6">
        <f t="shared" si="77"/>
        <v>0.4</v>
      </c>
      <c r="BO71" s="6">
        <f t="shared" si="77"/>
        <v>1.3</v>
      </c>
      <c r="BP71" s="6">
        <f t="shared" si="77"/>
        <v>2.8</v>
      </c>
      <c r="BQ71" s="6">
        <f t="shared" si="77"/>
        <v>66.900000000000006</v>
      </c>
      <c r="BR71" s="6">
        <f t="shared" si="77"/>
        <v>1.8</v>
      </c>
      <c r="BS71" s="6">
        <f t="shared" si="77"/>
        <v>0.5</v>
      </c>
      <c r="BT71" s="6">
        <f t="shared" si="54"/>
        <v>0.2</v>
      </c>
      <c r="BU71" s="6">
        <f t="shared" si="54"/>
        <v>15.8</v>
      </c>
      <c r="BV71" s="6">
        <f t="shared" si="54"/>
        <v>6.2</v>
      </c>
      <c r="BW71" s="6">
        <f t="shared" si="54"/>
        <v>0.3</v>
      </c>
      <c r="BX71" s="6">
        <f t="shared" si="54"/>
        <v>2.4</v>
      </c>
      <c r="BY71" s="6">
        <f t="shared" si="54"/>
        <v>0.1</v>
      </c>
      <c r="BZ71" s="6">
        <f t="shared" si="54"/>
        <v>0.2</v>
      </c>
      <c r="CA71" s="6">
        <f t="shared" si="54"/>
        <v>0.1</v>
      </c>
      <c r="CB71" s="6" t="str">
        <f t="shared" si="54"/>
        <v>BPQL</v>
      </c>
    </row>
    <row r="72" spans="1:80" hidden="1" x14ac:dyDescent="0.2">
      <c r="A72" s="6">
        <v>70</v>
      </c>
      <c r="B72" s="6" t="b">
        <v>0</v>
      </c>
      <c r="C72" s="6" t="s">
        <v>401</v>
      </c>
      <c r="D72" s="6" t="s">
        <v>341</v>
      </c>
      <c r="E72" s="6" t="str">
        <f t="shared" si="60"/>
        <v>K49</v>
      </c>
      <c r="F72" s="6" t="s">
        <v>340</v>
      </c>
      <c r="G72" s="7">
        <v>1</v>
      </c>
      <c r="H72" s="7" t="s">
        <v>627</v>
      </c>
      <c r="I72" s="7" t="s">
        <v>983</v>
      </c>
      <c r="J72" s="6" t="s">
        <v>382</v>
      </c>
      <c r="K72" s="6" t="s">
        <v>30</v>
      </c>
      <c r="L72" s="10">
        <v>8.718</v>
      </c>
      <c r="M72" s="6">
        <v>11.1</v>
      </c>
      <c r="N72" s="6"/>
      <c r="O72" s="6"/>
      <c r="P72" s="6"/>
      <c r="Q72" s="8">
        <f t="shared" si="61"/>
        <v>9.2739160357880266</v>
      </c>
      <c r="R72" s="6">
        <v>7</v>
      </c>
      <c r="S72" s="6"/>
      <c r="T72" s="6">
        <v>10.14</v>
      </c>
      <c r="U72" s="6">
        <f t="shared" si="62"/>
        <v>4.54</v>
      </c>
      <c r="V72" s="6"/>
      <c r="W72" s="6" t="s">
        <v>363</v>
      </c>
      <c r="X72" s="6" t="s">
        <v>343</v>
      </c>
      <c r="Y72" s="6">
        <v>105</v>
      </c>
      <c r="Z72" s="10">
        <f t="shared" si="63"/>
        <v>0.77</v>
      </c>
      <c r="AA72" s="6" t="s">
        <v>168</v>
      </c>
      <c r="AB72" s="9" t="s">
        <v>219</v>
      </c>
      <c r="AC72" s="9" t="s">
        <v>219</v>
      </c>
      <c r="AD72" s="6">
        <v>7.6749999999999998</v>
      </c>
      <c r="AE72" s="6">
        <v>6.3440000000000003</v>
      </c>
      <c r="AF72" s="6">
        <f t="shared" si="64"/>
        <v>6.3440000000000003</v>
      </c>
      <c r="AG72" s="11">
        <f t="shared" si="65"/>
        <v>0.60222881880024737</v>
      </c>
      <c r="AH72" s="6" t="e">
        <f t="shared" si="66"/>
        <v>#N/A</v>
      </c>
      <c r="AI72" s="6" t="e">
        <f t="shared" si="67"/>
        <v>#N/A</v>
      </c>
      <c r="AJ72" s="6" t="e">
        <f t="shared" si="68"/>
        <v>#N/A</v>
      </c>
      <c r="AK72" s="6" t="e">
        <f t="shared" si="57"/>
        <v>#N/A</v>
      </c>
      <c r="AL72" s="6" t="e">
        <f t="shared" si="57"/>
        <v>#N/A</v>
      </c>
      <c r="AM72" s="6" t="e">
        <f t="shared" si="57"/>
        <v>#N/A</v>
      </c>
      <c r="AN72" s="6" t="e">
        <f t="shared" si="57"/>
        <v>#N/A</v>
      </c>
      <c r="AO72" s="6" t="e">
        <f t="shared" si="57"/>
        <v>#N/A</v>
      </c>
      <c r="AP72" s="8" t="e">
        <f t="shared" si="69"/>
        <v>#N/A</v>
      </c>
      <c r="AQ72" s="8" t="e">
        <f t="shared" si="70"/>
        <v>#N/A</v>
      </c>
      <c r="AR72" s="6" t="e">
        <f t="shared" si="71"/>
        <v>#N/A</v>
      </c>
      <c r="AS72" s="42" t="e">
        <f t="shared" si="72"/>
        <v>#N/A</v>
      </c>
      <c r="AT72" s="6" t="e">
        <f t="shared" si="58"/>
        <v>#N/A</v>
      </c>
      <c r="AU72" s="6" t="e">
        <f t="shared" si="58"/>
        <v>#N/A</v>
      </c>
      <c r="AV72" s="6" t="e">
        <f t="shared" si="58"/>
        <v>#N/A</v>
      </c>
      <c r="AW72" s="6" t="e">
        <f t="shared" si="58"/>
        <v>#N/A</v>
      </c>
      <c r="AX72" s="6" t="e">
        <f t="shared" si="58"/>
        <v>#N/A</v>
      </c>
      <c r="AY72" s="6" t="e">
        <f t="shared" si="58"/>
        <v>#N/A</v>
      </c>
      <c r="AZ72" s="6" t="e">
        <f t="shared" si="58"/>
        <v>#N/A</v>
      </c>
      <c r="BA72" s="6" t="e">
        <f t="shared" si="58"/>
        <v>#N/A</v>
      </c>
      <c r="BB72" s="6" t="e">
        <f t="shared" si="73"/>
        <v>#N/A</v>
      </c>
      <c r="BC72" s="6" t="e">
        <f t="shared" si="74"/>
        <v>#N/A</v>
      </c>
      <c r="BD72" s="6" t="e">
        <f t="shared" si="75"/>
        <v>#N/A</v>
      </c>
      <c r="BE72" s="6" t="e">
        <f t="shared" si="76"/>
        <v>#N/A</v>
      </c>
      <c r="BF72" s="6" t="e">
        <f t="shared" si="59"/>
        <v>#N/A</v>
      </c>
      <c r="BG72" s="6" t="e">
        <f t="shared" si="59"/>
        <v>#N/A</v>
      </c>
      <c r="BH72" s="6" t="e">
        <f t="shared" si="59"/>
        <v>#N/A</v>
      </c>
      <c r="BI72" s="6" t="e">
        <f t="shared" si="59"/>
        <v>#N/A</v>
      </c>
      <c r="BJ72" s="6" t="e">
        <f t="shared" si="77"/>
        <v>#N/A</v>
      </c>
      <c r="BK72" s="6" t="e">
        <f t="shared" si="77"/>
        <v>#N/A</v>
      </c>
      <c r="BL72" s="6" t="e">
        <f t="shared" si="77"/>
        <v>#N/A</v>
      </c>
      <c r="BM72" s="6" t="e">
        <f t="shared" si="77"/>
        <v>#N/A</v>
      </c>
      <c r="BN72" s="6" t="e">
        <f t="shared" si="77"/>
        <v>#N/A</v>
      </c>
      <c r="BO72" s="6" t="e">
        <f t="shared" si="77"/>
        <v>#N/A</v>
      </c>
      <c r="BP72" s="6" t="e">
        <f t="shared" si="77"/>
        <v>#N/A</v>
      </c>
      <c r="BQ72" s="6" t="e">
        <f t="shared" si="77"/>
        <v>#N/A</v>
      </c>
      <c r="BR72" s="6" t="e">
        <f t="shared" si="77"/>
        <v>#N/A</v>
      </c>
      <c r="BS72" s="6" t="e">
        <f t="shared" si="77"/>
        <v>#N/A</v>
      </c>
      <c r="BT72" s="6" t="e">
        <f t="shared" si="54"/>
        <v>#N/A</v>
      </c>
      <c r="BU72" s="6" t="e">
        <f t="shared" si="54"/>
        <v>#N/A</v>
      </c>
      <c r="BV72" s="6" t="e">
        <f t="shared" si="54"/>
        <v>#N/A</v>
      </c>
      <c r="BW72" s="6" t="e">
        <f t="shared" si="54"/>
        <v>#N/A</v>
      </c>
      <c r="BX72" s="6" t="e">
        <f t="shared" si="54"/>
        <v>#N/A</v>
      </c>
      <c r="BY72" s="6" t="e">
        <f t="shared" si="54"/>
        <v>#N/A</v>
      </c>
      <c r="BZ72" s="6" t="e">
        <f t="shared" si="54"/>
        <v>#N/A</v>
      </c>
      <c r="CA72" s="6" t="e">
        <f t="shared" si="54"/>
        <v>#N/A</v>
      </c>
      <c r="CB72" s="6" t="e">
        <f t="shared" si="54"/>
        <v>#N/A</v>
      </c>
    </row>
    <row r="73" spans="1:80" hidden="1" x14ac:dyDescent="0.2">
      <c r="A73" s="6">
        <v>71</v>
      </c>
      <c r="B73" s="6" t="b">
        <v>1</v>
      </c>
      <c r="C73" s="6" t="s">
        <v>402</v>
      </c>
      <c r="D73" s="6" t="s">
        <v>342</v>
      </c>
      <c r="E73" s="6" t="str">
        <f t="shared" si="60"/>
        <v>K49</v>
      </c>
      <c r="F73" s="6" t="s">
        <v>340</v>
      </c>
      <c r="G73" s="7">
        <v>1</v>
      </c>
      <c r="H73" s="7" t="s">
        <v>627</v>
      </c>
      <c r="I73" s="7" t="s">
        <v>983</v>
      </c>
      <c r="J73" s="6" t="s">
        <v>382</v>
      </c>
      <c r="K73" s="6" t="s">
        <v>30</v>
      </c>
      <c r="L73" s="10">
        <v>8.718</v>
      </c>
      <c r="M73" s="6">
        <v>11.1</v>
      </c>
      <c r="N73" s="6"/>
      <c r="O73" s="6"/>
      <c r="P73" s="6"/>
      <c r="Q73" s="8">
        <f t="shared" si="61"/>
        <v>9.2739160357880266</v>
      </c>
      <c r="R73" s="6">
        <v>7</v>
      </c>
      <c r="S73" s="6"/>
      <c r="T73" s="6"/>
      <c r="U73" s="6">
        <f t="shared" si="62"/>
        <v>4.54</v>
      </c>
      <c r="V73" s="6"/>
      <c r="W73" s="6" t="s">
        <v>363</v>
      </c>
      <c r="X73" s="6" t="s">
        <v>343</v>
      </c>
      <c r="Y73" s="6">
        <v>105</v>
      </c>
      <c r="Z73" s="10">
        <f t="shared" si="63"/>
        <v>0.77</v>
      </c>
      <c r="AA73" s="6" t="s">
        <v>168</v>
      </c>
      <c r="AB73" s="9" t="s">
        <v>219</v>
      </c>
      <c r="AC73" s="9" t="s">
        <v>219</v>
      </c>
      <c r="AD73" s="6">
        <v>5.6319999999999997</v>
      </c>
      <c r="AE73" s="6">
        <v>9.23</v>
      </c>
      <c r="AF73" s="6">
        <f t="shared" si="64"/>
        <v>9.89</v>
      </c>
      <c r="AG73" s="11">
        <f t="shared" si="65"/>
        <v>0.68893605442176864</v>
      </c>
      <c r="AH73" s="6">
        <f t="shared" si="66"/>
        <v>9.1199999999999992</v>
      </c>
      <c r="AI73" s="6">
        <f t="shared" si="67"/>
        <v>36.1</v>
      </c>
      <c r="AJ73" s="6">
        <f t="shared" si="68"/>
        <v>8.4</v>
      </c>
      <c r="AK73" s="6" t="e">
        <f t="shared" ref="AK73:AO82" si="78">VLOOKUP($C73,intactMSdata,COLUMN()-COLUMN($AK$3)+4,FALSE)</f>
        <v>#N/A</v>
      </c>
      <c r="AL73" s="6" t="e">
        <f t="shared" si="78"/>
        <v>#N/A</v>
      </c>
      <c r="AM73" s="6" t="e">
        <f t="shared" si="78"/>
        <v>#N/A</v>
      </c>
      <c r="AN73" s="6" t="e">
        <f t="shared" si="78"/>
        <v>#N/A</v>
      </c>
      <c r="AO73" s="6" t="e">
        <f t="shared" si="78"/>
        <v>#N/A</v>
      </c>
      <c r="AP73" s="8">
        <f t="shared" si="69"/>
        <v>0.26</v>
      </c>
      <c r="AQ73" s="8">
        <f t="shared" si="70"/>
        <v>0</v>
      </c>
      <c r="AR73" s="6">
        <f t="shared" si="71"/>
        <v>0</v>
      </c>
      <c r="AS73" s="42" t="e">
        <f t="shared" si="72"/>
        <v>#N/A</v>
      </c>
      <c r="AT73" s="6">
        <f t="shared" ref="AT73:BA82" si="79">VLOOKUP($C73,dataPhCEX,COLUMN()-COLUMN($AT$3)+2,FALSE)</f>
        <v>1.966</v>
      </c>
      <c r="AU73" s="6">
        <f t="shared" si="79"/>
        <v>4.4370000000000003</v>
      </c>
      <c r="AV73" s="6">
        <f t="shared" si="79"/>
        <v>11.151</v>
      </c>
      <c r="AW73" s="6">
        <f t="shared" si="79"/>
        <v>18.87</v>
      </c>
      <c r="AX73" s="6">
        <f t="shared" si="79"/>
        <v>55.822000000000003</v>
      </c>
      <c r="AY73" s="6">
        <f t="shared" si="79"/>
        <v>6.6779999999999999</v>
      </c>
      <c r="AZ73" s="6">
        <f t="shared" si="79"/>
        <v>0.80500000000000005</v>
      </c>
      <c r="BA73" s="6" t="str">
        <f t="shared" si="79"/>
        <v>BPQL</v>
      </c>
      <c r="BB73" s="6" t="e">
        <f t="shared" si="73"/>
        <v>#N/A</v>
      </c>
      <c r="BC73" s="6" t="e">
        <f t="shared" si="74"/>
        <v>#N/A</v>
      </c>
      <c r="BD73" s="6" t="e">
        <f t="shared" si="75"/>
        <v>#N/A</v>
      </c>
      <c r="BE73" s="6" t="e">
        <f t="shared" si="76"/>
        <v>#N/A</v>
      </c>
      <c r="BF73" s="6" t="e">
        <f t="shared" si="59"/>
        <v>#N/A</v>
      </c>
      <c r="BG73" s="6" t="e">
        <f t="shared" si="59"/>
        <v>#N/A</v>
      </c>
      <c r="BH73" s="6" t="e">
        <f t="shared" si="59"/>
        <v>#N/A</v>
      </c>
      <c r="BI73" s="6" t="e">
        <f t="shared" si="59"/>
        <v>#N/A</v>
      </c>
      <c r="BJ73" s="6">
        <f t="shared" si="77"/>
        <v>11.6</v>
      </c>
      <c r="BK73" s="6">
        <f t="shared" si="77"/>
        <v>4</v>
      </c>
      <c r="BL73" s="6">
        <f t="shared" si="77"/>
        <v>30.7</v>
      </c>
      <c r="BM73" s="6">
        <f t="shared" si="77"/>
        <v>1.4</v>
      </c>
      <c r="BN73" s="6">
        <f t="shared" si="77"/>
        <v>1.3</v>
      </c>
      <c r="BO73" s="6">
        <f t="shared" si="77"/>
        <v>1.9</v>
      </c>
      <c r="BP73" s="6">
        <f t="shared" si="77"/>
        <v>7.5</v>
      </c>
      <c r="BQ73" s="6">
        <f t="shared" si="77"/>
        <v>48.9</v>
      </c>
      <c r="BR73" s="6">
        <f t="shared" si="77"/>
        <v>3.5</v>
      </c>
      <c r="BS73" s="6">
        <f t="shared" si="77"/>
        <v>2.2000000000000002</v>
      </c>
      <c r="BT73" s="6">
        <f t="shared" si="54"/>
        <v>0.7</v>
      </c>
      <c r="BU73" s="6">
        <f t="shared" si="54"/>
        <v>20</v>
      </c>
      <c r="BV73" s="6">
        <f t="shared" si="54"/>
        <v>7.1</v>
      </c>
      <c r="BW73" s="6">
        <f t="shared" si="54"/>
        <v>0.5</v>
      </c>
      <c r="BX73" s="6">
        <f t="shared" si="54"/>
        <v>3.5</v>
      </c>
      <c r="BY73" s="6">
        <f t="shared" si="54"/>
        <v>0.3</v>
      </c>
      <c r="BZ73" s="6">
        <f t="shared" si="54"/>
        <v>0.4</v>
      </c>
      <c r="CA73" s="6">
        <f t="shared" si="54"/>
        <v>0.2</v>
      </c>
      <c r="CB73" s="6">
        <f t="shared" si="54"/>
        <v>0.3</v>
      </c>
    </row>
    <row r="74" spans="1:80" hidden="1" x14ac:dyDescent="0.2">
      <c r="A74" s="6">
        <v>72</v>
      </c>
      <c r="B74" s="6" t="b">
        <v>0</v>
      </c>
      <c r="C74" s="6" t="s">
        <v>403</v>
      </c>
      <c r="D74" s="6" t="s">
        <v>341</v>
      </c>
      <c r="E74" s="6" t="str">
        <f t="shared" si="60"/>
        <v>K203</v>
      </c>
      <c r="F74" s="6" t="s">
        <v>340</v>
      </c>
      <c r="G74" s="7">
        <v>2</v>
      </c>
      <c r="H74" s="7" t="s">
        <v>627</v>
      </c>
      <c r="I74" s="7" t="s">
        <v>983</v>
      </c>
      <c r="J74" s="6" t="s">
        <v>382</v>
      </c>
      <c r="K74" s="6" t="s">
        <v>30</v>
      </c>
      <c r="L74" s="10">
        <v>8.718</v>
      </c>
      <c r="M74" s="6">
        <v>11.1</v>
      </c>
      <c r="N74" s="6"/>
      <c r="O74" s="6"/>
      <c r="P74" s="6"/>
      <c r="Q74" s="8">
        <f t="shared" si="61"/>
        <v>10.180087175957789</v>
      </c>
      <c r="R74" s="6">
        <v>7</v>
      </c>
      <c r="S74" s="6"/>
      <c r="T74" s="6">
        <v>10.09</v>
      </c>
      <c r="U74" s="6">
        <f t="shared" si="62"/>
        <v>4.25</v>
      </c>
      <c r="V74" s="6"/>
      <c r="W74" s="6" t="s">
        <v>364</v>
      </c>
      <c r="X74" s="6" t="s">
        <v>345</v>
      </c>
      <c r="Y74" s="6">
        <v>125</v>
      </c>
      <c r="Z74" s="10">
        <f t="shared" si="63"/>
        <v>0.71</v>
      </c>
      <c r="AA74" s="6" t="s">
        <v>168</v>
      </c>
      <c r="AB74" s="9" t="s">
        <v>220</v>
      </c>
      <c r="AC74" s="9" t="s">
        <v>220</v>
      </c>
      <c r="AD74" s="6">
        <v>7.7869999999999999</v>
      </c>
      <c r="AE74" s="6">
        <v>6.6660000000000004</v>
      </c>
      <c r="AF74" s="6">
        <f t="shared" si="64"/>
        <v>6.6660000000000004</v>
      </c>
      <c r="AG74" s="11">
        <f t="shared" si="65"/>
        <v>0.5848804732394367</v>
      </c>
      <c r="AH74" s="6" t="e">
        <f t="shared" si="66"/>
        <v>#N/A</v>
      </c>
      <c r="AI74" s="6" t="e">
        <f t="shared" si="67"/>
        <v>#N/A</v>
      </c>
      <c r="AJ74" s="6" t="e">
        <f t="shared" si="68"/>
        <v>#N/A</v>
      </c>
      <c r="AK74" s="6" t="e">
        <f t="shared" si="78"/>
        <v>#N/A</v>
      </c>
      <c r="AL74" s="6" t="e">
        <f t="shared" si="78"/>
        <v>#N/A</v>
      </c>
      <c r="AM74" s="6" t="e">
        <f t="shared" si="78"/>
        <v>#N/A</v>
      </c>
      <c r="AN74" s="6" t="e">
        <f t="shared" si="78"/>
        <v>#N/A</v>
      </c>
      <c r="AO74" s="6" t="e">
        <f t="shared" si="78"/>
        <v>#N/A</v>
      </c>
      <c r="AP74" s="8" t="e">
        <f t="shared" si="69"/>
        <v>#N/A</v>
      </c>
      <c r="AQ74" s="8" t="e">
        <f t="shared" si="70"/>
        <v>#N/A</v>
      </c>
      <c r="AR74" s="6" t="e">
        <f t="shared" si="71"/>
        <v>#N/A</v>
      </c>
      <c r="AS74" s="42" t="e">
        <f t="shared" si="72"/>
        <v>#N/A</v>
      </c>
      <c r="AT74" s="6" t="e">
        <f t="shared" si="79"/>
        <v>#N/A</v>
      </c>
      <c r="AU74" s="6" t="e">
        <f t="shared" si="79"/>
        <v>#N/A</v>
      </c>
      <c r="AV74" s="6" t="e">
        <f t="shared" si="79"/>
        <v>#N/A</v>
      </c>
      <c r="AW74" s="6" t="e">
        <f t="shared" si="79"/>
        <v>#N/A</v>
      </c>
      <c r="AX74" s="6" t="e">
        <f t="shared" si="79"/>
        <v>#N/A</v>
      </c>
      <c r="AY74" s="6" t="e">
        <f t="shared" si="79"/>
        <v>#N/A</v>
      </c>
      <c r="AZ74" s="6" t="e">
        <f t="shared" si="79"/>
        <v>#N/A</v>
      </c>
      <c r="BA74" s="6" t="e">
        <f t="shared" si="79"/>
        <v>#N/A</v>
      </c>
      <c r="BB74" s="6" t="e">
        <f t="shared" si="73"/>
        <v>#N/A</v>
      </c>
      <c r="BC74" s="6" t="e">
        <f t="shared" si="74"/>
        <v>#N/A</v>
      </c>
      <c r="BD74" s="6" t="e">
        <f t="shared" si="75"/>
        <v>#N/A</v>
      </c>
      <c r="BE74" s="6" t="e">
        <f t="shared" si="76"/>
        <v>#N/A</v>
      </c>
      <c r="BF74" s="6" t="e">
        <f t="shared" si="59"/>
        <v>#N/A</v>
      </c>
      <c r="BG74" s="6" t="e">
        <f t="shared" si="59"/>
        <v>#N/A</v>
      </c>
      <c r="BH74" s="6" t="e">
        <f t="shared" si="59"/>
        <v>#N/A</v>
      </c>
      <c r="BI74" s="6" t="e">
        <f t="shared" si="59"/>
        <v>#N/A</v>
      </c>
      <c r="BJ74" s="6" t="e">
        <f t="shared" si="77"/>
        <v>#N/A</v>
      </c>
      <c r="BK74" s="6" t="e">
        <f t="shared" si="77"/>
        <v>#N/A</v>
      </c>
      <c r="BL74" s="6" t="e">
        <f t="shared" si="77"/>
        <v>#N/A</v>
      </c>
      <c r="BM74" s="6" t="e">
        <f t="shared" si="77"/>
        <v>#N/A</v>
      </c>
      <c r="BN74" s="6" t="e">
        <f t="shared" si="77"/>
        <v>#N/A</v>
      </c>
      <c r="BO74" s="6" t="e">
        <f t="shared" si="77"/>
        <v>#N/A</v>
      </c>
      <c r="BP74" s="6" t="e">
        <f t="shared" si="77"/>
        <v>#N/A</v>
      </c>
      <c r="BQ74" s="6" t="e">
        <f t="shared" si="77"/>
        <v>#N/A</v>
      </c>
      <c r="BR74" s="6" t="e">
        <f t="shared" si="77"/>
        <v>#N/A</v>
      </c>
      <c r="BS74" s="6" t="e">
        <f t="shared" si="77"/>
        <v>#N/A</v>
      </c>
      <c r="BT74" s="6" t="e">
        <f t="shared" si="54"/>
        <v>#N/A</v>
      </c>
      <c r="BU74" s="6" t="e">
        <f t="shared" si="54"/>
        <v>#N/A</v>
      </c>
      <c r="BV74" s="6" t="e">
        <f t="shared" si="54"/>
        <v>#N/A</v>
      </c>
      <c r="BW74" s="6" t="e">
        <f t="shared" si="54"/>
        <v>#N/A</v>
      </c>
      <c r="BX74" s="6" t="e">
        <f t="shared" si="54"/>
        <v>#N/A</v>
      </c>
      <c r="BY74" s="6" t="e">
        <f t="shared" si="54"/>
        <v>#N/A</v>
      </c>
      <c r="BZ74" s="6" t="e">
        <f t="shared" si="54"/>
        <v>#N/A</v>
      </c>
      <c r="CA74" s="6" t="e">
        <f t="shared" si="54"/>
        <v>#N/A</v>
      </c>
      <c r="CB74" s="6" t="e">
        <f t="shared" si="54"/>
        <v>#N/A</v>
      </c>
    </row>
    <row r="75" spans="1:80" hidden="1" x14ac:dyDescent="0.2">
      <c r="A75" s="6">
        <v>73</v>
      </c>
      <c r="B75" s="6" t="b">
        <v>1</v>
      </c>
      <c r="C75" s="6" t="s">
        <v>404</v>
      </c>
      <c r="D75" s="6" t="s">
        <v>342</v>
      </c>
      <c r="E75" s="6" t="str">
        <f t="shared" si="60"/>
        <v>K203</v>
      </c>
      <c r="F75" s="6" t="s">
        <v>340</v>
      </c>
      <c r="G75" s="7">
        <v>2</v>
      </c>
      <c r="H75" s="7" t="s">
        <v>627</v>
      </c>
      <c r="I75" s="7" t="s">
        <v>983</v>
      </c>
      <c r="J75" s="6" t="s">
        <v>382</v>
      </c>
      <c r="K75" s="6" t="s">
        <v>30</v>
      </c>
      <c r="L75" s="10">
        <v>8.718</v>
      </c>
      <c r="M75" s="6">
        <v>11.1</v>
      </c>
      <c r="N75" s="6"/>
      <c r="O75" s="6"/>
      <c r="P75" s="6"/>
      <c r="Q75" s="8">
        <f t="shared" si="61"/>
        <v>10.180087175957789</v>
      </c>
      <c r="R75" s="6">
        <v>7</v>
      </c>
      <c r="S75" s="6"/>
      <c r="T75" s="6"/>
      <c r="U75" s="6">
        <f t="shared" si="62"/>
        <v>4.25</v>
      </c>
      <c r="V75" s="6"/>
      <c r="W75" s="6" t="s">
        <v>364</v>
      </c>
      <c r="X75" s="6" t="s">
        <v>345</v>
      </c>
      <c r="Y75" s="6">
        <v>125</v>
      </c>
      <c r="Z75" s="10">
        <f t="shared" si="63"/>
        <v>0.71</v>
      </c>
      <c r="AA75" s="6" t="s">
        <v>168</v>
      </c>
      <c r="AB75" s="9" t="s">
        <v>220</v>
      </c>
      <c r="AC75" s="9" t="s">
        <v>220</v>
      </c>
      <c r="AD75" s="6">
        <v>6.6079999999999997</v>
      </c>
      <c r="AE75" s="6">
        <v>9.1750000000000007</v>
      </c>
      <c r="AF75" s="6">
        <f t="shared" si="64"/>
        <v>9.76</v>
      </c>
      <c r="AG75" s="11">
        <f t="shared" si="65"/>
        <v>0.72669385915492957</v>
      </c>
      <c r="AH75" s="6">
        <f t="shared" si="66"/>
        <v>9.1199999999999992</v>
      </c>
      <c r="AI75" s="6">
        <f t="shared" si="67"/>
        <v>30.7</v>
      </c>
      <c r="AJ75" s="6">
        <f t="shared" si="68"/>
        <v>9.3000000000000007</v>
      </c>
      <c r="AK75" s="6" t="e">
        <f t="shared" si="78"/>
        <v>#N/A</v>
      </c>
      <c r="AL75" s="6" t="e">
        <f t="shared" si="78"/>
        <v>#N/A</v>
      </c>
      <c r="AM75" s="6" t="e">
        <f t="shared" si="78"/>
        <v>#N/A</v>
      </c>
      <c r="AN75" s="6" t="e">
        <f t="shared" si="78"/>
        <v>#N/A</v>
      </c>
      <c r="AO75" s="6" t="e">
        <f t="shared" si="78"/>
        <v>#N/A</v>
      </c>
      <c r="AP75" s="8">
        <f t="shared" si="69"/>
        <v>0.31</v>
      </c>
      <c r="AQ75" s="8">
        <f t="shared" si="70"/>
        <v>0</v>
      </c>
      <c r="AR75" s="6">
        <f t="shared" si="71"/>
        <v>0</v>
      </c>
      <c r="AS75" s="42" t="e">
        <f t="shared" si="72"/>
        <v>#N/A</v>
      </c>
      <c r="AT75" s="6">
        <f t="shared" si="79"/>
        <v>2.1480000000000001</v>
      </c>
      <c r="AU75" s="6">
        <f t="shared" si="79"/>
        <v>5.952</v>
      </c>
      <c r="AV75" s="6">
        <f t="shared" si="79"/>
        <v>9.5150000000000006</v>
      </c>
      <c r="AW75" s="6">
        <f t="shared" si="79"/>
        <v>15.721</v>
      </c>
      <c r="AX75" s="6">
        <f t="shared" si="79"/>
        <v>58.237000000000002</v>
      </c>
      <c r="AY75" s="6">
        <f t="shared" si="79"/>
        <v>7.2009999999999996</v>
      </c>
      <c r="AZ75" s="6">
        <f t="shared" si="79"/>
        <v>0.89</v>
      </c>
      <c r="BA75" s="6">
        <f t="shared" si="79"/>
        <v>0.33700000000000002</v>
      </c>
      <c r="BB75" s="6" t="e">
        <f t="shared" si="73"/>
        <v>#N/A</v>
      </c>
      <c r="BC75" s="6" t="e">
        <f t="shared" si="74"/>
        <v>#N/A</v>
      </c>
      <c r="BD75" s="6" t="e">
        <f t="shared" si="75"/>
        <v>#N/A</v>
      </c>
      <c r="BE75" s="6" t="e">
        <f t="shared" si="76"/>
        <v>#N/A</v>
      </c>
      <c r="BF75" s="6" t="e">
        <f t="shared" si="59"/>
        <v>#N/A</v>
      </c>
      <c r="BG75" s="6" t="e">
        <f t="shared" si="59"/>
        <v>#N/A</v>
      </c>
      <c r="BH75" s="6" t="e">
        <f t="shared" si="59"/>
        <v>#N/A</v>
      </c>
      <c r="BI75" s="6" t="e">
        <f t="shared" si="59"/>
        <v>#N/A</v>
      </c>
      <c r="BJ75" s="6">
        <f t="shared" si="77"/>
        <v>4.9000000000000004</v>
      </c>
      <c r="BK75" s="6">
        <f t="shared" si="77"/>
        <v>3.2</v>
      </c>
      <c r="BL75" s="6">
        <f t="shared" si="77"/>
        <v>34.4</v>
      </c>
      <c r="BM75" s="6">
        <f t="shared" si="77"/>
        <v>0.9</v>
      </c>
      <c r="BN75" s="6">
        <f t="shared" si="77"/>
        <v>1</v>
      </c>
      <c r="BO75" s="6">
        <f t="shared" si="77"/>
        <v>2.1</v>
      </c>
      <c r="BP75" s="6">
        <f t="shared" si="77"/>
        <v>2.7</v>
      </c>
      <c r="BQ75" s="6">
        <f t="shared" si="77"/>
        <v>52.9</v>
      </c>
      <c r="BR75" s="6">
        <f t="shared" si="77"/>
        <v>2.8</v>
      </c>
      <c r="BS75" s="6">
        <f t="shared" si="77"/>
        <v>0.9</v>
      </c>
      <c r="BT75" s="6">
        <f t="shared" si="54"/>
        <v>0.3</v>
      </c>
      <c r="BU75" s="6">
        <f t="shared" si="54"/>
        <v>22.1</v>
      </c>
      <c r="BV75" s="6">
        <f t="shared" si="54"/>
        <v>7.4</v>
      </c>
      <c r="BW75" s="6">
        <f t="shared" si="54"/>
        <v>0.3</v>
      </c>
      <c r="BX75" s="6">
        <f t="shared" si="54"/>
        <v>5</v>
      </c>
      <c r="BY75" s="6">
        <f t="shared" si="54"/>
        <v>0.3</v>
      </c>
      <c r="BZ75" s="6">
        <f t="shared" si="54"/>
        <v>0.4</v>
      </c>
      <c r="CA75" s="6">
        <f t="shared" si="54"/>
        <v>0.2</v>
      </c>
      <c r="CB75" s="6">
        <f t="shared" si="54"/>
        <v>0.3</v>
      </c>
    </row>
    <row r="76" spans="1:80" hidden="1" x14ac:dyDescent="0.2">
      <c r="A76" s="6">
        <v>74</v>
      </c>
      <c r="B76" s="6" t="b">
        <v>0</v>
      </c>
      <c r="C76" s="6" t="s">
        <v>405</v>
      </c>
      <c r="D76" s="6" t="s">
        <v>341</v>
      </c>
      <c r="E76" s="6" t="str">
        <f t="shared" si="60"/>
        <v>K65</v>
      </c>
      <c r="F76" s="6" t="s">
        <v>340</v>
      </c>
      <c r="G76" s="7">
        <v>3</v>
      </c>
      <c r="H76" s="7" t="s">
        <v>627</v>
      </c>
      <c r="I76" s="7" t="s">
        <v>983</v>
      </c>
      <c r="J76" s="6" t="s">
        <v>382</v>
      </c>
      <c r="K76" s="6" t="s">
        <v>30</v>
      </c>
      <c r="L76" s="10">
        <v>8.718</v>
      </c>
      <c r="M76" s="6">
        <v>11.1</v>
      </c>
      <c r="N76" s="6"/>
      <c r="O76" s="6"/>
      <c r="P76" s="6"/>
      <c r="Q76" s="8">
        <f t="shared" si="61"/>
        <v>2.6519844000917643</v>
      </c>
      <c r="R76" s="6">
        <v>7</v>
      </c>
      <c r="S76" s="6"/>
      <c r="T76" s="6">
        <v>10.39</v>
      </c>
      <c r="U76" s="6">
        <f t="shared" si="62"/>
        <v>4.8600000000000003</v>
      </c>
      <c r="V76" s="6"/>
      <c r="W76" s="6" t="s">
        <v>365</v>
      </c>
      <c r="X76" s="6" t="s">
        <v>347</v>
      </c>
      <c r="Y76" s="6">
        <v>68</v>
      </c>
      <c r="Z76" s="10">
        <f t="shared" si="63"/>
        <v>0.34</v>
      </c>
      <c r="AA76" s="6" t="s">
        <v>168</v>
      </c>
      <c r="AB76" s="9" t="s">
        <v>223</v>
      </c>
      <c r="AC76" s="9" t="s">
        <v>223</v>
      </c>
      <c r="AD76" s="6">
        <v>6.79</v>
      </c>
      <c r="AE76" s="6">
        <v>2.335</v>
      </c>
      <c r="AF76" s="6">
        <f t="shared" si="64"/>
        <v>2.335</v>
      </c>
      <c r="AG76" s="11">
        <f t="shared" si="65"/>
        <v>0.68575475778546713</v>
      </c>
      <c r="AH76" s="6" t="e">
        <f t="shared" si="66"/>
        <v>#N/A</v>
      </c>
      <c r="AI76" s="6" t="e">
        <f t="shared" si="67"/>
        <v>#N/A</v>
      </c>
      <c r="AJ76" s="6" t="e">
        <f t="shared" si="68"/>
        <v>#N/A</v>
      </c>
      <c r="AK76" s="6" t="e">
        <f t="shared" si="78"/>
        <v>#N/A</v>
      </c>
      <c r="AL76" s="6" t="e">
        <f t="shared" si="78"/>
        <v>#N/A</v>
      </c>
      <c r="AM76" s="6" t="e">
        <f t="shared" si="78"/>
        <v>#N/A</v>
      </c>
      <c r="AN76" s="6" t="e">
        <f t="shared" si="78"/>
        <v>#N/A</v>
      </c>
      <c r="AO76" s="6" t="e">
        <f t="shared" si="78"/>
        <v>#N/A</v>
      </c>
      <c r="AP76" s="8" t="e">
        <f t="shared" si="69"/>
        <v>#N/A</v>
      </c>
      <c r="AQ76" s="8" t="e">
        <f t="shared" si="70"/>
        <v>#N/A</v>
      </c>
      <c r="AR76" s="6" t="e">
        <f t="shared" si="71"/>
        <v>#N/A</v>
      </c>
      <c r="AS76" s="42" t="e">
        <f t="shared" si="72"/>
        <v>#N/A</v>
      </c>
      <c r="AT76" s="6" t="e">
        <f t="shared" si="79"/>
        <v>#N/A</v>
      </c>
      <c r="AU76" s="6" t="e">
        <f t="shared" si="79"/>
        <v>#N/A</v>
      </c>
      <c r="AV76" s="6" t="e">
        <f t="shared" si="79"/>
        <v>#N/A</v>
      </c>
      <c r="AW76" s="6" t="e">
        <f t="shared" si="79"/>
        <v>#N/A</v>
      </c>
      <c r="AX76" s="6" t="e">
        <f t="shared" si="79"/>
        <v>#N/A</v>
      </c>
      <c r="AY76" s="6" t="e">
        <f t="shared" si="79"/>
        <v>#N/A</v>
      </c>
      <c r="AZ76" s="6" t="e">
        <f t="shared" si="79"/>
        <v>#N/A</v>
      </c>
      <c r="BA76" s="6" t="e">
        <f t="shared" si="79"/>
        <v>#N/A</v>
      </c>
      <c r="BB76" s="6" t="e">
        <f t="shared" si="73"/>
        <v>#N/A</v>
      </c>
      <c r="BC76" s="6" t="e">
        <f t="shared" si="74"/>
        <v>#N/A</v>
      </c>
      <c r="BD76" s="6" t="e">
        <f t="shared" si="75"/>
        <v>#N/A</v>
      </c>
      <c r="BE76" s="6" t="e">
        <f t="shared" si="76"/>
        <v>#N/A</v>
      </c>
      <c r="BF76" s="6" t="e">
        <f t="shared" si="59"/>
        <v>#N/A</v>
      </c>
      <c r="BG76" s="6" t="e">
        <f t="shared" si="59"/>
        <v>#N/A</v>
      </c>
      <c r="BH76" s="6" t="e">
        <f t="shared" si="59"/>
        <v>#N/A</v>
      </c>
      <c r="BI76" s="6" t="e">
        <f t="shared" si="59"/>
        <v>#N/A</v>
      </c>
      <c r="BJ76" s="6" t="e">
        <f t="shared" si="77"/>
        <v>#N/A</v>
      </c>
      <c r="BK76" s="6" t="e">
        <f t="shared" si="77"/>
        <v>#N/A</v>
      </c>
      <c r="BL76" s="6" t="e">
        <f t="shared" si="77"/>
        <v>#N/A</v>
      </c>
      <c r="BM76" s="6" t="e">
        <f t="shared" si="77"/>
        <v>#N/A</v>
      </c>
      <c r="BN76" s="6" t="e">
        <f t="shared" si="77"/>
        <v>#N/A</v>
      </c>
      <c r="BO76" s="6" t="e">
        <f t="shared" si="77"/>
        <v>#N/A</v>
      </c>
      <c r="BP76" s="6" t="e">
        <f t="shared" si="77"/>
        <v>#N/A</v>
      </c>
      <c r="BQ76" s="6" t="e">
        <f t="shared" si="77"/>
        <v>#N/A</v>
      </c>
      <c r="BR76" s="6" t="e">
        <f t="shared" si="77"/>
        <v>#N/A</v>
      </c>
      <c r="BS76" s="6" t="e">
        <f t="shared" si="77"/>
        <v>#N/A</v>
      </c>
      <c r="BT76" s="6" t="e">
        <f t="shared" si="54"/>
        <v>#N/A</v>
      </c>
      <c r="BU76" s="6" t="e">
        <f t="shared" si="54"/>
        <v>#N/A</v>
      </c>
      <c r="BV76" s="6" t="e">
        <f t="shared" si="54"/>
        <v>#N/A</v>
      </c>
      <c r="BW76" s="6" t="e">
        <f t="shared" si="54"/>
        <v>#N/A</v>
      </c>
      <c r="BX76" s="6" t="e">
        <f t="shared" si="54"/>
        <v>#N/A</v>
      </c>
      <c r="BY76" s="6" t="e">
        <f t="shared" si="54"/>
        <v>#N/A</v>
      </c>
      <c r="BZ76" s="6" t="e">
        <f t="shared" si="54"/>
        <v>#N/A</v>
      </c>
      <c r="CA76" s="6" t="e">
        <f t="shared" si="54"/>
        <v>#N/A</v>
      </c>
      <c r="CB76" s="6" t="e">
        <f t="shared" si="54"/>
        <v>#N/A</v>
      </c>
    </row>
    <row r="77" spans="1:80" hidden="1" x14ac:dyDescent="0.2">
      <c r="A77" s="6">
        <v>75</v>
      </c>
      <c r="B77" s="6" t="b">
        <v>1</v>
      </c>
      <c r="C77" s="6" t="s">
        <v>406</v>
      </c>
      <c r="D77" s="6" t="s">
        <v>342</v>
      </c>
      <c r="E77" s="6" t="str">
        <f t="shared" si="60"/>
        <v>K65</v>
      </c>
      <c r="F77" s="6" t="s">
        <v>340</v>
      </c>
      <c r="G77" s="7">
        <v>3</v>
      </c>
      <c r="H77" s="7" t="s">
        <v>627</v>
      </c>
      <c r="I77" s="7" t="s">
        <v>983</v>
      </c>
      <c r="J77" s="6" t="s">
        <v>382</v>
      </c>
      <c r="K77" s="6" t="s">
        <v>30</v>
      </c>
      <c r="L77" s="10">
        <v>8.718</v>
      </c>
      <c r="M77" s="6">
        <v>11.1</v>
      </c>
      <c r="N77" s="6"/>
      <c r="O77" s="6"/>
      <c r="P77" s="6"/>
      <c r="Q77" s="8">
        <f t="shared" si="61"/>
        <v>2.6519844000917643</v>
      </c>
      <c r="R77" s="6">
        <v>7</v>
      </c>
      <c r="S77" s="6"/>
      <c r="T77" s="6"/>
      <c r="U77" s="6">
        <f t="shared" si="62"/>
        <v>4.8600000000000003</v>
      </c>
      <c r="V77" s="6"/>
      <c r="W77" s="6" t="s">
        <v>365</v>
      </c>
      <c r="X77" s="6" t="s">
        <v>347</v>
      </c>
      <c r="Y77" s="6">
        <v>68</v>
      </c>
      <c r="Z77" s="10">
        <f t="shared" si="63"/>
        <v>0.34</v>
      </c>
      <c r="AA77" s="6" t="s">
        <v>168</v>
      </c>
      <c r="AB77" s="9" t="s">
        <v>223</v>
      </c>
      <c r="AC77" s="9" t="s">
        <v>223</v>
      </c>
      <c r="AD77" s="6">
        <v>4.96</v>
      </c>
      <c r="AE77" s="6">
        <v>3.319</v>
      </c>
      <c r="AF77" s="6">
        <f t="shared" si="64"/>
        <v>3.28</v>
      </c>
      <c r="AG77" s="11">
        <f t="shared" si="65"/>
        <v>0.70366782006920403</v>
      </c>
      <c r="AH77" s="6">
        <f t="shared" si="66"/>
        <v>9.1199999999999992</v>
      </c>
      <c r="AI77" s="6">
        <f t="shared" si="67"/>
        <v>29.1</v>
      </c>
      <c r="AJ77" s="6">
        <f t="shared" si="68"/>
        <v>6.1</v>
      </c>
      <c r="AK77" s="6" t="e">
        <f t="shared" si="78"/>
        <v>#N/A</v>
      </c>
      <c r="AL77" s="6" t="e">
        <f t="shared" si="78"/>
        <v>#N/A</v>
      </c>
      <c r="AM77" s="6" t="e">
        <f t="shared" si="78"/>
        <v>#N/A</v>
      </c>
      <c r="AN77" s="6" t="e">
        <f t="shared" si="78"/>
        <v>#N/A</v>
      </c>
      <c r="AO77" s="6" t="e">
        <f t="shared" si="78"/>
        <v>#N/A</v>
      </c>
      <c r="AP77" s="8">
        <f t="shared" si="69"/>
        <v>0.21</v>
      </c>
      <c r="AQ77" s="8">
        <f t="shared" si="70"/>
        <v>0</v>
      </c>
      <c r="AR77" s="6">
        <f t="shared" si="71"/>
        <v>0</v>
      </c>
      <c r="AS77" s="42" t="e">
        <f t="shared" si="72"/>
        <v>#N/A</v>
      </c>
      <c r="AT77" s="6">
        <f t="shared" si="79"/>
        <v>2.0329999999999999</v>
      </c>
      <c r="AU77" s="6">
        <f t="shared" si="79"/>
        <v>4.6470000000000002</v>
      </c>
      <c r="AV77" s="6">
        <f t="shared" si="79"/>
        <v>9.4260000000000002</v>
      </c>
      <c r="AW77" s="6">
        <f t="shared" si="79"/>
        <v>16.29</v>
      </c>
      <c r="AX77" s="6">
        <f t="shared" si="79"/>
        <v>60.713999999999999</v>
      </c>
      <c r="AY77" s="6">
        <f t="shared" si="79"/>
        <v>5.8419999999999996</v>
      </c>
      <c r="AZ77" s="6">
        <f t="shared" si="79"/>
        <v>0.68500000000000005</v>
      </c>
      <c r="BA77" s="6">
        <f t="shared" si="79"/>
        <v>0.36299999999999999</v>
      </c>
      <c r="BB77" s="6" t="e">
        <f t="shared" si="73"/>
        <v>#N/A</v>
      </c>
      <c r="BC77" s="6" t="e">
        <f t="shared" si="74"/>
        <v>#N/A</v>
      </c>
      <c r="BD77" s="6" t="e">
        <f t="shared" si="75"/>
        <v>#N/A</v>
      </c>
      <c r="BE77" s="6" t="e">
        <f t="shared" si="76"/>
        <v>#N/A</v>
      </c>
      <c r="BF77" s="6" t="e">
        <f t="shared" si="59"/>
        <v>#N/A</v>
      </c>
      <c r="BG77" s="6" t="e">
        <f t="shared" si="59"/>
        <v>#N/A</v>
      </c>
      <c r="BH77" s="6" t="e">
        <f t="shared" si="59"/>
        <v>#N/A</v>
      </c>
      <c r="BI77" s="6" t="e">
        <f t="shared" si="59"/>
        <v>#N/A</v>
      </c>
      <c r="BJ77" s="6">
        <f t="shared" si="77"/>
        <v>2.4</v>
      </c>
      <c r="BK77" s="6">
        <f t="shared" si="77"/>
        <v>4.3</v>
      </c>
      <c r="BL77" s="6">
        <f t="shared" si="77"/>
        <v>11.5</v>
      </c>
      <c r="BM77" s="6">
        <f t="shared" si="77"/>
        <v>2.5</v>
      </c>
      <c r="BN77" s="6">
        <f t="shared" si="77"/>
        <v>0.3</v>
      </c>
      <c r="BO77" s="6">
        <f t="shared" si="77"/>
        <v>1.6</v>
      </c>
      <c r="BP77" s="6">
        <f t="shared" si="77"/>
        <v>1.7</v>
      </c>
      <c r="BQ77" s="6">
        <f t="shared" si="77"/>
        <v>76.599999999999994</v>
      </c>
      <c r="BR77" s="6">
        <f t="shared" si="77"/>
        <v>3.4</v>
      </c>
      <c r="BS77" s="6">
        <f t="shared" si="77"/>
        <v>0.2</v>
      </c>
      <c r="BT77" s="6">
        <f t="shared" si="77"/>
        <v>0.1</v>
      </c>
      <c r="BU77" s="6">
        <f t="shared" si="77"/>
        <v>7.4</v>
      </c>
      <c r="BV77" s="6">
        <f t="shared" si="77"/>
        <v>3</v>
      </c>
      <c r="BW77" s="6">
        <f t="shared" si="77"/>
        <v>0.9</v>
      </c>
      <c r="BX77" s="6">
        <f t="shared" si="77"/>
        <v>1.1000000000000001</v>
      </c>
      <c r="BY77" s="6">
        <f t="shared" si="77"/>
        <v>0.7</v>
      </c>
      <c r="BZ77" s="6" t="str">
        <f t="shared" ref="BT77:CB105" si="80">VLOOKUP($C77,data_Gmap,COLUMN()-COLUMN($BJ$2)+4,FALSE)</f>
        <v>BPQL</v>
      </c>
      <c r="CA77" s="6" t="str">
        <f t="shared" si="80"/>
        <v>BPQL</v>
      </c>
      <c r="CB77" s="6" t="str">
        <f t="shared" si="80"/>
        <v>BPQL</v>
      </c>
    </row>
    <row r="78" spans="1:80" hidden="1" x14ac:dyDescent="0.2">
      <c r="A78" s="6">
        <v>76</v>
      </c>
      <c r="B78" s="6" t="b">
        <v>0</v>
      </c>
      <c r="C78" s="6" t="s">
        <v>407</v>
      </c>
      <c r="D78" s="6" t="s">
        <v>341</v>
      </c>
      <c r="E78" s="6" t="str">
        <f t="shared" si="60"/>
        <v>K35</v>
      </c>
      <c r="F78" s="6" t="s">
        <v>373</v>
      </c>
      <c r="G78" s="7">
        <v>1</v>
      </c>
      <c r="H78" s="7" t="s">
        <v>627</v>
      </c>
      <c r="I78" s="7" t="s">
        <v>983</v>
      </c>
      <c r="J78" s="6" t="s">
        <v>382</v>
      </c>
      <c r="K78" s="6" t="s">
        <v>30</v>
      </c>
      <c r="L78" s="10">
        <v>8.718</v>
      </c>
      <c r="M78" s="6">
        <v>11.1</v>
      </c>
      <c r="N78" s="6"/>
      <c r="O78" s="6"/>
      <c r="P78" s="6"/>
      <c r="Q78" s="8">
        <f t="shared" si="61"/>
        <v>3.9573296627666896</v>
      </c>
      <c r="R78" s="6">
        <v>7</v>
      </c>
      <c r="S78" s="6"/>
      <c r="T78" s="6">
        <v>10.29</v>
      </c>
      <c r="U78" s="6">
        <f t="shared" si="62"/>
        <v>3.9</v>
      </c>
      <c r="V78" s="6"/>
      <c r="W78" s="6" t="s">
        <v>367</v>
      </c>
      <c r="X78" s="6" t="s">
        <v>351</v>
      </c>
      <c r="Y78" s="6">
        <v>23</v>
      </c>
      <c r="Z78" s="10">
        <f t="shared" si="63"/>
        <v>1.5</v>
      </c>
      <c r="AA78" s="6" t="s">
        <v>168</v>
      </c>
      <c r="AB78" s="9" t="s">
        <v>219</v>
      </c>
      <c r="AC78" s="9" t="s">
        <v>219</v>
      </c>
      <c r="AD78" s="6">
        <v>6.93</v>
      </c>
      <c r="AE78" s="6">
        <v>3.5</v>
      </c>
      <c r="AF78" s="6">
        <f t="shared" si="64"/>
        <v>3.5</v>
      </c>
      <c r="AG78" s="11">
        <f t="shared" si="65"/>
        <v>0.70304347826086955</v>
      </c>
      <c r="AH78" s="6" t="e">
        <f t="shared" si="66"/>
        <v>#N/A</v>
      </c>
      <c r="AI78" s="6" t="e">
        <f t="shared" si="67"/>
        <v>#N/A</v>
      </c>
      <c r="AJ78" s="6" t="e">
        <f t="shared" si="68"/>
        <v>#N/A</v>
      </c>
      <c r="AK78" s="6" t="e">
        <f t="shared" si="78"/>
        <v>#N/A</v>
      </c>
      <c r="AL78" s="6" t="e">
        <f t="shared" si="78"/>
        <v>#N/A</v>
      </c>
      <c r="AM78" s="6" t="e">
        <f t="shared" si="78"/>
        <v>#N/A</v>
      </c>
      <c r="AN78" s="6" t="e">
        <f t="shared" si="78"/>
        <v>#N/A</v>
      </c>
      <c r="AO78" s="6" t="e">
        <f t="shared" si="78"/>
        <v>#N/A</v>
      </c>
      <c r="AP78" s="8" t="e">
        <f t="shared" si="69"/>
        <v>#N/A</v>
      </c>
      <c r="AQ78" s="8" t="e">
        <f t="shared" si="70"/>
        <v>#N/A</v>
      </c>
      <c r="AR78" s="6" t="e">
        <f t="shared" si="71"/>
        <v>#N/A</v>
      </c>
      <c r="AS78" s="42" t="e">
        <f t="shared" si="72"/>
        <v>#N/A</v>
      </c>
      <c r="AT78" s="6" t="e">
        <f t="shared" si="79"/>
        <v>#N/A</v>
      </c>
      <c r="AU78" s="6" t="e">
        <f t="shared" si="79"/>
        <v>#N/A</v>
      </c>
      <c r="AV78" s="6" t="e">
        <f t="shared" si="79"/>
        <v>#N/A</v>
      </c>
      <c r="AW78" s="6" t="e">
        <f t="shared" si="79"/>
        <v>#N/A</v>
      </c>
      <c r="AX78" s="6" t="e">
        <f t="shared" si="79"/>
        <v>#N/A</v>
      </c>
      <c r="AY78" s="6" t="e">
        <f t="shared" si="79"/>
        <v>#N/A</v>
      </c>
      <c r="AZ78" s="6" t="e">
        <f t="shared" si="79"/>
        <v>#N/A</v>
      </c>
      <c r="BA78" s="6" t="e">
        <f t="shared" si="79"/>
        <v>#N/A</v>
      </c>
      <c r="BB78" s="6" t="e">
        <f t="shared" si="73"/>
        <v>#N/A</v>
      </c>
      <c r="BC78" s="6" t="e">
        <f t="shared" si="74"/>
        <v>#N/A</v>
      </c>
      <c r="BD78" s="6" t="e">
        <f t="shared" si="75"/>
        <v>#N/A</v>
      </c>
      <c r="BE78" s="6" t="e">
        <f t="shared" si="76"/>
        <v>#N/A</v>
      </c>
      <c r="BF78" s="6" t="e">
        <f t="shared" si="59"/>
        <v>#N/A</v>
      </c>
      <c r="BG78" s="6" t="e">
        <f t="shared" si="59"/>
        <v>#N/A</v>
      </c>
      <c r="BH78" s="6" t="e">
        <f t="shared" si="59"/>
        <v>#N/A</v>
      </c>
      <c r="BI78" s="6" t="e">
        <f t="shared" si="59"/>
        <v>#N/A</v>
      </c>
      <c r="BJ78" s="6" t="e">
        <f t="shared" si="77"/>
        <v>#N/A</v>
      </c>
      <c r="BK78" s="6" t="e">
        <f t="shared" si="77"/>
        <v>#N/A</v>
      </c>
      <c r="BL78" s="6" t="e">
        <f t="shared" si="77"/>
        <v>#N/A</v>
      </c>
      <c r="BM78" s="6" t="e">
        <f t="shared" si="77"/>
        <v>#N/A</v>
      </c>
      <c r="BN78" s="6" t="e">
        <f t="shared" si="77"/>
        <v>#N/A</v>
      </c>
      <c r="BO78" s="6" t="e">
        <f t="shared" si="77"/>
        <v>#N/A</v>
      </c>
      <c r="BP78" s="6" t="e">
        <f t="shared" si="77"/>
        <v>#N/A</v>
      </c>
      <c r="BQ78" s="6" t="e">
        <f t="shared" si="77"/>
        <v>#N/A</v>
      </c>
      <c r="BR78" s="6" t="e">
        <f t="shared" si="77"/>
        <v>#N/A</v>
      </c>
      <c r="BS78" s="6" t="e">
        <f t="shared" si="77"/>
        <v>#N/A</v>
      </c>
      <c r="BT78" s="6" t="e">
        <f t="shared" si="80"/>
        <v>#N/A</v>
      </c>
      <c r="BU78" s="6" t="e">
        <f t="shared" si="80"/>
        <v>#N/A</v>
      </c>
      <c r="BV78" s="6" t="e">
        <f t="shared" si="80"/>
        <v>#N/A</v>
      </c>
      <c r="BW78" s="6" t="e">
        <f t="shared" si="80"/>
        <v>#N/A</v>
      </c>
      <c r="BX78" s="6" t="e">
        <f t="shared" si="80"/>
        <v>#N/A</v>
      </c>
      <c r="BY78" s="6" t="e">
        <f t="shared" si="80"/>
        <v>#N/A</v>
      </c>
      <c r="BZ78" s="6" t="e">
        <f t="shared" si="80"/>
        <v>#N/A</v>
      </c>
      <c r="CA78" s="6" t="e">
        <f t="shared" si="80"/>
        <v>#N/A</v>
      </c>
      <c r="CB78" s="6" t="e">
        <f t="shared" si="80"/>
        <v>#N/A</v>
      </c>
    </row>
    <row r="79" spans="1:80" hidden="1" x14ac:dyDescent="0.2">
      <c r="A79" s="6">
        <v>77</v>
      </c>
      <c r="B79" s="6" t="b">
        <v>1</v>
      </c>
      <c r="C79" s="6" t="s">
        <v>408</v>
      </c>
      <c r="D79" s="6" t="s">
        <v>342</v>
      </c>
      <c r="E79" s="6" t="str">
        <f t="shared" si="60"/>
        <v>K35</v>
      </c>
      <c r="F79" s="6" t="s">
        <v>373</v>
      </c>
      <c r="G79" s="7">
        <v>1</v>
      </c>
      <c r="H79" s="7" t="s">
        <v>627</v>
      </c>
      <c r="I79" s="7" t="s">
        <v>983</v>
      </c>
      <c r="J79" s="6" t="s">
        <v>382</v>
      </c>
      <c r="K79" s="6" t="s">
        <v>30</v>
      </c>
      <c r="L79" s="10">
        <v>8.718</v>
      </c>
      <c r="M79" s="6">
        <v>11.1</v>
      </c>
      <c r="N79" s="6"/>
      <c r="O79" s="6"/>
      <c r="P79" s="6"/>
      <c r="Q79" s="8">
        <f t="shared" si="61"/>
        <v>3.9573296627666896</v>
      </c>
      <c r="R79" s="6">
        <v>7</v>
      </c>
      <c r="S79" s="6"/>
      <c r="T79" s="6"/>
      <c r="U79" s="6">
        <f t="shared" si="62"/>
        <v>3.9</v>
      </c>
      <c r="V79" s="6"/>
      <c r="W79" s="6" t="s">
        <v>367</v>
      </c>
      <c r="X79" s="6" t="s">
        <v>351</v>
      </c>
      <c r="Y79" s="6">
        <v>23</v>
      </c>
      <c r="Z79" s="10">
        <f t="shared" si="63"/>
        <v>1.5</v>
      </c>
      <c r="AA79" s="6" t="s">
        <v>168</v>
      </c>
      <c r="AB79" s="9" t="s">
        <v>219</v>
      </c>
      <c r="AC79" s="9" t="s">
        <v>219</v>
      </c>
      <c r="AD79" s="6">
        <v>5.2</v>
      </c>
      <c r="AE79" s="6">
        <v>3.65</v>
      </c>
      <c r="AF79" s="6">
        <f t="shared" si="64"/>
        <v>3.63</v>
      </c>
      <c r="AG79" s="11">
        <f t="shared" si="65"/>
        <v>0.5471304347826087</v>
      </c>
      <c r="AH79" s="6">
        <f t="shared" si="66"/>
        <v>9.11</v>
      </c>
      <c r="AI79" s="6">
        <f t="shared" si="67"/>
        <v>29.7</v>
      </c>
      <c r="AJ79" s="6">
        <f t="shared" si="68"/>
        <v>5.4</v>
      </c>
      <c r="AK79" s="6" t="e">
        <f t="shared" si="78"/>
        <v>#N/A</v>
      </c>
      <c r="AL79" s="6" t="e">
        <f t="shared" si="78"/>
        <v>#N/A</v>
      </c>
      <c r="AM79" s="6" t="e">
        <f t="shared" si="78"/>
        <v>#N/A</v>
      </c>
      <c r="AN79" s="6" t="e">
        <f t="shared" si="78"/>
        <v>#N/A</v>
      </c>
      <c r="AO79" s="6" t="e">
        <f t="shared" si="78"/>
        <v>#N/A</v>
      </c>
      <c r="AP79" s="8">
        <f t="shared" si="69"/>
        <v>0.32</v>
      </c>
      <c r="AQ79" s="8">
        <f t="shared" si="70"/>
        <v>0</v>
      </c>
      <c r="AR79" s="6">
        <f t="shared" si="71"/>
        <v>0</v>
      </c>
      <c r="AS79" s="42" t="e">
        <f t="shared" si="72"/>
        <v>#N/A</v>
      </c>
      <c r="AT79" s="6">
        <f t="shared" si="79"/>
        <v>2.069</v>
      </c>
      <c r="AU79" s="6">
        <f t="shared" si="79"/>
        <v>5.0030000000000001</v>
      </c>
      <c r="AV79" s="6">
        <f t="shared" si="79"/>
        <v>7.6820000000000004</v>
      </c>
      <c r="AW79" s="6">
        <f t="shared" si="79"/>
        <v>11.535</v>
      </c>
      <c r="AX79" s="6">
        <f t="shared" si="79"/>
        <v>67.41</v>
      </c>
      <c r="AY79" s="6">
        <f t="shared" si="79"/>
        <v>5.39</v>
      </c>
      <c r="AZ79" s="6">
        <f t="shared" si="79"/>
        <v>0.91200000000000003</v>
      </c>
      <c r="BA79" s="6" t="str">
        <f t="shared" si="79"/>
        <v>BDL</v>
      </c>
      <c r="BB79" s="6" t="e">
        <f t="shared" si="73"/>
        <v>#N/A</v>
      </c>
      <c r="BC79" s="6" t="e">
        <f t="shared" si="74"/>
        <v>#N/A</v>
      </c>
      <c r="BD79" s="6" t="e">
        <f t="shared" si="75"/>
        <v>#N/A</v>
      </c>
      <c r="BE79" s="6" t="e">
        <f t="shared" si="76"/>
        <v>#N/A</v>
      </c>
      <c r="BF79" s="6" t="e">
        <f t="shared" si="59"/>
        <v>#N/A</v>
      </c>
      <c r="BG79" s="6" t="e">
        <f t="shared" si="59"/>
        <v>#N/A</v>
      </c>
      <c r="BH79" s="6" t="e">
        <f t="shared" si="59"/>
        <v>#N/A</v>
      </c>
      <c r="BI79" s="6" t="e">
        <f t="shared" si="59"/>
        <v>#N/A</v>
      </c>
      <c r="BJ79" s="6">
        <f t="shared" si="77"/>
        <v>2.4</v>
      </c>
      <c r="BK79" s="6">
        <f t="shared" si="77"/>
        <v>3.5</v>
      </c>
      <c r="BL79" s="6">
        <f t="shared" si="77"/>
        <v>20.399999999999999</v>
      </c>
      <c r="BM79" s="6">
        <f t="shared" si="77"/>
        <v>1.2</v>
      </c>
      <c r="BN79" s="6">
        <f t="shared" si="77"/>
        <v>0.3</v>
      </c>
      <c r="BO79" s="6">
        <f t="shared" si="77"/>
        <v>0.8</v>
      </c>
      <c r="BP79" s="6">
        <f t="shared" si="77"/>
        <v>1.7</v>
      </c>
      <c r="BQ79" s="6">
        <f t="shared" si="77"/>
        <v>70.8</v>
      </c>
      <c r="BR79" s="6">
        <f t="shared" si="77"/>
        <v>3.3</v>
      </c>
      <c r="BS79" s="6">
        <f t="shared" si="77"/>
        <v>0.3</v>
      </c>
      <c r="BT79" s="6">
        <f t="shared" si="80"/>
        <v>0.1</v>
      </c>
      <c r="BU79" s="6">
        <f t="shared" si="80"/>
        <v>12.7</v>
      </c>
      <c r="BV79" s="6">
        <f t="shared" si="80"/>
        <v>5.4</v>
      </c>
      <c r="BW79" s="6">
        <f t="shared" si="80"/>
        <v>0.2</v>
      </c>
      <c r="BX79" s="6">
        <f t="shared" si="80"/>
        <v>2.2999999999999998</v>
      </c>
      <c r="BY79" s="6">
        <f t="shared" si="80"/>
        <v>0.1</v>
      </c>
      <c r="BZ79" s="6">
        <f t="shared" si="80"/>
        <v>0.2</v>
      </c>
      <c r="CA79" s="6">
        <f t="shared" si="80"/>
        <v>0.1</v>
      </c>
      <c r="CB79" s="6">
        <f t="shared" si="80"/>
        <v>0.1</v>
      </c>
    </row>
    <row r="80" spans="1:80" hidden="1" x14ac:dyDescent="0.2">
      <c r="A80" s="6">
        <v>78</v>
      </c>
      <c r="B80" s="6" t="b">
        <v>0</v>
      </c>
      <c r="C80" s="6" t="s">
        <v>409</v>
      </c>
      <c r="D80" s="6" t="s">
        <v>341</v>
      </c>
      <c r="E80" s="6" t="str">
        <f t="shared" si="60"/>
        <v>K30</v>
      </c>
      <c r="F80" s="6" t="s">
        <v>373</v>
      </c>
      <c r="G80" s="7">
        <v>2</v>
      </c>
      <c r="H80" s="7" t="s">
        <v>627</v>
      </c>
      <c r="I80" s="7" t="s">
        <v>983</v>
      </c>
      <c r="J80" s="6" t="s">
        <v>382</v>
      </c>
      <c r="K80" s="6" t="s">
        <v>30</v>
      </c>
      <c r="L80" s="10">
        <v>8.718</v>
      </c>
      <c r="M80" s="6">
        <v>11.1</v>
      </c>
      <c r="N80" s="6"/>
      <c r="O80" s="6"/>
      <c r="P80" s="6"/>
      <c r="Q80" s="8">
        <f t="shared" si="61"/>
        <v>7.4443679743060338</v>
      </c>
      <c r="R80" s="6">
        <v>7</v>
      </c>
      <c r="S80" s="6"/>
      <c r="T80" s="6"/>
      <c r="U80" s="6">
        <f t="shared" si="62"/>
        <v>4.2699999999999996</v>
      </c>
      <c r="V80" s="6"/>
      <c r="W80" s="6" t="s">
        <v>368</v>
      </c>
      <c r="X80" s="6" t="s">
        <v>353</v>
      </c>
      <c r="Y80" s="6">
        <v>22</v>
      </c>
      <c r="Z80" s="10">
        <f t="shared" si="63"/>
        <v>2.95</v>
      </c>
      <c r="AA80" s="6" t="s">
        <v>168</v>
      </c>
      <c r="AB80" s="9" t="s">
        <v>220</v>
      </c>
      <c r="AC80" s="9" t="s">
        <v>220</v>
      </c>
      <c r="AD80" s="6">
        <v>7.3780000000000001</v>
      </c>
      <c r="AE80" s="6">
        <v>6.22</v>
      </c>
      <c r="AF80" s="6">
        <f t="shared" si="64"/>
        <v>6.22</v>
      </c>
      <c r="AG80" s="11">
        <f t="shared" si="65"/>
        <v>0.70710570107858239</v>
      </c>
      <c r="AH80" s="6" t="e">
        <f t="shared" si="66"/>
        <v>#N/A</v>
      </c>
      <c r="AI80" s="6" t="e">
        <f t="shared" si="67"/>
        <v>#N/A</v>
      </c>
      <c r="AJ80" s="6" t="e">
        <f t="shared" si="68"/>
        <v>#N/A</v>
      </c>
      <c r="AK80" s="6" t="e">
        <f t="shared" si="78"/>
        <v>#N/A</v>
      </c>
      <c r="AL80" s="6" t="e">
        <f t="shared" si="78"/>
        <v>#N/A</v>
      </c>
      <c r="AM80" s="6" t="e">
        <f t="shared" si="78"/>
        <v>#N/A</v>
      </c>
      <c r="AN80" s="6" t="e">
        <f t="shared" si="78"/>
        <v>#N/A</v>
      </c>
      <c r="AO80" s="6" t="e">
        <f t="shared" si="78"/>
        <v>#N/A</v>
      </c>
      <c r="AP80" s="8" t="e">
        <f t="shared" si="69"/>
        <v>#N/A</v>
      </c>
      <c r="AQ80" s="8" t="e">
        <f t="shared" si="70"/>
        <v>#N/A</v>
      </c>
      <c r="AR80" s="6" t="e">
        <f t="shared" si="71"/>
        <v>#N/A</v>
      </c>
      <c r="AS80" s="42" t="e">
        <f t="shared" si="72"/>
        <v>#N/A</v>
      </c>
      <c r="AT80" s="6" t="e">
        <f t="shared" si="79"/>
        <v>#N/A</v>
      </c>
      <c r="AU80" s="6" t="e">
        <f t="shared" si="79"/>
        <v>#N/A</v>
      </c>
      <c r="AV80" s="6" t="e">
        <f t="shared" si="79"/>
        <v>#N/A</v>
      </c>
      <c r="AW80" s="6" t="e">
        <f t="shared" si="79"/>
        <v>#N/A</v>
      </c>
      <c r="AX80" s="6" t="e">
        <f t="shared" si="79"/>
        <v>#N/A</v>
      </c>
      <c r="AY80" s="6" t="e">
        <f t="shared" si="79"/>
        <v>#N/A</v>
      </c>
      <c r="AZ80" s="6" t="e">
        <f t="shared" si="79"/>
        <v>#N/A</v>
      </c>
      <c r="BA80" s="6" t="e">
        <f t="shared" si="79"/>
        <v>#N/A</v>
      </c>
      <c r="BB80" s="6" t="e">
        <f t="shared" si="73"/>
        <v>#N/A</v>
      </c>
      <c r="BC80" s="6" t="e">
        <f t="shared" si="74"/>
        <v>#N/A</v>
      </c>
      <c r="BD80" s="6" t="e">
        <f t="shared" si="75"/>
        <v>#N/A</v>
      </c>
      <c r="BE80" s="6" t="e">
        <f t="shared" si="76"/>
        <v>#N/A</v>
      </c>
      <c r="BF80" s="6" t="e">
        <f t="shared" si="59"/>
        <v>#N/A</v>
      </c>
      <c r="BG80" s="6" t="e">
        <f t="shared" si="59"/>
        <v>#N/A</v>
      </c>
      <c r="BH80" s="6" t="e">
        <f t="shared" si="59"/>
        <v>#N/A</v>
      </c>
      <c r="BI80" s="6" t="e">
        <f t="shared" si="59"/>
        <v>#N/A</v>
      </c>
      <c r="BJ80" s="6" t="e">
        <f t="shared" si="77"/>
        <v>#N/A</v>
      </c>
      <c r="BK80" s="6" t="e">
        <f t="shared" si="77"/>
        <v>#N/A</v>
      </c>
      <c r="BL80" s="6" t="e">
        <f t="shared" si="77"/>
        <v>#N/A</v>
      </c>
      <c r="BM80" s="6" t="e">
        <f t="shared" si="77"/>
        <v>#N/A</v>
      </c>
      <c r="BN80" s="6" t="e">
        <f t="shared" si="77"/>
        <v>#N/A</v>
      </c>
      <c r="BO80" s="6" t="e">
        <f t="shared" si="77"/>
        <v>#N/A</v>
      </c>
      <c r="BP80" s="6" t="e">
        <f t="shared" si="77"/>
        <v>#N/A</v>
      </c>
      <c r="BQ80" s="6" t="e">
        <f t="shared" si="77"/>
        <v>#N/A</v>
      </c>
      <c r="BR80" s="6" t="e">
        <f t="shared" si="77"/>
        <v>#N/A</v>
      </c>
      <c r="BS80" s="6" t="e">
        <f t="shared" si="77"/>
        <v>#N/A</v>
      </c>
      <c r="BT80" s="6" t="e">
        <f t="shared" si="80"/>
        <v>#N/A</v>
      </c>
      <c r="BU80" s="6" t="e">
        <f t="shared" si="80"/>
        <v>#N/A</v>
      </c>
      <c r="BV80" s="6" t="e">
        <f t="shared" si="80"/>
        <v>#N/A</v>
      </c>
      <c r="BW80" s="6" t="e">
        <f t="shared" si="80"/>
        <v>#N/A</v>
      </c>
      <c r="BX80" s="6" t="e">
        <f t="shared" si="80"/>
        <v>#N/A</v>
      </c>
      <c r="BY80" s="6" t="e">
        <f t="shared" si="80"/>
        <v>#N/A</v>
      </c>
      <c r="BZ80" s="6" t="e">
        <f t="shared" si="80"/>
        <v>#N/A</v>
      </c>
      <c r="CA80" s="6" t="e">
        <f t="shared" si="80"/>
        <v>#N/A</v>
      </c>
      <c r="CB80" s="6" t="e">
        <f t="shared" si="80"/>
        <v>#N/A</v>
      </c>
    </row>
    <row r="81" spans="1:80" hidden="1" x14ac:dyDescent="0.2">
      <c r="A81" s="6">
        <v>79</v>
      </c>
      <c r="B81" s="6" t="b">
        <v>1</v>
      </c>
      <c r="C81" s="6" t="s">
        <v>410</v>
      </c>
      <c r="D81" s="6" t="s">
        <v>342</v>
      </c>
      <c r="E81" s="6" t="str">
        <f t="shared" si="60"/>
        <v>K30</v>
      </c>
      <c r="F81" s="6" t="s">
        <v>373</v>
      </c>
      <c r="G81" s="7">
        <v>2</v>
      </c>
      <c r="H81" s="7" t="s">
        <v>627</v>
      </c>
      <c r="I81" s="7" t="s">
        <v>983</v>
      </c>
      <c r="J81" s="6" t="s">
        <v>382</v>
      </c>
      <c r="K81" s="6" t="s">
        <v>30</v>
      </c>
      <c r="L81" s="10">
        <v>8.718</v>
      </c>
      <c r="M81" s="6">
        <v>11.1</v>
      </c>
      <c r="N81" s="6"/>
      <c r="O81" s="6"/>
      <c r="P81" s="6"/>
      <c r="Q81" s="8">
        <f t="shared" si="61"/>
        <v>7.4443679743060338</v>
      </c>
      <c r="R81" s="6">
        <v>7</v>
      </c>
      <c r="S81" s="6"/>
      <c r="T81" s="6"/>
      <c r="U81" s="6">
        <f t="shared" si="62"/>
        <v>4.2699999999999996</v>
      </c>
      <c r="V81" s="6"/>
      <c r="W81" s="6" t="s">
        <v>368</v>
      </c>
      <c r="X81" s="6" t="s">
        <v>353</v>
      </c>
      <c r="Y81" s="6">
        <v>22</v>
      </c>
      <c r="Z81" s="10">
        <f t="shared" si="63"/>
        <v>2.95</v>
      </c>
      <c r="AA81" s="6" t="s">
        <v>168</v>
      </c>
      <c r="AB81" s="9" t="s">
        <v>220</v>
      </c>
      <c r="AC81" s="9" t="s">
        <v>220</v>
      </c>
      <c r="AD81" s="6">
        <v>7.9</v>
      </c>
      <c r="AE81" s="6">
        <v>5.5</v>
      </c>
      <c r="AF81" s="6">
        <f t="shared" si="64"/>
        <v>5.41</v>
      </c>
      <c r="AG81" s="11">
        <f t="shared" si="65"/>
        <v>0.65853620955315872</v>
      </c>
      <c r="AH81" s="6">
        <f t="shared" si="66"/>
        <v>9.11</v>
      </c>
      <c r="AI81" s="6">
        <f t="shared" si="67"/>
        <v>34.9</v>
      </c>
      <c r="AJ81" s="6">
        <f t="shared" si="68"/>
        <v>7.8</v>
      </c>
      <c r="AK81" s="6" t="e">
        <f t="shared" si="78"/>
        <v>#N/A</v>
      </c>
      <c r="AL81" s="6" t="e">
        <f t="shared" si="78"/>
        <v>#N/A</v>
      </c>
      <c r="AM81" s="6" t="e">
        <f t="shared" si="78"/>
        <v>#N/A</v>
      </c>
      <c r="AN81" s="6" t="e">
        <f t="shared" si="78"/>
        <v>#N/A</v>
      </c>
      <c r="AO81" s="6" t="e">
        <f t="shared" si="78"/>
        <v>#N/A</v>
      </c>
      <c r="AP81" s="8">
        <f t="shared" si="69"/>
        <v>0.51</v>
      </c>
      <c r="AQ81" s="8">
        <f t="shared" si="70"/>
        <v>0</v>
      </c>
      <c r="AR81" s="6">
        <f t="shared" si="71"/>
        <v>0</v>
      </c>
      <c r="AS81" s="42" t="e">
        <f t="shared" si="72"/>
        <v>#N/A</v>
      </c>
      <c r="AT81" s="6">
        <f t="shared" si="79"/>
        <v>2.5760000000000001</v>
      </c>
      <c r="AU81" s="6">
        <f t="shared" si="79"/>
        <v>5.8470000000000004</v>
      </c>
      <c r="AV81" s="6">
        <f t="shared" si="79"/>
        <v>10.885999999999999</v>
      </c>
      <c r="AW81" s="6">
        <f t="shared" si="79"/>
        <v>18.288</v>
      </c>
      <c r="AX81" s="6">
        <f t="shared" si="79"/>
        <v>54.868000000000002</v>
      </c>
      <c r="AY81" s="6">
        <f t="shared" si="79"/>
        <v>6.2889999999999997</v>
      </c>
      <c r="AZ81" s="6">
        <f t="shared" si="79"/>
        <v>1.246</v>
      </c>
      <c r="BA81" s="6" t="str">
        <f t="shared" si="79"/>
        <v>BDL</v>
      </c>
      <c r="BB81" s="6" t="e">
        <f t="shared" si="73"/>
        <v>#N/A</v>
      </c>
      <c r="BC81" s="6" t="e">
        <f t="shared" si="74"/>
        <v>#N/A</v>
      </c>
      <c r="BD81" s="6" t="e">
        <f t="shared" si="75"/>
        <v>#N/A</v>
      </c>
      <c r="BE81" s="6" t="e">
        <f t="shared" si="76"/>
        <v>#N/A</v>
      </c>
      <c r="BF81" s="6" t="e">
        <f t="shared" si="59"/>
        <v>#N/A</v>
      </c>
      <c r="BG81" s="6" t="e">
        <f t="shared" si="59"/>
        <v>#N/A</v>
      </c>
      <c r="BH81" s="6" t="e">
        <f t="shared" si="59"/>
        <v>#N/A</v>
      </c>
      <c r="BI81" s="6" t="e">
        <f t="shared" si="59"/>
        <v>#N/A</v>
      </c>
      <c r="BJ81" s="6">
        <f t="shared" si="77"/>
        <v>8.3000000000000007</v>
      </c>
      <c r="BK81" s="6">
        <f t="shared" si="77"/>
        <v>2.2999999999999998</v>
      </c>
      <c r="BL81" s="6">
        <f t="shared" si="77"/>
        <v>32</v>
      </c>
      <c r="BM81" s="6">
        <f t="shared" si="77"/>
        <v>0.8</v>
      </c>
      <c r="BN81" s="6">
        <f t="shared" si="77"/>
        <v>0.9</v>
      </c>
      <c r="BO81" s="6">
        <f t="shared" si="77"/>
        <v>1.7</v>
      </c>
      <c r="BP81" s="6">
        <f t="shared" si="77"/>
        <v>5.2</v>
      </c>
      <c r="BQ81" s="6">
        <f t="shared" si="77"/>
        <v>53.7</v>
      </c>
      <c r="BR81" s="6">
        <f t="shared" si="77"/>
        <v>2.2000000000000002</v>
      </c>
      <c r="BS81" s="6">
        <f t="shared" si="77"/>
        <v>1.7</v>
      </c>
      <c r="BT81" s="6">
        <f t="shared" si="80"/>
        <v>0.5</v>
      </c>
      <c r="BU81" s="6">
        <f t="shared" si="80"/>
        <v>21.1</v>
      </c>
      <c r="BV81" s="6">
        <f t="shared" si="80"/>
        <v>7.3</v>
      </c>
      <c r="BW81" s="6">
        <f t="shared" si="80"/>
        <v>0.1</v>
      </c>
      <c r="BX81" s="6">
        <f t="shared" si="80"/>
        <v>3.6</v>
      </c>
      <c r="BY81" s="6" t="str">
        <f t="shared" si="80"/>
        <v>BPQL</v>
      </c>
      <c r="BZ81" s="6">
        <f t="shared" si="80"/>
        <v>0.3</v>
      </c>
      <c r="CA81" s="6">
        <f t="shared" si="80"/>
        <v>0.2</v>
      </c>
      <c r="CB81" s="6">
        <f t="shared" si="80"/>
        <v>0.2</v>
      </c>
    </row>
    <row r="82" spans="1:80" hidden="1" x14ac:dyDescent="0.2">
      <c r="A82" s="6">
        <v>80</v>
      </c>
      <c r="B82" s="6" t="b">
        <v>0</v>
      </c>
      <c r="C82" s="6" t="s">
        <v>411</v>
      </c>
      <c r="D82" s="6" t="s">
        <v>341</v>
      </c>
      <c r="E82" s="6" t="str">
        <f t="shared" si="60"/>
        <v>K44</v>
      </c>
      <c r="F82" s="6" t="s">
        <v>373</v>
      </c>
      <c r="G82" s="7">
        <v>3</v>
      </c>
      <c r="H82" s="7" t="s">
        <v>627</v>
      </c>
      <c r="I82" s="7" t="s">
        <v>983</v>
      </c>
      <c r="J82" s="6" t="s">
        <v>382</v>
      </c>
      <c r="K82" s="6" t="s">
        <v>30</v>
      </c>
      <c r="L82" s="10">
        <v>8.718</v>
      </c>
      <c r="M82" s="6">
        <v>11.1</v>
      </c>
      <c r="N82" s="6"/>
      <c r="O82" s="6"/>
      <c r="P82" s="6"/>
      <c r="Q82" s="8">
        <f t="shared" si="61"/>
        <v>11.929341592108281</v>
      </c>
      <c r="R82" s="6">
        <v>7</v>
      </c>
      <c r="S82" s="6"/>
      <c r="T82" s="6">
        <v>9.9700000000000006</v>
      </c>
      <c r="U82" s="6">
        <f t="shared" si="62"/>
        <v>4.5199999999999996</v>
      </c>
      <c r="V82" s="6"/>
      <c r="W82" s="6" t="s">
        <v>369</v>
      </c>
      <c r="X82" s="6" t="s">
        <v>355</v>
      </c>
      <c r="Y82" s="6">
        <v>26</v>
      </c>
      <c r="Z82" s="10">
        <f t="shared" si="63"/>
        <v>4</v>
      </c>
      <c r="AA82" s="6" t="s">
        <v>168</v>
      </c>
      <c r="AB82" s="9" t="s">
        <v>223</v>
      </c>
      <c r="AC82" s="9" t="s">
        <v>223</v>
      </c>
      <c r="AD82" s="6">
        <v>8.359</v>
      </c>
      <c r="AE82" s="6">
        <v>8.7200000000000006</v>
      </c>
      <c r="AF82" s="6">
        <f t="shared" si="64"/>
        <v>8.7200000000000006</v>
      </c>
      <c r="AG82" s="11">
        <f t="shared" si="65"/>
        <v>0.7008700000000001</v>
      </c>
      <c r="AH82" s="6" t="e">
        <f t="shared" si="66"/>
        <v>#N/A</v>
      </c>
      <c r="AI82" s="6" t="e">
        <f t="shared" si="67"/>
        <v>#N/A</v>
      </c>
      <c r="AJ82" s="6" t="e">
        <f t="shared" si="68"/>
        <v>#N/A</v>
      </c>
      <c r="AK82" s="6" t="e">
        <f t="shared" si="78"/>
        <v>#N/A</v>
      </c>
      <c r="AL82" s="6" t="e">
        <f t="shared" si="78"/>
        <v>#N/A</v>
      </c>
      <c r="AM82" s="6" t="e">
        <f t="shared" si="78"/>
        <v>#N/A</v>
      </c>
      <c r="AN82" s="6" t="e">
        <f t="shared" si="78"/>
        <v>#N/A</v>
      </c>
      <c r="AO82" s="6" t="e">
        <f t="shared" si="78"/>
        <v>#N/A</v>
      </c>
      <c r="AP82" s="8" t="e">
        <f t="shared" si="69"/>
        <v>#N/A</v>
      </c>
      <c r="AQ82" s="8" t="e">
        <f t="shared" si="70"/>
        <v>#N/A</v>
      </c>
      <c r="AR82" s="6" t="e">
        <f t="shared" si="71"/>
        <v>#N/A</v>
      </c>
      <c r="AS82" s="42" t="e">
        <f t="shared" si="72"/>
        <v>#N/A</v>
      </c>
      <c r="AT82" s="6" t="e">
        <f t="shared" si="79"/>
        <v>#N/A</v>
      </c>
      <c r="AU82" s="6" t="e">
        <f t="shared" si="79"/>
        <v>#N/A</v>
      </c>
      <c r="AV82" s="6" t="e">
        <f t="shared" si="79"/>
        <v>#N/A</v>
      </c>
      <c r="AW82" s="6" t="e">
        <f t="shared" si="79"/>
        <v>#N/A</v>
      </c>
      <c r="AX82" s="6" t="e">
        <f t="shared" si="79"/>
        <v>#N/A</v>
      </c>
      <c r="AY82" s="6" t="e">
        <f t="shared" si="79"/>
        <v>#N/A</v>
      </c>
      <c r="AZ82" s="6" t="e">
        <f t="shared" si="79"/>
        <v>#N/A</v>
      </c>
      <c r="BA82" s="6" t="e">
        <f t="shared" si="79"/>
        <v>#N/A</v>
      </c>
      <c r="BB82" s="6" t="e">
        <f t="shared" si="73"/>
        <v>#N/A</v>
      </c>
      <c r="BC82" s="6" t="e">
        <f t="shared" si="74"/>
        <v>#N/A</v>
      </c>
      <c r="BD82" s="6" t="e">
        <f t="shared" si="75"/>
        <v>#N/A</v>
      </c>
      <c r="BE82" s="6" t="e">
        <f t="shared" si="76"/>
        <v>#N/A</v>
      </c>
      <c r="BF82" s="6" t="e">
        <f t="shared" si="59"/>
        <v>#N/A</v>
      </c>
      <c r="BG82" s="6" t="e">
        <f t="shared" si="59"/>
        <v>#N/A</v>
      </c>
      <c r="BH82" s="6" t="e">
        <f t="shared" si="59"/>
        <v>#N/A</v>
      </c>
      <c r="BI82" s="6" t="e">
        <f t="shared" si="59"/>
        <v>#N/A</v>
      </c>
      <c r="BJ82" s="6" t="e">
        <f t="shared" si="77"/>
        <v>#N/A</v>
      </c>
      <c r="BK82" s="6" t="e">
        <f t="shared" si="77"/>
        <v>#N/A</v>
      </c>
      <c r="BL82" s="6" t="e">
        <f t="shared" si="77"/>
        <v>#N/A</v>
      </c>
      <c r="BM82" s="6" t="e">
        <f t="shared" si="77"/>
        <v>#N/A</v>
      </c>
      <c r="BN82" s="6" t="e">
        <f t="shared" si="77"/>
        <v>#N/A</v>
      </c>
      <c r="BO82" s="6" t="e">
        <f t="shared" si="77"/>
        <v>#N/A</v>
      </c>
      <c r="BP82" s="6" t="e">
        <f t="shared" si="77"/>
        <v>#N/A</v>
      </c>
      <c r="BQ82" s="6" t="e">
        <f t="shared" si="77"/>
        <v>#N/A</v>
      </c>
      <c r="BR82" s="6" t="e">
        <f t="shared" si="77"/>
        <v>#N/A</v>
      </c>
      <c r="BS82" s="6" t="e">
        <f t="shared" si="77"/>
        <v>#N/A</v>
      </c>
      <c r="BT82" s="6" t="e">
        <f t="shared" si="80"/>
        <v>#N/A</v>
      </c>
      <c r="BU82" s="6" t="e">
        <f t="shared" si="80"/>
        <v>#N/A</v>
      </c>
      <c r="BV82" s="6" t="e">
        <f t="shared" si="80"/>
        <v>#N/A</v>
      </c>
      <c r="BW82" s="6" t="e">
        <f t="shared" si="80"/>
        <v>#N/A</v>
      </c>
      <c r="BX82" s="6" t="e">
        <f t="shared" si="80"/>
        <v>#N/A</v>
      </c>
      <c r="BY82" s="6" t="e">
        <f t="shared" si="80"/>
        <v>#N/A</v>
      </c>
      <c r="BZ82" s="6" t="e">
        <f t="shared" si="80"/>
        <v>#N/A</v>
      </c>
      <c r="CA82" s="6" t="e">
        <f t="shared" si="80"/>
        <v>#N/A</v>
      </c>
      <c r="CB82" s="6" t="e">
        <f t="shared" si="80"/>
        <v>#N/A</v>
      </c>
    </row>
    <row r="83" spans="1:80" hidden="1" x14ac:dyDescent="0.2">
      <c r="A83" s="6">
        <v>81</v>
      </c>
      <c r="B83" s="6" t="b">
        <v>1</v>
      </c>
      <c r="C83" s="6" t="s">
        <v>412</v>
      </c>
      <c r="D83" s="6" t="s">
        <v>342</v>
      </c>
      <c r="E83" s="6" t="str">
        <f t="shared" si="60"/>
        <v>K44</v>
      </c>
      <c r="F83" s="6" t="s">
        <v>373</v>
      </c>
      <c r="G83" s="7">
        <v>3</v>
      </c>
      <c r="H83" s="7" t="s">
        <v>627</v>
      </c>
      <c r="I83" s="7" t="s">
        <v>983</v>
      </c>
      <c r="J83" s="6" t="s">
        <v>382</v>
      </c>
      <c r="K83" s="6" t="s">
        <v>30</v>
      </c>
      <c r="L83" s="10">
        <v>8.718</v>
      </c>
      <c r="M83" s="6">
        <v>11.1</v>
      </c>
      <c r="N83" s="6"/>
      <c r="O83" s="6"/>
      <c r="P83" s="6"/>
      <c r="Q83" s="8">
        <f t="shared" si="61"/>
        <v>11.929341592108281</v>
      </c>
      <c r="R83" s="6">
        <v>7</v>
      </c>
      <c r="S83" s="6"/>
      <c r="T83" s="6"/>
      <c r="U83" s="6">
        <f t="shared" si="62"/>
        <v>4.5199999999999996</v>
      </c>
      <c r="V83" s="6"/>
      <c r="W83" s="6" t="s">
        <v>369</v>
      </c>
      <c r="X83" s="6" t="s">
        <v>355</v>
      </c>
      <c r="Y83" s="6">
        <v>26</v>
      </c>
      <c r="Z83" s="10">
        <f t="shared" si="63"/>
        <v>4</v>
      </c>
      <c r="AA83" s="6" t="s">
        <v>168</v>
      </c>
      <c r="AB83" s="9" t="s">
        <v>223</v>
      </c>
      <c r="AC83" s="9" t="s">
        <v>223</v>
      </c>
      <c r="AD83" s="6">
        <v>6.9</v>
      </c>
      <c r="AE83" s="6">
        <v>8.5340000000000007</v>
      </c>
      <c r="AF83" s="6">
        <f t="shared" si="64"/>
        <v>9.0399999999999991</v>
      </c>
      <c r="AG83" s="11">
        <f t="shared" si="65"/>
        <v>0.59976923076923072</v>
      </c>
      <c r="AH83" s="6">
        <f t="shared" si="66"/>
        <v>9.1</v>
      </c>
      <c r="AI83" s="6">
        <f t="shared" si="67"/>
        <v>44</v>
      </c>
      <c r="AJ83" s="6">
        <f t="shared" si="68"/>
        <v>7.1</v>
      </c>
      <c r="AK83" s="6" t="e">
        <f t="shared" ref="AK83:AO92" si="81">VLOOKUP($C83,intactMSdata,COLUMN()-COLUMN($AK$3)+4,FALSE)</f>
        <v>#N/A</v>
      </c>
      <c r="AL83" s="6" t="e">
        <f t="shared" si="81"/>
        <v>#N/A</v>
      </c>
      <c r="AM83" s="6" t="e">
        <f t="shared" si="81"/>
        <v>#N/A</v>
      </c>
      <c r="AN83" s="6" t="e">
        <f t="shared" si="81"/>
        <v>#N/A</v>
      </c>
      <c r="AO83" s="6" t="e">
        <f t="shared" si="81"/>
        <v>#N/A</v>
      </c>
      <c r="AP83" s="8">
        <f t="shared" si="69"/>
        <v>1.03</v>
      </c>
      <c r="AQ83" s="8">
        <f t="shared" si="70"/>
        <v>0</v>
      </c>
      <c r="AR83" s="6">
        <f t="shared" si="71"/>
        <v>0</v>
      </c>
      <c r="AS83" s="42" t="e">
        <f t="shared" si="72"/>
        <v>#N/A</v>
      </c>
      <c r="AT83" s="6">
        <f t="shared" ref="AT83:BA92" si="82">VLOOKUP($C83,dataPhCEX,COLUMN()-COLUMN($AT$3)+2,FALSE)</f>
        <v>4.6769999999999996</v>
      </c>
      <c r="AU83" s="6">
        <f t="shared" si="82"/>
        <v>6.3730000000000002</v>
      </c>
      <c r="AV83" s="6">
        <f t="shared" si="82"/>
        <v>15.151999999999999</v>
      </c>
      <c r="AW83" s="6">
        <f t="shared" si="82"/>
        <v>18.608000000000001</v>
      </c>
      <c r="AX83" s="6">
        <f t="shared" si="82"/>
        <v>47.061999999999998</v>
      </c>
      <c r="AY83" s="6">
        <f t="shared" si="82"/>
        <v>6.4359999999999999</v>
      </c>
      <c r="AZ83" s="6">
        <f t="shared" si="82"/>
        <v>1.6919999999999999</v>
      </c>
      <c r="BA83" s="6" t="str">
        <f t="shared" si="82"/>
        <v>BDL</v>
      </c>
      <c r="BB83" s="6" t="e">
        <f t="shared" si="73"/>
        <v>#N/A</v>
      </c>
      <c r="BC83" s="6" t="e">
        <f t="shared" si="74"/>
        <v>#N/A</v>
      </c>
      <c r="BD83" s="6" t="e">
        <f t="shared" si="75"/>
        <v>#N/A</v>
      </c>
      <c r="BE83" s="6" t="e">
        <f t="shared" si="76"/>
        <v>#N/A</v>
      </c>
      <c r="BF83" s="6" t="e">
        <f t="shared" ref="BF83:BI102" si="83">VLOOKUP($C83,rCESDSdata,COLUMN()-COLUMN($BF$3)+2,FALSE)</f>
        <v>#N/A</v>
      </c>
      <c r="BG83" s="6" t="e">
        <f t="shared" si="83"/>
        <v>#N/A</v>
      </c>
      <c r="BH83" s="6" t="e">
        <f t="shared" si="83"/>
        <v>#N/A</v>
      </c>
      <c r="BI83" s="6" t="e">
        <f t="shared" si="83"/>
        <v>#N/A</v>
      </c>
      <c r="BJ83" s="6">
        <f t="shared" si="77"/>
        <v>8.4</v>
      </c>
      <c r="BK83" s="6">
        <f t="shared" si="77"/>
        <v>1.7</v>
      </c>
      <c r="BL83" s="6">
        <f t="shared" si="77"/>
        <v>33.6</v>
      </c>
      <c r="BM83" s="6">
        <f t="shared" si="77"/>
        <v>1</v>
      </c>
      <c r="BN83" s="6">
        <f t="shared" si="77"/>
        <v>0.5</v>
      </c>
      <c r="BO83" s="6">
        <f t="shared" si="77"/>
        <v>1.3</v>
      </c>
      <c r="BP83" s="6">
        <f t="shared" si="77"/>
        <v>5.8</v>
      </c>
      <c r="BQ83" s="6">
        <f t="shared" si="77"/>
        <v>52.3</v>
      </c>
      <c r="BR83" s="6">
        <f t="shared" si="77"/>
        <v>1.6</v>
      </c>
      <c r="BS83" s="6">
        <f t="shared" si="77"/>
        <v>1.6</v>
      </c>
      <c r="BT83" s="6">
        <f t="shared" si="80"/>
        <v>0.6</v>
      </c>
      <c r="BU83" s="6">
        <f t="shared" si="80"/>
        <v>21.8</v>
      </c>
      <c r="BV83" s="6">
        <f t="shared" si="80"/>
        <v>7.9</v>
      </c>
      <c r="BW83" s="6">
        <f t="shared" si="80"/>
        <v>0.2</v>
      </c>
      <c r="BX83" s="6">
        <f t="shared" si="80"/>
        <v>3.9</v>
      </c>
      <c r="BY83" s="6" t="str">
        <f t="shared" si="80"/>
        <v>BPQL</v>
      </c>
      <c r="BZ83" s="6">
        <f t="shared" si="80"/>
        <v>0.5</v>
      </c>
      <c r="CA83" s="6">
        <f t="shared" si="80"/>
        <v>0.2</v>
      </c>
      <c r="CB83" s="6">
        <f t="shared" si="80"/>
        <v>0.5</v>
      </c>
    </row>
    <row r="84" spans="1:80" hidden="1" x14ac:dyDescent="0.2">
      <c r="A84" s="6">
        <v>82</v>
      </c>
      <c r="B84" s="6" t="b">
        <v>0</v>
      </c>
      <c r="C84" s="6" t="s">
        <v>413</v>
      </c>
      <c r="D84" s="6" t="s">
        <v>341</v>
      </c>
      <c r="E84" s="6" t="str">
        <f t="shared" si="60"/>
        <v>K52</v>
      </c>
      <c r="F84" s="6" t="s">
        <v>373</v>
      </c>
      <c r="G84" s="7">
        <v>4</v>
      </c>
      <c r="H84" s="7" t="s">
        <v>627</v>
      </c>
      <c r="I84" s="7" t="s">
        <v>983</v>
      </c>
      <c r="J84" s="6" t="s">
        <v>382</v>
      </c>
      <c r="K84" s="6" t="s">
        <v>30</v>
      </c>
      <c r="L84" s="10">
        <v>8.718</v>
      </c>
      <c r="M84" s="6">
        <v>11.1</v>
      </c>
      <c r="N84" s="6"/>
      <c r="O84" s="6"/>
      <c r="P84" s="6"/>
      <c r="Q84" s="8">
        <f t="shared" si="61"/>
        <v>8.9699472356044971</v>
      </c>
      <c r="R84" s="6">
        <v>7</v>
      </c>
      <c r="S84" s="6"/>
      <c r="T84" s="6">
        <v>10.16</v>
      </c>
      <c r="U84" s="6">
        <f t="shared" si="62"/>
        <v>4.5</v>
      </c>
      <c r="V84" s="6"/>
      <c r="W84" s="6" t="s">
        <v>370</v>
      </c>
      <c r="X84" s="6" t="s">
        <v>357</v>
      </c>
      <c r="Y84" s="6">
        <v>23</v>
      </c>
      <c r="Z84" s="10">
        <f t="shared" si="63"/>
        <v>3.4</v>
      </c>
      <c r="AA84" s="6" t="s">
        <v>168</v>
      </c>
      <c r="AB84" s="9" t="s">
        <v>227</v>
      </c>
      <c r="AC84" s="9" t="s">
        <v>227</v>
      </c>
      <c r="AD84" s="6">
        <v>7.5339999999999998</v>
      </c>
      <c r="AE84" s="6">
        <v>6.1680000000000001</v>
      </c>
      <c r="AF84" s="6">
        <f t="shared" si="64"/>
        <v>6.1680000000000001</v>
      </c>
      <c r="AG84" s="11">
        <f t="shared" si="65"/>
        <v>0.59424184143222503</v>
      </c>
      <c r="AH84" s="6" t="e">
        <f t="shared" si="66"/>
        <v>#N/A</v>
      </c>
      <c r="AI84" s="6" t="e">
        <f t="shared" si="67"/>
        <v>#N/A</v>
      </c>
      <c r="AJ84" s="6" t="e">
        <f t="shared" si="68"/>
        <v>#N/A</v>
      </c>
      <c r="AK84" s="6" t="e">
        <f t="shared" si="81"/>
        <v>#N/A</v>
      </c>
      <c r="AL84" s="6" t="e">
        <f t="shared" si="81"/>
        <v>#N/A</v>
      </c>
      <c r="AM84" s="6" t="e">
        <f t="shared" si="81"/>
        <v>#N/A</v>
      </c>
      <c r="AN84" s="6" t="e">
        <f t="shared" si="81"/>
        <v>#N/A</v>
      </c>
      <c r="AO84" s="6" t="e">
        <f t="shared" si="81"/>
        <v>#N/A</v>
      </c>
      <c r="AP84" s="8" t="e">
        <f t="shared" si="69"/>
        <v>#N/A</v>
      </c>
      <c r="AQ84" s="8" t="e">
        <f t="shared" si="70"/>
        <v>#N/A</v>
      </c>
      <c r="AR84" s="6" t="e">
        <f t="shared" si="71"/>
        <v>#N/A</v>
      </c>
      <c r="AS84" s="42" t="e">
        <f t="shared" si="72"/>
        <v>#N/A</v>
      </c>
      <c r="AT84" s="6" t="e">
        <f t="shared" si="82"/>
        <v>#N/A</v>
      </c>
      <c r="AU84" s="6" t="e">
        <f t="shared" si="82"/>
        <v>#N/A</v>
      </c>
      <c r="AV84" s="6" t="e">
        <f t="shared" si="82"/>
        <v>#N/A</v>
      </c>
      <c r="AW84" s="6" t="e">
        <f t="shared" si="82"/>
        <v>#N/A</v>
      </c>
      <c r="AX84" s="6" t="e">
        <f t="shared" si="82"/>
        <v>#N/A</v>
      </c>
      <c r="AY84" s="6" t="e">
        <f t="shared" si="82"/>
        <v>#N/A</v>
      </c>
      <c r="AZ84" s="6" t="e">
        <f t="shared" si="82"/>
        <v>#N/A</v>
      </c>
      <c r="BA84" s="6" t="e">
        <f t="shared" si="82"/>
        <v>#N/A</v>
      </c>
      <c r="BB84" s="6" t="e">
        <f t="shared" si="73"/>
        <v>#N/A</v>
      </c>
      <c r="BC84" s="6" t="e">
        <f t="shared" si="74"/>
        <v>#N/A</v>
      </c>
      <c r="BD84" s="6" t="e">
        <f t="shared" si="75"/>
        <v>#N/A</v>
      </c>
      <c r="BE84" s="6" t="e">
        <f t="shared" si="76"/>
        <v>#N/A</v>
      </c>
      <c r="BF84" s="6" t="e">
        <f t="shared" si="83"/>
        <v>#N/A</v>
      </c>
      <c r="BG84" s="6" t="e">
        <f t="shared" si="83"/>
        <v>#N/A</v>
      </c>
      <c r="BH84" s="6" t="e">
        <f t="shared" si="83"/>
        <v>#N/A</v>
      </c>
      <c r="BI84" s="6" t="e">
        <f t="shared" si="83"/>
        <v>#N/A</v>
      </c>
      <c r="BJ84" s="6" t="e">
        <f t="shared" si="77"/>
        <v>#N/A</v>
      </c>
      <c r="BK84" s="6" t="e">
        <f t="shared" si="77"/>
        <v>#N/A</v>
      </c>
      <c r="BL84" s="6" t="e">
        <f t="shared" si="77"/>
        <v>#N/A</v>
      </c>
      <c r="BM84" s="6" t="e">
        <f t="shared" si="77"/>
        <v>#N/A</v>
      </c>
      <c r="BN84" s="6" t="e">
        <f t="shared" si="77"/>
        <v>#N/A</v>
      </c>
      <c r="BO84" s="6" t="e">
        <f t="shared" si="77"/>
        <v>#N/A</v>
      </c>
      <c r="BP84" s="6" t="e">
        <f t="shared" si="77"/>
        <v>#N/A</v>
      </c>
      <c r="BQ84" s="6" t="e">
        <f t="shared" si="77"/>
        <v>#N/A</v>
      </c>
      <c r="BR84" s="6" t="e">
        <f t="shared" si="77"/>
        <v>#N/A</v>
      </c>
      <c r="BS84" s="6" t="e">
        <f t="shared" si="77"/>
        <v>#N/A</v>
      </c>
      <c r="BT84" s="6" t="e">
        <f t="shared" si="80"/>
        <v>#N/A</v>
      </c>
      <c r="BU84" s="6" t="e">
        <f t="shared" si="80"/>
        <v>#N/A</v>
      </c>
      <c r="BV84" s="6" t="e">
        <f t="shared" si="80"/>
        <v>#N/A</v>
      </c>
      <c r="BW84" s="6" t="e">
        <f t="shared" si="80"/>
        <v>#N/A</v>
      </c>
      <c r="BX84" s="6" t="e">
        <f t="shared" si="80"/>
        <v>#N/A</v>
      </c>
      <c r="BY84" s="6" t="e">
        <f t="shared" si="80"/>
        <v>#N/A</v>
      </c>
      <c r="BZ84" s="6" t="e">
        <f t="shared" si="80"/>
        <v>#N/A</v>
      </c>
      <c r="CA84" s="6" t="e">
        <f t="shared" si="80"/>
        <v>#N/A</v>
      </c>
      <c r="CB84" s="6" t="e">
        <f t="shared" si="80"/>
        <v>#N/A</v>
      </c>
    </row>
    <row r="85" spans="1:80" hidden="1" x14ac:dyDescent="0.2">
      <c r="A85" s="6">
        <v>83</v>
      </c>
      <c r="B85" s="6" t="b">
        <v>1</v>
      </c>
      <c r="C85" s="6" t="s">
        <v>414</v>
      </c>
      <c r="D85" s="6" t="s">
        <v>342</v>
      </c>
      <c r="E85" s="6" t="str">
        <f t="shared" si="60"/>
        <v>K52</v>
      </c>
      <c r="F85" s="6" t="s">
        <v>373</v>
      </c>
      <c r="G85" s="7">
        <v>4</v>
      </c>
      <c r="H85" s="7" t="s">
        <v>627</v>
      </c>
      <c r="I85" s="7" t="s">
        <v>983</v>
      </c>
      <c r="J85" s="6" t="s">
        <v>382</v>
      </c>
      <c r="K85" s="6" t="s">
        <v>30</v>
      </c>
      <c r="L85" s="10">
        <v>8.718</v>
      </c>
      <c r="M85" s="6">
        <v>11.1</v>
      </c>
      <c r="N85" s="6"/>
      <c r="O85" s="6"/>
      <c r="P85" s="6"/>
      <c r="Q85" s="8">
        <f t="shared" si="61"/>
        <v>8.9699472356044971</v>
      </c>
      <c r="R85" s="6">
        <v>7</v>
      </c>
      <c r="S85" s="6"/>
      <c r="T85" s="6"/>
      <c r="U85" s="6">
        <f t="shared" si="62"/>
        <v>4.5</v>
      </c>
      <c r="V85" s="6"/>
      <c r="W85" s="6" t="s">
        <v>370</v>
      </c>
      <c r="X85" s="6" t="s">
        <v>357</v>
      </c>
      <c r="Y85" s="6">
        <v>23</v>
      </c>
      <c r="Z85" s="10">
        <f t="shared" si="63"/>
        <v>3.4</v>
      </c>
      <c r="AA85" s="6" t="s">
        <v>168</v>
      </c>
      <c r="AB85" s="9" t="s">
        <v>227</v>
      </c>
      <c r="AC85" s="9" t="s">
        <v>227</v>
      </c>
      <c r="AD85" s="6">
        <v>7.5339999999999998</v>
      </c>
      <c r="AE85" s="6">
        <v>4.9400000000000004</v>
      </c>
      <c r="AF85" s="6">
        <f t="shared" si="64"/>
        <v>5.0599999999999996</v>
      </c>
      <c r="AG85" s="11">
        <f t="shared" si="65"/>
        <v>0.4874941176470588</v>
      </c>
      <c r="AH85" s="6">
        <f t="shared" si="66"/>
        <v>9.1199999999999992</v>
      </c>
      <c r="AI85" s="6">
        <f t="shared" si="67"/>
        <v>32.1</v>
      </c>
      <c r="AJ85" s="6">
        <f t="shared" si="68"/>
        <v>7.7</v>
      </c>
      <c r="AK85" s="6" t="e">
        <f t="shared" si="81"/>
        <v>#N/A</v>
      </c>
      <c r="AL85" s="6" t="e">
        <f t="shared" si="81"/>
        <v>#N/A</v>
      </c>
      <c r="AM85" s="6" t="e">
        <f t="shared" si="81"/>
        <v>#N/A</v>
      </c>
      <c r="AN85" s="6" t="e">
        <f t="shared" si="81"/>
        <v>#N/A</v>
      </c>
      <c r="AO85" s="6" t="e">
        <f t="shared" si="81"/>
        <v>#N/A</v>
      </c>
      <c r="AP85" s="8">
        <f t="shared" si="69"/>
        <v>0.33</v>
      </c>
      <c r="AQ85" s="8">
        <f t="shared" si="70"/>
        <v>0</v>
      </c>
      <c r="AR85" s="6">
        <f t="shared" si="71"/>
        <v>0</v>
      </c>
      <c r="AS85" s="42" t="e">
        <f t="shared" si="72"/>
        <v>#N/A</v>
      </c>
      <c r="AT85" s="6">
        <f t="shared" si="82"/>
        <v>1.988</v>
      </c>
      <c r="AU85" s="6">
        <f t="shared" si="82"/>
        <v>4.7839999999999998</v>
      </c>
      <c r="AV85" s="6">
        <f t="shared" si="82"/>
        <v>10.521000000000001</v>
      </c>
      <c r="AW85" s="6">
        <f t="shared" si="82"/>
        <v>18.681000000000001</v>
      </c>
      <c r="AX85" s="6">
        <f t="shared" si="82"/>
        <v>57.11</v>
      </c>
      <c r="AY85" s="6">
        <f t="shared" si="82"/>
        <v>5.891</v>
      </c>
      <c r="AZ85" s="6">
        <f t="shared" si="82"/>
        <v>0.74</v>
      </c>
      <c r="BA85" s="6" t="str">
        <f t="shared" si="82"/>
        <v>BPQL</v>
      </c>
      <c r="BB85" s="6" t="e">
        <f t="shared" si="73"/>
        <v>#N/A</v>
      </c>
      <c r="BC85" s="6" t="e">
        <f t="shared" si="74"/>
        <v>#N/A</v>
      </c>
      <c r="BD85" s="6" t="e">
        <f t="shared" si="75"/>
        <v>#N/A</v>
      </c>
      <c r="BE85" s="6" t="e">
        <f t="shared" si="76"/>
        <v>#N/A</v>
      </c>
      <c r="BF85" s="6" t="e">
        <f t="shared" si="83"/>
        <v>#N/A</v>
      </c>
      <c r="BG85" s="6" t="e">
        <f t="shared" si="83"/>
        <v>#N/A</v>
      </c>
      <c r="BH85" s="6" t="e">
        <f t="shared" si="83"/>
        <v>#N/A</v>
      </c>
      <c r="BI85" s="6" t="e">
        <f t="shared" si="83"/>
        <v>#N/A</v>
      </c>
      <c r="BJ85" s="6">
        <f t="shared" si="77"/>
        <v>8.9</v>
      </c>
      <c r="BK85" s="6">
        <f t="shared" si="77"/>
        <v>2.9</v>
      </c>
      <c r="BL85" s="6">
        <f t="shared" si="77"/>
        <v>33.9</v>
      </c>
      <c r="BM85" s="6">
        <f t="shared" si="77"/>
        <v>1.3</v>
      </c>
      <c r="BN85" s="6">
        <f t="shared" si="77"/>
        <v>1</v>
      </c>
      <c r="BO85" s="6">
        <f t="shared" si="77"/>
        <v>2</v>
      </c>
      <c r="BP85" s="6">
        <f t="shared" si="77"/>
        <v>5.5</v>
      </c>
      <c r="BQ85" s="6">
        <f t="shared" si="77"/>
        <v>49.4</v>
      </c>
      <c r="BR85" s="6">
        <f t="shared" si="77"/>
        <v>2.5</v>
      </c>
      <c r="BS85" s="6">
        <f t="shared" si="77"/>
        <v>1.9</v>
      </c>
      <c r="BT85" s="6">
        <f t="shared" si="80"/>
        <v>0.5</v>
      </c>
      <c r="BU85" s="6">
        <f t="shared" si="80"/>
        <v>22</v>
      </c>
      <c r="BV85" s="6">
        <f t="shared" si="80"/>
        <v>7.7</v>
      </c>
      <c r="BW85" s="6">
        <f t="shared" si="80"/>
        <v>0.3</v>
      </c>
      <c r="BX85" s="6">
        <f t="shared" si="80"/>
        <v>4.2</v>
      </c>
      <c r="BY85" s="6">
        <f t="shared" si="80"/>
        <v>0.2</v>
      </c>
      <c r="BZ85" s="6">
        <f t="shared" si="80"/>
        <v>0.5</v>
      </c>
      <c r="CA85" s="6">
        <f t="shared" si="80"/>
        <v>0.3</v>
      </c>
      <c r="CB85" s="6">
        <f t="shared" si="80"/>
        <v>0.4</v>
      </c>
    </row>
    <row r="86" spans="1:80" hidden="1" x14ac:dyDescent="0.2">
      <c r="A86" s="6">
        <v>84</v>
      </c>
      <c r="B86" s="6" t="b">
        <v>0</v>
      </c>
      <c r="C86" s="6" t="s">
        <v>415</v>
      </c>
      <c r="D86" s="6" t="s">
        <v>341</v>
      </c>
      <c r="E86" s="6" t="str">
        <f t="shared" si="60"/>
        <v>K144</v>
      </c>
      <c r="F86" s="6" t="s">
        <v>373</v>
      </c>
      <c r="G86" s="7">
        <v>5</v>
      </c>
      <c r="H86" s="7" t="s">
        <v>627</v>
      </c>
      <c r="I86" s="7" t="s">
        <v>983</v>
      </c>
      <c r="J86" s="6" t="s">
        <v>382</v>
      </c>
      <c r="K86" s="6" t="s">
        <v>30</v>
      </c>
      <c r="L86" s="10">
        <v>8.718</v>
      </c>
      <c r="M86" s="6">
        <v>11.1</v>
      </c>
      <c r="N86" s="6"/>
      <c r="O86" s="6"/>
      <c r="P86" s="6"/>
      <c r="Q86" s="8">
        <f t="shared" si="61"/>
        <v>9.8933241569167247</v>
      </c>
      <c r="R86" s="6">
        <v>7</v>
      </c>
      <c r="S86" s="6"/>
      <c r="T86" s="6">
        <v>10.07</v>
      </c>
      <c r="U86" s="6">
        <f t="shared" si="62"/>
        <v>4.53</v>
      </c>
      <c r="V86" s="6"/>
      <c r="W86" s="6" t="s">
        <v>371</v>
      </c>
      <c r="X86" s="6" t="s">
        <v>359</v>
      </c>
      <c r="Y86" s="6">
        <v>23</v>
      </c>
      <c r="Z86" s="10">
        <f t="shared" si="63"/>
        <v>3.75</v>
      </c>
      <c r="AA86" s="6" t="s">
        <v>168</v>
      </c>
      <c r="AB86" s="9" t="s">
        <v>212</v>
      </c>
      <c r="AC86" s="9" t="s">
        <v>212</v>
      </c>
      <c r="AD86" s="6">
        <v>7.9390000000000001</v>
      </c>
      <c r="AE86" s="6">
        <v>7.8</v>
      </c>
      <c r="AF86" s="6">
        <f t="shared" si="64"/>
        <v>7.8</v>
      </c>
      <c r="AG86" s="11">
        <f t="shared" si="65"/>
        <v>0.71796173913043482</v>
      </c>
      <c r="AH86" s="6" t="e">
        <f t="shared" si="66"/>
        <v>#N/A</v>
      </c>
      <c r="AI86" s="6" t="e">
        <f t="shared" si="67"/>
        <v>#N/A</v>
      </c>
      <c r="AJ86" s="6" t="e">
        <f t="shared" si="68"/>
        <v>#N/A</v>
      </c>
      <c r="AK86" s="6" t="e">
        <f t="shared" si="81"/>
        <v>#N/A</v>
      </c>
      <c r="AL86" s="6" t="e">
        <f t="shared" si="81"/>
        <v>#N/A</v>
      </c>
      <c r="AM86" s="6" t="e">
        <f t="shared" si="81"/>
        <v>#N/A</v>
      </c>
      <c r="AN86" s="6" t="e">
        <f t="shared" si="81"/>
        <v>#N/A</v>
      </c>
      <c r="AO86" s="6" t="e">
        <f t="shared" si="81"/>
        <v>#N/A</v>
      </c>
      <c r="AP86" s="8" t="e">
        <f t="shared" si="69"/>
        <v>#N/A</v>
      </c>
      <c r="AQ86" s="8" t="e">
        <f t="shared" si="70"/>
        <v>#N/A</v>
      </c>
      <c r="AR86" s="6" t="e">
        <f t="shared" si="71"/>
        <v>#N/A</v>
      </c>
      <c r="AS86" s="42" t="e">
        <f t="shared" si="72"/>
        <v>#N/A</v>
      </c>
      <c r="AT86" s="6" t="e">
        <f t="shared" si="82"/>
        <v>#N/A</v>
      </c>
      <c r="AU86" s="6" t="e">
        <f t="shared" si="82"/>
        <v>#N/A</v>
      </c>
      <c r="AV86" s="6" t="e">
        <f t="shared" si="82"/>
        <v>#N/A</v>
      </c>
      <c r="AW86" s="6" t="e">
        <f t="shared" si="82"/>
        <v>#N/A</v>
      </c>
      <c r="AX86" s="6" t="e">
        <f t="shared" si="82"/>
        <v>#N/A</v>
      </c>
      <c r="AY86" s="6" t="e">
        <f t="shared" si="82"/>
        <v>#N/A</v>
      </c>
      <c r="AZ86" s="6" t="e">
        <f t="shared" si="82"/>
        <v>#N/A</v>
      </c>
      <c r="BA86" s="6" t="e">
        <f t="shared" si="82"/>
        <v>#N/A</v>
      </c>
      <c r="BB86" s="6" t="e">
        <f t="shared" si="73"/>
        <v>#N/A</v>
      </c>
      <c r="BC86" s="6" t="e">
        <f t="shared" si="74"/>
        <v>#N/A</v>
      </c>
      <c r="BD86" s="6" t="e">
        <f t="shared" si="75"/>
        <v>#N/A</v>
      </c>
      <c r="BE86" s="6" t="e">
        <f t="shared" si="76"/>
        <v>#N/A</v>
      </c>
      <c r="BF86" s="6" t="e">
        <f t="shared" si="83"/>
        <v>#N/A</v>
      </c>
      <c r="BG86" s="6" t="e">
        <f t="shared" si="83"/>
        <v>#N/A</v>
      </c>
      <c r="BH86" s="6" t="e">
        <f t="shared" si="83"/>
        <v>#N/A</v>
      </c>
      <c r="BI86" s="6" t="e">
        <f t="shared" si="83"/>
        <v>#N/A</v>
      </c>
      <c r="BJ86" s="6" t="e">
        <f t="shared" si="77"/>
        <v>#N/A</v>
      </c>
      <c r="BK86" s="6" t="e">
        <f t="shared" si="77"/>
        <v>#N/A</v>
      </c>
      <c r="BL86" s="6" t="e">
        <f t="shared" si="77"/>
        <v>#N/A</v>
      </c>
      <c r="BM86" s="6" t="e">
        <f t="shared" si="77"/>
        <v>#N/A</v>
      </c>
      <c r="BN86" s="6" t="e">
        <f t="shared" si="77"/>
        <v>#N/A</v>
      </c>
      <c r="BO86" s="6" t="e">
        <f t="shared" si="77"/>
        <v>#N/A</v>
      </c>
      <c r="BP86" s="6" t="e">
        <f t="shared" si="77"/>
        <v>#N/A</v>
      </c>
      <c r="BQ86" s="6" t="e">
        <f t="shared" si="77"/>
        <v>#N/A</v>
      </c>
      <c r="BR86" s="6" t="e">
        <f t="shared" si="77"/>
        <v>#N/A</v>
      </c>
      <c r="BS86" s="6" t="e">
        <f t="shared" si="77"/>
        <v>#N/A</v>
      </c>
      <c r="BT86" s="6" t="e">
        <f t="shared" si="80"/>
        <v>#N/A</v>
      </c>
      <c r="BU86" s="6" t="e">
        <f t="shared" si="80"/>
        <v>#N/A</v>
      </c>
      <c r="BV86" s="6" t="e">
        <f t="shared" si="80"/>
        <v>#N/A</v>
      </c>
      <c r="BW86" s="6" t="e">
        <f t="shared" si="80"/>
        <v>#N/A</v>
      </c>
      <c r="BX86" s="6" t="e">
        <f t="shared" si="80"/>
        <v>#N/A</v>
      </c>
      <c r="BY86" s="6" t="e">
        <f t="shared" si="80"/>
        <v>#N/A</v>
      </c>
      <c r="BZ86" s="6" t="e">
        <f t="shared" si="80"/>
        <v>#N/A</v>
      </c>
      <c r="CA86" s="6" t="e">
        <f t="shared" si="80"/>
        <v>#N/A</v>
      </c>
      <c r="CB86" s="6" t="e">
        <f t="shared" si="80"/>
        <v>#N/A</v>
      </c>
    </row>
    <row r="87" spans="1:80" hidden="1" x14ac:dyDescent="0.2">
      <c r="A87" s="6">
        <v>85</v>
      </c>
      <c r="B87" s="6" t="b">
        <v>1</v>
      </c>
      <c r="C87" s="6" t="s">
        <v>416</v>
      </c>
      <c r="D87" s="6" t="s">
        <v>342</v>
      </c>
      <c r="E87" s="6" t="str">
        <f t="shared" si="60"/>
        <v>K144</v>
      </c>
      <c r="F87" s="6" t="s">
        <v>373</v>
      </c>
      <c r="G87" s="7">
        <v>5</v>
      </c>
      <c r="H87" s="7" t="s">
        <v>627</v>
      </c>
      <c r="I87" s="7" t="s">
        <v>983</v>
      </c>
      <c r="J87" s="6" t="s">
        <v>382</v>
      </c>
      <c r="K87" s="6" t="s">
        <v>30</v>
      </c>
      <c r="L87" s="10">
        <v>8.718</v>
      </c>
      <c r="M87" s="6">
        <v>11.1</v>
      </c>
      <c r="N87" s="6"/>
      <c r="O87" s="6"/>
      <c r="P87" s="6"/>
      <c r="Q87" s="8">
        <f t="shared" si="61"/>
        <v>9.8933241569167247</v>
      </c>
      <c r="R87" s="6">
        <v>7</v>
      </c>
      <c r="S87" s="6"/>
      <c r="T87" s="6"/>
      <c r="U87" s="6">
        <f t="shared" si="62"/>
        <v>4.53</v>
      </c>
      <c r="V87" s="6"/>
      <c r="W87" s="6" t="s">
        <v>371</v>
      </c>
      <c r="X87" s="6" t="s">
        <v>359</v>
      </c>
      <c r="Y87" s="6">
        <v>23</v>
      </c>
      <c r="Z87" s="10">
        <f t="shared" si="63"/>
        <v>3.75</v>
      </c>
      <c r="AA87" s="6" t="s">
        <v>168</v>
      </c>
      <c r="AB87" s="9" t="s">
        <v>212</v>
      </c>
      <c r="AC87" s="9" t="s">
        <v>212</v>
      </c>
      <c r="AD87" s="6">
        <v>5.5</v>
      </c>
      <c r="AE87" s="6">
        <v>6.57</v>
      </c>
      <c r="AF87" s="6">
        <f t="shared" si="64"/>
        <v>6.77</v>
      </c>
      <c r="AG87" s="11">
        <f t="shared" si="65"/>
        <v>0.43171014492753623</v>
      </c>
      <c r="AH87" s="6">
        <f t="shared" si="66"/>
        <v>9.1199999999999992</v>
      </c>
      <c r="AI87" s="6">
        <f t="shared" si="67"/>
        <v>29.4</v>
      </c>
      <c r="AJ87" s="6">
        <f t="shared" si="68"/>
        <v>8.5</v>
      </c>
      <c r="AK87" s="6" t="e">
        <f t="shared" si="81"/>
        <v>#N/A</v>
      </c>
      <c r="AL87" s="6" t="e">
        <f t="shared" si="81"/>
        <v>#N/A</v>
      </c>
      <c r="AM87" s="6" t="e">
        <f t="shared" si="81"/>
        <v>#N/A</v>
      </c>
      <c r="AN87" s="6" t="e">
        <f t="shared" si="81"/>
        <v>#N/A</v>
      </c>
      <c r="AO87" s="6" t="e">
        <f t="shared" si="81"/>
        <v>#N/A</v>
      </c>
      <c r="AP87" s="8">
        <f t="shared" si="69"/>
        <v>0.42</v>
      </c>
      <c r="AQ87" s="8">
        <f t="shared" si="70"/>
        <v>0</v>
      </c>
      <c r="AR87" s="6">
        <f t="shared" si="71"/>
        <v>0</v>
      </c>
      <c r="AS87" s="42" t="e">
        <f t="shared" si="72"/>
        <v>#N/A</v>
      </c>
      <c r="AT87" s="6">
        <f t="shared" si="82"/>
        <v>1.7509999999999999</v>
      </c>
      <c r="AU87" s="6">
        <f t="shared" si="82"/>
        <v>4.4400000000000004</v>
      </c>
      <c r="AV87" s="6">
        <f t="shared" si="82"/>
        <v>8.7159999999999993</v>
      </c>
      <c r="AW87" s="6">
        <f t="shared" si="82"/>
        <v>15.164999999999999</v>
      </c>
      <c r="AX87" s="6">
        <f t="shared" si="82"/>
        <v>61.734999999999999</v>
      </c>
      <c r="AY87" s="6">
        <f t="shared" si="82"/>
        <v>6.7560000000000002</v>
      </c>
      <c r="AZ87" s="6">
        <f t="shared" si="82"/>
        <v>1.1579999999999999</v>
      </c>
      <c r="BA87" s="6" t="str">
        <f t="shared" si="82"/>
        <v>BPQL</v>
      </c>
      <c r="BB87" s="6" t="e">
        <f t="shared" si="73"/>
        <v>#N/A</v>
      </c>
      <c r="BC87" s="6" t="e">
        <f t="shared" si="74"/>
        <v>#N/A</v>
      </c>
      <c r="BD87" s="6" t="e">
        <f t="shared" si="75"/>
        <v>#N/A</v>
      </c>
      <c r="BE87" s="6" t="e">
        <f t="shared" si="76"/>
        <v>#N/A</v>
      </c>
      <c r="BF87" s="6" t="e">
        <f t="shared" si="83"/>
        <v>#N/A</v>
      </c>
      <c r="BG87" s="6" t="e">
        <f t="shared" si="83"/>
        <v>#N/A</v>
      </c>
      <c r="BH87" s="6" t="e">
        <f t="shared" si="83"/>
        <v>#N/A</v>
      </c>
      <c r="BI87" s="6" t="e">
        <f t="shared" si="83"/>
        <v>#N/A</v>
      </c>
      <c r="BJ87" s="6">
        <f t="shared" si="77"/>
        <v>6.3</v>
      </c>
      <c r="BK87" s="6">
        <f t="shared" si="77"/>
        <v>3.6</v>
      </c>
      <c r="BL87" s="6">
        <f t="shared" si="77"/>
        <v>19</v>
      </c>
      <c r="BM87" s="6">
        <f t="shared" si="77"/>
        <v>0.9</v>
      </c>
      <c r="BN87" s="6">
        <f t="shared" si="77"/>
        <v>0.7</v>
      </c>
      <c r="BO87" s="6">
        <f t="shared" si="77"/>
        <v>2.9</v>
      </c>
      <c r="BP87" s="6">
        <f t="shared" si="77"/>
        <v>4.4000000000000004</v>
      </c>
      <c r="BQ87" s="6">
        <f t="shared" si="77"/>
        <v>66.2</v>
      </c>
      <c r="BR87" s="6">
        <f t="shared" si="77"/>
        <v>2.9</v>
      </c>
      <c r="BS87" s="6">
        <f t="shared" si="77"/>
        <v>1</v>
      </c>
      <c r="BT87" s="6">
        <f t="shared" si="80"/>
        <v>0.3</v>
      </c>
      <c r="BU87" s="6">
        <f t="shared" si="80"/>
        <v>12.3</v>
      </c>
      <c r="BV87" s="6">
        <f t="shared" si="80"/>
        <v>5.2</v>
      </c>
      <c r="BW87" s="6">
        <f t="shared" si="80"/>
        <v>0.7</v>
      </c>
      <c r="BX87" s="6">
        <f t="shared" si="80"/>
        <v>1.6</v>
      </c>
      <c r="BY87" s="6">
        <f t="shared" si="80"/>
        <v>0.4</v>
      </c>
      <c r="BZ87" s="6">
        <f t="shared" si="80"/>
        <v>0.1</v>
      </c>
      <c r="CA87" s="6" t="str">
        <f t="shared" si="80"/>
        <v>BPQL</v>
      </c>
      <c r="CB87" s="6" t="str">
        <f t="shared" si="80"/>
        <v>BPQL</v>
      </c>
    </row>
    <row r="88" spans="1:80" hidden="1" x14ac:dyDescent="0.2">
      <c r="A88" s="6">
        <v>86</v>
      </c>
      <c r="B88" s="6" t="b">
        <v>0</v>
      </c>
      <c r="C88" s="6" t="s">
        <v>417</v>
      </c>
      <c r="D88" s="6" t="s">
        <v>341</v>
      </c>
      <c r="E88" s="6" t="str">
        <f t="shared" si="60"/>
        <v>K184</v>
      </c>
      <c r="F88" s="6" t="s">
        <v>373</v>
      </c>
      <c r="G88" s="7">
        <v>6</v>
      </c>
      <c r="H88" s="7" t="s">
        <v>627</v>
      </c>
      <c r="I88" s="7" t="s">
        <v>983</v>
      </c>
      <c r="J88" s="6" t="s">
        <v>382</v>
      </c>
      <c r="K88" s="6" t="s">
        <v>30</v>
      </c>
      <c r="L88" s="10">
        <v>8.718</v>
      </c>
      <c r="M88" s="6">
        <v>11.1</v>
      </c>
      <c r="N88" s="6"/>
      <c r="O88" s="6"/>
      <c r="P88" s="6"/>
      <c r="Q88" s="8">
        <f t="shared" si="61"/>
        <v>12.227575131910989</v>
      </c>
      <c r="R88" s="6">
        <v>7</v>
      </c>
      <c r="S88" s="6"/>
      <c r="T88" s="6">
        <v>10.06</v>
      </c>
      <c r="U88" s="6">
        <f t="shared" si="62"/>
        <v>4.16</v>
      </c>
      <c r="V88" s="6"/>
      <c r="W88" s="6" t="s">
        <v>372</v>
      </c>
      <c r="X88" s="6" t="s">
        <v>361</v>
      </c>
      <c r="Y88" s="6">
        <v>260</v>
      </c>
      <c r="Z88" s="10">
        <f t="shared" si="63"/>
        <v>0.41</v>
      </c>
      <c r="AA88" s="6" t="s">
        <v>168</v>
      </c>
      <c r="AB88" s="9" t="s">
        <v>228</v>
      </c>
      <c r="AC88" s="9" t="s">
        <v>228</v>
      </c>
      <c r="AD88" s="6">
        <v>8.1660000000000004</v>
      </c>
      <c r="AE88" s="6">
        <v>7.99</v>
      </c>
      <c r="AF88" s="6">
        <f t="shared" si="64"/>
        <v>7.99</v>
      </c>
      <c r="AG88" s="11">
        <f t="shared" si="65"/>
        <v>0.61206697936210142</v>
      </c>
      <c r="AH88" s="6" t="e">
        <f t="shared" si="66"/>
        <v>#N/A</v>
      </c>
      <c r="AI88" s="6" t="e">
        <f t="shared" si="67"/>
        <v>#N/A</v>
      </c>
      <c r="AJ88" s="6" t="e">
        <f t="shared" si="68"/>
        <v>#N/A</v>
      </c>
      <c r="AK88" s="6" t="e">
        <f t="shared" si="81"/>
        <v>#N/A</v>
      </c>
      <c r="AL88" s="6" t="e">
        <f t="shared" si="81"/>
        <v>#N/A</v>
      </c>
      <c r="AM88" s="6" t="e">
        <f t="shared" si="81"/>
        <v>#N/A</v>
      </c>
      <c r="AN88" s="6" t="e">
        <f t="shared" si="81"/>
        <v>#N/A</v>
      </c>
      <c r="AO88" s="6" t="e">
        <f t="shared" si="81"/>
        <v>#N/A</v>
      </c>
      <c r="AP88" s="8" t="e">
        <f t="shared" si="69"/>
        <v>#N/A</v>
      </c>
      <c r="AQ88" s="8" t="e">
        <f t="shared" si="70"/>
        <v>#N/A</v>
      </c>
      <c r="AR88" s="6" t="e">
        <f t="shared" si="71"/>
        <v>#N/A</v>
      </c>
      <c r="AS88" s="42" t="e">
        <f t="shared" si="72"/>
        <v>#N/A</v>
      </c>
      <c r="AT88" s="6" t="e">
        <f t="shared" si="82"/>
        <v>#N/A</v>
      </c>
      <c r="AU88" s="6" t="e">
        <f t="shared" si="82"/>
        <v>#N/A</v>
      </c>
      <c r="AV88" s="6" t="e">
        <f t="shared" si="82"/>
        <v>#N/A</v>
      </c>
      <c r="AW88" s="6" t="e">
        <f t="shared" si="82"/>
        <v>#N/A</v>
      </c>
      <c r="AX88" s="6" t="e">
        <f t="shared" si="82"/>
        <v>#N/A</v>
      </c>
      <c r="AY88" s="6" t="e">
        <f t="shared" si="82"/>
        <v>#N/A</v>
      </c>
      <c r="AZ88" s="6" t="e">
        <f t="shared" si="82"/>
        <v>#N/A</v>
      </c>
      <c r="BA88" s="6" t="e">
        <f t="shared" si="82"/>
        <v>#N/A</v>
      </c>
      <c r="BB88" s="6" t="e">
        <f t="shared" si="73"/>
        <v>#N/A</v>
      </c>
      <c r="BC88" s="6" t="e">
        <f t="shared" si="74"/>
        <v>#N/A</v>
      </c>
      <c r="BD88" s="6" t="e">
        <f t="shared" si="75"/>
        <v>#N/A</v>
      </c>
      <c r="BE88" s="6" t="e">
        <f t="shared" si="76"/>
        <v>#N/A</v>
      </c>
      <c r="BF88" s="6" t="e">
        <f t="shared" si="83"/>
        <v>#N/A</v>
      </c>
      <c r="BG88" s="6" t="e">
        <f t="shared" si="83"/>
        <v>#N/A</v>
      </c>
      <c r="BH88" s="6" t="e">
        <f t="shared" si="83"/>
        <v>#N/A</v>
      </c>
      <c r="BI88" s="6" t="e">
        <f t="shared" si="83"/>
        <v>#N/A</v>
      </c>
      <c r="BJ88" s="6" t="e">
        <f t="shared" si="77"/>
        <v>#N/A</v>
      </c>
      <c r="BK88" s="6" t="e">
        <f t="shared" si="77"/>
        <v>#N/A</v>
      </c>
      <c r="BL88" s="6" t="e">
        <f t="shared" si="77"/>
        <v>#N/A</v>
      </c>
      <c r="BM88" s="6" t="e">
        <f t="shared" si="77"/>
        <v>#N/A</v>
      </c>
      <c r="BN88" s="6" t="e">
        <f t="shared" si="77"/>
        <v>#N/A</v>
      </c>
      <c r="BO88" s="6" t="e">
        <f t="shared" si="77"/>
        <v>#N/A</v>
      </c>
      <c r="BP88" s="6" t="e">
        <f t="shared" si="77"/>
        <v>#N/A</v>
      </c>
      <c r="BQ88" s="6" t="e">
        <f t="shared" si="77"/>
        <v>#N/A</v>
      </c>
      <c r="BR88" s="6" t="e">
        <f t="shared" si="77"/>
        <v>#N/A</v>
      </c>
      <c r="BS88" s="6" t="e">
        <f t="shared" si="77"/>
        <v>#N/A</v>
      </c>
      <c r="BT88" s="6" t="e">
        <f t="shared" si="80"/>
        <v>#N/A</v>
      </c>
      <c r="BU88" s="6" t="e">
        <f t="shared" si="80"/>
        <v>#N/A</v>
      </c>
      <c r="BV88" s="6" t="e">
        <f t="shared" si="80"/>
        <v>#N/A</v>
      </c>
      <c r="BW88" s="6" t="e">
        <f t="shared" si="80"/>
        <v>#N/A</v>
      </c>
      <c r="BX88" s="6" t="e">
        <f t="shared" si="80"/>
        <v>#N/A</v>
      </c>
      <c r="BY88" s="6" t="e">
        <f t="shared" si="80"/>
        <v>#N/A</v>
      </c>
      <c r="BZ88" s="6" t="e">
        <f t="shared" si="80"/>
        <v>#N/A</v>
      </c>
      <c r="CA88" s="6" t="e">
        <f t="shared" si="80"/>
        <v>#N/A</v>
      </c>
      <c r="CB88" s="6" t="e">
        <f t="shared" si="80"/>
        <v>#N/A</v>
      </c>
    </row>
    <row r="89" spans="1:80" hidden="1" x14ac:dyDescent="0.2">
      <c r="A89" s="6">
        <v>87</v>
      </c>
      <c r="B89" s="6" t="b">
        <v>1</v>
      </c>
      <c r="C89" s="6" t="s">
        <v>418</v>
      </c>
      <c r="D89" s="6" t="s">
        <v>342</v>
      </c>
      <c r="E89" s="6" t="str">
        <f t="shared" si="60"/>
        <v>K184</v>
      </c>
      <c r="F89" s="6" t="s">
        <v>373</v>
      </c>
      <c r="G89" s="7">
        <v>6</v>
      </c>
      <c r="H89" s="7" t="s">
        <v>627</v>
      </c>
      <c r="I89" s="7" t="s">
        <v>983</v>
      </c>
      <c r="J89" s="6" t="s">
        <v>382</v>
      </c>
      <c r="K89" s="6" t="s">
        <v>30</v>
      </c>
      <c r="L89" s="10">
        <v>8.718</v>
      </c>
      <c r="M89" s="6">
        <v>11.1</v>
      </c>
      <c r="N89" s="6"/>
      <c r="O89" s="6"/>
      <c r="P89" s="6"/>
      <c r="Q89" s="8">
        <f t="shared" si="61"/>
        <v>12.227575131910989</v>
      </c>
      <c r="R89" s="6">
        <v>7</v>
      </c>
      <c r="S89" s="6"/>
      <c r="T89" s="6"/>
      <c r="U89" s="6">
        <f t="shared" si="62"/>
        <v>4.16</v>
      </c>
      <c r="V89" s="6"/>
      <c r="W89" s="6" t="s">
        <v>372</v>
      </c>
      <c r="X89" s="6" t="s">
        <v>361</v>
      </c>
      <c r="Y89" s="6">
        <v>260</v>
      </c>
      <c r="Z89" s="10">
        <f t="shared" si="63"/>
        <v>0.41</v>
      </c>
      <c r="AA89" s="6" t="s">
        <v>168</v>
      </c>
      <c r="AB89" s="9" t="s">
        <v>228</v>
      </c>
      <c r="AC89" s="9" t="s">
        <v>228</v>
      </c>
      <c r="AD89" s="6">
        <v>5.2</v>
      </c>
      <c r="AE89" s="6">
        <v>8.5500000000000007</v>
      </c>
      <c r="AF89" s="6">
        <f t="shared" si="64"/>
        <v>9.15</v>
      </c>
      <c r="AG89" s="11">
        <f t="shared" si="65"/>
        <v>0.44634146341463421</v>
      </c>
      <c r="AH89" s="6">
        <f t="shared" si="66"/>
        <v>9.1199999999999992</v>
      </c>
      <c r="AI89" s="6">
        <f t="shared" si="67"/>
        <v>26</v>
      </c>
      <c r="AJ89" s="6">
        <f t="shared" si="68"/>
        <v>8.6</v>
      </c>
      <c r="AK89" s="6" t="e">
        <f t="shared" si="81"/>
        <v>#N/A</v>
      </c>
      <c r="AL89" s="6" t="e">
        <f t="shared" si="81"/>
        <v>#N/A</v>
      </c>
      <c r="AM89" s="6" t="e">
        <f t="shared" si="81"/>
        <v>#N/A</v>
      </c>
      <c r="AN89" s="6" t="e">
        <f t="shared" si="81"/>
        <v>#N/A</v>
      </c>
      <c r="AO89" s="6" t="e">
        <f t="shared" si="81"/>
        <v>#N/A</v>
      </c>
      <c r="AP89" s="8">
        <f t="shared" si="69"/>
        <v>0.6</v>
      </c>
      <c r="AQ89" s="8">
        <f t="shared" si="70"/>
        <v>0</v>
      </c>
      <c r="AR89" s="6">
        <f t="shared" si="71"/>
        <v>0</v>
      </c>
      <c r="AS89" s="42" t="e">
        <f t="shared" si="72"/>
        <v>#N/A</v>
      </c>
      <c r="AT89" s="6">
        <f t="shared" si="82"/>
        <v>1.708</v>
      </c>
      <c r="AU89" s="6">
        <f t="shared" si="82"/>
        <v>4.7859999999999996</v>
      </c>
      <c r="AV89" s="6">
        <f t="shared" si="82"/>
        <v>8.1859999999999999</v>
      </c>
      <c r="AW89" s="6">
        <f t="shared" si="82"/>
        <v>14.757</v>
      </c>
      <c r="AX89" s="6">
        <f t="shared" si="82"/>
        <v>62.497999999999998</v>
      </c>
      <c r="AY89" s="6">
        <f t="shared" si="82"/>
        <v>6.524</v>
      </c>
      <c r="AZ89" s="6">
        <f t="shared" si="82"/>
        <v>1.542</v>
      </c>
      <c r="BA89" s="6" t="str">
        <f t="shared" si="82"/>
        <v>BDL</v>
      </c>
      <c r="BB89" s="6" t="e">
        <f t="shared" si="73"/>
        <v>#N/A</v>
      </c>
      <c r="BC89" s="6" t="e">
        <f t="shared" si="74"/>
        <v>#N/A</v>
      </c>
      <c r="BD89" s="6" t="e">
        <f t="shared" si="75"/>
        <v>#N/A</v>
      </c>
      <c r="BE89" s="6" t="e">
        <f t="shared" si="76"/>
        <v>#N/A</v>
      </c>
      <c r="BF89" s="6" t="e">
        <f t="shared" si="83"/>
        <v>#N/A</v>
      </c>
      <c r="BG89" s="6" t="e">
        <f t="shared" si="83"/>
        <v>#N/A</v>
      </c>
      <c r="BH89" s="6" t="e">
        <f t="shared" si="83"/>
        <v>#N/A</v>
      </c>
      <c r="BI89" s="6" t="e">
        <f t="shared" si="83"/>
        <v>#N/A</v>
      </c>
      <c r="BJ89" s="6">
        <f t="shared" si="77"/>
        <v>6.4</v>
      </c>
      <c r="BK89" s="6">
        <f t="shared" si="77"/>
        <v>2.8</v>
      </c>
      <c r="BL89" s="6">
        <f t="shared" si="77"/>
        <v>21.3</v>
      </c>
      <c r="BM89" s="6">
        <f t="shared" si="77"/>
        <v>0.7</v>
      </c>
      <c r="BN89" s="6">
        <f t="shared" si="77"/>
        <v>0.6</v>
      </c>
      <c r="BO89" s="6">
        <f t="shared" si="77"/>
        <v>1.9</v>
      </c>
      <c r="BP89" s="6">
        <f t="shared" si="77"/>
        <v>4.7</v>
      </c>
      <c r="BQ89" s="6">
        <f t="shared" si="77"/>
        <v>65.900000000000006</v>
      </c>
      <c r="BR89" s="6">
        <f t="shared" si="77"/>
        <v>2.2999999999999998</v>
      </c>
      <c r="BS89" s="6">
        <f t="shared" si="77"/>
        <v>0.9</v>
      </c>
      <c r="BT89" s="6">
        <f t="shared" si="80"/>
        <v>0.3</v>
      </c>
      <c r="BU89" s="6">
        <f t="shared" si="80"/>
        <v>13.7</v>
      </c>
      <c r="BV89" s="6">
        <f t="shared" si="80"/>
        <v>5.7</v>
      </c>
      <c r="BW89" s="6">
        <f t="shared" si="80"/>
        <v>0.4</v>
      </c>
      <c r="BX89" s="6">
        <f t="shared" si="80"/>
        <v>1.8</v>
      </c>
      <c r="BY89" s="6">
        <f t="shared" si="80"/>
        <v>0.2</v>
      </c>
      <c r="BZ89" s="6">
        <f t="shared" si="80"/>
        <v>0.2</v>
      </c>
      <c r="CA89" s="6">
        <f t="shared" si="80"/>
        <v>0.1</v>
      </c>
      <c r="CB89" s="6" t="str">
        <f t="shared" si="80"/>
        <v>BPQL</v>
      </c>
    </row>
    <row r="90" spans="1:80" hidden="1" x14ac:dyDescent="0.2">
      <c r="A90" s="6">
        <v>88</v>
      </c>
      <c r="B90" s="6" t="b">
        <v>1</v>
      </c>
      <c r="C90" s="6" t="s">
        <v>565</v>
      </c>
      <c r="D90" s="6" t="s">
        <v>672</v>
      </c>
      <c r="E90" s="6" t="str">
        <f t="shared" si="60"/>
        <v>CN29</v>
      </c>
      <c r="F90" s="6" t="s">
        <v>564</v>
      </c>
      <c r="G90" s="7">
        <v>1</v>
      </c>
      <c r="H90" s="7" t="s">
        <v>628</v>
      </c>
      <c r="I90" s="7" t="s">
        <v>983</v>
      </c>
      <c r="J90" s="6" t="s">
        <v>569</v>
      </c>
      <c r="K90" s="6" t="s">
        <v>570</v>
      </c>
      <c r="L90" s="10">
        <v>10.996</v>
      </c>
      <c r="M90" s="6">
        <v>14</v>
      </c>
      <c r="N90" s="6"/>
      <c r="O90" s="6"/>
      <c r="P90" s="6">
        <v>300</v>
      </c>
      <c r="Q90" s="8">
        <f t="shared" si="61"/>
        <v>300.0012368133867</v>
      </c>
      <c r="R90" s="6">
        <v>6.5</v>
      </c>
      <c r="S90" s="6"/>
      <c r="T90" s="6">
        <v>2.82</v>
      </c>
      <c r="U90" s="6">
        <f t="shared" si="62"/>
        <v>2</v>
      </c>
      <c r="V90" s="6"/>
      <c r="W90" s="6" t="s">
        <v>571</v>
      </c>
      <c r="X90" s="6" t="s">
        <v>306</v>
      </c>
      <c r="Y90" s="6">
        <v>159.44</v>
      </c>
      <c r="Z90" s="10">
        <f t="shared" si="63"/>
        <v>20.69</v>
      </c>
      <c r="AA90" s="6" t="s">
        <v>572</v>
      </c>
      <c r="AB90" s="9" t="s">
        <v>219</v>
      </c>
      <c r="AC90" s="9" t="s">
        <v>219</v>
      </c>
      <c r="AD90" s="6">
        <v>45.000999999999998</v>
      </c>
      <c r="AE90" s="6">
        <v>21.95</v>
      </c>
      <c r="AF90" s="6">
        <f t="shared" si="64"/>
        <v>22.579588014981276</v>
      </c>
      <c r="AG90" s="11">
        <f t="shared" si="65"/>
        <v>0.30802105346666825</v>
      </c>
      <c r="AH90" s="6">
        <f t="shared" si="66"/>
        <v>9.15</v>
      </c>
      <c r="AI90" s="6">
        <f t="shared" si="67"/>
        <v>23.7</v>
      </c>
      <c r="AJ90" s="6">
        <f t="shared" si="68"/>
        <v>23.9</v>
      </c>
      <c r="AK90" s="6" t="e">
        <f t="shared" si="81"/>
        <v>#N/A</v>
      </c>
      <c r="AL90" s="6" t="e">
        <f t="shared" si="81"/>
        <v>#N/A</v>
      </c>
      <c r="AM90" s="6" t="e">
        <f t="shared" si="81"/>
        <v>#N/A</v>
      </c>
      <c r="AN90" s="6" t="e">
        <f t="shared" si="81"/>
        <v>#N/A</v>
      </c>
      <c r="AO90" s="6" t="e">
        <f t="shared" si="81"/>
        <v>#N/A</v>
      </c>
      <c r="AP90" s="8">
        <f t="shared" si="69"/>
        <v>0.54</v>
      </c>
      <c r="AQ90" s="8">
        <f t="shared" si="70"/>
        <v>0</v>
      </c>
      <c r="AR90" s="6">
        <f t="shared" si="71"/>
        <v>0</v>
      </c>
      <c r="AS90" s="42">
        <f t="shared" si="72"/>
        <v>0.9</v>
      </c>
      <c r="AT90" s="6" t="e">
        <f t="shared" si="82"/>
        <v>#N/A</v>
      </c>
      <c r="AU90" s="6" t="e">
        <f t="shared" si="82"/>
        <v>#N/A</v>
      </c>
      <c r="AV90" s="6" t="e">
        <f t="shared" si="82"/>
        <v>#N/A</v>
      </c>
      <c r="AW90" s="6" t="e">
        <f t="shared" si="82"/>
        <v>#N/A</v>
      </c>
      <c r="AX90" s="6" t="e">
        <f t="shared" si="82"/>
        <v>#N/A</v>
      </c>
      <c r="AY90" s="6" t="e">
        <f t="shared" si="82"/>
        <v>#N/A</v>
      </c>
      <c r="AZ90" s="6" t="e">
        <f t="shared" si="82"/>
        <v>#N/A</v>
      </c>
      <c r="BA90" s="6" t="e">
        <f t="shared" si="82"/>
        <v>#N/A</v>
      </c>
      <c r="BB90" s="6">
        <f t="shared" si="73"/>
        <v>1.43</v>
      </c>
      <c r="BC90" s="6">
        <f t="shared" si="74"/>
        <v>97.24</v>
      </c>
      <c r="BD90" s="6" t="str">
        <f t="shared" si="75"/>
        <v>BPQL</v>
      </c>
      <c r="BE90" s="6">
        <f t="shared" si="76"/>
        <v>1.43</v>
      </c>
      <c r="BF90" s="6">
        <f t="shared" si="83"/>
        <v>99.7</v>
      </c>
      <c r="BG90" s="6">
        <f t="shared" si="83"/>
        <v>99.55</v>
      </c>
      <c r="BH90" s="6">
        <f t="shared" si="83"/>
        <v>27.26</v>
      </c>
      <c r="BI90" s="6" t="str">
        <f t="shared" si="83"/>
        <v>BPQL</v>
      </c>
      <c r="BJ90" s="6" t="e">
        <f t="shared" si="77"/>
        <v>#N/A</v>
      </c>
      <c r="BK90" s="6" t="e">
        <f t="shared" si="77"/>
        <v>#N/A</v>
      </c>
      <c r="BL90" s="6" t="e">
        <f t="shared" si="77"/>
        <v>#N/A</v>
      </c>
      <c r="BM90" s="6" t="e">
        <f t="shared" si="77"/>
        <v>#N/A</v>
      </c>
      <c r="BN90" s="6" t="e">
        <f t="shared" si="77"/>
        <v>#N/A</v>
      </c>
      <c r="BO90" s="6" t="e">
        <f t="shared" si="77"/>
        <v>#N/A</v>
      </c>
      <c r="BP90" s="6" t="e">
        <f t="shared" si="77"/>
        <v>#N/A</v>
      </c>
      <c r="BQ90" s="6" t="e">
        <f t="shared" si="77"/>
        <v>#N/A</v>
      </c>
      <c r="BR90" s="6" t="e">
        <f t="shared" si="77"/>
        <v>#N/A</v>
      </c>
      <c r="BS90" s="6" t="e">
        <f t="shared" si="77"/>
        <v>#N/A</v>
      </c>
      <c r="BT90" s="6" t="e">
        <f t="shared" si="80"/>
        <v>#N/A</v>
      </c>
      <c r="BU90" s="6" t="e">
        <f t="shared" si="80"/>
        <v>#N/A</v>
      </c>
      <c r="BV90" s="6" t="e">
        <f t="shared" si="80"/>
        <v>#N/A</v>
      </c>
      <c r="BW90" s="6" t="e">
        <f t="shared" si="80"/>
        <v>#N/A</v>
      </c>
      <c r="BX90" s="6" t="e">
        <f t="shared" si="80"/>
        <v>#N/A</v>
      </c>
      <c r="BY90" s="6" t="e">
        <f t="shared" si="80"/>
        <v>#N/A</v>
      </c>
      <c r="BZ90" s="6" t="e">
        <f t="shared" si="80"/>
        <v>#N/A</v>
      </c>
      <c r="CA90" s="6" t="e">
        <f t="shared" si="80"/>
        <v>#N/A</v>
      </c>
      <c r="CB90" s="6" t="e">
        <f t="shared" si="80"/>
        <v>#N/A</v>
      </c>
    </row>
    <row r="91" spans="1:80" ht="12" hidden="1" customHeight="1" x14ac:dyDescent="0.2">
      <c r="A91" s="6">
        <v>89</v>
      </c>
      <c r="B91" s="6" t="b">
        <v>1</v>
      </c>
      <c r="C91" s="6" t="s">
        <v>566</v>
      </c>
      <c r="D91" s="6" t="s">
        <v>673</v>
      </c>
      <c r="E91" s="6" t="str">
        <f t="shared" si="60"/>
        <v>CN29</v>
      </c>
      <c r="F91" s="6" t="s">
        <v>564</v>
      </c>
      <c r="G91" s="7">
        <v>1</v>
      </c>
      <c r="H91" s="7" t="s">
        <v>628</v>
      </c>
      <c r="I91" s="7" t="s">
        <v>983</v>
      </c>
      <c r="J91" s="6" t="s">
        <v>569</v>
      </c>
      <c r="K91" s="6" t="s">
        <v>570</v>
      </c>
      <c r="L91" s="10">
        <v>10.996</v>
      </c>
      <c r="M91" s="6">
        <v>14</v>
      </c>
      <c r="N91" s="6"/>
      <c r="O91" s="6"/>
      <c r="P91" s="6">
        <v>300</v>
      </c>
      <c r="Q91" s="8">
        <f t="shared" si="61"/>
        <v>300.0012368133867</v>
      </c>
      <c r="R91" s="6">
        <v>6.5</v>
      </c>
      <c r="S91" s="6"/>
      <c r="T91" s="6">
        <v>2.84</v>
      </c>
      <c r="U91" s="6">
        <f t="shared" si="62"/>
        <v>2</v>
      </c>
      <c r="V91" s="6"/>
      <c r="W91" s="6" t="s">
        <v>571</v>
      </c>
      <c r="X91" s="6" t="s">
        <v>306</v>
      </c>
      <c r="Y91" s="6">
        <v>159.44</v>
      </c>
      <c r="Z91" s="10">
        <f t="shared" si="63"/>
        <v>20.69</v>
      </c>
      <c r="AA91" s="6" t="s">
        <v>572</v>
      </c>
      <c r="AB91" s="9" t="s">
        <v>231</v>
      </c>
      <c r="AC91" s="9" t="s">
        <v>231</v>
      </c>
      <c r="AD91" s="6">
        <v>45.000999999999998</v>
      </c>
      <c r="AE91" s="6">
        <v>21.14</v>
      </c>
      <c r="AF91" s="6">
        <f t="shared" si="64"/>
        <v>21.02134831460674</v>
      </c>
      <c r="AG91" s="11">
        <f t="shared" si="65"/>
        <v>0.28676421593072671</v>
      </c>
      <c r="AH91" s="6">
        <f t="shared" si="66"/>
        <v>9.15</v>
      </c>
      <c r="AI91" s="6">
        <f t="shared" si="67"/>
        <v>24.8</v>
      </c>
      <c r="AJ91" s="6">
        <f t="shared" si="68"/>
        <v>24.2</v>
      </c>
      <c r="AK91" s="6" t="e">
        <f t="shared" si="81"/>
        <v>#N/A</v>
      </c>
      <c r="AL91" s="6" t="e">
        <f t="shared" si="81"/>
        <v>#N/A</v>
      </c>
      <c r="AM91" s="6" t="e">
        <f t="shared" si="81"/>
        <v>#N/A</v>
      </c>
      <c r="AN91" s="6" t="e">
        <f t="shared" si="81"/>
        <v>#N/A</v>
      </c>
      <c r="AO91" s="6" t="e">
        <f t="shared" si="81"/>
        <v>#N/A</v>
      </c>
      <c r="AP91" s="8">
        <f t="shared" si="69"/>
        <v>0.6</v>
      </c>
      <c r="AQ91" s="8">
        <f t="shared" si="70"/>
        <v>0</v>
      </c>
      <c r="AR91" s="6">
        <f t="shared" si="71"/>
        <v>0</v>
      </c>
      <c r="AS91" s="42">
        <f t="shared" si="72"/>
        <v>2.4</v>
      </c>
      <c r="AT91" s="6" t="e">
        <f t="shared" si="82"/>
        <v>#N/A</v>
      </c>
      <c r="AU91" s="6" t="e">
        <f t="shared" si="82"/>
        <v>#N/A</v>
      </c>
      <c r="AV91" s="6" t="e">
        <f t="shared" si="82"/>
        <v>#N/A</v>
      </c>
      <c r="AW91" s="6" t="e">
        <f t="shared" si="82"/>
        <v>#N/A</v>
      </c>
      <c r="AX91" s="6" t="e">
        <f t="shared" si="82"/>
        <v>#N/A</v>
      </c>
      <c r="AY91" s="6" t="e">
        <f t="shared" si="82"/>
        <v>#N/A</v>
      </c>
      <c r="AZ91" s="6" t="e">
        <f t="shared" si="82"/>
        <v>#N/A</v>
      </c>
      <c r="BA91" s="6" t="e">
        <f t="shared" si="82"/>
        <v>#N/A</v>
      </c>
      <c r="BB91" s="6">
        <f t="shared" si="73"/>
        <v>1.44</v>
      </c>
      <c r="BC91" s="6">
        <f t="shared" si="74"/>
        <v>97.14</v>
      </c>
      <c r="BD91" s="6" t="str">
        <f t="shared" si="75"/>
        <v>BPQL</v>
      </c>
      <c r="BE91" s="6">
        <f t="shared" si="76"/>
        <v>1.44</v>
      </c>
      <c r="BF91" s="6">
        <f t="shared" si="83"/>
        <v>99.74</v>
      </c>
      <c r="BG91" s="6">
        <f t="shared" si="83"/>
        <v>99.54</v>
      </c>
      <c r="BH91" s="6">
        <f t="shared" si="83"/>
        <v>27.4</v>
      </c>
      <c r="BI91" s="6" t="str">
        <f t="shared" si="83"/>
        <v>BPQL</v>
      </c>
      <c r="BJ91" s="6" t="e">
        <f t="shared" si="77"/>
        <v>#N/A</v>
      </c>
      <c r="BK91" s="6" t="e">
        <f t="shared" si="77"/>
        <v>#N/A</v>
      </c>
      <c r="BL91" s="6" t="e">
        <f t="shared" si="77"/>
        <v>#N/A</v>
      </c>
      <c r="BM91" s="6" t="e">
        <f t="shared" si="77"/>
        <v>#N/A</v>
      </c>
      <c r="BN91" s="6" t="e">
        <f t="shared" si="77"/>
        <v>#N/A</v>
      </c>
      <c r="BO91" s="6" t="e">
        <f t="shared" si="77"/>
        <v>#N/A</v>
      </c>
      <c r="BP91" s="6" t="e">
        <f t="shared" si="77"/>
        <v>#N/A</v>
      </c>
      <c r="BQ91" s="6" t="e">
        <f t="shared" si="77"/>
        <v>#N/A</v>
      </c>
      <c r="BR91" s="6" t="e">
        <f t="shared" si="77"/>
        <v>#N/A</v>
      </c>
      <c r="BS91" s="6" t="e">
        <f t="shared" si="77"/>
        <v>#N/A</v>
      </c>
      <c r="BT91" s="6" t="e">
        <f t="shared" si="80"/>
        <v>#N/A</v>
      </c>
      <c r="BU91" s="6" t="e">
        <f t="shared" si="80"/>
        <v>#N/A</v>
      </c>
      <c r="BV91" s="6" t="e">
        <f t="shared" si="80"/>
        <v>#N/A</v>
      </c>
      <c r="BW91" s="6" t="e">
        <f t="shared" si="80"/>
        <v>#N/A</v>
      </c>
      <c r="BX91" s="6" t="e">
        <f t="shared" si="80"/>
        <v>#N/A</v>
      </c>
      <c r="BY91" s="6" t="e">
        <f t="shared" si="80"/>
        <v>#N/A</v>
      </c>
      <c r="BZ91" s="6" t="e">
        <f t="shared" si="80"/>
        <v>#N/A</v>
      </c>
      <c r="CA91" s="6" t="e">
        <f t="shared" si="80"/>
        <v>#N/A</v>
      </c>
      <c r="CB91" s="6" t="e">
        <f t="shared" si="80"/>
        <v>#N/A</v>
      </c>
    </row>
    <row r="92" spans="1:80" ht="12" hidden="1" customHeight="1" x14ac:dyDescent="0.2">
      <c r="A92" s="6">
        <v>90</v>
      </c>
      <c r="B92" s="6" t="b">
        <v>1</v>
      </c>
      <c r="C92" s="6" t="s">
        <v>567</v>
      </c>
      <c r="D92" s="6" t="s">
        <v>674</v>
      </c>
      <c r="E92" s="6" t="str">
        <f t="shared" si="60"/>
        <v>CN29</v>
      </c>
      <c r="F92" s="6" t="s">
        <v>564</v>
      </c>
      <c r="G92" s="7">
        <v>1</v>
      </c>
      <c r="H92" s="7" t="s">
        <v>628</v>
      </c>
      <c r="I92" s="7" t="s">
        <v>983</v>
      </c>
      <c r="J92" s="6" t="s">
        <v>569</v>
      </c>
      <c r="K92" s="6" t="s">
        <v>570</v>
      </c>
      <c r="L92" s="10">
        <v>10.996</v>
      </c>
      <c r="M92" s="6">
        <v>14</v>
      </c>
      <c r="N92" s="6"/>
      <c r="O92" s="6"/>
      <c r="P92" s="6">
        <v>300</v>
      </c>
      <c r="Q92" s="8">
        <f t="shared" si="61"/>
        <v>300.0012368133867</v>
      </c>
      <c r="R92" s="6">
        <v>6.5</v>
      </c>
      <c r="S92" s="6"/>
      <c r="T92" s="6">
        <v>2.84</v>
      </c>
      <c r="U92" s="6">
        <f t="shared" si="62"/>
        <v>2</v>
      </c>
      <c r="V92" s="6"/>
      <c r="W92" s="6" t="s">
        <v>571</v>
      </c>
      <c r="X92" s="6" t="s">
        <v>306</v>
      </c>
      <c r="Y92" s="6">
        <v>159.44</v>
      </c>
      <c r="Z92" s="10">
        <f t="shared" si="63"/>
        <v>20.69</v>
      </c>
      <c r="AA92" s="6" t="s">
        <v>572</v>
      </c>
      <c r="AB92" s="9" t="s">
        <v>232</v>
      </c>
      <c r="AC92" s="9" t="s">
        <v>232</v>
      </c>
      <c r="AD92" s="6">
        <v>45.000999999999998</v>
      </c>
      <c r="AE92" s="6">
        <v>21.15</v>
      </c>
      <c r="AF92" s="6">
        <f t="shared" si="64"/>
        <v>22.510112359550561</v>
      </c>
      <c r="AG92" s="11">
        <f t="shared" si="65"/>
        <v>0.30707329637907843</v>
      </c>
      <c r="AH92" s="6">
        <f t="shared" si="66"/>
        <v>9.15</v>
      </c>
      <c r="AI92" s="6">
        <f t="shared" si="67"/>
        <v>24.3</v>
      </c>
      <c r="AJ92" s="6">
        <f t="shared" si="68"/>
        <v>23.1</v>
      </c>
      <c r="AK92" s="6" t="e">
        <f t="shared" si="81"/>
        <v>#N/A</v>
      </c>
      <c r="AL92" s="6" t="e">
        <f t="shared" si="81"/>
        <v>#N/A</v>
      </c>
      <c r="AM92" s="6" t="e">
        <f t="shared" si="81"/>
        <v>#N/A</v>
      </c>
      <c r="AN92" s="6" t="e">
        <f t="shared" si="81"/>
        <v>#N/A</v>
      </c>
      <c r="AO92" s="6" t="e">
        <f t="shared" si="81"/>
        <v>#N/A</v>
      </c>
      <c r="AP92" s="8">
        <f t="shared" si="69"/>
        <v>0.61</v>
      </c>
      <c r="AQ92" s="8">
        <f t="shared" si="70"/>
        <v>0</v>
      </c>
      <c r="AR92" s="6">
        <f t="shared" si="71"/>
        <v>0</v>
      </c>
      <c r="AS92" s="42">
        <f t="shared" si="72"/>
        <v>3.8</v>
      </c>
      <c r="AT92" s="6" t="e">
        <f t="shared" si="82"/>
        <v>#N/A</v>
      </c>
      <c r="AU92" s="6" t="e">
        <f t="shared" si="82"/>
        <v>#N/A</v>
      </c>
      <c r="AV92" s="6" t="e">
        <f t="shared" si="82"/>
        <v>#N/A</v>
      </c>
      <c r="AW92" s="6" t="e">
        <f t="shared" si="82"/>
        <v>#N/A</v>
      </c>
      <c r="AX92" s="6" t="e">
        <f t="shared" si="82"/>
        <v>#N/A</v>
      </c>
      <c r="AY92" s="6" t="e">
        <f t="shared" si="82"/>
        <v>#N/A</v>
      </c>
      <c r="AZ92" s="6" t="e">
        <f t="shared" si="82"/>
        <v>#N/A</v>
      </c>
      <c r="BA92" s="6" t="e">
        <f t="shared" si="82"/>
        <v>#N/A</v>
      </c>
      <c r="BB92" s="6">
        <f t="shared" si="73"/>
        <v>1.87</v>
      </c>
      <c r="BC92" s="6">
        <f t="shared" si="74"/>
        <v>97.14</v>
      </c>
      <c r="BD92" s="6" t="str">
        <f t="shared" si="75"/>
        <v>BPQL</v>
      </c>
      <c r="BE92" s="6">
        <f t="shared" si="76"/>
        <v>1.41</v>
      </c>
      <c r="BF92" s="6">
        <f t="shared" si="83"/>
        <v>99.72</v>
      </c>
      <c r="BG92" s="6">
        <f t="shared" si="83"/>
        <v>99.5</v>
      </c>
      <c r="BH92" s="6">
        <f t="shared" si="83"/>
        <v>27.2</v>
      </c>
      <c r="BI92" s="6" t="str">
        <f t="shared" si="83"/>
        <v>BPQL</v>
      </c>
      <c r="BJ92" s="6" t="e">
        <f t="shared" si="77"/>
        <v>#N/A</v>
      </c>
      <c r="BK92" s="6" t="e">
        <f t="shared" si="77"/>
        <v>#N/A</v>
      </c>
      <c r="BL92" s="6" t="e">
        <f t="shared" si="77"/>
        <v>#N/A</v>
      </c>
      <c r="BM92" s="6" t="e">
        <f t="shared" si="77"/>
        <v>#N/A</v>
      </c>
      <c r="BN92" s="6" t="e">
        <f t="shared" si="77"/>
        <v>#N/A</v>
      </c>
      <c r="BO92" s="6" t="e">
        <f t="shared" si="77"/>
        <v>#N/A</v>
      </c>
      <c r="BP92" s="6" t="e">
        <f t="shared" si="77"/>
        <v>#N/A</v>
      </c>
      <c r="BQ92" s="6" t="e">
        <f t="shared" si="77"/>
        <v>#N/A</v>
      </c>
      <c r="BR92" s="6" t="e">
        <f t="shared" si="77"/>
        <v>#N/A</v>
      </c>
      <c r="BS92" s="6" t="e">
        <f t="shared" si="77"/>
        <v>#N/A</v>
      </c>
      <c r="BT92" s="6" t="e">
        <f t="shared" si="80"/>
        <v>#N/A</v>
      </c>
      <c r="BU92" s="6" t="e">
        <f t="shared" si="80"/>
        <v>#N/A</v>
      </c>
      <c r="BV92" s="6" t="e">
        <f t="shared" si="80"/>
        <v>#N/A</v>
      </c>
      <c r="BW92" s="6" t="e">
        <f t="shared" si="80"/>
        <v>#N/A</v>
      </c>
      <c r="BX92" s="6" t="e">
        <f t="shared" si="80"/>
        <v>#N/A</v>
      </c>
      <c r="BY92" s="6" t="e">
        <f t="shared" si="80"/>
        <v>#N/A</v>
      </c>
      <c r="BZ92" s="6" t="e">
        <f t="shared" si="80"/>
        <v>#N/A</v>
      </c>
      <c r="CA92" s="6" t="e">
        <f t="shared" si="80"/>
        <v>#N/A</v>
      </c>
      <c r="CB92" s="6" t="e">
        <f t="shared" si="80"/>
        <v>#N/A</v>
      </c>
    </row>
    <row r="93" spans="1:80" hidden="1" x14ac:dyDescent="0.2">
      <c r="A93" s="6">
        <v>91</v>
      </c>
      <c r="B93" s="6" t="b">
        <v>1</v>
      </c>
      <c r="C93" s="6" t="s">
        <v>568</v>
      </c>
      <c r="D93" s="6" t="s">
        <v>675</v>
      </c>
      <c r="E93" s="6" t="str">
        <f t="shared" si="60"/>
        <v>CN29</v>
      </c>
      <c r="F93" s="6" t="s">
        <v>564</v>
      </c>
      <c r="G93" s="7">
        <v>1</v>
      </c>
      <c r="H93" s="7" t="s">
        <v>628</v>
      </c>
      <c r="I93" s="7" t="s">
        <v>983</v>
      </c>
      <c r="J93" s="6" t="s">
        <v>569</v>
      </c>
      <c r="K93" s="6" t="s">
        <v>570</v>
      </c>
      <c r="L93" s="10">
        <v>10.996</v>
      </c>
      <c r="M93" s="6">
        <v>14</v>
      </c>
      <c r="N93" s="6"/>
      <c r="O93" s="6"/>
      <c r="P93" s="6">
        <v>300</v>
      </c>
      <c r="Q93" s="8">
        <f t="shared" si="61"/>
        <v>300.0012368133867</v>
      </c>
      <c r="R93" s="6">
        <v>6.5</v>
      </c>
      <c r="S93" s="6"/>
      <c r="T93" s="6">
        <v>2.72</v>
      </c>
      <c r="U93" s="6">
        <f t="shared" si="62"/>
        <v>2</v>
      </c>
      <c r="V93" s="6"/>
      <c r="W93" s="6" t="s">
        <v>571</v>
      </c>
      <c r="X93" s="6" t="s">
        <v>306</v>
      </c>
      <c r="Y93" s="6">
        <v>159.44</v>
      </c>
      <c r="Z93" s="10">
        <f t="shared" si="63"/>
        <v>20.69</v>
      </c>
      <c r="AA93" s="6" t="s">
        <v>572</v>
      </c>
      <c r="AB93" s="9" t="s">
        <v>220</v>
      </c>
      <c r="AC93" s="9" t="s">
        <v>220</v>
      </c>
      <c r="AD93" s="6">
        <v>31.936</v>
      </c>
      <c r="AE93" s="6">
        <v>17.23</v>
      </c>
      <c r="AF93" s="6">
        <f t="shared" si="64"/>
        <v>18.331647940074905</v>
      </c>
      <c r="AG93" s="11">
        <f t="shared" si="65"/>
        <v>0.17746971475267115</v>
      </c>
      <c r="AH93" s="6">
        <f t="shared" si="66"/>
        <v>9.14</v>
      </c>
      <c r="AI93" s="6">
        <f t="shared" si="67"/>
        <v>26.4</v>
      </c>
      <c r="AJ93" s="6">
        <f t="shared" si="68"/>
        <v>22.3</v>
      </c>
      <c r="AK93" s="6" t="e">
        <f t="shared" ref="AK93:AO102" si="84">VLOOKUP($C93,intactMSdata,COLUMN()-COLUMN($AK$3)+4,FALSE)</f>
        <v>#N/A</v>
      </c>
      <c r="AL93" s="6" t="e">
        <f t="shared" si="84"/>
        <v>#N/A</v>
      </c>
      <c r="AM93" s="6" t="e">
        <f t="shared" si="84"/>
        <v>#N/A</v>
      </c>
      <c r="AN93" s="6" t="e">
        <f t="shared" si="84"/>
        <v>#N/A</v>
      </c>
      <c r="AO93" s="6" t="e">
        <f t="shared" si="84"/>
        <v>#N/A</v>
      </c>
      <c r="AP93" s="8">
        <f t="shared" si="69"/>
        <v>0.66</v>
      </c>
      <c r="AQ93" s="8">
        <f t="shared" si="70"/>
        <v>0</v>
      </c>
      <c r="AR93" s="6">
        <f t="shared" si="71"/>
        <v>0</v>
      </c>
      <c r="AS93" s="42">
        <f t="shared" si="72"/>
        <v>49.8</v>
      </c>
      <c r="AT93" s="6" t="e">
        <f t="shared" ref="AT93:BA102" si="85">VLOOKUP($C93,dataPhCEX,COLUMN()-COLUMN($AT$3)+2,FALSE)</f>
        <v>#N/A</v>
      </c>
      <c r="AU93" s="6" t="e">
        <f t="shared" si="85"/>
        <v>#N/A</v>
      </c>
      <c r="AV93" s="6" t="e">
        <f t="shared" si="85"/>
        <v>#N/A</v>
      </c>
      <c r="AW93" s="6" t="e">
        <f t="shared" si="85"/>
        <v>#N/A</v>
      </c>
      <c r="AX93" s="6" t="e">
        <f t="shared" si="85"/>
        <v>#N/A</v>
      </c>
      <c r="AY93" s="6" t="e">
        <f t="shared" si="85"/>
        <v>#N/A</v>
      </c>
      <c r="AZ93" s="6" t="e">
        <f t="shared" si="85"/>
        <v>#N/A</v>
      </c>
      <c r="BA93" s="6" t="e">
        <f t="shared" si="85"/>
        <v>#N/A</v>
      </c>
      <c r="BB93" s="6">
        <f t="shared" si="73"/>
        <v>2.0099999999999998</v>
      </c>
      <c r="BC93" s="6">
        <f t="shared" si="74"/>
        <v>96.76</v>
      </c>
      <c r="BD93" s="6" t="str">
        <f t="shared" si="75"/>
        <v>BPQL</v>
      </c>
      <c r="BE93" s="6">
        <f t="shared" si="76"/>
        <v>1.49</v>
      </c>
      <c r="BF93" s="6">
        <f t="shared" si="83"/>
        <v>99.76</v>
      </c>
      <c r="BG93" s="6">
        <f t="shared" si="83"/>
        <v>99.51</v>
      </c>
      <c r="BH93" s="6">
        <f t="shared" si="83"/>
        <v>27.65</v>
      </c>
      <c r="BI93" s="6" t="str">
        <f t="shared" si="83"/>
        <v>BPQL</v>
      </c>
      <c r="BJ93" s="6" t="e">
        <f t="shared" si="77"/>
        <v>#N/A</v>
      </c>
      <c r="BK93" s="6" t="e">
        <f t="shared" si="77"/>
        <v>#N/A</v>
      </c>
      <c r="BL93" s="6" t="e">
        <f t="shared" si="77"/>
        <v>#N/A</v>
      </c>
      <c r="BM93" s="6" t="e">
        <f t="shared" si="77"/>
        <v>#N/A</v>
      </c>
      <c r="BN93" s="6" t="e">
        <f t="shared" si="77"/>
        <v>#N/A</v>
      </c>
      <c r="BO93" s="6" t="e">
        <f t="shared" si="77"/>
        <v>#N/A</v>
      </c>
      <c r="BP93" s="6" t="e">
        <f t="shared" si="77"/>
        <v>#N/A</v>
      </c>
      <c r="BQ93" s="6" t="e">
        <f t="shared" ref="BJ93:BY118" si="86">VLOOKUP($C93,data_Gmap,COLUMN()-COLUMN($BJ$2)+4,FALSE)</f>
        <v>#N/A</v>
      </c>
      <c r="BR93" s="6" t="e">
        <f t="shared" si="86"/>
        <v>#N/A</v>
      </c>
      <c r="BS93" s="6" t="e">
        <f t="shared" si="86"/>
        <v>#N/A</v>
      </c>
      <c r="BT93" s="6" t="e">
        <f t="shared" si="80"/>
        <v>#N/A</v>
      </c>
      <c r="BU93" s="6" t="e">
        <f t="shared" si="80"/>
        <v>#N/A</v>
      </c>
      <c r="BV93" s="6" t="e">
        <f t="shared" si="80"/>
        <v>#N/A</v>
      </c>
      <c r="BW93" s="6" t="e">
        <f t="shared" si="80"/>
        <v>#N/A</v>
      </c>
      <c r="BX93" s="6" t="e">
        <f t="shared" si="80"/>
        <v>#N/A</v>
      </c>
      <c r="BY93" s="6" t="e">
        <f t="shared" si="80"/>
        <v>#N/A</v>
      </c>
      <c r="BZ93" s="6" t="e">
        <f t="shared" si="80"/>
        <v>#N/A</v>
      </c>
      <c r="CA93" s="6" t="e">
        <f t="shared" si="80"/>
        <v>#N/A</v>
      </c>
      <c r="CB93" s="6" t="e">
        <f t="shared" si="80"/>
        <v>#N/A</v>
      </c>
    </row>
    <row r="94" spans="1:80" hidden="1" x14ac:dyDescent="0.2">
      <c r="A94" s="6">
        <v>92</v>
      </c>
      <c r="B94" s="6" t="b">
        <v>1</v>
      </c>
      <c r="C94" s="6" t="s">
        <v>573</v>
      </c>
      <c r="D94" s="6" t="s">
        <v>672</v>
      </c>
      <c r="E94" s="6" t="str">
        <f t="shared" si="60"/>
        <v>CN29</v>
      </c>
      <c r="F94" s="6" t="s">
        <v>577</v>
      </c>
      <c r="G94" s="7">
        <v>2</v>
      </c>
      <c r="H94" s="7" t="s">
        <v>628</v>
      </c>
      <c r="I94" s="7" t="s">
        <v>983</v>
      </c>
      <c r="J94" s="6" t="s">
        <v>569</v>
      </c>
      <c r="K94" s="6" t="s">
        <v>570</v>
      </c>
      <c r="L94" s="10">
        <v>10.996</v>
      </c>
      <c r="M94" s="6">
        <v>14</v>
      </c>
      <c r="N94" s="6"/>
      <c r="O94" s="6"/>
      <c r="P94" s="6">
        <v>300</v>
      </c>
      <c r="Q94" s="8">
        <f t="shared" si="61"/>
        <v>299.9977355401964</v>
      </c>
      <c r="R94" s="6">
        <v>7</v>
      </c>
      <c r="S94" s="6"/>
      <c r="T94" s="6">
        <v>2.84</v>
      </c>
      <c r="U94" s="6">
        <f t="shared" si="62"/>
        <v>2</v>
      </c>
      <c r="V94" s="6"/>
      <c r="W94" s="6" t="s">
        <v>578</v>
      </c>
      <c r="X94" s="6" t="s">
        <v>306</v>
      </c>
      <c r="Y94" s="6">
        <v>156.94999999999999</v>
      </c>
      <c r="Z94" s="10">
        <f t="shared" si="63"/>
        <v>21.018000000000001</v>
      </c>
      <c r="AA94" s="6" t="s">
        <v>572</v>
      </c>
      <c r="AB94" s="9" t="s">
        <v>219</v>
      </c>
      <c r="AC94" s="9" t="s">
        <v>219</v>
      </c>
      <c r="AD94" s="6">
        <v>44.993000000000002</v>
      </c>
      <c r="AE94" s="6">
        <v>19.420000000000002</v>
      </c>
      <c r="AF94" s="6">
        <f t="shared" si="64"/>
        <v>20.564794007490637</v>
      </c>
      <c r="AG94" s="11">
        <f t="shared" si="65"/>
        <v>0.28048949950514246</v>
      </c>
      <c r="AH94" s="6">
        <f t="shared" si="66"/>
        <v>9.15</v>
      </c>
      <c r="AI94" s="6">
        <f t="shared" si="67"/>
        <v>21.7</v>
      </c>
      <c r="AJ94" s="6">
        <f t="shared" si="68"/>
        <v>26.3</v>
      </c>
      <c r="AK94" s="6" t="e">
        <f t="shared" si="84"/>
        <v>#N/A</v>
      </c>
      <c r="AL94" s="6" t="e">
        <f t="shared" si="84"/>
        <v>#N/A</v>
      </c>
      <c r="AM94" s="6" t="e">
        <f t="shared" si="84"/>
        <v>#N/A</v>
      </c>
      <c r="AN94" s="6" t="e">
        <f t="shared" si="84"/>
        <v>#N/A</v>
      </c>
      <c r="AO94" s="6" t="e">
        <f t="shared" si="84"/>
        <v>#N/A</v>
      </c>
      <c r="AP94" s="8">
        <f t="shared" si="69"/>
        <v>0.37</v>
      </c>
      <c r="AQ94" s="8">
        <f t="shared" si="70"/>
        <v>0</v>
      </c>
      <c r="AR94" s="6">
        <f t="shared" si="71"/>
        <v>0</v>
      </c>
      <c r="AS94" s="42">
        <f t="shared" si="72"/>
        <v>1</v>
      </c>
      <c r="AT94" s="6" t="e">
        <f t="shared" si="85"/>
        <v>#N/A</v>
      </c>
      <c r="AU94" s="6" t="e">
        <f t="shared" si="85"/>
        <v>#N/A</v>
      </c>
      <c r="AV94" s="6" t="e">
        <f t="shared" si="85"/>
        <v>#N/A</v>
      </c>
      <c r="AW94" s="6" t="e">
        <f t="shared" si="85"/>
        <v>#N/A</v>
      </c>
      <c r="AX94" s="6" t="e">
        <f t="shared" si="85"/>
        <v>#N/A</v>
      </c>
      <c r="AY94" s="6" t="e">
        <f t="shared" si="85"/>
        <v>#N/A</v>
      </c>
      <c r="AZ94" s="6" t="e">
        <f t="shared" si="85"/>
        <v>#N/A</v>
      </c>
      <c r="BA94" s="6" t="e">
        <f t="shared" si="85"/>
        <v>#N/A</v>
      </c>
      <c r="BB94" s="6">
        <f t="shared" si="73"/>
        <v>1.29</v>
      </c>
      <c r="BC94" s="6">
        <f t="shared" si="74"/>
        <v>97.49</v>
      </c>
      <c r="BD94" s="6" t="str">
        <f t="shared" si="75"/>
        <v>BPQL</v>
      </c>
      <c r="BE94" s="6">
        <f t="shared" si="76"/>
        <v>1.29</v>
      </c>
      <c r="BF94" s="6">
        <f t="shared" si="83"/>
        <v>99.69</v>
      </c>
      <c r="BG94" s="6">
        <f t="shared" si="83"/>
        <v>99.52</v>
      </c>
      <c r="BH94" s="6">
        <f t="shared" si="83"/>
        <v>27.37</v>
      </c>
      <c r="BI94" s="6" t="str">
        <f t="shared" si="83"/>
        <v>BPQL</v>
      </c>
      <c r="BJ94" s="6" t="e">
        <f t="shared" si="86"/>
        <v>#N/A</v>
      </c>
      <c r="BK94" s="6" t="e">
        <f t="shared" si="86"/>
        <v>#N/A</v>
      </c>
      <c r="BL94" s="6" t="e">
        <f t="shared" si="86"/>
        <v>#N/A</v>
      </c>
      <c r="BM94" s="6" t="e">
        <f t="shared" si="86"/>
        <v>#N/A</v>
      </c>
      <c r="BN94" s="6" t="e">
        <f t="shared" si="86"/>
        <v>#N/A</v>
      </c>
      <c r="BO94" s="6" t="e">
        <f t="shared" si="86"/>
        <v>#N/A</v>
      </c>
      <c r="BP94" s="6" t="e">
        <f t="shared" si="86"/>
        <v>#N/A</v>
      </c>
      <c r="BQ94" s="6" t="e">
        <f t="shared" si="86"/>
        <v>#N/A</v>
      </c>
      <c r="BR94" s="6" t="e">
        <f t="shared" si="86"/>
        <v>#N/A</v>
      </c>
      <c r="BS94" s="6" t="e">
        <f t="shared" si="86"/>
        <v>#N/A</v>
      </c>
      <c r="BT94" s="6" t="e">
        <f t="shared" si="80"/>
        <v>#N/A</v>
      </c>
      <c r="BU94" s="6" t="e">
        <f t="shared" si="80"/>
        <v>#N/A</v>
      </c>
      <c r="BV94" s="6" t="e">
        <f t="shared" si="80"/>
        <v>#N/A</v>
      </c>
      <c r="BW94" s="6" t="e">
        <f t="shared" si="80"/>
        <v>#N/A</v>
      </c>
      <c r="BX94" s="6" t="e">
        <f t="shared" si="80"/>
        <v>#N/A</v>
      </c>
      <c r="BY94" s="6" t="e">
        <f t="shared" si="80"/>
        <v>#N/A</v>
      </c>
      <c r="BZ94" s="6" t="e">
        <f t="shared" si="80"/>
        <v>#N/A</v>
      </c>
      <c r="CA94" s="6" t="e">
        <f t="shared" si="80"/>
        <v>#N/A</v>
      </c>
      <c r="CB94" s="6" t="e">
        <f t="shared" si="80"/>
        <v>#N/A</v>
      </c>
    </row>
    <row r="95" spans="1:80" hidden="1" x14ac:dyDescent="0.2">
      <c r="A95" s="6">
        <v>93</v>
      </c>
      <c r="B95" s="6" t="b">
        <v>1</v>
      </c>
      <c r="C95" s="6" t="s">
        <v>574</v>
      </c>
      <c r="D95" s="6" t="s">
        <v>673</v>
      </c>
      <c r="E95" s="6" t="str">
        <f t="shared" si="60"/>
        <v>CN29</v>
      </c>
      <c r="F95" s="6" t="s">
        <v>577</v>
      </c>
      <c r="G95" s="7">
        <v>2</v>
      </c>
      <c r="H95" s="7" t="s">
        <v>628</v>
      </c>
      <c r="I95" s="7" t="s">
        <v>983</v>
      </c>
      <c r="J95" s="6" t="s">
        <v>569</v>
      </c>
      <c r="K95" s="6" t="s">
        <v>570</v>
      </c>
      <c r="L95" s="10">
        <v>10.996</v>
      </c>
      <c r="M95" s="6">
        <v>14</v>
      </c>
      <c r="N95" s="6"/>
      <c r="O95" s="6"/>
      <c r="P95" s="6">
        <v>300</v>
      </c>
      <c r="Q95" s="8">
        <f t="shared" si="61"/>
        <v>299.9977355401964</v>
      </c>
      <c r="R95" s="6">
        <v>7</v>
      </c>
      <c r="S95" s="6"/>
      <c r="T95" s="6">
        <v>2.83</v>
      </c>
      <c r="U95" s="6">
        <f t="shared" si="62"/>
        <v>2</v>
      </c>
      <c r="V95" s="6"/>
      <c r="W95" s="6" t="s">
        <v>578</v>
      </c>
      <c r="X95" s="6" t="s">
        <v>306</v>
      </c>
      <c r="Y95" s="6">
        <v>156.94999999999999</v>
      </c>
      <c r="Z95" s="10">
        <f t="shared" si="63"/>
        <v>21.018000000000001</v>
      </c>
      <c r="AA95" s="6" t="s">
        <v>572</v>
      </c>
      <c r="AB95" s="9" t="s">
        <v>231</v>
      </c>
      <c r="AC95" s="9" t="s">
        <v>231</v>
      </c>
      <c r="AD95" s="6">
        <v>45.002000000000002</v>
      </c>
      <c r="AE95" s="6">
        <v>21.55</v>
      </c>
      <c r="AF95" s="6">
        <f t="shared" si="64"/>
        <v>22.529962546816478</v>
      </c>
      <c r="AG95" s="11">
        <f t="shared" si="65"/>
        <v>0.30735450092727912</v>
      </c>
      <c r="AH95" s="6">
        <f t="shared" si="66"/>
        <v>9.15</v>
      </c>
      <c r="AI95" s="6">
        <f t="shared" si="67"/>
        <v>25.2</v>
      </c>
      <c r="AJ95" s="6">
        <f t="shared" si="68"/>
        <v>23.8</v>
      </c>
      <c r="AK95" s="6" t="e">
        <f t="shared" si="84"/>
        <v>#N/A</v>
      </c>
      <c r="AL95" s="6" t="e">
        <f t="shared" si="84"/>
        <v>#N/A</v>
      </c>
      <c r="AM95" s="6" t="e">
        <f t="shared" si="84"/>
        <v>#N/A</v>
      </c>
      <c r="AN95" s="6" t="e">
        <f t="shared" si="84"/>
        <v>#N/A</v>
      </c>
      <c r="AO95" s="6" t="e">
        <f t="shared" si="84"/>
        <v>#N/A</v>
      </c>
      <c r="AP95" s="8">
        <f t="shared" si="69"/>
        <v>0.59</v>
      </c>
      <c r="AQ95" s="8">
        <f t="shared" si="70"/>
        <v>0</v>
      </c>
      <c r="AR95" s="6">
        <f t="shared" si="71"/>
        <v>0</v>
      </c>
      <c r="AS95" s="42">
        <f t="shared" si="72"/>
        <v>1.9</v>
      </c>
      <c r="AT95" s="6" t="e">
        <f t="shared" si="85"/>
        <v>#N/A</v>
      </c>
      <c r="AU95" s="6" t="e">
        <f t="shared" si="85"/>
        <v>#N/A</v>
      </c>
      <c r="AV95" s="6" t="e">
        <f t="shared" si="85"/>
        <v>#N/A</v>
      </c>
      <c r="AW95" s="6" t="e">
        <f t="shared" si="85"/>
        <v>#N/A</v>
      </c>
      <c r="AX95" s="6" t="e">
        <f t="shared" si="85"/>
        <v>#N/A</v>
      </c>
      <c r="AY95" s="6" t="e">
        <f t="shared" si="85"/>
        <v>#N/A</v>
      </c>
      <c r="AZ95" s="6" t="e">
        <f t="shared" si="85"/>
        <v>#N/A</v>
      </c>
      <c r="BA95" s="6" t="e">
        <f t="shared" si="85"/>
        <v>#N/A</v>
      </c>
      <c r="BB95" s="6">
        <f t="shared" si="73"/>
        <v>1.44</v>
      </c>
      <c r="BC95" s="6">
        <f t="shared" si="74"/>
        <v>97.23</v>
      </c>
      <c r="BD95" s="6" t="str">
        <f t="shared" si="75"/>
        <v>BPQL</v>
      </c>
      <c r="BE95" s="6">
        <f t="shared" si="76"/>
        <v>1.44</v>
      </c>
      <c r="BF95" s="6">
        <f t="shared" si="83"/>
        <v>99.74</v>
      </c>
      <c r="BG95" s="6">
        <f t="shared" si="83"/>
        <v>99.54</v>
      </c>
      <c r="BH95" s="6">
        <f t="shared" si="83"/>
        <v>27.32</v>
      </c>
      <c r="BI95" s="6" t="str">
        <f t="shared" si="83"/>
        <v>BPQL</v>
      </c>
      <c r="BJ95" s="6" t="e">
        <f t="shared" si="86"/>
        <v>#N/A</v>
      </c>
      <c r="BK95" s="6" t="e">
        <f t="shared" si="86"/>
        <v>#N/A</v>
      </c>
      <c r="BL95" s="6" t="e">
        <f t="shared" si="86"/>
        <v>#N/A</v>
      </c>
      <c r="BM95" s="6" t="e">
        <f t="shared" si="86"/>
        <v>#N/A</v>
      </c>
      <c r="BN95" s="6" t="e">
        <f t="shared" si="86"/>
        <v>#N/A</v>
      </c>
      <c r="BO95" s="6" t="e">
        <f t="shared" si="86"/>
        <v>#N/A</v>
      </c>
      <c r="BP95" s="6" t="e">
        <f t="shared" si="86"/>
        <v>#N/A</v>
      </c>
      <c r="BQ95" s="6" t="e">
        <f t="shared" si="86"/>
        <v>#N/A</v>
      </c>
      <c r="BR95" s="6" t="e">
        <f t="shared" si="86"/>
        <v>#N/A</v>
      </c>
      <c r="BS95" s="6" t="e">
        <f t="shared" si="86"/>
        <v>#N/A</v>
      </c>
      <c r="BT95" s="6" t="e">
        <f t="shared" si="80"/>
        <v>#N/A</v>
      </c>
      <c r="BU95" s="6" t="e">
        <f t="shared" si="80"/>
        <v>#N/A</v>
      </c>
      <c r="BV95" s="6" t="e">
        <f t="shared" si="80"/>
        <v>#N/A</v>
      </c>
      <c r="BW95" s="6" t="e">
        <f t="shared" si="80"/>
        <v>#N/A</v>
      </c>
      <c r="BX95" s="6" t="e">
        <f t="shared" si="80"/>
        <v>#N/A</v>
      </c>
      <c r="BY95" s="6" t="e">
        <f t="shared" si="80"/>
        <v>#N/A</v>
      </c>
      <c r="BZ95" s="6" t="e">
        <f t="shared" si="80"/>
        <v>#N/A</v>
      </c>
      <c r="CA95" s="6" t="e">
        <f t="shared" si="80"/>
        <v>#N/A</v>
      </c>
      <c r="CB95" s="6" t="e">
        <f t="shared" si="80"/>
        <v>#N/A</v>
      </c>
    </row>
    <row r="96" spans="1:80" hidden="1" x14ac:dyDescent="0.2">
      <c r="A96" s="6">
        <v>94</v>
      </c>
      <c r="B96" s="6" t="b">
        <v>1</v>
      </c>
      <c r="C96" s="6" t="s">
        <v>575</v>
      </c>
      <c r="D96" s="6" t="s">
        <v>674</v>
      </c>
      <c r="E96" s="6" t="str">
        <f t="shared" si="60"/>
        <v>CN29</v>
      </c>
      <c r="F96" s="6" t="s">
        <v>577</v>
      </c>
      <c r="G96" s="7">
        <v>2</v>
      </c>
      <c r="H96" s="7" t="s">
        <v>628</v>
      </c>
      <c r="I96" s="7" t="s">
        <v>983</v>
      </c>
      <c r="J96" s="6" t="s">
        <v>569</v>
      </c>
      <c r="K96" s="6" t="s">
        <v>570</v>
      </c>
      <c r="L96" s="10">
        <v>10.996</v>
      </c>
      <c r="M96" s="6">
        <v>14</v>
      </c>
      <c r="N96" s="6"/>
      <c r="O96" s="6"/>
      <c r="P96" s="6">
        <v>300</v>
      </c>
      <c r="Q96" s="8">
        <f t="shared" si="61"/>
        <v>299.9977355401964</v>
      </c>
      <c r="R96" s="6">
        <v>7</v>
      </c>
      <c r="S96" s="6"/>
      <c r="T96" s="6">
        <v>2.83</v>
      </c>
      <c r="U96" s="6">
        <f t="shared" si="62"/>
        <v>2</v>
      </c>
      <c r="V96" s="6"/>
      <c r="W96" s="6" t="s">
        <v>578</v>
      </c>
      <c r="X96" s="6" t="s">
        <v>306</v>
      </c>
      <c r="Y96" s="6">
        <v>156.94999999999999</v>
      </c>
      <c r="Z96" s="10">
        <f t="shared" si="63"/>
        <v>21.018000000000001</v>
      </c>
      <c r="AA96" s="6" t="s">
        <v>572</v>
      </c>
      <c r="AB96" s="9" t="s">
        <v>232</v>
      </c>
      <c r="AC96" s="9" t="s">
        <v>232</v>
      </c>
      <c r="AD96" s="6">
        <v>45.002000000000002</v>
      </c>
      <c r="AE96" s="6">
        <v>21.79</v>
      </c>
      <c r="AF96" s="6">
        <f t="shared" si="64"/>
        <v>23.800374531835207</v>
      </c>
      <c r="AG96" s="11">
        <f t="shared" si="65"/>
        <v>0.32468550362273801</v>
      </c>
      <c r="AH96" s="6">
        <f t="shared" si="66"/>
        <v>9.15</v>
      </c>
      <c r="AI96" s="6">
        <f t="shared" si="67"/>
        <v>24.2</v>
      </c>
      <c r="AJ96" s="6">
        <f t="shared" si="68"/>
        <v>23.4</v>
      </c>
      <c r="AK96" s="6" t="e">
        <f t="shared" si="84"/>
        <v>#N/A</v>
      </c>
      <c r="AL96" s="6" t="e">
        <f t="shared" si="84"/>
        <v>#N/A</v>
      </c>
      <c r="AM96" s="6" t="e">
        <f t="shared" si="84"/>
        <v>#N/A</v>
      </c>
      <c r="AN96" s="6" t="e">
        <f t="shared" si="84"/>
        <v>#N/A</v>
      </c>
      <c r="AO96" s="6" t="e">
        <f t="shared" si="84"/>
        <v>#N/A</v>
      </c>
      <c r="AP96" s="8">
        <f t="shared" si="69"/>
        <v>0.87</v>
      </c>
      <c r="AQ96" s="8">
        <f t="shared" si="70"/>
        <v>0</v>
      </c>
      <c r="AR96" s="6">
        <f t="shared" si="71"/>
        <v>0</v>
      </c>
      <c r="AS96" s="42">
        <f t="shared" si="72"/>
        <v>1520</v>
      </c>
      <c r="AT96" s="6" t="e">
        <f t="shared" si="85"/>
        <v>#N/A</v>
      </c>
      <c r="AU96" s="6" t="e">
        <f t="shared" si="85"/>
        <v>#N/A</v>
      </c>
      <c r="AV96" s="6" t="e">
        <f t="shared" si="85"/>
        <v>#N/A</v>
      </c>
      <c r="AW96" s="6" t="e">
        <f t="shared" si="85"/>
        <v>#N/A</v>
      </c>
      <c r="AX96" s="6" t="e">
        <f t="shared" si="85"/>
        <v>#N/A</v>
      </c>
      <c r="AY96" s="6" t="e">
        <f t="shared" si="85"/>
        <v>#N/A</v>
      </c>
      <c r="AZ96" s="6" t="e">
        <f t="shared" si="85"/>
        <v>#N/A</v>
      </c>
      <c r="BA96" s="6" t="e">
        <f t="shared" si="85"/>
        <v>#N/A</v>
      </c>
      <c r="BB96" s="6">
        <f t="shared" si="73"/>
        <v>1.86</v>
      </c>
      <c r="BC96" s="6">
        <f t="shared" si="74"/>
        <v>97.2</v>
      </c>
      <c r="BD96" s="6" t="str">
        <f t="shared" si="75"/>
        <v>BPQL</v>
      </c>
      <c r="BE96" s="6">
        <f t="shared" si="76"/>
        <v>1.4</v>
      </c>
      <c r="BF96" s="6">
        <f t="shared" si="83"/>
        <v>99.73</v>
      </c>
      <c r="BG96" s="6">
        <f t="shared" si="83"/>
        <v>99.55</v>
      </c>
      <c r="BH96" s="6">
        <f t="shared" si="83"/>
        <v>27.31</v>
      </c>
      <c r="BI96" s="6" t="str">
        <f t="shared" si="83"/>
        <v>BPQL</v>
      </c>
      <c r="BJ96" s="6" t="e">
        <f t="shared" si="86"/>
        <v>#N/A</v>
      </c>
      <c r="BK96" s="6" t="e">
        <f t="shared" si="86"/>
        <v>#N/A</v>
      </c>
      <c r="BL96" s="6" t="e">
        <f t="shared" si="86"/>
        <v>#N/A</v>
      </c>
      <c r="BM96" s="6" t="e">
        <f t="shared" si="86"/>
        <v>#N/A</v>
      </c>
      <c r="BN96" s="6" t="e">
        <f t="shared" si="86"/>
        <v>#N/A</v>
      </c>
      <c r="BO96" s="6" t="e">
        <f t="shared" si="86"/>
        <v>#N/A</v>
      </c>
      <c r="BP96" s="6" t="e">
        <f t="shared" si="86"/>
        <v>#N/A</v>
      </c>
      <c r="BQ96" s="6" t="e">
        <f t="shared" si="86"/>
        <v>#N/A</v>
      </c>
      <c r="BR96" s="6" t="e">
        <f t="shared" si="86"/>
        <v>#N/A</v>
      </c>
      <c r="BS96" s="6" t="e">
        <f t="shared" si="86"/>
        <v>#N/A</v>
      </c>
      <c r="BT96" s="6" t="e">
        <f t="shared" si="80"/>
        <v>#N/A</v>
      </c>
      <c r="BU96" s="6" t="e">
        <f t="shared" si="80"/>
        <v>#N/A</v>
      </c>
      <c r="BV96" s="6" t="e">
        <f t="shared" si="80"/>
        <v>#N/A</v>
      </c>
      <c r="BW96" s="6" t="e">
        <f t="shared" si="80"/>
        <v>#N/A</v>
      </c>
      <c r="BX96" s="6" t="e">
        <f t="shared" si="80"/>
        <v>#N/A</v>
      </c>
      <c r="BY96" s="6" t="e">
        <f t="shared" si="80"/>
        <v>#N/A</v>
      </c>
      <c r="BZ96" s="6" t="e">
        <f t="shared" si="80"/>
        <v>#N/A</v>
      </c>
      <c r="CA96" s="6" t="e">
        <f t="shared" si="80"/>
        <v>#N/A</v>
      </c>
      <c r="CB96" s="6" t="e">
        <f t="shared" si="80"/>
        <v>#N/A</v>
      </c>
    </row>
    <row r="97" spans="1:80" hidden="1" x14ac:dyDescent="0.2">
      <c r="A97" s="6">
        <v>95</v>
      </c>
      <c r="B97" s="6" t="b">
        <v>1</v>
      </c>
      <c r="C97" s="6" t="s">
        <v>576</v>
      </c>
      <c r="D97" s="6" t="s">
        <v>675</v>
      </c>
      <c r="E97" s="6" t="str">
        <f t="shared" si="60"/>
        <v>CN29</v>
      </c>
      <c r="F97" s="6" t="s">
        <v>577</v>
      </c>
      <c r="G97" s="7">
        <v>2</v>
      </c>
      <c r="H97" s="7" t="s">
        <v>628</v>
      </c>
      <c r="I97" s="7" t="s">
        <v>983</v>
      </c>
      <c r="J97" s="6" t="s">
        <v>569</v>
      </c>
      <c r="K97" s="6" t="s">
        <v>570</v>
      </c>
      <c r="L97" s="10">
        <v>10.996</v>
      </c>
      <c r="M97" s="6">
        <v>14</v>
      </c>
      <c r="N97" s="6"/>
      <c r="O97" s="6"/>
      <c r="P97" s="6">
        <v>300</v>
      </c>
      <c r="Q97" s="8">
        <f t="shared" si="61"/>
        <v>299.9977355401964</v>
      </c>
      <c r="R97" s="6">
        <v>7</v>
      </c>
      <c r="S97" s="6"/>
      <c r="T97" s="6">
        <v>2.95</v>
      </c>
      <c r="U97" s="6">
        <f t="shared" si="62"/>
        <v>2</v>
      </c>
      <c r="V97" s="6"/>
      <c r="W97" s="6" t="s">
        <v>578</v>
      </c>
      <c r="X97" s="6" t="s">
        <v>306</v>
      </c>
      <c r="Y97" s="6">
        <v>156.94999999999999</v>
      </c>
      <c r="Z97" s="10">
        <f t="shared" si="63"/>
        <v>21.018000000000001</v>
      </c>
      <c r="AA97" s="6" t="s">
        <v>572</v>
      </c>
      <c r="AB97" s="9" t="s">
        <v>220</v>
      </c>
      <c r="AC97" s="9" t="s">
        <v>220</v>
      </c>
      <c r="AD97" s="6">
        <v>23.773</v>
      </c>
      <c r="AE97" s="6">
        <v>14.49</v>
      </c>
      <c r="AF97" s="6">
        <f t="shared" si="64"/>
        <v>15.880149812734082</v>
      </c>
      <c r="AG97" s="11">
        <f t="shared" si="65"/>
        <v>0.11444211565017796</v>
      </c>
      <c r="AH97" s="6">
        <f t="shared" si="66"/>
        <v>9.14</v>
      </c>
      <c r="AI97" s="6">
        <f t="shared" si="67"/>
        <v>26.5</v>
      </c>
      <c r="AJ97" s="6">
        <f t="shared" si="68"/>
        <v>22.8</v>
      </c>
      <c r="AK97" s="6" t="e">
        <f t="shared" si="84"/>
        <v>#N/A</v>
      </c>
      <c r="AL97" s="6" t="e">
        <f t="shared" si="84"/>
        <v>#N/A</v>
      </c>
      <c r="AM97" s="6" t="e">
        <f t="shared" si="84"/>
        <v>#N/A</v>
      </c>
      <c r="AN97" s="6" t="e">
        <f t="shared" si="84"/>
        <v>#N/A</v>
      </c>
      <c r="AO97" s="6" t="e">
        <f t="shared" si="84"/>
        <v>#N/A</v>
      </c>
      <c r="AP97" s="8">
        <f t="shared" si="69"/>
        <v>0.69</v>
      </c>
      <c r="AQ97" s="8">
        <f t="shared" si="70"/>
        <v>0</v>
      </c>
      <c r="AR97" s="6">
        <f t="shared" si="71"/>
        <v>0</v>
      </c>
      <c r="AS97" s="42">
        <f t="shared" si="72"/>
        <v>982</v>
      </c>
      <c r="AT97" s="6" t="e">
        <f t="shared" si="85"/>
        <v>#N/A</v>
      </c>
      <c r="AU97" s="6" t="e">
        <f t="shared" si="85"/>
        <v>#N/A</v>
      </c>
      <c r="AV97" s="6" t="e">
        <f t="shared" si="85"/>
        <v>#N/A</v>
      </c>
      <c r="AW97" s="6" t="e">
        <f t="shared" si="85"/>
        <v>#N/A</v>
      </c>
      <c r="AX97" s="6" t="e">
        <f t="shared" si="85"/>
        <v>#N/A</v>
      </c>
      <c r="AY97" s="6" t="e">
        <f t="shared" si="85"/>
        <v>#N/A</v>
      </c>
      <c r="AZ97" s="6" t="e">
        <f t="shared" si="85"/>
        <v>#N/A</v>
      </c>
      <c r="BA97" s="6" t="e">
        <f t="shared" si="85"/>
        <v>#N/A</v>
      </c>
      <c r="BB97" s="6">
        <f t="shared" si="73"/>
        <v>1.93</v>
      </c>
      <c r="BC97" s="6">
        <f t="shared" si="74"/>
        <v>97.24</v>
      </c>
      <c r="BD97" s="6" t="str">
        <f t="shared" si="75"/>
        <v>BPQL</v>
      </c>
      <c r="BE97" s="6">
        <f t="shared" si="76"/>
        <v>1.48</v>
      </c>
      <c r="BF97" s="6">
        <f t="shared" si="83"/>
        <v>99.76</v>
      </c>
      <c r="BG97" s="6">
        <f t="shared" si="83"/>
        <v>99.53</v>
      </c>
      <c r="BH97" s="6">
        <f t="shared" si="83"/>
        <v>27</v>
      </c>
      <c r="BI97" s="6" t="str">
        <f t="shared" si="83"/>
        <v>BPQL</v>
      </c>
      <c r="BJ97" s="6" t="e">
        <f t="shared" si="86"/>
        <v>#N/A</v>
      </c>
      <c r="BK97" s="6" t="e">
        <f t="shared" si="86"/>
        <v>#N/A</v>
      </c>
      <c r="BL97" s="6" t="e">
        <f t="shared" si="86"/>
        <v>#N/A</v>
      </c>
      <c r="BM97" s="6" t="e">
        <f t="shared" si="86"/>
        <v>#N/A</v>
      </c>
      <c r="BN97" s="6" t="e">
        <f t="shared" si="86"/>
        <v>#N/A</v>
      </c>
      <c r="BO97" s="6" t="e">
        <f t="shared" si="86"/>
        <v>#N/A</v>
      </c>
      <c r="BP97" s="6" t="e">
        <f t="shared" si="86"/>
        <v>#N/A</v>
      </c>
      <c r="BQ97" s="6" t="e">
        <f t="shared" si="86"/>
        <v>#N/A</v>
      </c>
      <c r="BR97" s="6" t="e">
        <f t="shared" si="86"/>
        <v>#N/A</v>
      </c>
      <c r="BS97" s="6" t="e">
        <f t="shared" si="86"/>
        <v>#N/A</v>
      </c>
      <c r="BT97" s="6" t="e">
        <f t="shared" si="80"/>
        <v>#N/A</v>
      </c>
      <c r="BU97" s="6" t="e">
        <f t="shared" si="80"/>
        <v>#N/A</v>
      </c>
      <c r="BV97" s="6" t="e">
        <f t="shared" si="80"/>
        <v>#N/A</v>
      </c>
      <c r="BW97" s="6" t="e">
        <f t="shared" si="80"/>
        <v>#N/A</v>
      </c>
      <c r="BX97" s="6" t="e">
        <f t="shared" si="80"/>
        <v>#N/A</v>
      </c>
      <c r="BY97" s="6" t="e">
        <f t="shared" si="80"/>
        <v>#N/A</v>
      </c>
      <c r="BZ97" s="6" t="e">
        <f t="shared" si="80"/>
        <v>#N/A</v>
      </c>
      <c r="CA97" s="6" t="e">
        <f t="shared" si="80"/>
        <v>#N/A</v>
      </c>
      <c r="CB97" s="6" t="e">
        <f t="shared" si="80"/>
        <v>#N/A</v>
      </c>
    </row>
    <row r="98" spans="1:80" hidden="1" x14ac:dyDescent="0.2">
      <c r="A98" s="6">
        <v>96</v>
      </c>
      <c r="B98" s="6" t="b">
        <v>1</v>
      </c>
      <c r="C98" s="6" t="s">
        <v>579</v>
      </c>
      <c r="D98" s="6" t="s">
        <v>676</v>
      </c>
      <c r="E98" s="6" t="str">
        <f t="shared" si="60"/>
        <v>CN29</v>
      </c>
      <c r="F98" s="6" t="s">
        <v>577</v>
      </c>
      <c r="G98" s="7">
        <v>3</v>
      </c>
      <c r="H98" s="7" t="s">
        <v>628</v>
      </c>
      <c r="I98" s="7" t="s">
        <v>983</v>
      </c>
      <c r="J98" s="6" t="s">
        <v>569</v>
      </c>
      <c r="K98" s="6" t="s">
        <v>570</v>
      </c>
      <c r="L98" s="10">
        <v>10.996</v>
      </c>
      <c r="M98" s="6">
        <v>14</v>
      </c>
      <c r="N98" s="6"/>
      <c r="O98" s="6"/>
      <c r="P98" s="6">
        <v>300</v>
      </c>
      <c r="Q98" s="8">
        <f t="shared" si="61"/>
        <v>299.9977355401964</v>
      </c>
      <c r="R98" s="6">
        <v>7</v>
      </c>
      <c r="S98" s="6"/>
      <c r="T98" s="6">
        <v>3.6</v>
      </c>
      <c r="U98" s="6">
        <f t="shared" si="62"/>
        <v>2</v>
      </c>
      <c r="V98" s="6"/>
      <c r="W98" s="6" t="s">
        <v>578</v>
      </c>
      <c r="X98" s="6" t="s">
        <v>306</v>
      </c>
      <c r="Y98" s="6">
        <v>156.94999999999999</v>
      </c>
      <c r="Z98" s="10">
        <f t="shared" si="63"/>
        <v>21.018000000000001</v>
      </c>
      <c r="AA98" s="6" t="s">
        <v>572</v>
      </c>
      <c r="AB98" s="9" t="s">
        <v>256</v>
      </c>
      <c r="AC98" s="9" t="s">
        <v>256</v>
      </c>
      <c r="AD98" s="6">
        <v>45.005000000000003</v>
      </c>
      <c r="AE98" s="6">
        <v>15.08</v>
      </c>
      <c r="AF98" s="6">
        <f t="shared" si="64"/>
        <v>16.306928838951311</v>
      </c>
      <c r="AG98" s="11">
        <f t="shared" si="65"/>
        <v>0.22247449739662573</v>
      </c>
      <c r="AH98" s="6">
        <f t="shared" si="66"/>
        <v>9.15</v>
      </c>
      <c r="AI98" s="6">
        <f t="shared" si="67"/>
        <v>21.3</v>
      </c>
      <c r="AJ98" s="6">
        <f t="shared" si="68"/>
        <v>26</v>
      </c>
      <c r="AK98" s="6" t="e">
        <f t="shared" si="84"/>
        <v>#N/A</v>
      </c>
      <c r="AL98" s="6" t="e">
        <f t="shared" si="84"/>
        <v>#N/A</v>
      </c>
      <c r="AM98" s="6" t="e">
        <f t="shared" si="84"/>
        <v>#N/A</v>
      </c>
      <c r="AN98" s="6" t="e">
        <f t="shared" si="84"/>
        <v>#N/A</v>
      </c>
      <c r="AO98" s="6" t="e">
        <f t="shared" si="84"/>
        <v>#N/A</v>
      </c>
      <c r="AP98" s="8">
        <f t="shared" si="69"/>
        <v>1.03</v>
      </c>
      <c r="AQ98" s="8">
        <f t="shared" si="70"/>
        <v>0</v>
      </c>
      <c r="AR98" s="6">
        <f t="shared" si="71"/>
        <v>0</v>
      </c>
      <c r="AS98" s="42">
        <f t="shared" si="72"/>
        <v>3.8</v>
      </c>
      <c r="AT98" s="6" t="e">
        <f t="shared" si="85"/>
        <v>#N/A</v>
      </c>
      <c r="AU98" s="6" t="e">
        <f t="shared" si="85"/>
        <v>#N/A</v>
      </c>
      <c r="AV98" s="6" t="e">
        <f t="shared" si="85"/>
        <v>#N/A</v>
      </c>
      <c r="AW98" s="6" t="e">
        <f t="shared" si="85"/>
        <v>#N/A</v>
      </c>
      <c r="AX98" s="6" t="e">
        <f t="shared" si="85"/>
        <v>#N/A</v>
      </c>
      <c r="AY98" s="6" t="e">
        <f t="shared" si="85"/>
        <v>#N/A</v>
      </c>
      <c r="AZ98" s="6" t="e">
        <f t="shared" si="85"/>
        <v>#N/A</v>
      </c>
      <c r="BA98" s="6" t="e">
        <f t="shared" si="85"/>
        <v>#N/A</v>
      </c>
      <c r="BB98" s="6">
        <f t="shared" si="73"/>
        <v>1.3</v>
      </c>
      <c r="BC98" s="6">
        <f t="shared" si="74"/>
        <v>97.42</v>
      </c>
      <c r="BD98" s="6" t="str">
        <f t="shared" si="75"/>
        <v>BPQL</v>
      </c>
      <c r="BE98" s="6">
        <f t="shared" si="76"/>
        <v>1.3</v>
      </c>
      <c r="BF98" s="6">
        <f t="shared" si="83"/>
        <v>99.66</v>
      </c>
      <c r="BG98" s="6">
        <f t="shared" si="83"/>
        <v>99.48</v>
      </c>
      <c r="BH98" s="6">
        <f t="shared" si="83"/>
        <v>26.95</v>
      </c>
      <c r="BI98" s="6">
        <f t="shared" si="83"/>
        <v>0.25</v>
      </c>
      <c r="BJ98" s="6" t="e">
        <f t="shared" si="86"/>
        <v>#N/A</v>
      </c>
      <c r="BK98" s="6" t="e">
        <f t="shared" si="86"/>
        <v>#N/A</v>
      </c>
      <c r="BL98" s="6" t="e">
        <f t="shared" si="86"/>
        <v>#N/A</v>
      </c>
      <c r="BM98" s="6" t="e">
        <f t="shared" si="86"/>
        <v>#N/A</v>
      </c>
      <c r="BN98" s="6" t="e">
        <f t="shared" si="86"/>
        <v>#N/A</v>
      </c>
      <c r="BO98" s="6" t="e">
        <f t="shared" si="86"/>
        <v>#N/A</v>
      </c>
      <c r="BP98" s="6" t="e">
        <f t="shared" si="86"/>
        <v>#N/A</v>
      </c>
      <c r="BQ98" s="6" t="e">
        <f t="shared" si="86"/>
        <v>#N/A</v>
      </c>
      <c r="BR98" s="6" t="e">
        <f t="shared" si="86"/>
        <v>#N/A</v>
      </c>
      <c r="BS98" s="6" t="e">
        <f t="shared" si="86"/>
        <v>#N/A</v>
      </c>
      <c r="BT98" s="6" t="e">
        <f t="shared" si="80"/>
        <v>#N/A</v>
      </c>
      <c r="BU98" s="6" t="e">
        <f t="shared" si="80"/>
        <v>#N/A</v>
      </c>
      <c r="BV98" s="6" t="e">
        <f t="shared" si="80"/>
        <v>#N/A</v>
      </c>
      <c r="BW98" s="6" t="e">
        <f t="shared" si="80"/>
        <v>#N/A</v>
      </c>
      <c r="BX98" s="6" t="e">
        <f t="shared" si="80"/>
        <v>#N/A</v>
      </c>
      <c r="BY98" s="6" t="e">
        <f t="shared" si="80"/>
        <v>#N/A</v>
      </c>
      <c r="BZ98" s="6" t="e">
        <f t="shared" si="80"/>
        <v>#N/A</v>
      </c>
      <c r="CA98" s="6" t="e">
        <f t="shared" si="80"/>
        <v>#N/A</v>
      </c>
      <c r="CB98" s="6" t="e">
        <f t="shared" si="80"/>
        <v>#N/A</v>
      </c>
    </row>
    <row r="99" spans="1:80" hidden="1" x14ac:dyDescent="0.2">
      <c r="A99" s="6">
        <v>97</v>
      </c>
      <c r="B99" s="6" t="b">
        <v>1</v>
      </c>
      <c r="C99" s="6" t="s">
        <v>580</v>
      </c>
      <c r="D99" s="6" t="s">
        <v>677</v>
      </c>
      <c r="E99" s="6" t="str">
        <f t="shared" ref="E99:E130" si="87">VLOOKUP(X99,loads,3,FALSE)</f>
        <v>CN29</v>
      </c>
      <c r="F99" s="6" t="s">
        <v>577</v>
      </c>
      <c r="G99" s="7">
        <v>3</v>
      </c>
      <c r="H99" s="7" t="s">
        <v>628</v>
      </c>
      <c r="I99" s="7" t="s">
        <v>983</v>
      </c>
      <c r="J99" s="6" t="s">
        <v>569</v>
      </c>
      <c r="K99" s="6" t="s">
        <v>570</v>
      </c>
      <c r="L99" s="10">
        <v>10.996</v>
      </c>
      <c r="M99" s="6">
        <v>14</v>
      </c>
      <c r="N99" s="6"/>
      <c r="O99" s="6"/>
      <c r="P99" s="6">
        <v>300</v>
      </c>
      <c r="Q99" s="8">
        <f t="shared" ref="Q99:Q134" si="88">Z99*Y99/L99</f>
        <v>299.9977355401964</v>
      </c>
      <c r="R99" s="6">
        <v>7</v>
      </c>
      <c r="S99" s="6"/>
      <c r="T99" s="6">
        <v>2.95</v>
      </c>
      <c r="U99" s="6">
        <f t="shared" ref="U99:U130" si="89">VLOOKUP(W99,loads,5,FALSE)</f>
        <v>2</v>
      </c>
      <c r="V99" s="6"/>
      <c r="W99" s="6" t="s">
        <v>578</v>
      </c>
      <c r="X99" s="6" t="s">
        <v>306</v>
      </c>
      <c r="Y99" s="6">
        <v>156.94999999999999</v>
      </c>
      <c r="Z99" s="10">
        <f t="shared" ref="Z99:Z162" si="90">VLOOKUP(W99,loads,6,FALSE)</f>
        <v>21.018000000000001</v>
      </c>
      <c r="AA99" s="6" t="s">
        <v>572</v>
      </c>
      <c r="AB99" s="9" t="s">
        <v>257</v>
      </c>
      <c r="AC99" s="9" t="s">
        <v>257</v>
      </c>
      <c r="AD99" s="6">
        <v>45.005000000000003</v>
      </c>
      <c r="AE99" s="6">
        <v>19.41</v>
      </c>
      <c r="AF99" s="6">
        <f t="shared" ref="AF99:AF130" si="91">VLOOKUP(C99,nanodrop,2,FALSE)</f>
        <v>20.138014981273407</v>
      </c>
      <c r="AG99" s="11">
        <f t="shared" ref="AG99:AG130" si="92">(AF99*AD99)/(Z99*Y99)</f>
        <v>0.27474178649893705</v>
      </c>
      <c r="AH99" s="6">
        <f t="shared" ref="AH99:AH130" si="93">VLOOKUP($C99,pIdata,3,FALSE)</f>
        <v>9.15</v>
      </c>
      <c r="AI99" s="6">
        <f t="shared" ref="AI99:AI130" si="94">VLOOKUP($C99,iceAreaData,4,FALSE)</f>
        <v>23.9</v>
      </c>
      <c r="AJ99" s="6">
        <f t="shared" ref="AJ99:AJ130" si="95">VLOOKUP($C99,iceAreaData,5,FALSE)</f>
        <v>24.6</v>
      </c>
      <c r="AK99" s="6" t="e">
        <f t="shared" si="84"/>
        <v>#N/A</v>
      </c>
      <c r="AL99" s="6" t="e">
        <f t="shared" si="84"/>
        <v>#N/A</v>
      </c>
      <c r="AM99" s="6" t="e">
        <f t="shared" si="84"/>
        <v>#N/A</v>
      </c>
      <c r="AN99" s="6" t="e">
        <f t="shared" si="84"/>
        <v>#N/A</v>
      </c>
      <c r="AO99" s="6" t="e">
        <f t="shared" si="84"/>
        <v>#N/A</v>
      </c>
      <c r="AP99" s="8">
        <f t="shared" ref="AP99:AP130" si="96">VLOOKUP($C99,dataSEC,2,FALSE)</f>
        <v>0.44</v>
      </c>
      <c r="AQ99" s="8">
        <f t="shared" ref="AQ99:AQ130" si="97">VLOOKUP($C99,dataSEC,3,FALSE)</f>
        <v>0</v>
      </c>
      <c r="AR99" s="6">
        <f t="shared" ref="AR99:AR130" si="98">VLOOKUP($C99,dataSEC,4,FALSE)</f>
        <v>0</v>
      </c>
      <c r="AS99" s="42">
        <f t="shared" ref="AS99:AS130" si="99">VLOOKUP(C99,data_HCP,2,FALSE)</f>
        <v>1.1000000000000001</v>
      </c>
      <c r="AT99" s="6" t="e">
        <f t="shared" si="85"/>
        <v>#N/A</v>
      </c>
      <c r="AU99" s="6" t="e">
        <f t="shared" si="85"/>
        <v>#N/A</v>
      </c>
      <c r="AV99" s="6" t="e">
        <f t="shared" si="85"/>
        <v>#N/A</v>
      </c>
      <c r="AW99" s="6" t="e">
        <f t="shared" si="85"/>
        <v>#N/A</v>
      </c>
      <c r="AX99" s="6" t="e">
        <f t="shared" si="85"/>
        <v>#N/A</v>
      </c>
      <c r="AY99" s="6" t="e">
        <f t="shared" si="85"/>
        <v>#N/A</v>
      </c>
      <c r="AZ99" s="6" t="e">
        <f t="shared" si="85"/>
        <v>#N/A</v>
      </c>
      <c r="BA99" s="6" t="e">
        <f t="shared" si="85"/>
        <v>#N/A</v>
      </c>
      <c r="BB99" s="6">
        <f t="shared" ref="BB99:BB130" si="100">VLOOKUP($C99,data_nrCESDS,3,FALSE)</f>
        <v>1.37</v>
      </c>
      <c r="BC99" s="6">
        <f t="shared" ref="BC99:BC130" si="101">VLOOKUP($C99,data_nrCESDS,5,FALSE)</f>
        <v>97.36</v>
      </c>
      <c r="BD99" s="6" t="str">
        <f t="shared" ref="BD99:BD130" si="102">VLOOKUP($C99,data_nrCESDS,14,FALSE)</f>
        <v>BPQL</v>
      </c>
      <c r="BE99" s="6">
        <f t="shared" ref="BE99:BE130" si="103">VLOOKUP($C99,data_nrCESDS,15,FALSE)</f>
        <v>1.37</v>
      </c>
      <c r="BF99" s="6">
        <f t="shared" si="83"/>
        <v>99.71</v>
      </c>
      <c r="BG99" s="6">
        <f t="shared" si="83"/>
        <v>99.52</v>
      </c>
      <c r="BH99" s="6">
        <f t="shared" si="83"/>
        <v>26.72</v>
      </c>
      <c r="BI99" s="6" t="str">
        <f t="shared" si="83"/>
        <v>BPQL</v>
      </c>
      <c r="BJ99" s="6" t="e">
        <f t="shared" si="86"/>
        <v>#N/A</v>
      </c>
      <c r="BK99" s="6" t="e">
        <f t="shared" si="86"/>
        <v>#N/A</v>
      </c>
      <c r="BL99" s="6" t="e">
        <f t="shared" si="86"/>
        <v>#N/A</v>
      </c>
      <c r="BM99" s="6" t="e">
        <f t="shared" si="86"/>
        <v>#N/A</v>
      </c>
      <c r="BN99" s="6" t="e">
        <f t="shared" si="86"/>
        <v>#N/A</v>
      </c>
      <c r="BO99" s="6" t="e">
        <f t="shared" si="86"/>
        <v>#N/A</v>
      </c>
      <c r="BP99" s="6" t="e">
        <f t="shared" si="86"/>
        <v>#N/A</v>
      </c>
      <c r="BQ99" s="6" t="e">
        <f t="shared" si="86"/>
        <v>#N/A</v>
      </c>
      <c r="BR99" s="6" t="e">
        <f t="shared" si="86"/>
        <v>#N/A</v>
      </c>
      <c r="BS99" s="6" t="e">
        <f t="shared" si="86"/>
        <v>#N/A</v>
      </c>
      <c r="BT99" s="6" t="e">
        <f t="shared" si="80"/>
        <v>#N/A</v>
      </c>
      <c r="BU99" s="6" t="e">
        <f t="shared" si="80"/>
        <v>#N/A</v>
      </c>
      <c r="BV99" s="6" t="e">
        <f t="shared" si="80"/>
        <v>#N/A</v>
      </c>
      <c r="BW99" s="6" t="e">
        <f t="shared" si="80"/>
        <v>#N/A</v>
      </c>
      <c r="BX99" s="6" t="e">
        <f t="shared" si="80"/>
        <v>#N/A</v>
      </c>
      <c r="BY99" s="6" t="e">
        <f t="shared" si="80"/>
        <v>#N/A</v>
      </c>
      <c r="BZ99" s="6" t="e">
        <f t="shared" si="80"/>
        <v>#N/A</v>
      </c>
      <c r="CA99" s="6" t="e">
        <f t="shared" si="80"/>
        <v>#N/A</v>
      </c>
      <c r="CB99" s="6" t="e">
        <f t="shared" si="80"/>
        <v>#N/A</v>
      </c>
    </row>
    <row r="100" spans="1:80" hidden="1" x14ac:dyDescent="0.2">
      <c r="A100" s="6">
        <v>98</v>
      </c>
      <c r="B100" s="6" t="b">
        <v>1</v>
      </c>
      <c r="C100" s="6" t="s">
        <v>581</v>
      </c>
      <c r="D100" s="6" t="s">
        <v>678</v>
      </c>
      <c r="E100" s="6" t="str">
        <f t="shared" si="87"/>
        <v>CN29</v>
      </c>
      <c r="F100" s="6" t="s">
        <v>577</v>
      </c>
      <c r="G100" s="7">
        <v>3</v>
      </c>
      <c r="H100" s="7" t="s">
        <v>628</v>
      </c>
      <c r="I100" s="7" t="s">
        <v>983</v>
      </c>
      <c r="J100" s="6" t="s">
        <v>569</v>
      </c>
      <c r="K100" s="6" t="s">
        <v>570</v>
      </c>
      <c r="L100" s="10">
        <v>10.996</v>
      </c>
      <c r="M100" s="6">
        <v>14</v>
      </c>
      <c r="N100" s="6"/>
      <c r="O100" s="6"/>
      <c r="P100" s="6">
        <v>300</v>
      </c>
      <c r="Q100" s="8">
        <f t="shared" si="88"/>
        <v>299.9977355401964</v>
      </c>
      <c r="R100" s="6">
        <v>7</v>
      </c>
      <c r="S100" s="6"/>
      <c r="T100" s="6">
        <v>2.84</v>
      </c>
      <c r="U100" s="6">
        <f t="shared" si="89"/>
        <v>2</v>
      </c>
      <c r="V100" s="6"/>
      <c r="W100" s="6" t="s">
        <v>578</v>
      </c>
      <c r="X100" s="6" t="s">
        <v>306</v>
      </c>
      <c r="Y100" s="6">
        <v>156.94999999999999</v>
      </c>
      <c r="Z100" s="10">
        <f t="shared" si="90"/>
        <v>21.018000000000001</v>
      </c>
      <c r="AA100" s="6" t="s">
        <v>572</v>
      </c>
      <c r="AB100" s="9" t="s">
        <v>337</v>
      </c>
      <c r="AC100" s="9" t="s">
        <v>337</v>
      </c>
      <c r="AD100" s="6">
        <v>44.988</v>
      </c>
      <c r="AE100" s="6">
        <v>20.59</v>
      </c>
      <c r="AF100" s="6">
        <f t="shared" si="91"/>
        <v>22.778089887640448</v>
      </c>
      <c r="AG100" s="11">
        <f t="shared" si="92"/>
        <v>0.31064279218827873</v>
      </c>
      <c r="AH100" s="6">
        <f t="shared" si="93"/>
        <v>9.15</v>
      </c>
      <c r="AI100" s="6">
        <f t="shared" si="94"/>
        <v>24.7</v>
      </c>
      <c r="AJ100" s="6">
        <f t="shared" si="95"/>
        <v>23.8</v>
      </c>
      <c r="AK100" s="6" t="e">
        <f t="shared" si="84"/>
        <v>#N/A</v>
      </c>
      <c r="AL100" s="6" t="e">
        <f t="shared" si="84"/>
        <v>#N/A</v>
      </c>
      <c r="AM100" s="6" t="e">
        <f t="shared" si="84"/>
        <v>#N/A</v>
      </c>
      <c r="AN100" s="6" t="e">
        <f t="shared" si="84"/>
        <v>#N/A</v>
      </c>
      <c r="AO100" s="6" t="e">
        <f t="shared" si="84"/>
        <v>#N/A</v>
      </c>
      <c r="AP100" s="8">
        <f t="shared" si="96"/>
        <v>0.57999999999999996</v>
      </c>
      <c r="AQ100" s="8">
        <f t="shared" si="97"/>
        <v>0</v>
      </c>
      <c r="AR100" s="6">
        <f t="shared" si="98"/>
        <v>0</v>
      </c>
      <c r="AS100" s="42">
        <f t="shared" si="99"/>
        <v>20</v>
      </c>
      <c r="AT100" s="6" t="e">
        <f t="shared" si="85"/>
        <v>#N/A</v>
      </c>
      <c r="AU100" s="6" t="e">
        <f t="shared" si="85"/>
        <v>#N/A</v>
      </c>
      <c r="AV100" s="6" t="e">
        <f t="shared" si="85"/>
        <v>#N/A</v>
      </c>
      <c r="AW100" s="6" t="e">
        <f t="shared" si="85"/>
        <v>#N/A</v>
      </c>
      <c r="AX100" s="6" t="e">
        <f t="shared" si="85"/>
        <v>#N/A</v>
      </c>
      <c r="AY100" s="6" t="e">
        <f t="shared" si="85"/>
        <v>#N/A</v>
      </c>
      <c r="AZ100" s="6" t="e">
        <f t="shared" si="85"/>
        <v>#N/A</v>
      </c>
      <c r="BA100" s="6" t="e">
        <f t="shared" si="85"/>
        <v>#N/A</v>
      </c>
      <c r="BB100" s="6">
        <f t="shared" si="100"/>
        <v>1.91</v>
      </c>
      <c r="BC100" s="6">
        <f t="shared" si="101"/>
        <v>97.25</v>
      </c>
      <c r="BD100" s="6" t="str">
        <f t="shared" si="102"/>
        <v>BPQL</v>
      </c>
      <c r="BE100" s="6">
        <f t="shared" si="103"/>
        <v>1.45</v>
      </c>
      <c r="BF100" s="6">
        <f t="shared" si="83"/>
        <v>99.74</v>
      </c>
      <c r="BG100" s="6">
        <f t="shared" si="83"/>
        <v>99.54</v>
      </c>
      <c r="BH100" s="6">
        <f t="shared" si="83"/>
        <v>27.09</v>
      </c>
      <c r="BI100" s="6" t="str">
        <f t="shared" si="83"/>
        <v>BPQL</v>
      </c>
      <c r="BJ100" s="6" t="e">
        <f t="shared" si="86"/>
        <v>#N/A</v>
      </c>
      <c r="BK100" s="6" t="e">
        <f t="shared" si="86"/>
        <v>#N/A</v>
      </c>
      <c r="BL100" s="6" t="e">
        <f t="shared" si="86"/>
        <v>#N/A</v>
      </c>
      <c r="BM100" s="6" t="e">
        <f t="shared" si="86"/>
        <v>#N/A</v>
      </c>
      <c r="BN100" s="6" t="e">
        <f t="shared" si="86"/>
        <v>#N/A</v>
      </c>
      <c r="BO100" s="6" t="e">
        <f t="shared" si="86"/>
        <v>#N/A</v>
      </c>
      <c r="BP100" s="6" t="e">
        <f t="shared" si="86"/>
        <v>#N/A</v>
      </c>
      <c r="BQ100" s="6" t="e">
        <f t="shared" si="86"/>
        <v>#N/A</v>
      </c>
      <c r="BR100" s="6" t="e">
        <f t="shared" si="86"/>
        <v>#N/A</v>
      </c>
      <c r="BS100" s="6" t="e">
        <f t="shared" si="86"/>
        <v>#N/A</v>
      </c>
      <c r="BT100" s="6" t="e">
        <f t="shared" si="80"/>
        <v>#N/A</v>
      </c>
      <c r="BU100" s="6" t="e">
        <f t="shared" si="80"/>
        <v>#N/A</v>
      </c>
      <c r="BV100" s="6" t="e">
        <f t="shared" si="80"/>
        <v>#N/A</v>
      </c>
      <c r="BW100" s="6" t="e">
        <f t="shared" si="80"/>
        <v>#N/A</v>
      </c>
      <c r="BX100" s="6" t="e">
        <f t="shared" si="80"/>
        <v>#N/A</v>
      </c>
      <c r="BY100" s="6" t="e">
        <f t="shared" si="80"/>
        <v>#N/A</v>
      </c>
      <c r="BZ100" s="6" t="e">
        <f t="shared" si="80"/>
        <v>#N/A</v>
      </c>
      <c r="CA100" s="6" t="e">
        <f t="shared" si="80"/>
        <v>#N/A</v>
      </c>
      <c r="CB100" s="6" t="e">
        <f t="shared" si="80"/>
        <v>#N/A</v>
      </c>
    </row>
    <row r="101" spans="1:80" hidden="1" x14ac:dyDescent="0.2">
      <c r="A101" s="6">
        <v>99</v>
      </c>
      <c r="B101" s="6" t="b">
        <v>1</v>
      </c>
      <c r="C101" s="6" t="s">
        <v>582</v>
      </c>
      <c r="D101" s="6" t="s">
        <v>679</v>
      </c>
      <c r="E101" s="6" t="str">
        <f t="shared" si="87"/>
        <v>CN29</v>
      </c>
      <c r="F101" s="6" t="s">
        <v>577</v>
      </c>
      <c r="G101" s="7">
        <v>3</v>
      </c>
      <c r="H101" s="7" t="s">
        <v>628</v>
      </c>
      <c r="I101" s="7" t="s">
        <v>983</v>
      </c>
      <c r="J101" s="6" t="s">
        <v>569</v>
      </c>
      <c r="K101" s="6" t="s">
        <v>570</v>
      </c>
      <c r="L101" s="10">
        <v>10.996</v>
      </c>
      <c r="M101" s="6">
        <v>14</v>
      </c>
      <c r="N101" s="6"/>
      <c r="O101" s="6"/>
      <c r="P101" s="6">
        <v>300</v>
      </c>
      <c r="Q101" s="8">
        <f t="shared" si="88"/>
        <v>299.9977355401964</v>
      </c>
      <c r="R101" s="6">
        <v>7</v>
      </c>
      <c r="S101" s="6"/>
      <c r="T101" s="6">
        <v>1.63</v>
      </c>
      <c r="U101" s="6">
        <f t="shared" si="89"/>
        <v>2</v>
      </c>
      <c r="V101" s="6"/>
      <c r="W101" s="6" t="s">
        <v>578</v>
      </c>
      <c r="X101" s="6" t="s">
        <v>306</v>
      </c>
      <c r="Y101" s="6">
        <v>156.94999999999999</v>
      </c>
      <c r="Z101" s="10">
        <f t="shared" si="90"/>
        <v>21.018000000000001</v>
      </c>
      <c r="AA101" s="6" t="s">
        <v>572</v>
      </c>
      <c r="AB101" s="9" t="s">
        <v>284</v>
      </c>
      <c r="AC101" s="9" t="s">
        <v>284</v>
      </c>
      <c r="AD101" s="6">
        <v>45</v>
      </c>
      <c r="AE101" s="6">
        <v>20.420000000000002</v>
      </c>
      <c r="AF101" s="6">
        <f t="shared" si="91"/>
        <v>22.817790262172284</v>
      </c>
      <c r="AG101" s="11">
        <f t="shared" si="92"/>
        <v>0.31126722212670782</v>
      </c>
      <c r="AH101" s="6">
        <f t="shared" si="93"/>
        <v>9.14</v>
      </c>
      <c r="AI101" s="6">
        <f t="shared" si="94"/>
        <v>28</v>
      </c>
      <c r="AJ101" s="6">
        <f t="shared" si="95"/>
        <v>20.8</v>
      </c>
      <c r="AK101" s="6" t="e">
        <f t="shared" si="84"/>
        <v>#N/A</v>
      </c>
      <c r="AL101" s="6" t="e">
        <f t="shared" si="84"/>
        <v>#N/A</v>
      </c>
      <c r="AM101" s="6" t="e">
        <f t="shared" si="84"/>
        <v>#N/A</v>
      </c>
      <c r="AN101" s="6" t="e">
        <f t="shared" si="84"/>
        <v>#N/A</v>
      </c>
      <c r="AO101" s="6" t="e">
        <f t="shared" si="84"/>
        <v>#N/A</v>
      </c>
      <c r="AP101" s="8">
        <f t="shared" si="96"/>
        <v>0.98</v>
      </c>
      <c r="AQ101" s="8">
        <f t="shared" si="97"/>
        <v>0</v>
      </c>
      <c r="AR101" s="6">
        <f t="shared" si="98"/>
        <v>0</v>
      </c>
      <c r="AS101" s="42">
        <f t="shared" si="99"/>
        <v>559</v>
      </c>
      <c r="AT101" s="6" t="e">
        <f t="shared" si="85"/>
        <v>#N/A</v>
      </c>
      <c r="AU101" s="6" t="e">
        <f t="shared" si="85"/>
        <v>#N/A</v>
      </c>
      <c r="AV101" s="6" t="e">
        <f t="shared" si="85"/>
        <v>#N/A</v>
      </c>
      <c r="AW101" s="6" t="e">
        <f t="shared" si="85"/>
        <v>#N/A</v>
      </c>
      <c r="AX101" s="6" t="e">
        <f t="shared" si="85"/>
        <v>#N/A</v>
      </c>
      <c r="AY101" s="6" t="e">
        <f t="shared" si="85"/>
        <v>#N/A</v>
      </c>
      <c r="AZ101" s="6" t="e">
        <f t="shared" si="85"/>
        <v>#N/A</v>
      </c>
      <c r="BA101" s="6" t="e">
        <f t="shared" si="85"/>
        <v>#N/A</v>
      </c>
      <c r="BB101" s="6">
        <f t="shared" si="100"/>
        <v>2.02</v>
      </c>
      <c r="BC101" s="6">
        <f t="shared" si="101"/>
        <v>97.12</v>
      </c>
      <c r="BD101" s="6" t="str">
        <f t="shared" si="102"/>
        <v>BPQL</v>
      </c>
      <c r="BE101" s="6">
        <f t="shared" si="103"/>
        <v>1.54</v>
      </c>
      <c r="BF101" s="6">
        <f t="shared" si="83"/>
        <v>99.79</v>
      </c>
      <c r="BG101" s="6">
        <f t="shared" si="83"/>
        <v>99.54</v>
      </c>
      <c r="BH101" s="6">
        <f t="shared" si="83"/>
        <v>27.06</v>
      </c>
      <c r="BI101" s="6" t="str">
        <f t="shared" si="83"/>
        <v>BPQL</v>
      </c>
      <c r="BJ101" s="6" t="e">
        <f t="shared" si="86"/>
        <v>#N/A</v>
      </c>
      <c r="BK101" s="6" t="e">
        <f t="shared" si="86"/>
        <v>#N/A</v>
      </c>
      <c r="BL101" s="6" t="e">
        <f t="shared" si="86"/>
        <v>#N/A</v>
      </c>
      <c r="BM101" s="6" t="e">
        <f t="shared" si="86"/>
        <v>#N/A</v>
      </c>
      <c r="BN101" s="6" t="e">
        <f t="shared" si="86"/>
        <v>#N/A</v>
      </c>
      <c r="BO101" s="6" t="e">
        <f t="shared" si="86"/>
        <v>#N/A</v>
      </c>
      <c r="BP101" s="6" t="e">
        <f t="shared" si="86"/>
        <v>#N/A</v>
      </c>
      <c r="BQ101" s="6" t="e">
        <f t="shared" si="86"/>
        <v>#N/A</v>
      </c>
      <c r="BR101" s="6" t="e">
        <f t="shared" si="86"/>
        <v>#N/A</v>
      </c>
      <c r="BS101" s="6" t="e">
        <f t="shared" si="86"/>
        <v>#N/A</v>
      </c>
      <c r="BT101" s="6" t="e">
        <f t="shared" si="80"/>
        <v>#N/A</v>
      </c>
      <c r="BU101" s="6" t="e">
        <f t="shared" si="80"/>
        <v>#N/A</v>
      </c>
      <c r="BV101" s="6" t="e">
        <f t="shared" si="80"/>
        <v>#N/A</v>
      </c>
      <c r="BW101" s="6" t="e">
        <f t="shared" si="80"/>
        <v>#N/A</v>
      </c>
      <c r="BX101" s="6" t="e">
        <f t="shared" si="80"/>
        <v>#N/A</v>
      </c>
      <c r="BY101" s="6" t="e">
        <f t="shared" si="80"/>
        <v>#N/A</v>
      </c>
      <c r="BZ101" s="6" t="e">
        <f t="shared" si="80"/>
        <v>#N/A</v>
      </c>
      <c r="CA101" s="6" t="e">
        <f t="shared" si="80"/>
        <v>#N/A</v>
      </c>
      <c r="CB101" s="6" t="e">
        <f t="shared" si="80"/>
        <v>#N/A</v>
      </c>
    </row>
    <row r="102" spans="1:80" hidden="1" x14ac:dyDescent="0.2">
      <c r="A102" s="6">
        <v>100</v>
      </c>
      <c r="B102" s="6" t="b">
        <v>1</v>
      </c>
      <c r="C102" s="6" t="s">
        <v>563</v>
      </c>
      <c r="D102" s="6" t="s">
        <v>672</v>
      </c>
      <c r="E102" s="6" t="str">
        <f t="shared" si="87"/>
        <v>CN29</v>
      </c>
      <c r="F102" s="6" t="s">
        <v>587</v>
      </c>
      <c r="G102" s="7">
        <v>1</v>
      </c>
      <c r="H102" s="7" t="s">
        <v>628</v>
      </c>
      <c r="I102" s="7" t="s">
        <v>983</v>
      </c>
      <c r="J102" s="6" t="s">
        <v>569</v>
      </c>
      <c r="K102" s="6" t="s">
        <v>570</v>
      </c>
      <c r="L102" s="10">
        <v>10.996</v>
      </c>
      <c r="M102" s="6">
        <v>14</v>
      </c>
      <c r="N102" s="6"/>
      <c r="O102" s="6"/>
      <c r="P102" s="6">
        <v>300</v>
      </c>
      <c r="Q102" s="8">
        <f t="shared" si="88"/>
        <v>323.16622966744461</v>
      </c>
      <c r="R102" s="6">
        <v>6.5</v>
      </c>
      <c r="S102" s="6"/>
      <c r="T102" s="6">
        <v>15.13</v>
      </c>
      <c r="U102" s="6">
        <f t="shared" si="89"/>
        <v>15</v>
      </c>
      <c r="V102" s="6"/>
      <c r="W102" s="6" t="s">
        <v>588</v>
      </c>
      <c r="X102" s="6" t="s">
        <v>588</v>
      </c>
      <c r="Y102" s="6">
        <v>170.9</v>
      </c>
      <c r="Z102" s="10">
        <f t="shared" si="90"/>
        <v>20.79307116104869</v>
      </c>
      <c r="AA102" s="6" t="s">
        <v>572</v>
      </c>
      <c r="AB102" s="9" t="s">
        <v>219</v>
      </c>
      <c r="AC102" s="9" t="s">
        <v>219</v>
      </c>
      <c r="AD102" s="6">
        <v>45.000999999999998</v>
      </c>
      <c r="AE102" s="6">
        <v>11.8</v>
      </c>
      <c r="AF102" s="6">
        <f t="shared" si="91"/>
        <v>18.282022471910114</v>
      </c>
      <c r="AG102" s="11">
        <f t="shared" si="92"/>
        <v>0.23151850026044901</v>
      </c>
      <c r="AH102" s="6">
        <f t="shared" si="93"/>
        <v>9.14</v>
      </c>
      <c r="AI102" s="6">
        <f t="shared" si="94"/>
        <v>23</v>
      </c>
      <c r="AJ102" s="6">
        <f t="shared" si="95"/>
        <v>24.7</v>
      </c>
      <c r="AK102" s="6" t="e">
        <f t="shared" si="84"/>
        <v>#N/A</v>
      </c>
      <c r="AL102" s="6" t="e">
        <f t="shared" si="84"/>
        <v>#N/A</v>
      </c>
      <c r="AM102" s="6" t="e">
        <f t="shared" si="84"/>
        <v>#N/A</v>
      </c>
      <c r="AN102" s="6" t="e">
        <f t="shared" si="84"/>
        <v>#N/A</v>
      </c>
      <c r="AO102" s="6" t="e">
        <f t="shared" si="84"/>
        <v>#N/A</v>
      </c>
      <c r="AP102" s="8">
        <f t="shared" si="96"/>
        <v>0.41</v>
      </c>
      <c r="AQ102" s="8">
        <f t="shared" si="97"/>
        <v>0</v>
      </c>
      <c r="AR102" s="6">
        <f t="shared" si="98"/>
        <v>0</v>
      </c>
      <c r="AS102" s="42">
        <f t="shared" si="99"/>
        <v>11.7</v>
      </c>
      <c r="AT102" s="6" t="e">
        <f t="shared" si="85"/>
        <v>#N/A</v>
      </c>
      <c r="AU102" s="6" t="e">
        <f t="shared" si="85"/>
        <v>#N/A</v>
      </c>
      <c r="AV102" s="6" t="e">
        <f t="shared" si="85"/>
        <v>#N/A</v>
      </c>
      <c r="AW102" s="6" t="e">
        <f t="shared" si="85"/>
        <v>#N/A</v>
      </c>
      <c r="AX102" s="6" t="e">
        <f t="shared" si="85"/>
        <v>#N/A</v>
      </c>
      <c r="AY102" s="6" t="e">
        <f t="shared" si="85"/>
        <v>#N/A</v>
      </c>
      <c r="AZ102" s="6" t="e">
        <f t="shared" si="85"/>
        <v>#N/A</v>
      </c>
      <c r="BA102" s="6" t="e">
        <f t="shared" si="85"/>
        <v>#N/A</v>
      </c>
      <c r="BB102" s="6">
        <f t="shared" si="100"/>
        <v>1.94</v>
      </c>
      <c r="BC102" s="6">
        <f t="shared" si="101"/>
        <v>97.15</v>
      </c>
      <c r="BD102" s="6" t="str">
        <f t="shared" si="102"/>
        <v>BPQL</v>
      </c>
      <c r="BE102" s="6">
        <f t="shared" si="103"/>
        <v>1.47</v>
      </c>
      <c r="BF102" s="6">
        <f t="shared" si="83"/>
        <v>99.7</v>
      </c>
      <c r="BG102" s="6">
        <f t="shared" si="83"/>
        <v>99.5</v>
      </c>
      <c r="BH102" s="6">
        <f t="shared" si="83"/>
        <v>27.2</v>
      </c>
      <c r="BI102" s="6" t="str">
        <f t="shared" si="83"/>
        <v>BPQL</v>
      </c>
      <c r="BJ102" s="6" t="e">
        <f t="shared" si="86"/>
        <v>#N/A</v>
      </c>
      <c r="BK102" s="6" t="e">
        <f t="shared" si="86"/>
        <v>#N/A</v>
      </c>
      <c r="BL102" s="6" t="e">
        <f t="shared" si="86"/>
        <v>#N/A</v>
      </c>
      <c r="BM102" s="6" t="e">
        <f t="shared" si="86"/>
        <v>#N/A</v>
      </c>
      <c r="BN102" s="6" t="e">
        <f t="shared" si="86"/>
        <v>#N/A</v>
      </c>
      <c r="BO102" s="6" t="e">
        <f t="shared" si="86"/>
        <v>#N/A</v>
      </c>
      <c r="BP102" s="6" t="e">
        <f t="shared" si="86"/>
        <v>#N/A</v>
      </c>
      <c r="BQ102" s="6" t="e">
        <f t="shared" si="86"/>
        <v>#N/A</v>
      </c>
      <c r="BR102" s="6" t="e">
        <f t="shared" si="86"/>
        <v>#N/A</v>
      </c>
      <c r="BS102" s="6" t="e">
        <f t="shared" si="86"/>
        <v>#N/A</v>
      </c>
      <c r="BT102" s="6" t="e">
        <f t="shared" si="80"/>
        <v>#N/A</v>
      </c>
      <c r="BU102" s="6" t="e">
        <f t="shared" si="80"/>
        <v>#N/A</v>
      </c>
      <c r="BV102" s="6" t="e">
        <f t="shared" si="80"/>
        <v>#N/A</v>
      </c>
      <c r="BW102" s="6" t="e">
        <f t="shared" si="80"/>
        <v>#N/A</v>
      </c>
      <c r="BX102" s="6" t="e">
        <f t="shared" si="80"/>
        <v>#N/A</v>
      </c>
      <c r="BY102" s="6" t="e">
        <f t="shared" si="80"/>
        <v>#N/A</v>
      </c>
      <c r="BZ102" s="6" t="e">
        <f t="shared" si="80"/>
        <v>#N/A</v>
      </c>
      <c r="CA102" s="6" t="e">
        <f t="shared" si="80"/>
        <v>#N/A</v>
      </c>
      <c r="CB102" s="6" t="e">
        <f t="shared" si="80"/>
        <v>#N/A</v>
      </c>
    </row>
    <row r="103" spans="1:80" hidden="1" x14ac:dyDescent="0.2">
      <c r="A103" s="6">
        <v>101</v>
      </c>
      <c r="B103" s="6" t="b">
        <v>1</v>
      </c>
      <c r="C103" s="6" t="s">
        <v>583</v>
      </c>
      <c r="D103" s="6" t="s">
        <v>673</v>
      </c>
      <c r="E103" s="6" t="str">
        <f t="shared" si="87"/>
        <v>CN29</v>
      </c>
      <c r="F103" s="6" t="s">
        <v>587</v>
      </c>
      <c r="G103" s="7">
        <v>1</v>
      </c>
      <c r="H103" s="7" t="s">
        <v>628</v>
      </c>
      <c r="I103" s="7" t="s">
        <v>983</v>
      </c>
      <c r="J103" s="6" t="s">
        <v>569</v>
      </c>
      <c r="K103" s="6" t="s">
        <v>570</v>
      </c>
      <c r="L103" s="10">
        <v>10.996</v>
      </c>
      <c r="M103" s="6">
        <v>14</v>
      </c>
      <c r="N103" s="6"/>
      <c r="O103" s="6"/>
      <c r="P103" s="6">
        <v>300</v>
      </c>
      <c r="Q103" s="8">
        <f t="shared" si="88"/>
        <v>323.16622966744461</v>
      </c>
      <c r="R103" s="6">
        <v>6.5</v>
      </c>
      <c r="S103" s="6"/>
      <c r="T103" s="6">
        <v>15.05</v>
      </c>
      <c r="U103" s="6">
        <f t="shared" si="89"/>
        <v>15</v>
      </c>
      <c r="V103" s="6"/>
      <c r="W103" s="6" t="s">
        <v>588</v>
      </c>
      <c r="X103" s="6" t="s">
        <v>588</v>
      </c>
      <c r="Y103" s="6">
        <v>170.9</v>
      </c>
      <c r="Z103" s="10">
        <f t="shared" si="90"/>
        <v>20.79307116104869</v>
      </c>
      <c r="AA103" s="6" t="s">
        <v>572</v>
      </c>
      <c r="AB103" s="9" t="s">
        <v>231</v>
      </c>
      <c r="AC103" s="9" t="s">
        <v>231</v>
      </c>
      <c r="AD103" s="6">
        <v>45.000999999999998</v>
      </c>
      <c r="AE103" s="6">
        <v>14.5</v>
      </c>
      <c r="AF103" s="6">
        <f t="shared" si="91"/>
        <v>21.02134831460674</v>
      </c>
      <c r="AG103" s="11">
        <f t="shared" si="92"/>
        <v>0.26620856870338272</v>
      </c>
      <c r="AH103" s="6">
        <f t="shared" si="93"/>
        <v>9.14</v>
      </c>
      <c r="AI103" s="6">
        <f t="shared" si="94"/>
        <v>25.5</v>
      </c>
      <c r="AJ103" s="6">
        <f t="shared" si="95"/>
        <v>22.6</v>
      </c>
      <c r="AK103" s="6" t="e">
        <f t="shared" ref="AK103:AO112" si="104">VLOOKUP($C103,intactMSdata,COLUMN()-COLUMN($AK$3)+4,FALSE)</f>
        <v>#N/A</v>
      </c>
      <c r="AL103" s="6" t="e">
        <f t="shared" si="104"/>
        <v>#N/A</v>
      </c>
      <c r="AM103" s="6" t="e">
        <f t="shared" si="104"/>
        <v>#N/A</v>
      </c>
      <c r="AN103" s="6" t="e">
        <f t="shared" si="104"/>
        <v>#N/A</v>
      </c>
      <c r="AO103" s="6" t="e">
        <f t="shared" si="104"/>
        <v>#N/A</v>
      </c>
      <c r="AP103" s="8">
        <f t="shared" si="96"/>
        <v>0.62</v>
      </c>
      <c r="AQ103" s="8">
        <f t="shared" si="97"/>
        <v>0</v>
      </c>
      <c r="AR103" s="6">
        <f t="shared" si="98"/>
        <v>0</v>
      </c>
      <c r="AS103" s="42">
        <f t="shared" si="99"/>
        <v>12.6</v>
      </c>
      <c r="AT103" s="6" t="e">
        <f t="shared" ref="AT103:BA112" si="105">VLOOKUP($C103,dataPhCEX,COLUMN()-COLUMN($AT$3)+2,FALSE)</f>
        <v>#N/A</v>
      </c>
      <c r="AU103" s="6" t="e">
        <f t="shared" si="105"/>
        <v>#N/A</v>
      </c>
      <c r="AV103" s="6" t="e">
        <f t="shared" si="105"/>
        <v>#N/A</v>
      </c>
      <c r="AW103" s="6" t="e">
        <f t="shared" si="105"/>
        <v>#N/A</v>
      </c>
      <c r="AX103" s="6" t="e">
        <f t="shared" si="105"/>
        <v>#N/A</v>
      </c>
      <c r="AY103" s="6" t="e">
        <f t="shared" si="105"/>
        <v>#N/A</v>
      </c>
      <c r="AZ103" s="6" t="e">
        <f t="shared" si="105"/>
        <v>#N/A</v>
      </c>
      <c r="BA103" s="6" t="e">
        <f t="shared" si="105"/>
        <v>#N/A</v>
      </c>
      <c r="BB103" s="6">
        <f t="shared" si="100"/>
        <v>1.96</v>
      </c>
      <c r="BC103" s="6">
        <f t="shared" si="101"/>
        <v>97.06</v>
      </c>
      <c r="BD103" s="6" t="str">
        <f t="shared" si="102"/>
        <v>BPQL</v>
      </c>
      <c r="BE103" s="6">
        <f t="shared" si="103"/>
        <v>1.49</v>
      </c>
      <c r="BF103" s="6">
        <f t="shared" ref="BF103:BI122" si="106">VLOOKUP($C103,rCESDSdata,COLUMN()-COLUMN($BF$3)+2,FALSE)</f>
        <v>99.74</v>
      </c>
      <c r="BG103" s="6">
        <f t="shared" si="106"/>
        <v>99.51</v>
      </c>
      <c r="BH103" s="6">
        <f t="shared" si="106"/>
        <v>26.86</v>
      </c>
      <c r="BI103" s="6" t="str">
        <f t="shared" si="106"/>
        <v>BPQL</v>
      </c>
      <c r="BJ103" s="6" t="e">
        <f t="shared" si="86"/>
        <v>#N/A</v>
      </c>
      <c r="BK103" s="6" t="e">
        <f t="shared" si="86"/>
        <v>#N/A</v>
      </c>
      <c r="BL103" s="6" t="e">
        <f t="shared" si="86"/>
        <v>#N/A</v>
      </c>
      <c r="BM103" s="6" t="e">
        <f t="shared" si="86"/>
        <v>#N/A</v>
      </c>
      <c r="BN103" s="6" t="e">
        <f t="shared" si="86"/>
        <v>#N/A</v>
      </c>
      <c r="BO103" s="6" t="e">
        <f t="shared" si="86"/>
        <v>#N/A</v>
      </c>
      <c r="BP103" s="6" t="e">
        <f t="shared" si="86"/>
        <v>#N/A</v>
      </c>
      <c r="BQ103" s="6" t="e">
        <f t="shared" si="86"/>
        <v>#N/A</v>
      </c>
      <c r="BR103" s="6" t="e">
        <f t="shared" si="86"/>
        <v>#N/A</v>
      </c>
      <c r="BS103" s="6" t="e">
        <f t="shared" si="86"/>
        <v>#N/A</v>
      </c>
      <c r="BT103" s="6" t="e">
        <f t="shared" si="80"/>
        <v>#N/A</v>
      </c>
      <c r="BU103" s="6" t="e">
        <f t="shared" si="80"/>
        <v>#N/A</v>
      </c>
      <c r="BV103" s="6" t="e">
        <f t="shared" si="80"/>
        <v>#N/A</v>
      </c>
      <c r="BW103" s="6" t="e">
        <f t="shared" si="80"/>
        <v>#N/A</v>
      </c>
      <c r="BX103" s="6" t="e">
        <f t="shared" si="80"/>
        <v>#N/A</v>
      </c>
      <c r="BY103" s="6" t="e">
        <f t="shared" si="80"/>
        <v>#N/A</v>
      </c>
      <c r="BZ103" s="6" t="e">
        <f t="shared" si="80"/>
        <v>#N/A</v>
      </c>
      <c r="CA103" s="6" t="e">
        <f t="shared" si="80"/>
        <v>#N/A</v>
      </c>
      <c r="CB103" s="6" t="e">
        <f t="shared" si="80"/>
        <v>#N/A</v>
      </c>
    </row>
    <row r="104" spans="1:80" hidden="1" x14ac:dyDescent="0.2">
      <c r="A104" s="6">
        <v>102</v>
      </c>
      <c r="B104" s="6" t="b">
        <v>1</v>
      </c>
      <c r="C104" s="6" t="s">
        <v>584</v>
      </c>
      <c r="D104" s="6" t="s">
        <v>674</v>
      </c>
      <c r="E104" s="6" t="str">
        <f t="shared" si="87"/>
        <v>CN29</v>
      </c>
      <c r="F104" s="6" t="s">
        <v>587</v>
      </c>
      <c r="G104" s="7">
        <v>1</v>
      </c>
      <c r="H104" s="7" t="s">
        <v>628</v>
      </c>
      <c r="I104" s="7" t="s">
        <v>983</v>
      </c>
      <c r="J104" s="6" t="s">
        <v>569</v>
      </c>
      <c r="K104" s="6" t="s">
        <v>570</v>
      </c>
      <c r="L104" s="10">
        <v>10.996</v>
      </c>
      <c r="M104" s="6">
        <v>14</v>
      </c>
      <c r="N104" s="6"/>
      <c r="O104" s="6"/>
      <c r="P104" s="6">
        <v>300</v>
      </c>
      <c r="Q104" s="8">
        <f t="shared" si="88"/>
        <v>323.16622966744461</v>
      </c>
      <c r="R104" s="6">
        <v>6.5</v>
      </c>
      <c r="S104" s="6"/>
      <c r="T104" s="6">
        <v>15.05</v>
      </c>
      <c r="U104" s="6">
        <f t="shared" si="89"/>
        <v>15</v>
      </c>
      <c r="V104" s="6"/>
      <c r="W104" s="6" t="s">
        <v>588</v>
      </c>
      <c r="X104" s="6" t="s">
        <v>588</v>
      </c>
      <c r="Y104" s="6">
        <v>170.9</v>
      </c>
      <c r="Z104" s="10">
        <f t="shared" si="90"/>
        <v>20.79307116104869</v>
      </c>
      <c r="AA104" s="6" t="s">
        <v>572</v>
      </c>
      <c r="AB104" s="9" t="s">
        <v>232</v>
      </c>
      <c r="AC104" s="9" t="s">
        <v>232</v>
      </c>
      <c r="AD104" s="6">
        <v>45.000999999999998</v>
      </c>
      <c r="AE104" s="6">
        <v>14.3</v>
      </c>
      <c r="AF104" s="6">
        <f t="shared" si="91"/>
        <v>20.644194756554306</v>
      </c>
      <c r="AG104" s="11">
        <f t="shared" si="92"/>
        <v>0.26143239985979039</v>
      </c>
      <c r="AH104" s="6">
        <f t="shared" si="93"/>
        <v>9.15</v>
      </c>
      <c r="AI104" s="6">
        <f t="shared" si="94"/>
        <v>24.2</v>
      </c>
      <c r="AJ104" s="6">
        <f t="shared" si="95"/>
        <v>23.5</v>
      </c>
      <c r="AK104" s="6" t="e">
        <f t="shared" si="104"/>
        <v>#N/A</v>
      </c>
      <c r="AL104" s="6" t="e">
        <f t="shared" si="104"/>
        <v>#N/A</v>
      </c>
      <c r="AM104" s="6" t="e">
        <f t="shared" si="104"/>
        <v>#N/A</v>
      </c>
      <c r="AN104" s="6" t="e">
        <f t="shared" si="104"/>
        <v>#N/A</v>
      </c>
      <c r="AO104" s="6" t="e">
        <f t="shared" si="104"/>
        <v>#N/A</v>
      </c>
      <c r="AP104" s="8">
        <f t="shared" si="96"/>
        <v>0.66</v>
      </c>
      <c r="AQ104" s="8">
        <f t="shared" si="97"/>
        <v>0</v>
      </c>
      <c r="AR104" s="6">
        <f t="shared" si="98"/>
        <v>0</v>
      </c>
      <c r="AS104" s="42">
        <f t="shared" si="99"/>
        <v>14</v>
      </c>
      <c r="AT104" s="6" t="e">
        <f t="shared" si="105"/>
        <v>#N/A</v>
      </c>
      <c r="AU104" s="6" t="e">
        <f t="shared" si="105"/>
        <v>#N/A</v>
      </c>
      <c r="AV104" s="6" t="e">
        <f t="shared" si="105"/>
        <v>#N/A</v>
      </c>
      <c r="AW104" s="6" t="e">
        <f t="shared" si="105"/>
        <v>#N/A</v>
      </c>
      <c r="AX104" s="6" t="e">
        <f t="shared" si="105"/>
        <v>#N/A</v>
      </c>
      <c r="AY104" s="6" t="e">
        <f t="shared" si="105"/>
        <v>#N/A</v>
      </c>
      <c r="AZ104" s="6" t="e">
        <f t="shared" si="105"/>
        <v>#N/A</v>
      </c>
      <c r="BA104" s="6" t="e">
        <f t="shared" si="105"/>
        <v>#N/A</v>
      </c>
      <c r="BB104" s="6">
        <f t="shared" si="100"/>
        <v>1.98</v>
      </c>
      <c r="BC104" s="6">
        <f t="shared" si="101"/>
        <v>96.91</v>
      </c>
      <c r="BD104" s="6" t="str">
        <f t="shared" si="102"/>
        <v>BPQL</v>
      </c>
      <c r="BE104" s="6">
        <f t="shared" si="103"/>
        <v>1.52</v>
      </c>
      <c r="BF104" s="6">
        <f t="shared" si="106"/>
        <v>99.71</v>
      </c>
      <c r="BG104" s="6">
        <f t="shared" si="106"/>
        <v>99.44</v>
      </c>
      <c r="BH104" s="6">
        <f t="shared" si="106"/>
        <v>26.98</v>
      </c>
      <c r="BI104" s="6" t="str">
        <f t="shared" si="106"/>
        <v>BPQL</v>
      </c>
      <c r="BJ104" s="6" t="e">
        <f t="shared" si="86"/>
        <v>#N/A</v>
      </c>
      <c r="BK104" s="6" t="e">
        <f t="shared" si="86"/>
        <v>#N/A</v>
      </c>
      <c r="BL104" s="6" t="e">
        <f t="shared" si="86"/>
        <v>#N/A</v>
      </c>
      <c r="BM104" s="6" t="e">
        <f t="shared" si="86"/>
        <v>#N/A</v>
      </c>
      <c r="BN104" s="6" t="e">
        <f t="shared" si="86"/>
        <v>#N/A</v>
      </c>
      <c r="BO104" s="6" t="e">
        <f t="shared" si="86"/>
        <v>#N/A</v>
      </c>
      <c r="BP104" s="6" t="e">
        <f t="shared" si="86"/>
        <v>#N/A</v>
      </c>
      <c r="BQ104" s="6" t="e">
        <f t="shared" si="86"/>
        <v>#N/A</v>
      </c>
      <c r="BR104" s="6" t="e">
        <f t="shared" si="86"/>
        <v>#N/A</v>
      </c>
      <c r="BS104" s="6" t="e">
        <f t="shared" si="86"/>
        <v>#N/A</v>
      </c>
      <c r="BT104" s="6" t="e">
        <f t="shared" si="80"/>
        <v>#N/A</v>
      </c>
      <c r="BU104" s="6" t="e">
        <f t="shared" si="80"/>
        <v>#N/A</v>
      </c>
      <c r="BV104" s="6" t="e">
        <f t="shared" si="80"/>
        <v>#N/A</v>
      </c>
      <c r="BW104" s="6" t="e">
        <f t="shared" si="80"/>
        <v>#N/A</v>
      </c>
      <c r="BX104" s="6" t="e">
        <f t="shared" si="80"/>
        <v>#N/A</v>
      </c>
      <c r="BY104" s="6" t="e">
        <f t="shared" si="80"/>
        <v>#N/A</v>
      </c>
      <c r="BZ104" s="6" t="e">
        <f t="shared" si="80"/>
        <v>#N/A</v>
      </c>
      <c r="CA104" s="6" t="e">
        <f t="shared" si="80"/>
        <v>#N/A</v>
      </c>
      <c r="CB104" s="6" t="e">
        <f t="shared" si="80"/>
        <v>#N/A</v>
      </c>
    </row>
    <row r="105" spans="1:80" hidden="1" x14ac:dyDescent="0.2">
      <c r="A105" s="6">
        <v>103</v>
      </c>
      <c r="B105" s="6" t="b">
        <v>1</v>
      </c>
      <c r="C105" s="6" t="s">
        <v>585</v>
      </c>
      <c r="D105" s="6" t="s">
        <v>675</v>
      </c>
      <c r="E105" s="6" t="str">
        <f t="shared" si="87"/>
        <v>CN29</v>
      </c>
      <c r="F105" s="6" t="s">
        <v>587</v>
      </c>
      <c r="G105" s="7">
        <v>1</v>
      </c>
      <c r="H105" s="7" t="s">
        <v>628</v>
      </c>
      <c r="I105" s="7" t="s">
        <v>983</v>
      </c>
      <c r="J105" s="6" t="s">
        <v>569</v>
      </c>
      <c r="K105" s="6" t="s">
        <v>570</v>
      </c>
      <c r="L105" s="10">
        <v>10.996</v>
      </c>
      <c r="M105" s="6">
        <v>14</v>
      </c>
      <c r="N105" s="6"/>
      <c r="O105" s="6"/>
      <c r="P105" s="6">
        <v>300</v>
      </c>
      <c r="Q105" s="8">
        <f t="shared" si="88"/>
        <v>323.16622966744461</v>
      </c>
      <c r="R105" s="6">
        <v>6.5</v>
      </c>
      <c r="S105" s="6"/>
      <c r="T105" s="6">
        <v>14.99</v>
      </c>
      <c r="U105" s="6">
        <f t="shared" si="89"/>
        <v>15</v>
      </c>
      <c r="V105" s="6"/>
      <c r="W105" s="6" t="s">
        <v>588</v>
      </c>
      <c r="X105" s="6" t="s">
        <v>588</v>
      </c>
      <c r="Y105" s="6">
        <v>170.9</v>
      </c>
      <c r="Z105" s="10">
        <f t="shared" si="90"/>
        <v>20.79307116104869</v>
      </c>
      <c r="AA105" s="6" t="s">
        <v>572</v>
      </c>
      <c r="AB105" s="9" t="s">
        <v>220</v>
      </c>
      <c r="AC105" s="9" t="s">
        <v>220</v>
      </c>
      <c r="AD105" s="6">
        <v>45.000999999999998</v>
      </c>
      <c r="AE105" s="6">
        <v>11.2</v>
      </c>
      <c r="AF105" s="6">
        <f t="shared" si="91"/>
        <v>16.594756554307114</v>
      </c>
      <c r="AG105" s="11">
        <f t="shared" si="92"/>
        <v>0.21015142911806226</v>
      </c>
      <c r="AH105" s="6">
        <f t="shared" si="93"/>
        <v>9.15</v>
      </c>
      <c r="AI105" s="6">
        <f t="shared" si="94"/>
        <v>24.7</v>
      </c>
      <c r="AJ105" s="6">
        <f t="shared" si="95"/>
        <v>22.1</v>
      </c>
      <c r="AK105" s="6" t="e">
        <f t="shared" si="104"/>
        <v>#N/A</v>
      </c>
      <c r="AL105" s="6" t="e">
        <f t="shared" si="104"/>
        <v>#N/A</v>
      </c>
      <c r="AM105" s="6" t="e">
        <f t="shared" si="104"/>
        <v>#N/A</v>
      </c>
      <c r="AN105" s="6" t="e">
        <f t="shared" si="104"/>
        <v>#N/A</v>
      </c>
      <c r="AO105" s="6" t="e">
        <f t="shared" si="104"/>
        <v>#N/A</v>
      </c>
      <c r="AP105" s="8">
        <f t="shared" si="96"/>
        <v>0.76</v>
      </c>
      <c r="AQ105" s="8">
        <f t="shared" si="97"/>
        <v>0</v>
      </c>
      <c r="AR105" s="6">
        <f t="shared" si="98"/>
        <v>0</v>
      </c>
      <c r="AS105" s="42">
        <f t="shared" si="99"/>
        <v>706</v>
      </c>
      <c r="AT105" s="6" t="e">
        <f t="shared" si="105"/>
        <v>#N/A</v>
      </c>
      <c r="AU105" s="6" t="e">
        <f t="shared" si="105"/>
        <v>#N/A</v>
      </c>
      <c r="AV105" s="6" t="e">
        <f t="shared" si="105"/>
        <v>#N/A</v>
      </c>
      <c r="AW105" s="6" t="e">
        <f t="shared" si="105"/>
        <v>#N/A</v>
      </c>
      <c r="AX105" s="6" t="e">
        <f t="shared" si="105"/>
        <v>#N/A</v>
      </c>
      <c r="AY105" s="6" t="e">
        <f t="shared" si="105"/>
        <v>#N/A</v>
      </c>
      <c r="AZ105" s="6" t="e">
        <f t="shared" si="105"/>
        <v>#N/A</v>
      </c>
      <c r="BA105" s="6" t="e">
        <f t="shared" si="105"/>
        <v>#N/A</v>
      </c>
      <c r="BB105" s="6">
        <f t="shared" si="100"/>
        <v>1.95</v>
      </c>
      <c r="BC105" s="6">
        <f t="shared" si="101"/>
        <v>97.03</v>
      </c>
      <c r="BD105" s="6" t="str">
        <f t="shared" si="102"/>
        <v>BPQL</v>
      </c>
      <c r="BE105" s="6">
        <f t="shared" si="103"/>
        <v>1.49</v>
      </c>
      <c r="BF105" s="6">
        <f t="shared" si="106"/>
        <v>99.71</v>
      </c>
      <c r="BG105" s="6">
        <f t="shared" si="106"/>
        <v>99.46</v>
      </c>
      <c r="BH105" s="6">
        <f t="shared" si="106"/>
        <v>27.11</v>
      </c>
      <c r="BI105" s="6" t="str">
        <f t="shared" si="106"/>
        <v>BPQL</v>
      </c>
      <c r="BJ105" s="6" t="e">
        <f t="shared" si="86"/>
        <v>#N/A</v>
      </c>
      <c r="BK105" s="6" t="e">
        <f t="shared" si="86"/>
        <v>#N/A</v>
      </c>
      <c r="BL105" s="6" t="e">
        <f t="shared" si="86"/>
        <v>#N/A</v>
      </c>
      <c r="BM105" s="6" t="e">
        <f t="shared" si="86"/>
        <v>#N/A</v>
      </c>
      <c r="BN105" s="6" t="e">
        <f t="shared" si="86"/>
        <v>#N/A</v>
      </c>
      <c r="BO105" s="6" t="e">
        <f t="shared" si="86"/>
        <v>#N/A</v>
      </c>
      <c r="BP105" s="6" t="e">
        <f t="shared" si="86"/>
        <v>#N/A</v>
      </c>
      <c r="BQ105" s="6" t="e">
        <f t="shared" si="86"/>
        <v>#N/A</v>
      </c>
      <c r="BR105" s="6" t="e">
        <f t="shared" si="86"/>
        <v>#N/A</v>
      </c>
      <c r="BS105" s="6" t="e">
        <f t="shared" si="86"/>
        <v>#N/A</v>
      </c>
      <c r="BT105" s="6" t="e">
        <f t="shared" si="80"/>
        <v>#N/A</v>
      </c>
      <c r="BU105" s="6" t="e">
        <f t="shared" si="80"/>
        <v>#N/A</v>
      </c>
      <c r="BV105" s="6" t="e">
        <f t="shared" si="80"/>
        <v>#N/A</v>
      </c>
      <c r="BW105" s="6" t="e">
        <f t="shared" si="80"/>
        <v>#N/A</v>
      </c>
      <c r="BX105" s="6" t="e">
        <f t="shared" si="80"/>
        <v>#N/A</v>
      </c>
      <c r="BY105" s="6" t="e">
        <f t="shared" si="80"/>
        <v>#N/A</v>
      </c>
      <c r="BZ105" s="6" t="e">
        <f t="shared" si="80"/>
        <v>#N/A</v>
      </c>
      <c r="CA105" s="6" t="e">
        <f t="shared" si="80"/>
        <v>#N/A</v>
      </c>
      <c r="CB105" s="6" t="e">
        <f t="shared" si="80"/>
        <v>#N/A</v>
      </c>
    </row>
    <row r="106" spans="1:80" hidden="1" x14ac:dyDescent="0.2">
      <c r="A106" s="6">
        <v>104</v>
      </c>
      <c r="B106" s="6" t="b">
        <v>1</v>
      </c>
      <c r="C106" s="6" t="s">
        <v>586</v>
      </c>
      <c r="D106" s="6" t="s">
        <v>680</v>
      </c>
      <c r="E106" s="6" t="str">
        <f t="shared" si="87"/>
        <v>CN29</v>
      </c>
      <c r="F106" s="6" t="s">
        <v>587</v>
      </c>
      <c r="G106" s="7">
        <v>1</v>
      </c>
      <c r="H106" s="7" t="s">
        <v>628</v>
      </c>
      <c r="I106" s="7" t="s">
        <v>983</v>
      </c>
      <c r="J106" s="6" t="s">
        <v>569</v>
      </c>
      <c r="K106" s="6" t="s">
        <v>570</v>
      </c>
      <c r="L106" s="10">
        <v>10.996</v>
      </c>
      <c r="M106" s="6">
        <v>14</v>
      </c>
      <c r="N106" s="6"/>
      <c r="O106" s="6"/>
      <c r="P106" s="6">
        <v>300</v>
      </c>
      <c r="Q106" s="8">
        <f t="shared" si="88"/>
        <v>323.16622966744461</v>
      </c>
      <c r="R106" s="6">
        <v>6.5</v>
      </c>
      <c r="S106" s="6"/>
      <c r="T106" s="6">
        <v>15</v>
      </c>
      <c r="U106" s="6">
        <f t="shared" si="89"/>
        <v>15</v>
      </c>
      <c r="V106" s="6"/>
      <c r="W106" s="6" t="s">
        <v>588</v>
      </c>
      <c r="X106" s="6" t="s">
        <v>588</v>
      </c>
      <c r="Y106" s="6">
        <v>170.9</v>
      </c>
      <c r="Z106" s="10">
        <f t="shared" si="90"/>
        <v>20.79307116104869</v>
      </c>
      <c r="AA106" s="6" t="s">
        <v>572</v>
      </c>
      <c r="AB106" s="9" t="s">
        <v>221</v>
      </c>
      <c r="AC106" s="9" t="s">
        <v>221</v>
      </c>
      <c r="AD106" s="6">
        <v>26.03</v>
      </c>
      <c r="AE106" s="6">
        <v>2.38</v>
      </c>
      <c r="AF106" s="6">
        <f t="shared" si="91"/>
        <v>2.2529962546816478</v>
      </c>
      <c r="AG106" s="11">
        <f t="shared" si="92"/>
        <v>1.6503419353667441E-2</v>
      </c>
      <c r="AH106" s="6" t="e">
        <f t="shared" si="93"/>
        <v>#N/A</v>
      </c>
      <c r="AI106" s="6" t="e">
        <f t="shared" si="94"/>
        <v>#N/A</v>
      </c>
      <c r="AJ106" s="6" t="e">
        <f t="shared" si="95"/>
        <v>#N/A</v>
      </c>
      <c r="AK106" s="6" t="e">
        <f t="shared" si="104"/>
        <v>#N/A</v>
      </c>
      <c r="AL106" s="6" t="e">
        <f t="shared" si="104"/>
        <v>#N/A</v>
      </c>
      <c r="AM106" s="6" t="e">
        <f t="shared" si="104"/>
        <v>#N/A</v>
      </c>
      <c r="AN106" s="6" t="e">
        <f t="shared" si="104"/>
        <v>#N/A</v>
      </c>
      <c r="AO106" s="6" t="e">
        <f t="shared" si="104"/>
        <v>#N/A</v>
      </c>
      <c r="AP106" s="8">
        <f t="shared" si="96"/>
        <v>0.89</v>
      </c>
      <c r="AQ106" s="8">
        <f t="shared" si="97"/>
        <v>0</v>
      </c>
      <c r="AR106" s="6">
        <f t="shared" si="98"/>
        <v>0</v>
      </c>
      <c r="AS106" s="42">
        <f t="shared" si="99"/>
        <v>171</v>
      </c>
      <c r="AT106" s="6" t="e">
        <f t="shared" si="105"/>
        <v>#N/A</v>
      </c>
      <c r="AU106" s="6" t="e">
        <f t="shared" si="105"/>
        <v>#N/A</v>
      </c>
      <c r="AV106" s="6" t="e">
        <f t="shared" si="105"/>
        <v>#N/A</v>
      </c>
      <c r="AW106" s="6" t="e">
        <f t="shared" si="105"/>
        <v>#N/A</v>
      </c>
      <c r="AX106" s="6" t="e">
        <f t="shared" si="105"/>
        <v>#N/A</v>
      </c>
      <c r="AY106" s="6" t="e">
        <f t="shared" si="105"/>
        <v>#N/A</v>
      </c>
      <c r="AZ106" s="6" t="e">
        <f t="shared" si="105"/>
        <v>#N/A</v>
      </c>
      <c r="BA106" s="6" t="e">
        <f t="shared" si="105"/>
        <v>#N/A</v>
      </c>
      <c r="BB106" s="6">
        <f t="shared" si="100"/>
        <v>2.04</v>
      </c>
      <c r="BC106" s="6">
        <f t="shared" si="101"/>
        <v>96.83</v>
      </c>
      <c r="BD106" s="6" t="str">
        <f t="shared" si="102"/>
        <v>BPQL</v>
      </c>
      <c r="BE106" s="6">
        <f t="shared" si="103"/>
        <v>1.53</v>
      </c>
      <c r="BF106" s="6">
        <f t="shared" si="106"/>
        <v>99.87</v>
      </c>
      <c r="BG106" s="6">
        <f t="shared" si="106"/>
        <v>99.57</v>
      </c>
      <c r="BH106" s="6">
        <f t="shared" si="106"/>
        <v>26.97</v>
      </c>
      <c r="BI106" s="6" t="str">
        <f t="shared" si="106"/>
        <v>BPQL</v>
      </c>
      <c r="BJ106" s="6" t="e">
        <f t="shared" si="86"/>
        <v>#N/A</v>
      </c>
      <c r="BK106" s="6" t="e">
        <f t="shared" si="86"/>
        <v>#N/A</v>
      </c>
      <c r="BL106" s="6" t="e">
        <f t="shared" si="86"/>
        <v>#N/A</v>
      </c>
      <c r="BM106" s="6" t="e">
        <f t="shared" si="86"/>
        <v>#N/A</v>
      </c>
      <c r="BN106" s="6" t="e">
        <f t="shared" si="86"/>
        <v>#N/A</v>
      </c>
      <c r="BO106" s="6" t="e">
        <f t="shared" si="86"/>
        <v>#N/A</v>
      </c>
      <c r="BP106" s="6" t="e">
        <f t="shared" si="86"/>
        <v>#N/A</v>
      </c>
      <c r="BQ106" s="6" t="e">
        <f t="shared" si="86"/>
        <v>#N/A</v>
      </c>
      <c r="BR106" s="6" t="e">
        <f t="shared" si="86"/>
        <v>#N/A</v>
      </c>
      <c r="BS106" s="6" t="e">
        <f t="shared" si="86"/>
        <v>#N/A</v>
      </c>
      <c r="BT106" s="6" t="e">
        <f t="shared" si="86"/>
        <v>#N/A</v>
      </c>
      <c r="BU106" s="6" t="e">
        <f t="shared" si="86"/>
        <v>#N/A</v>
      </c>
      <c r="BV106" s="6" t="e">
        <f t="shared" si="86"/>
        <v>#N/A</v>
      </c>
      <c r="BW106" s="6" t="e">
        <f t="shared" si="86"/>
        <v>#N/A</v>
      </c>
      <c r="BX106" s="6" t="e">
        <f t="shared" si="86"/>
        <v>#N/A</v>
      </c>
      <c r="BY106" s="6" t="e">
        <f t="shared" si="86"/>
        <v>#N/A</v>
      </c>
      <c r="BZ106" s="6" t="e">
        <f t="shared" ref="BT106:CB134" si="107">VLOOKUP($C106,data_Gmap,COLUMN()-COLUMN($BJ$2)+4,FALSE)</f>
        <v>#N/A</v>
      </c>
      <c r="CA106" s="6" t="e">
        <f t="shared" si="107"/>
        <v>#N/A</v>
      </c>
      <c r="CB106" s="6" t="e">
        <f t="shared" si="107"/>
        <v>#N/A</v>
      </c>
    </row>
    <row r="107" spans="1:80" hidden="1" x14ac:dyDescent="0.2">
      <c r="A107" s="6">
        <v>105</v>
      </c>
      <c r="B107" s="6" t="b">
        <v>1</v>
      </c>
      <c r="C107" s="6" t="s">
        <v>589</v>
      </c>
      <c r="D107" s="6" t="s">
        <v>672</v>
      </c>
      <c r="E107" s="6" t="str">
        <f t="shared" si="87"/>
        <v>CN29</v>
      </c>
      <c r="F107" s="6" t="s">
        <v>587</v>
      </c>
      <c r="G107" s="7">
        <v>2</v>
      </c>
      <c r="H107" s="7" t="s">
        <v>628</v>
      </c>
      <c r="I107" s="7" t="s">
        <v>983</v>
      </c>
      <c r="J107" s="6" t="s">
        <v>569</v>
      </c>
      <c r="K107" s="6" t="s">
        <v>570</v>
      </c>
      <c r="L107" s="10">
        <v>10.996</v>
      </c>
      <c r="M107" s="6">
        <v>14</v>
      </c>
      <c r="N107" s="6"/>
      <c r="O107" s="6"/>
      <c r="P107" s="6">
        <v>300</v>
      </c>
      <c r="Q107" s="8">
        <f t="shared" si="88"/>
        <v>329.43058303121455</v>
      </c>
      <c r="R107" s="6">
        <v>7</v>
      </c>
      <c r="S107" s="6"/>
      <c r="T107" s="6">
        <v>14.98</v>
      </c>
      <c r="U107" s="6">
        <f t="shared" si="89"/>
        <v>15</v>
      </c>
      <c r="V107" s="6"/>
      <c r="W107" s="6" t="s">
        <v>594</v>
      </c>
      <c r="X107" s="6" t="s">
        <v>594</v>
      </c>
      <c r="Y107" s="6">
        <v>167.19</v>
      </c>
      <c r="Z107" s="10">
        <f t="shared" si="90"/>
        <v>21.666479400749061</v>
      </c>
      <c r="AA107" s="6" t="s">
        <v>572</v>
      </c>
      <c r="AB107" s="9" t="s">
        <v>257</v>
      </c>
      <c r="AC107" s="9" t="s">
        <v>257</v>
      </c>
      <c r="AD107" s="6">
        <v>45.002000000000002</v>
      </c>
      <c r="AE107" s="6">
        <v>11.3</v>
      </c>
      <c r="AF107" s="6">
        <f t="shared" si="91"/>
        <v>17.626966292134831</v>
      </c>
      <c r="AG107" s="11">
        <f t="shared" si="92"/>
        <v>0.21898317249936899</v>
      </c>
      <c r="AH107" s="6">
        <f t="shared" si="93"/>
        <v>9.15</v>
      </c>
      <c r="AI107" s="6">
        <f t="shared" si="94"/>
        <v>22.5</v>
      </c>
      <c r="AJ107" s="6">
        <f t="shared" si="95"/>
        <v>25.6</v>
      </c>
      <c r="AK107" s="6" t="e">
        <f t="shared" si="104"/>
        <v>#N/A</v>
      </c>
      <c r="AL107" s="6" t="e">
        <f t="shared" si="104"/>
        <v>#N/A</v>
      </c>
      <c r="AM107" s="6" t="e">
        <f t="shared" si="104"/>
        <v>#N/A</v>
      </c>
      <c r="AN107" s="6" t="e">
        <f t="shared" si="104"/>
        <v>#N/A</v>
      </c>
      <c r="AO107" s="6" t="e">
        <f t="shared" si="104"/>
        <v>#N/A</v>
      </c>
      <c r="AP107" s="8">
        <f t="shared" si="96"/>
        <v>0.27</v>
      </c>
      <c r="AQ107" s="8">
        <f t="shared" si="97"/>
        <v>0</v>
      </c>
      <c r="AR107" s="6">
        <f t="shared" si="98"/>
        <v>0</v>
      </c>
      <c r="AS107" s="42">
        <f t="shared" si="99"/>
        <v>12.9</v>
      </c>
      <c r="AT107" s="6" t="e">
        <f t="shared" si="105"/>
        <v>#N/A</v>
      </c>
      <c r="AU107" s="6" t="e">
        <f t="shared" si="105"/>
        <v>#N/A</v>
      </c>
      <c r="AV107" s="6" t="e">
        <f t="shared" si="105"/>
        <v>#N/A</v>
      </c>
      <c r="AW107" s="6" t="e">
        <f t="shared" si="105"/>
        <v>#N/A</v>
      </c>
      <c r="AX107" s="6" t="e">
        <f t="shared" si="105"/>
        <v>#N/A</v>
      </c>
      <c r="AY107" s="6" t="e">
        <f t="shared" si="105"/>
        <v>#N/A</v>
      </c>
      <c r="AZ107" s="6" t="e">
        <f t="shared" si="105"/>
        <v>#N/A</v>
      </c>
      <c r="BA107" s="6" t="e">
        <f t="shared" si="105"/>
        <v>#N/A</v>
      </c>
      <c r="BB107" s="6">
        <f t="shared" si="100"/>
        <v>1.82</v>
      </c>
      <c r="BC107" s="6">
        <f t="shared" si="101"/>
        <v>97.38</v>
      </c>
      <c r="BD107" s="6" t="str">
        <f t="shared" si="102"/>
        <v>BPQL</v>
      </c>
      <c r="BE107" s="6">
        <f t="shared" si="103"/>
        <v>1.36</v>
      </c>
      <c r="BF107" s="6">
        <f t="shared" si="106"/>
        <v>99.69</v>
      </c>
      <c r="BG107" s="6">
        <f t="shared" si="106"/>
        <v>99.48</v>
      </c>
      <c r="BH107" s="6">
        <f t="shared" si="106"/>
        <v>26.98</v>
      </c>
      <c r="BI107" s="6" t="str">
        <f t="shared" si="106"/>
        <v>BPQL</v>
      </c>
      <c r="BJ107" s="6" t="e">
        <f t="shared" si="86"/>
        <v>#N/A</v>
      </c>
      <c r="BK107" s="6" t="e">
        <f t="shared" si="86"/>
        <v>#N/A</v>
      </c>
      <c r="BL107" s="6" t="e">
        <f t="shared" si="86"/>
        <v>#N/A</v>
      </c>
      <c r="BM107" s="6" t="e">
        <f t="shared" si="86"/>
        <v>#N/A</v>
      </c>
      <c r="BN107" s="6" t="e">
        <f t="shared" si="86"/>
        <v>#N/A</v>
      </c>
      <c r="BO107" s="6" t="e">
        <f t="shared" si="86"/>
        <v>#N/A</v>
      </c>
      <c r="BP107" s="6" t="e">
        <f t="shared" si="86"/>
        <v>#N/A</v>
      </c>
      <c r="BQ107" s="6" t="e">
        <f t="shared" si="86"/>
        <v>#N/A</v>
      </c>
      <c r="BR107" s="6" t="e">
        <f t="shared" si="86"/>
        <v>#N/A</v>
      </c>
      <c r="BS107" s="6" t="e">
        <f t="shared" si="86"/>
        <v>#N/A</v>
      </c>
      <c r="BT107" s="6" t="e">
        <f t="shared" si="107"/>
        <v>#N/A</v>
      </c>
      <c r="BU107" s="6" t="e">
        <f t="shared" si="107"/>
        <v>#N/A</v>
      </c>
      <c r="BV107" s="6" t="e">
        <f t="shared" si="107"/>
        <v>#N/A</v>
      </c>
      <c r="BW107" s="6" t="e">
        <f t="shared" si="107"/>
        <v>#N/A</v>
      </c>
      <c r="BX107" s="6" t="e">
        <f t="shared" si="107"/>
        <v>#N/A</v>
      </c>
      <c r="BY107" s="6" t="e">
        <f t="shared" si="107"/>
        <v>#N/A</v>
      </c>
      <c r="BZ107" s="6" t="e">
        <f t="shared" si="107"/>
        <v>#N/A</v>
      </c>
      <c r="CA107" s="6" t="e">
        <f t="shared" si="107"/>
        <v>#N/A</v>
      </c>
      <c r="CB107" s="6" t="e">
        <f t="shared" si="107"/>
        <v>#N/A</v>
      </c>
    </row>
    <row r="108" spans="1:80" hidden="1" x14ac:dyDescent="0.2">
      <c r="A108" s="6">
        <v>106</v>
      </c>
      <c r="B108" s="6" t="b">
        <v>1</v>
      </c>
      <c r="C108" s="6" t="s">
        <v>590</v>
      </c>
      <c r="D108" s="6" t="s">
        <v>673</v>
      </c>
      <c r="E108" s="6" t="str">
        <f t="shared" si="87"/>
        <v>CN29</v>
      </c>
      <c r="F108" s="6" t="s">
        <v>587</v>
      </c>
      <c r="G108" s="7">
        <v>2</v>
      </c>
      <c r="H108" s="7" t="s">
        <v>628</v>
      </c>
      <c r="I108" s="7" t="s">
        <v>983</v>
      </c>
      <c r="J108" s="6" t="s">
        <v>569</v>
      </c>
      <c r="K108" s="6" t="s">
        <v>570</v>
      </c>
      <c r="L108" s="10">
        <v>10.996</v>
      </c>
      <c r="M108" s="6">
        <v>14</v>
      </c>
      <c r="N108" s="6"/>
      <c r="O108" s="6"/>
      <c r="P108" s="6">
        <v>300</v>
      </c>
      <c r="Q108" s="8">
        <f t="shared" si="88"/>
        <v>329.43058303121455</v>
      </c>
      <c r="R108" s="6">
        <v>7</v>
      </c>
      <c r="S108" s="6"/>
      <c r="T108" s="6">
        <v>14.85</v>
      </c>
      <c r="U108" s="6">
        <f t="shared" si="89"/>
        <v>15</v>
      </c>
      <c r="V108" s="6"/>
      <c r="W108" s="6" t="s">
        <v>594</v>
      </c>
      <c r="X108" s="6" t="s">
        <v>594</v>
      </c>
      <c r="Y108" s="6">
        <v>167.19</v>
      </c>
      <c r="Z108" s="10">
        <f t="shared" si="90"/>
        <v>21.666479400749061</v>
      </c>
      <c r="AA108" s="6" t="s">
        <v>572</v>
      </c>
      <c r="AB108" s="9" t="s">
        <v>337</v>
      </c>
      <c r="AC108" s="9" t="s">
        <v>337</v>
      </c>
      <c r="AD108" s="6">
        <v>44.993000000000002</v>
      </c>
      <c r="AE108" s="6">
        <v>15.2</v>
      </c>
      <c r="AF108" s="6">
        <f t="shared" si="91"/>
        <v>21.666479400749061</v>
      </c>
      <c r="AG108" s="11">
        <f t="shared" si="92"/>
        <v>0.26911298522638916</v>
      </c>
      <c r="AH108" s="6">
        <f t="shared" si="93"/>
        <v>9.15</v>
      </c>
      <c r="AI108" s="6">
        <f t="shared" si="94"/>
        <v>23.7</v>
      </c>
      <c r="AJ108" s="6">
        <f t="shared" si="95"/>
        <v>23.1</v>
      </c>
      <c r="AK108" s="6" t="e">
        <f t="shared" si="104"/>
        <v>#N/A</v>
      </c>
      <c r="AL108" s="6" t="e">
        <f t="shared" si="104"/>
        <v>#N/A</v>
      </c>
      <c r="AM108" s="6" t="e">
        <f t="shared" si="104"/>
        <v>#N/A</v>
      </c>
      <c r="AN108" s="6" t="e">
        <f t="shared" si="104"/>
        <v>#N/A</v>
      </c>
      <c r="AO108" s="6" t="e">
        <f t="shared" si="104"/>
        <v>#N/A</v>
      </c>
      <c r="AP108" s="8">
        <f t="shared" si="96"/>
        <v>0.47</v>
      </c>
      <c r="AQ108" s="8">
        <f t="shared" si="97"/>
        <v>0</v>
      </c>
      <c r="AR108" s="6">
        <f t="shared" si="98"/>
        <v>0</v>
      </c>
      <c r="AS108" s="42">
        <f t="shared" si="99"/>
        <v>12.3</v>
      </c>
      <c r="AT108" s="6" t="e">
        <f t="shared" si="105"/>
        <v>#N/A</v>
      </c>
      <c r="AU108" s="6" t="e">
        <f t="shared" si="105"/>
        <v>#N/A</v>
      </c>
      <c r="AV108" s="6" t="e">
        <f t="shared" si="105"/>
        <v>#N/A</v>
      </c>
      <c r="AW108" s="6" t="e">
        <f t="shared" si="105"/>
        <v>#N/A</v>
      </c>
      <c r="AX108" s="6" t="e">
        <f t="shared" si="105"/>
        <v>#N/A</v>
      </c>
      <c r="AY108" s="6" t="e">
        <f t="shared" si="105"/>
        <v>#N/A</v>
      </c>
      <c r="AZ108" s="6" t="e">
        <f t="shared" si="105"/>
        <v>#N/A</v>
      </c>
      <c r="BA108" s="6" t="e">
        <f t="shared" si="105"/>
        <v>#N/A</v>
      </c>
      <c r="BB108" s="6">
        <f t="shared" si="100"/>
        <v>1.92</v>
      </c>
      <c r="BC108" s="6">
        <f t="shared" si="101"/>
        <v>97.14</v>
      </c>
      <c r="BD108" s="6" t="str">
        <f t="shared" si="102"/>
        <v>BPQL</v>
      </c>
      <c r="BE108" s="6">
        <f t="shared" si="103"/>
        <v>1.45</v>
      </c>
      <c r="BF108" s="6">
        <f t="shared" si="106"/>
        <v>99.72</v>
      </c>
      <c r="BG108" s="6">
        <f t="shared" si="106"/>
        <v>99.52</v>
      </c>
      <c r="BH108" s="6">
        <f t="shared" si="106"/>
        <v>26.83</v>
      </c>
      <c r="BI108" s="6" t="str">
        <f t="shared" si="106"/>
        <v>BPQL</v>
      </c>
      <c r="BJ108" s="6" t="e">
        <f t="shared" si="86"/>
        <v>#N/A</v>
      </c>
      <c r="BK108" s="6" t="e">
        <f t="shared" si="86"/>
        <v>#N/A</v>
      </c>
      <c r="BL108" s="6" t="e">
        <f t="shared" si="86"/>
        <v>#N/A</v>
      </c>
      <c r="BM108" s="6" t="e">
        <f t="shared" si="86"/>
        <v>#N/A</v>
      </c>
      <c r="BN108" s="6" t="e">
        <f t="shared" si="86"/>
        <v>#N/A</v>
      </c>
      <c r="BO108" s="6" t="e">
        <f t="shared" si="86"/>
        <v>#N/A</v>
      </c>
      <c r="BP108" s="6" t="e">
        <f t="shared" si="86"/>
        <v>#N/A</v>
      </c>
      <c r="BQ108" s="6" t="e">
        <f t="shared" si="86"/>
        <v>#N/A</v>
      </c>
      <c r="BR108" s="6" t="e">
        <f t="shared" si="86"/>
        <v>#N/A</v>
      </c>
      <c r="BS108" s="6" t="e">
        <f t="shared" si="86"/>
        <v>#N/A</v>
      </c>
      <c r="BT108" s="6" t="e">
        <f t="shared" si="107"/>
        <v>#N/A</v>
      </c>
      <c r="BU108" s="6" t="e">
        <f t="shared" si="107"/>
        <v>#N/A</v>
      </c>
      <c r="BV108" s="6" t="e">
        <f t="shared" si="107"/>
        <v>#N/A</v>
      </c>
      <c r="BW108" s="6" t="e">
        <f t="shared" si="107"/>
        <v>#N/A</v>
      </c>
      <c r="BX108" s="6" t="e">
        <f t="shared" si="107"/>
        <v>#N/A</v>
      </c>
      <c r="BY108" s="6" t="e">
        <f t="shared" si="107"/>
        <v>#N/A</v>
      </c>
      <c r="BZ108" s="6" t="e">
        <f t="shared" si="107"/>
        <v>#N/A</v>
      </c>
      <c r="CA108" s="6" t="e">
        <f t="shared" si="107"/>
        <v>#N/A</v>
      </c>
      <c r="CB108" s="6" t="e">
        <f t="shared" si="107"/>
        <v>#N/A</v>
      </c>
    </row>
    <row r="109" spans="1:80" hidden="1" x14ac:dyDescent="0.2">
      <c r="A109" s="6">
        <v>107</v>
      </c>
      <c r="B109" s="6" t="b">
        <v>1</v>
      </c>
      <c r="C109" s="6" t="s">
        <v>591</v>
      </c>
      <c r="D109" s="6" t="s">
        <v>674</v>
      </c>
      <c r="E109" s="6" t="str">
        <f t="shared" si="87"/>
        <v>CN29</v>
      </c>
      <c r="F109" s="6" t="s">
        <v>587</v>
      </c>
      <c r="G109" s="7">
        <v>2</v>
      </c>
      <c r="H109" s="7" t="s">
        <v>628</v>
      </c>
      <c r="I109" s="7" t="s">
        <v>983</v>
      </c>
      <c r="J109" s="6" t="s">
        <v>569</v>
      </c>
      <c r="K109" s="6" t="s">
        <v>570</v>
      </c>
      <c r="L109" s="10">
        <v>10.996</v>
      </c>
      <c r="M109" s="6">
        <v>14</v>
      </c>
      <c r="N109" s="6"/>
      <c r="O109" s="6"/>
      <c r="P109" s="6">
        <v>300</v>
      </c>
      <c r="Q109" s="8">
        <f t="shared" si="88"/>
        <v>329.43058303121455</v>
      </c>
      <c r="R109" s="6">
        <v>7</v>
      </c>
      <c r="S109" s="6"/>
      <c r="T109" s="6">
        <v>14.84</v>
      </c>
      <c r="U109" s="6">
        <f t="shared" si="89"/>
        <v>15</v>
      </c>
      <c r="V109" s="6"/>
      <c r="W109" s="6" t="s">
        <v>594</v>
      </c>
      <c r="X109" s="6" t="s">
        <v>594</v>
      </c>
      <c r="Y109" s="6">
        <v>167.19</v>
      </c>
      <c r="Z109" s="10">
        <f t="shared" si="90"/>
        <v>21.666479400749061</v>
      </c>
      <c r="AA109" s="6" t="s">
        <v>572</v>
      </c>
      <c r="AB109" s="9" t="s">
        <v>284</v>
      </c>
      <c r="AC109" s="9" t="s">
        <v>284</v>
      </c>
      <c r="AD109" s="6">
        <v>45.002000000000002</v>
      </c>
      <c r="AE109" s="6">
        <v>37.5</v>
      </c>
      <c r="AF109" s="6">
        <f t="shared" si="91"/>
        <v>22.11310861423221</v>
      </c>
      <c r="AG109" s="11">
        <f t="shared" si="92"/>
        <v>0.27471537631114534</v>
      </c>
      <c r="AH109" s="6">
        <f t="shared" si="93"/>
        <v>9.15</v>
      </c>
      <c r="AI109" s="6">
        <f t="shared" si="94"/>
        <v>23.7</v>
      </c>
      <c r="AJ109" s="6">
        <f t="shared" si="95"/>
        <v>23.1</v>
      </c>
      <c r="AK109" s="6" t="e">
        <f t="shared" si="104"/>
        <v>#N/A</v>
      </c>
      <c r="AL109" s="6" t="e">
        <f t="shared" si="104"/>
        <v>#N/A</v>
      </c>
      <c r="AM109" s="6" t="e">
        <f t="shared" si="104"/>
        <v>#N/A</v>
      </c>
      <c r="AN109" s="6" t="e">
        <f t="shared" si="104"/>
        <v>#N/A</v>
      </c>
      <c r="AO109" s="6" t="e">
        <f t="shared" si="104"/>
        <v>#N/A</v>
      </c>
      <c r="AP109" s="8">
        <f t="shared" si="96"/>
        <v>0.6</v>
      </c>
      <c r="AQ109" s="8">
        <f t="shared" si="97"/>
        <v>0</v>
      </c>
      <c r="AR109" s="6">
        <f t="shared" si="98"/>
        <v>0</v>
      </c>
      <c r="AS109" s="42">
        <f t="shared" si="99"/>
        <v>479</v>
      </c>
      <c r="AT109" s="6" t="e">
        <f t="shared" si="105"/>
        <v>#N/A</v>
      </c>
      <c r="AU109" s="6" t="e">
        <f t="shared" si="105"/>
        <v>#N/A</v>
      </c>
      <c r="AV109" s="6" t="e">
        <f t="shared" si="105"/>
        <v>#N/A</v>
      </c>
      <c r="AW109" s="6" t="e">
        <f t="shared" si="105"/>
        <v>#N/A</v>
      </c>
      <c r="AX109" s="6" t="e">
        <f t="shared" si="105"/>
        <v>#N/A</v>
      </c>
      <c r="AY109" s="6" t="e">
        <f t="shared" si="105"/>
        <v>#N/A</v>
      </c>
      <c r="AZ109" s="6" t="e">
        <f t="shared" si="105"/>
        <v>#N/A</v>
      </c>
      <c r="BA109" s="6" t="e">
        <f t="shared" si="105"/>
        <v>#N/A</v>
      </c>
      <c r="BB109" s="6">
        <f t="shared" si="100"/>
        <v>1.9</v>
      </c>
      <c r="BC109" s="6">
        <f t="shared" si="101"/>
        <v>97.13</v>
      </c>
      <c r="BD109" s="6" t="str">
        <f t="shared" si="102"/>
        <v>BPQL</v>
      </c>
      <c r="BE109" s="6">
        <f t="shared" si="103"/>
        <v>1.43</v>
      </c>
      <c r="BF109" s="6">
        <f t="shared" si="106"/>
        <v>99.73</v>
      </c>
      <c r="BG109" s="6">
        <f t="shared" si="106"/>
        <v>99.5</v>
      </c>
      <c r="BH109" s="6">
        <f t="shared" si="106"/>
        <v>26.77</v>
      </c>
      <c r="BI109" s="6" t="str">
        <f t="shared" si="106"/>
        <v>BPQL</v>
      </c>
      <c r="BJ109" s="6" t="e">
        <f t="shared" si="86"/>
        <v>#N/A</v>
      </c>
      <c r="BK109" s="6" t="e">
        <f t="shared" si="86"/>
        <v>#N/A</v>
      </c>
      <c r="BL109" s="6" t="e">
        <f t="shared" si="86"/>
        <v>#N/A</v>
      </c>
      <c r="BM109" s="6" t="e">
        <f t="shared" si="86"/>
        <v>#N/A</v>
      </c>
      <c r="BN109" s="6" t="e">
        <f t="shared" si="86"/>
        <v>#N/A</v>
      </c>
      <c r="BO109" s="6" t="e">
        <f t="shared" si="86"/>
        <v>#N/A</v>
      </c>
      <c r="BP109" s="6" t="e">
        <f t="shared" si="86"/>
        <v>#N/A</v>
      </c>
      <c r="BQ109" s="6" t="e">
        <f t="shared" si="86"/>
        <v>#N/A</v>
      </c>
      <c r="BR109" s="6" t="e">
        <f t="shared" si="86"/>
        <v>#N/A</v>
      </c>
      <c r="BS109" s="6" t="e">
        <f t="shared" si="86"/>
        <v>#N/A</v>
      </c>
      <c r="BT109" s="6" t="e">
        <f t="shared" si="107"/>
        <v>#N/A</v>
      </c>
      <c r="BU109" s="6" t="e">
        <f t="shared" si="107"/>
        <v>#N/A</v>
      </c>
      <c r="BV109" s="6" t="e">
        <f t="shared" si="107"/>
        <v>#N/A</v>
      </c>
      <c r="BW109" s="6" t="e">
        <f t="shared" si="107"/>
        <v>#N/A</v>
      </c>
      <c r="BX109" s="6" t="e">
        <f t="shared" si="107"/>
        <v>#N/A</v>
      </c>
      <c r="BY109" s="6" t="e">
        <f t="shared" si="107"/>
        <v>#N/A</v>
      </c>
      <c r="BZ109" s="6" t="e">
        <f t="shared" si="107"/>
        <v>#N/A</v>
      </c>
      <c r="CA109" s="6" t="e">
        <f t="shared" si="107"/>
        <v>#N/A</v>
      </c>
      <c r="CB109" s="6" t="e">
        <f t="shared" si="107"/>
        <v>#N/A</v>
      </c>
    </row>
    <row r="110" spans="1:80" hidden="1" x14ac:dyDescent="0.2">
      <c r="A110" s="6">
        <v>108</v>
      </c>
      <c r="B110" s="6" t="b">
        <v>1</v>
      </c>
      <c r="C110" s="6" t="s">
        <v>592</v>
      </c>
      <c r="D110" s="6" t="s">
        <v>675</v>
      </c>
      <c r="E110" s="6" t="str">
        <f t="shared" si="87"/>
        <v>CN29</v>
      </c>
      <c r="F110" s="6" t="s">
        <v>587</v>
      </c>
      <c r="G110" s="7">
        <v>2</v>
      </c>
      <c r="H110" s="7" t="s">
        <v>628</v>
      </c>
      <c r="I110" s="7" t="s">
        <v>983</v>
      </c>
      <c r="J110" s="6" t="s">
        <v>569</v>
      </c>
      <c r="K110" s="6" t="s">
        <v>570</v>
      </c>
      <c r="L110" s="10">
        <v>10.996</v>
      </c>
      <c r="M110" s="6">
        <v>14</v>
      </c>
      <c r="N110" s="6"/>
      <c r="O110" s="6"/>
      <c r="P110" s="6">
        <v>300</v>
      </c>
      <c r="Q110" s="8">
        <f t="shared" si="88"/>
        <v>329.43058303121455</v>
      </c>
      <c r="R110" s="6">
        <v>7</v>
      </c>
      <c r="S110" s="6"/>
      <c r="T110" s="6">
        <v>14.89</v>
      </c>
      <c r="U110" s="6">
        <f t="shared" si="89"/>
        <v>15</v>
      </c>
      <c r="V110" s="6"/>
      <c r="W110" s="6" t="s">
        <v>594</v>
      </c>
      <c r="X110" s="6" t="s">
        <v>594</v>
      </c>
      <c r="Y110" s="6">
        <v>167.19</v>
      </c>
      <c r="Z110" s="10">
        <f t="shared" si="90"/>
        <v>21.666479400749061</v>
      </c>
      <c r="AA110" s="6" t="s">
        <v>572</v>
      </c>
      <c r="AB110" s="9" t="s">
        <v>595</v>
      </c>
      <c r="AC110" s="9" t="s">
        <v>595</v>
      </c>
      <c r="AD110" s="6">
        <v>45.002000000000002</v>
      </c>
      <c r="AE110" s="6">
        <v>9.1999999999999993</v>
      </c>
      <c r="AF110" s="6">
        <f t="shared" si="91"/>
        <v>13.448501872659175</v>
      </c>
      <c r="AG110" s="11">
        <f t="shared" si="92"/>
        <v>0.16707331009946227</v>
      </c>
      <c r="AH110" s="6">
        <f t="shared" si="93"/>
        <v>9.15</v>
      </c>
      <c r="AI110" s="6">
        <f t="shared" si="94"/>
        <v>24.8</v>
      </c>
      <c r="AJ110" s="6">
        <f t="shared" si="95"/>
        <v>22.5</v>
      </c>
      <c r="AK110" s="6" t="e">
        <f t="shared" si="104"/>
        <v>#N/A</v>
      </c>
      <c r="AL110" s="6" t="e">
        <f t="shared" si="104"/>
        <v>#N/A</v>
      </c>
      <c r="AM110" s="6" t="e">
        <f t="shared" si="104"/>
        <v>#N/A</v>
      </c>
      <c r="AN110" s="6" t="e">
        <f t="shared" si="104"/>
        <v>#N/A</v>
      </c>
      <c r="AO110" s="6" t="e">
        <f t="shared" si="104"/>
        <v>#N/A</v>
      </c>
      <c r="AP110" s="8">
        <f t="shared" si="96"/>
        <v>0.71</v>
      </c>
      <c r="AQ110" s="8">
        <f t="shared" si="97"/>
        <v>0</v>
      </c>
      <c r="AR110" s="6">
        <f t="shared" si="98"/>
        <v>0</v>
      </c>
      <c r="AS110" s="42">
        <f t="shared" si="99"/>
        <v>1280</v>
      </c>
      <c r="AT110" s="6" t="e">
        <f t="shared" si="105"/>
        <v>#N/A</v>
      </c>
      <c r="AU110" s="6" t="e">
        <f t="shared" si="105"/>
        <v>#N/A</v>
      </c>
      <c r="AV110" s="6" t="e">
        <f t="shared" si="105"/>
        <v>#N/A</v>
      </c>
      <c r="AW110" s="6" t="e">
        <f t="shared" si="105"/>
        <v>#N/A</v>
      </c>
      <c r="AX110" s="6" t="e">
        <f t="shared" si="105"/>
        <v>#N/A</v>
      </c>
      <c r="AY110" s="6" t="e">
        <f t="shared" si="105"/>
        <v>#N/A</v>
      </c>
      <c r="AZ110" s="6" t="e">
        <f t="shared" si="105"/>
        <v>#N/A</v>
      </c>
      <c r="BA110" s="6" t="e">
        <f t="shared" si="105"/>
        <v>#N/A</v>
      </c>
      <c r="BB110" s="6">
        <f t="shared" si="100"/>
        <v>1.98</v>
      </c>
      <c r="BC110" s="6">
        <f t="shared" si="101"/>
        <v>97.05</v>
      </c>
      <c r="BD110" s="6" t="str">
        <f t="shared" si="102"/>
        <v>BPQL</v>
      </c>
      <c r="BE110" s="6">
        <f t="shared" si="103"/>
        <v>1.48</v>
      </c>
      <c r="BF110" s="6">
        <f t="shared" si="106"/>
        <v>99.74</v>
      </c>
      <c r="BG110" s="6">
        <f t="shared" si="106"/>
        <v>99.5</v>
      </c>
      <c r="BH110" s="6">
        <f t="shared" si="106"/>
        <v>26.98</v>
      </c>
      <c r="BI110" s="6" t="str">
        <f t="shared" si="106"/>
        <v>BPQL</v>
      </c>
      <c r="BJ110" s="6" t="e">
        <f t="shared" si="86"/>
        <v>#N/A</v>
      </c>
      <c r="BK110" s="6" t="e">
        <f t="shared" si="86"/>
        <v>#N/A</v>
      </c>
      <c r="BL110" s="6" t="e">
        <f t="shared" si="86"/>
        <v>#N/A</v>
      </c>
      <c r="BM110" s="6" t="e">
        <f t="shared" si="86"/>
        <v>#N/A</v>
      </c>
      <c r="BN110" s="6" t="e">
        <f t="shared" si="86"/>
        <v>#N/A</v>
      </c>
      <c r="BO110" s="6" t="e">
        <f t="shared" si="86"/>
        <v>#N/A</v>
      </c>
      <c r="BP110" s="6" t="e">
        <f t="shared" si="86"/>
        <v>#N/A</v>
      </c>
      <c r="BQ110" s="6" t="e">
        <f t="shared" si="86"/>
        <v>#N/A</v>
      </c>
      <c r="BR110" s="6" t="e">
        <f t="shared" si="86"/>
        <v>#N/A</v>
      </c>
      <c r="BS110" s="6" t="e">
        <f t="shared" si="86"/>
        <v>#N/A</v>
      </c>
      <c r="BT110" s="6" t="e">
        <f t="shared" si="107"/>
        <v>#N/A</v>
      </c>
      <c r="BU110" s="6" t="e">
        <f t="shared" si="107"/>
        <v>#N/A</v>
      </c>
      <c r="BV110" s="6" t="e">
        <f t="shared" si="107"/>
        <v>#N/A</v>
      </c>
      <c r="BW110" s="6" t="e">
        <f t="shared" si="107"/>
        <v>#N/A</v>
      </c>
      <c r="BX110" s="6" t="e">
        <f t="shared" si="107"/>
        <v>#N/A</v>
      </c>
      <c r="BY110" s="6" t="e">
        <f t="shared" si="107"/>
        <v>#N/A</v>
      </c>
      <c r="BZ110" s="6" t="e">
        <f t="shared" si="107"/>
        <v>#N/A</v>
      </c>
      <c r="CA110" s="6" t="e">
        <f t="shared" si="107"/>
        <v>#N/A</v>
      </c>
      <c r="CB110" s="6" t="e">
        <f t="shared" si="107"/>
        <v>#N/A</v>
      </c>
    </row>
    <row r="111" spans="1:80" hidden="1" x14ac:dyDescent="0.2">
      <c r="A111" s="6">
        <v>109</v>
      </c>
      <c r="B111" s="6" t="b">
        <v>1</v>
      </c>
      <c r="C111" s="6" t="s">
        <v>593</v>
      </c>
      <c r="D111" s="6" t="s">
        <v>680</v>
      </c>
      <c r="E111" s="6" t="str">
        <f t="shared" si="87"/>
        <v>CN29</v>
      </c>
      <c r="F111" s="6" t="s">
        <v>587</v>
      </c>
      <c r="G111" s="7">
        <v>2</v>
      </c>
      <c r="H111" s="7" t="s">
        <v>628</v>
      </c>
      <c r="I111" s="7" t="s">
        <v>983</v>
      </c>
      <c r="J111" s="6" t="s">
        <v>569</v>
      </c>
      <c r="K111" s="6" t="s">
        <v>570</v>
      </c>
      <c r="L111" s="10">
        <v>10.996</v>
      </c>
      <c r="M111" s="6">
        <v>14</v>
      </c>
      <c r="N111" s="6"/>
      <c r="O111" s="6"/>
      <c r="P111" s="6">
        <v>300</v>
      </c>
      <c r="Q111" s="8">
        <f t="shared" si="88"/>
        <v>329.43058303121455</v>
      </c>
      <c r="R111" s="6">
        <v>7</v>
      </c>
      <c r="S111" s="6"/>
      <c r="T111" s="6">
        <v>14.94</v>
      </c>
      <c r="U111" s="6">
        <f t="shared" si="89"/>
        <v>15</v>
      </c>
      <c r="V111" s="6"/>
      <c r="W111" s="6" t="s">
        <v>594</v>
      </c>
      <c r="X111" s="6" t="s">
        <v>594</v>
      </c>
      <c r="Y111" s="6">
        <v>167.19</v>
      </c>
      <c r="Z111" s="10">
        <f t="shared" si="90"/>
        <v>21.666479400749061</v>
      </c>
      <c r="AA111" s="6" t="s">
        <v>572</v>
      </c>
      <c r="AB111" s="9" t="s">
        <v>255</v>
      </c>
      <c r="AC111" s="9" t="s">
        <v>255</v>
      </c>
      <c r="AD111" s="6">
        <v>20.777999999999999</v>
      </c>
      <c r="AE111" s="6">
        <v>1</v>
      </c>
      <c r="AF111" s="6">
        <f t="shared" si="91"/>
        <v>3.3844569288389517</v>
      </c>
      <c r="AG111" s="11">
        <f t="shared" si="92"/>
        <v>1.9413064050799868E-2</v>
      </c>
      <c r="AH111" s="6" t="e">
        <f t="shared" si="93"/>
        <v>#N/A</v>
      </c>
      <c r="AI111" s="6" t="e">
        <f t="shared" si="94"/>
        <v>#N/A</v>
      </c>
      <c r="AJ111" s="6" t="e">
        <f t="shared" si="95"/>
        <v>#N/A</v>
      </c>
      <c r="AK111" s="6" t="e">
        <f t="shared" si="104"/>
        <v>#N/A</v>
      </c>
      <c r="AL111" s="6" t="e">
        <f t="shared" si="104"/>
        <v>#N/A</v>
      </c>
      <c r="AM111" s="6" t="e">
        <f t="shared" si="104"/>
        <v>#N/A</v>
      </c>
      <c r="AN111" s="6" t="e">
        <f t="shared" si="104"/>
        <v>#N/A</v>
      </c>
      <c r="AO111" s="6" t="e">
        <f t="shared" si="104"/>
        <v>#N/A</v>
      </c>
      <c r="AP111" s="8">
        <f t="shared" si="96"/>
        <v>0.96</v>
      </c>
      <c r="AQ111" s="8">
        <f t="shared" si="97"/>
        <v>0</v>
      </c>
      <c r="AR111" s="6">
        <f t="shared" si="98"/>
        <v>0</v>
      </c>
      <c r="AS111" s="42">
        <f t="shared" si="99"/>
        <v>222</v>
      </c>
      <c r="AT111" s="6" t="e">
        <f t="shared" si="105"/>
        <v>#N/A</v>
      </c>
      <c r="AU111" s="6" t="e">
        <f t="shared" si="105"/>
        <v>#N/A</v>
      </c>
      <c r="AV111" s="6" t="e">
        <f t="shared" si="105"/>
        <v>#N/A</v>
      </c>
      <c r="AW111" s="6" t="e">
        <f t="shared" si="105"/>
        <v>#N/A</v>
      </c>
      <c r="AX111" s="6" t="e">
        <f t="shared" si="105"/>
        <v>#N/A</v>
      </c>
      <c r="AY111" s="6" t="e">
        <f t="shared" si="105"/>
        <v>#N/A</v>
      </c>
      <c r="AZ111" s="6" t="e">
        <f t="shared" si="105"/>
        <v>#N/A</v>
      </c>
      <c r="BA111" s="6" t="e">
        <f t="shared" si="105"/>
        <v>#N/A</v>
      </c>
      <c r="BB111" s="6">
        <f t="shared" si="100"/>
        <v>1.94</v>
      </c>
      <c r="BC111" s="6">
        <f t="shared" si="101"/>
        <v>97.11</v>
      </c>
      <c r="BD111" s="6" t="str">
        <f t="shared" si="102"/>
        <v>BPQL</v>
      </c>
      <c r="BE111" s="6">
        <f t="shared" si="103"/>
        <v>1.45</v>
      </c>
      <c r="BF111" s="6">
        <f t="shared" si="106"/>
        <v>99.81</v>
      </c>
      <c r="BG111" s="6">
        <f t="shared" si="106"/>
        <v>99.59</v>
      </c>
      <c r="BH111" s="6">
        <f t="shared" si="106"/>
        <v>27.19</v>
      </c>
      <c r="BI111" s="6" t="str">
        <f t="shared" si="106"/>
        <v>BPQL</v>
      </c>
      <c r="BJ111" s="6" t="e">
        <f t="shared" si="86"/>
        <v>#N/A</v>
      </c>
      <c r="BK111" s="6" t="e">
        <f t="shared" si="86"/>
        <v>#N/A</v>
      </c>
      <c r="BL111" s="6" t="e">
        <f t="shared" si="86"/>
        <v>#N/A</v>
      </c>
      <c r="BM111" s="6" t="e">
        <f t="shared" si="86"/>
        <v>#N/A</v>
      </c>
      <c r="BN111" s="6" t="e">
        <f t="shared" si="86"/>
        <v>#N/A</v>
      </c>
      <c r="BO111" s="6" t="e">
        <f t="shared" si="86"/>
        <v>#N/A</v>
      </c>
      <c r="BP111" s="6" t="e">
        <f t="shared" si="86"/>
        <v>#N/A</v>
      </c>
      <c r="BQ111" s="6" t="e">
        <f t="shared" si="86"/>
        <v>#N/A</v>
      </c>
      <c r="BR111" s="6" t="e">
        <f t="shared" si="86"/>
        <v>#N/A</v>
      </c>
      <c r="BS111" s="6" t="e">
        <f t="shared" si="86"/>
        <v>#N/A</v>
      </c>
      <c r="BT111" s="6" t="e">
        <f t="shared" si="107"/>
        <v>#N/A</v>
      </c>
      <c r="BU111" s="6" t="e">
        <f t="shared" si="107"/>
        <v>#N/A</v>
      </c>
      <c r="BV111" s="6" t="e">
        <f t="shared" si="107"/>
        <v>#N/A</v>
      </c>
      <c r="BW111" s="6" t="e">
        <f t="shared" si="107"/>
        <v>#N/A</v>
      </c>
      <c r="BX111" s="6" t="e">
        <f t="shared" si="107"/>
        <v>#N/A</v>
      </c>
      <c r="BY111" s="6" t="e">
        <f t="shared" si="107"/>
        <v>#N/A</v>
      </c>
      <c r="BZ111" s="6" t="e">
        <f t="shared" si="107"/>
        <v>#N/A</v>
      </c>
      <c r="CA111" s="6" t="e">
        <f t="shared" si="107"/>
        <v>#N/A</v>
      </c>
      <c r="CB111" s="6" t="e">
        <f t="shared" si="107"/>
        <v>#N/A</v>
      </c>
    </row>
    <row r="112" spans="1:80" hidden="1" x14ac:dyDescent="0.2">
      <c r="A112" s="6">
        <v>110</v>
      </c>
      <c r="B112" s="6" t="b">
        <v>1</v>
      </c>
      <c r="C112" s="6" t="s">
        <v>596</v>
      </c>
      <c r="D112" s="6" t="s">
        <v>676</v>
      </c>
      <c r="E112" s="6" t="str">
        <f t="shared" si="87"/>
        <v>CN29</v>
      </c>
      <c r="F112" s="6" t="s">
        <v>587</v>
      </c>
      <c r="G112" s="7">
        <v>3</v>
      </c>
      <c r="H112" s="7" t="s">
        <v>628</v>
      </c>
      <c r="I112" s="7" t="s">
        <v>983</v>
      </c>
      <c r="J112" s="6" t="s">
        <v>569</v>
      </c>
      <c r="K112" s="6" t="s">
        <v>570</v>
      </c>
      <c r="L112" s="10">
        <v>10.996</v>
      </c>
      <c r="M112" s="6">
        <v>14</v>
      </c>
      <c r="N112" s="6"/>
      <c r="O112" s="6"/>
      <c r="P112" s="6">
        <v>300</v>
      </c>
      <c r="Q112" s="8">
        <f t="shared" si="88"/>
        <v>329.43058303121455</v>
      </c>
      <c r="R112" s="6">
        <v>7</v>
      </c>
      <c r="S112" s="6"/>
      <c r="T112" s="6">
        <v>14.98</v>
      </c>
      <c r="U112" s="6">
        <f t="shared" si="89"/>
        <v>15</v>
      </c>
      <c r="V112" s="6"/>
      <c r="W112" s="6" t="s">
        <v>594</v>
      </c>
      <c r="X112" s="6" t="s">
        <v>594</v>
      </c>
      <c r="Y112" s="6">
        <v>167.19</v>
      </c>
      <c r="Z112" s="10">
        <f t="shared" si="90"/>
        <v>21.666479400749061</v>
      </c>
      <c r="AA112" s="6" t="s">
        <v>572</v>
      </c>
      <c r="AB112" s="9" t="s">
        <v>211</v>
      </c>
      <c r="AC112" s="9" t="s">
        <v>211</v>
      </c>
      <c r="AD112" s="6">
        <v>45</v>
      </c>
      <c r="AE112" s="6">
        <v>11.4</v>
      </c>
      <c r="AF112" s="6">
        <f t="shared" si="91"/>
        <v>17.358988764044941</v>
      </c>
      <c r="AG112" s="11">
        <f t="shared" si="92"/>
        <v>0.21564445223308934</v>
      </c>
      <c r="AH112" s="6">
        <f t="shared" si="93"/>
        <v>9.16</v>
      </c>
      <c r="AI112" s="6">
        <f t="shared" si="94"/>
        <v>21.6</v>
      </c>
      <c r="AJ112" s="6">
        <f t="shared" si="95"/>
        <v>25.9</v>
      </c>
      <c r="AK112" s="6" t="e">
        <f t="shared" si="104"/>
        <v>#N/A</v>
      </c>
      <c r="AL112" s="6" t="e">
        <f t="shared" si="104"/>
        <v>#N/A</v>
      </c>
      <c r="AM112" s="6" t="e">
        <f t="shared" si="104"/>
        <v>#N/A</v>
      </c>
      <c r="AN112" s="6" t="e">
        <f t="shared" si="104"/>
        <v>#N/A</v>
      </c>
      <c r="AO112" s="6" t="e">
        <f t="shared" si="104"/>
        <v>#N/A</v>
      </c>
      <c r="AP112" s="8">
        <f t="shared" si="96"/>
        <v>0.33</v>
      </c>
      <c r="AQ112" s="8">
        <f t="shared" si="97"/>
        <v>0</v>
      </c>
      <c r="AR112" s="6">
        <f t="shared" si="98"/>
        <v>0</v>
      </c>
      <c r="AS112" s="42">
        <f t="shared" si="99"/>
        <v>13.6</v>
      </c>
      <c r="AT112" s="6" t="e">
        <f t="shared" si="105"/>
        <v>#N/A</v>
      </c>
      <c r="AU112" s="6" t="e">
        <f t="shared" si="105"/>
        <v>#N/A</v>
      </c>
      <c r="AV112" s="6" t="e">
        <f t="shared" si="105"/>
        <v>#N/A</v>
      </c>
      <c r="AW112" s="6" t="e">
        <f t="shared" si="105"/>
        <v>#N/A</v>
      </c>
      <c r="AX112" s="6" t="e">
        <f t="shared" si="105"/>
        <v>#N/A</v>
      </c>
      <c r="AY112" s="6" t="e">
        <f t="shared" si="105"/>
        <v>#N/A</v>
      </c>
      <c r="AZ112" s="6" t="e">
        <f t="shared" si="105"/>
        <v>#N/A</v>
      </c>
      <c r="BA112" s="6" t="e">
        <f t="shared" si="105"/>
        <v>#N/A</v>
      </c>
      <c r="BB112" s="6">
        <f t="shared" si="100"/>
        <v>1.42</v>
      </c>
      <c r="BC112" s="6">
        <f t="shared" si="101"/>
        <v>97.35</v>
      </c>
      <c r="BD112" s="6" t="str">
        <f t="shared" si="102"/>
        <v>BPQL</v>
      </c>
      <c r="BE112" s="6">
        <f t="shared" si="103"/>
        <v>1.42</v>
      </c>
      <c r="BF112" s="6">
        <f t="shared" si="106"/>
        <v>99.69</v>
      </c>
      <c r="BG112" s="6">
        <f t="shared" si="106"/>
        <v>99.51</v>
      </c>
      <c r="BH112" s="6">
        <f t="shared" si="106"/>
        <v>26.96</v>
      </c>
      <c r="BI112" s="6" t="str">
        <f t="shared" si="106"/>
        <v>BPQL</v>
      </c>
      <c r="BJ112" s="6" t="e">
        <f t="shared" si="86"/>
        <v>#N/A</v>
      </c>
      <c r="BK112" s="6" t="e">
        <f t="shared" si="86"/>
        <v>#N/A</v>
      </c>
      <c r="BL112" s="6" t="e">
        <f t="shared" si="86"/>
        <v>#N/A</v>
      </c>
      <c r="BM112" s="6" t="e">
        <f t="shared" si="86"/>
        <v>#N/A</v>
      </c>
      <c r="BN112" s="6" t="e">
        <f t="shared" si="86"/>
        <v>#N/A</v>
      </c>
      <c r="BO112" s="6" t="e">
        <f t="shared" si="86"/>
        <v>#N/A</v>
      </c>
      <c r="BP112" s="6" t="e">
        <f t="shared" si="86"/>
        <v>#N/A</v>
      </c>
      <c r="BQ112" s="6" t="e">
        <f t="shared" si="86"/>
        <v>#N/A</v>
      </c>
      <c r="BR112" s="6" t="e">
        <f t="shared" si="86"/>
        <v>#N/A</v>
      </c>
      <c r="BS112" s="6" t="e">
        <f t="shared" si="86"/>
        <v>#N/A</v>
      </c>
      <c r="BT112" s="6" t="e">
        <f t="shared" si="107"/>
        <v>#N/A</v>
      </c>
      <c r="BU112" s="6" t="e">
        <f t="shared" si="107"/>
        <v>#N/A</v>
      </c>
      <c r="BV112" s="6" t="e">
        <f t="shared" si="107"/>
        <v>#N/A</v>
      </c>
      <c r="BW112" s="6" t="e">
        <f t="shared" si="107"/>
        <v>#N/A</v>
      </c>
      <c r="BX112" s="6" t="e">
        <f t="shared" si="107"/>
        <v>#N/A</v>
      </c>
      <c r="BY112" s="6" t="e">
        <f t="shared" si="107"/>
        <v>#N/A</v>
      </c>
      <c r="BZ112" s="6" t="e">
        <f t="shared" si="107"/>
        <v>#N/A</v>
      </c>
      <c r="CA112" s="6" t="e">
        <f t="shared" si="107"/>
        <v>#N/A</v>
      </c>
      <c r="CB112" s="6" t="e">
        <f t="shared" si="107"/>
        <v>#N/A</v>
      </c>
    </row>
    <row r="113" spans="1:80" hidden="1" x14ac:dyDescent="0.2">
      <c r="A113" s="6">
        <v>111</v>
      </c>
      <c r="B113" s="6" t="b">
        <v>1</v>
      </c>
      <c r="C113" s="6" t="s">
        <v>597</v>
      </c>
      <c r="D113" s="6" t="s">
        <v>677</v>
      </c>
      <c r="E113" s="6" t="str">
        <f t="shared" si="87"/>
        <v>CN29</v>
      </c>
      <c r="F113" s="6" t="s">
        <v>587</v>
      </c>
      <c r="G113" s="7">
        <v>3</v>
      </c>
      <c r="H113" s="7" t="s">
        <v>628</v>
      </c>
      <c r="I113" s="7" t="s">
        <v>983</v>
      </c>
      <c r="J113" s="6" t="s">
        <v>569</v>
      </c>
      <c r="K113" s="6" t="s">
        <v>570</v>
      </c>
      <c r="L113" s="10">
        <v>10.996</v>
      </c>
      <c r="M113" s="6">
        <v>14</v>
      </c>
      <c r="N113" s="6"/>
      <c r="O113" s="6"/>
      <c r="P113" s="6">
        <v>300</v>
      </c>
      <c r="Q113" s="8">
        <f t="shared" si="88"/>
        <v>329.43058303121455</v>
      </c>
      <c r="R113" s="6">
        <v>7</v>
      </c>
      <c r="S113" s="6"/>
      <c r="T113" s="6">
        <v>14.85</v>
      </c>
      <c r="U113" s="6">
        <f t="shared" si="89"/>
        <v>15</v>
      </c>
      <c r="V113" s="6"/>
      <c r="W113" s="6" t="s">
        <v>594</v>
      </c>
      <c r="X113" s="6" t="s">
        <v>594</v>
      </c>
      <c r="Y113" s="6">
        <v>167.19</v>
      </c>
      <c r="Z113" s="10">
        <f t="shared" si="90"/>
        <v>21.666479400749061</v>
      </c>
      <c r="AA113" s="6" t="s">
        <v>572</v>
      </c>
      <c r="AB113" s="9" t="s">
        <v>224</v>
      </c>
      <c r="AC113" s="9" t="s">
        <v>224</v>
      </c>
      <c r="AD113" s="6">
        <v>45</v>
      </c>
      <c r="AE113" s="6">
        <v>11.7</v>
      </c>
      <c r="AF113" s="6">
        <f t="shared" si="91"/>
        <v>20.62434456928839</v>
      </c>
      <c r="AG113" s="11">
        <f t="shared" si="92"/>
        <v>0.25620878887384774</v>
      </c>
      <c r="AH113" s="6">
        <f t="shared" si="93"/>
        <v>9.15</v>
      </c>
      <c r="AI113" s="6">
        <f t="shared" si="94"/>
        <v>24.5</v>
      </c>
      <c r="AJ113" s="6">
        <f t="shared" si="95"/>
        <v>23.5</v>
      </c>
      <c r="AK113" s="6" t="e">
        <f t="shared" ref="AK113:AO122" si="108">VLOOKUP($C113,intactMSdata,COLUMN()-COLUMN($AK$3)+4,FALSE)</f>
        <v>#N/A</v>
      </c>
      <c r="AL113" s="6" t="e">
        <f t="shared" si="108"/>
        <v>#N/A</v>
      </c>
      <c r="AM113" s="6" t="e">
        <f t="shared" si="108"/>
        <v>#N/A</v>
      </c>
      <c r="AN113" s="6" t="e">
        <f t="shared" si="108"/>
        <v>#N/A</v>
      </c>
      <c r="AO113" s="6" t="e">
        <f t="shared" si="108"/>
        <v>#N/A</v>
      </c>
      <c r="AP113" s="8">
        <f t="shared" si="96"/>
        <v>0.48</v>
      </c>
      <c r="AQ113" s="8">
        <f t="shared" si="97"/>
        <v>0</v>
      </c>
      <c r="AR113" s="6">
        <f t="shared" si="98"/>
        <v>0</v>
      </c>
      <c r="AS113" s="42">
        <f t="shared" si="99"/>
        <v>12.3</v>
      </c>
      <c r="AT113" s="6" t="e">
        <f t="shared" ref="AT113:BA122" si="109">VLOOKUP($C113,dataPhCEX,COLUMN()-COLUMN($AT$3)+2,FALSE)</f>
        <v>#N/A</v>
      </c>
      <c r="AU113" s="6" t="e">
        <f t="shared" si="109"/>
        <v>#N/A</v>
      </c>
      <c r="AV113" s="6" t="e">
        <f t="shared" si="109"/>
        <v>#N/A</v>
      </c>
      <c r="AW113" s="6" t="e">
        <f t="shared" si="109"/>
        <v>#N/A</v>
      </c>
      <c r="AX113" s="6" t="e">
        <f t="shared" si="109"/>
        <v>#N/A</v>
      </c>
      <c r="AY113" s="6" t="e">
        <f t="shared" si="109"/>
        <v>#N/A</v>
      </c>
      <c r="AZ113" s="6" t="e">
        <f t="shared" si="109"/>
        <v>#N/A</v>
      </c>
      <c r="BA113" s="6" t="e">
        <f t="shared" si="109"/>
        <v>#N/A</v>
      </c>
      <c r="BB113" s="6">
        <f t="shared" si="100"/>
        <v>1.9</v>
      </c>
      <c r="BC113" s="6">
        <f t="shared" si="101"/>
        <v>97.28</v>
      </c>
      <c r="BD113" s="6" t="str">
        <f t="shared" si="102"/>
        <v>BPQL</v>
      </c>
      <c r="BE113" s="6">
        <f t="shared" si="103"/>
        <v>1.44</v>
      </c>
      <c r="BF113" s="6">
        <f t="shared" si="106"/>
        <v>99.74</v>
      </c>
      <c r="BG113" s="6">
        <f t="shared" si="106"/>
        <v>99.43</v>
      </c>
      <c r="BH113" s="6">
        <f t="shared" si="106"/>
        <v>26.62</v>
      </c>
      <c r="BI113" s="6" t="str">
        <f t="shared" si="106"/>
        <v>BPQL</v>
      </c>
      <c r="BJ113" s="6" t="e">
        <f t="shared" si="86"/>
        <v>#N/A</v>
      </c>
      <c r="BK113" s="6" t="e">
        <f t="shared" si="86"/>
        <v>#N/A</v>
      </c>
      <c r="BL113" s="6" t="e">
        <f t="shared" si="86"/>
        <v>#N/A</v>
      </c>
      <c r="BM113" s="6" t="e">
        <f t="shared" si="86"/>
        <v>#N/A</v>
      </c>
      <c r="BN113" s="6" t="e">
        <f t="shared" si="86"/>
        <v>#N/A</v>
      </c>
      <c r="BO113" s="6" t="e">
        <f t="shared" si="86"/>
        <v>#N/A</v>
      </c>
      <c r="BP113" s="6" t="e">
        <f t="shared" si="86"/>
        <v>#N/A</v>
      </c>
      <c r="BQ113" s="6" t="e">
        <f t="shared" si="86"/>
        <v>#N/A</v>
      </c>
      <c r="BR113" s="6" t="e">
        <f t="shared" si="86"/>
        <v>#N/A</v>
      </c>
      <c r="BS113" s="6" t="e">
        <f t="shared" si="86"/>
        <v>#N/A</v>
      </c>
      <c r="BT113" s="6" t="e">
        <f t="shared" si="107"/>
        <v>#N/A</v>
      </c>
      <c r="BU113" s="6" t="e">
        <f t="shared" si="107"/>
        <v>#N/A</v>
      </c>
      <c r="BV113" s="6" t="e">
        <f t="shared" si="107"/>
        <v>#N/A</v>
      </c>
      <c r="BW113" s="6" t="e">
        <f t="shared" si="107"/>
        <v>#N/A</v>
      </c>
      <c r="BX113" s="6" t="e">
        <f t="shared" si="107"/>
        <v>#N/A</v>
      </c>
      <c r="BY113" s="6" t="e">
        <f t="shared" si="107"/>
        <v>#N/A</v>
      </c>
      <c r="BZ113" s="6" t="e">
        <f t="shared" si="107"/>
        <v>#N/A</v>
      </c>
      <c r="CA113" s="6" t="e">
        <f t="shared" si="107"/>
        <v>#N/A</v>
      </c>
      <c r="CB113" s="6" t="e">
        <f t="shared" si="107"/>
        <v>#N/A</v>
      </c>
    </row>
    <row r="114" spans="1:80" hidden="1" x14ac:dyDescent="0.2">
      <c r="A114" s="6">
        <v>112</v>
      </c>
      <c r="B114" s="6" t="b">
        <v>1</v>
      </c>
      <c r="C114" s="6" t="s">
        <v>598</v>
      </c>
      <c r="D114" s="6" t="s">
        <v>678</v>
      </c>
      <c r="E114" s="6" t="str">
        <f t="shared" si="87"/>
        <v>CN29</v>
      </c>
      <c r="F114" s="6" t="s">
        <v>587</v>
      </c>
      <c r="G114" s="7">
        <v>3</v>
      </c>
      <c r="H114" s="7" t="s">
        <v>628</v>
      </c>
      <c r="I114" s="7" t="s">
        <v>983</v>
      </c>
      <c r="J114" s="6" t="s">
        <v>569</v>
      </c>
      <c r="K114" s="6" t="s">
        <v>570</v>
      </c>
      <c r="L114" s="10">
        <v>10.996</v>
      </c>
      <c r="M114" s="6">
        <v>14</v>
      </c>
      <c r="N114" s="6"/>
      <c r="O114" s="6"/>
      <c r="P114" s="6">
        <v>300</v>
      </c>
      <c r="Q114" s="8">
        <f t="shared" si="88"/>
        <v>329.43058303121455</v>
      </c>
      <c r="R114" s="6">
        <v>7</v>
      </c>
      <c r="S114" s="6"/>
      <c r="T114" s="6">
        <v>14.84</v>
      </c>
      <c r="U114" s="6">
        <f t="shared" si="89"/>
        <v>15</v>
      </c>
      <c r="V114" s="6"/>
      <c r="W114" s="6" t="s">
        <v>594</v>
      </c>
      <c r="X114" s="6" t="s">
        <v>594</v>
      </c>
      <c r="Y114" s="6">
        <v>167.19</v>
      </c>
      <c r="Z114" s="10">
        <f t="shared" si="90"/>
        <v>21.666479400749061</v>
      </c>
      <c r="AA114" s="6" t="s">
        <v>572</v>
      </c>
      <c r="AB114" s="9" t="s">
        <v>254</v>
      </c>
      <c r="AC114" s="9" t="s">
        <v>254</v>
      </c>
      <c r="AD114" s="6">
        <v>45</v>
      </c>
      <c r="AE114" s="6">
        <v>15.1</v>
      </c>
      <c r="AF114" s="6">
        <f t="shared" si="91"/>
        <v>22.341385767790261</v>
      </c>
      <c r="AG114" s="11">
        <f t="shared" si="92"/>
        <v>0.27753897197065985</v>
      </c>
      <c r="AH114" s="6">
        <f t="shared" si="93"/>
        <v>9.15</v>
      </c>
      <c r="AI114" s="6">
        <f t="shared" si="94"/>
        <v>24.3</v>
      </c>
      <c r="AJ114" s="6">
        <f t="shared" si="95"/>
        <v>22.9</v>
      </c>
      <c r="AK114" s="6" t="e">
        <f t="shared" si="108"/>
        <v>#N/A</v>
      </c>
      <c r="AL114" s="6" t="e">
        <f t="shared" si="108"/>
        <v>#N/A</v>
      </c>
      <c r="AM114" s="6" t="e">
        <f t="shared" si="108"/>
        <v>#N/A</v>
      </c>
      <c r="AN114" s="6" t="e">
        <f t="shared" si="108"/>
        <v>#N/A</v>
      </c>
      <c r="AO114" s="6" t="e">
        <f t="shared" si="108"/>
        <v>#N/A</v>
      </c>
      <c r="AP114" s="8">
        <f t="shared" si="96"/>
        <v>0.56999999999999995</v>
      </c>
      <c r="AQ114" s="8">
        <f t="shared" si="97"/>
        <v>0</v>
      </c>
      <c r="AR114" s="6">
        <f t="shared" si="98"/>
        <v>0</v>
      </c>
      <c r="AS114" s="42">
        <f t="shared" si="99"/>
        <v>398</v>
      </c>
      <c r="AT114" s="6" t="e">
        <f t="shared" si="109"/>
        <v>#N/A</v>
      </c>
      <c r="AU114" s="6" t="e">
        <f t="shared" si="109"/>
        <v>#N/A</v>
      </c>
      <c r="AV114" s="6" t="e">
        <f t="shared" si="109"/>
        <v>#N/A</v>
      </c>
      <c r="AW114" s="6" t="e">
        <f t="shared" si="109"/>
        <v>#N/A</v>
      </c>
      <c r="AX114" s="6" t="e">
        <f t="shared" si="109"/>
        <v>#N/A</v>
      </c>
      <c r="AY114" s="6" t="e">
        <f t="shared" si="109"/>
        <v>#N/A</v>
      </c>
      <c r="AZ114" s="6" t="e">
        <f t="shared" si="109"/>
        <v>#N/A</v>
      </c>
      <c r="BA114" s="6" t="e">
        <f t="shared" si="109"/>
        <v>#N/A</v>
      </c>
      <c r="BB114" s="6">
        <f t="shared" si="100"/>
        <v>1.9</v>
      </c>
      <c r="BC114" s="6">
        <f t="shared" si="101"/>
        <v>97.12</v>
      </c>
      <c r="BD114" s="6" t="str">
        <f t="shared" si="102"/>
        <v>BPQL</v>
      </c>
      <c r="BE114" s="6">
        <f t="shared" si="103"/>
        <v>1.42</v>
      </c>
      <c r="BF114" s="6">
        <f t="shared" si="106"/>
        <v>99.75</v>
      </c>
      <c r="BG114" s="6">
        <f t="shared" si="106"/>
        <v>99.41</v>
      </c>
      <c r="BH114" s="6">
        <f t="shared" si="106"/>
        <v>26.64</v>
      </c>
      <c r="BI114" s="6" t="str">
        <f t="shared" si="106"/>
        <v>BPQL</v>
      </c>
      <c r="BJ114" s="6" t="e">
        <f t="shared" si="86"/>
        <v>#N/A</v>
      </c>
      <c r="BK114" s="6" t="e">
        <f t="shared" si="86"/>
        <v>#N/A</v>
      </c>
      <c r="BL114" s="6" t="e">
        <f t="shared" si="86"/>
        <v>#N/A</v>
      </c>
      <c r="BM114" s="6" t="e">
        <f t="shared" si="86"/>
        <v>#N/A</v>
      </c>
      <c r="BN114" s="6" t="e">
        <f t="shared" si="86"/>
        <v>#N/A</v>
      </c>
      <c r="BO114" s="6" t="e">
        <f t="shared" si="86"/>
        <v>#N/A</v>
      </c>
      <c r="BP114" s="6" t="e">
        <f t="shared" si="86"/>
        <v>#N/A</v>
      </c>
      <c r="BQ114" s="6" t="e">
        <f t="shared" si="86"/>
        <v>#N/A</v>
      </c>
      <c r="BR114" s="6" t="e">
        <f t="shared" si="86"/>
        <v>#N/A</v>
      </c>
      <c r="BS114" s="6" t="e">
        <f t="shared" si="86"/>
        <v>#N/A</v>
      </c>
      <c r="BT114" s="6" t="e">
        <f t="shared" si="107"/>
        <v>#N/A</v>
      </c>
      <c r="BU114" s="6" t="e">
        <f t="shared" si="107"/>
        <v>#N/A</v>
      </c>
      <c r="BV114" s="6" t="e">
        <f t="shared" si="107"/>
        <v>#N/A</v>
      </c>
      <c r="BW114" s="6" t="e">
        <f t="shared" si="107"/>
        <v>#N/A</v>
      </c>
      <c r="BX114" s="6" t="e">
        <f t="shared" si="107"/>
        <v>#N/A</v>
      </c>
      <c r="BY114" s="6" t="e">
        <f t="shared" si="107"/>
        <v>#N/A</v>
      </c>
      <c r="BZ114" s="6" t="e">
        <f t="shared" si="107"/>
        <v>#N/A</v>
      </c>
      <c r="CA114" s="6" t="e">
        <f t="shared" si="107"/>
        <v>#N/A</v>
      </c>
      <c r="CB114" s="6" t="e">
        <f t="shared" si="107"/>
        <v>#N/A</v>
      </c>
    </row>
    <row r="115" spans="1:80" hidden="1" x14ac:dyDescent="0.2">
      <c r="A115" s="6">
        <v>113</v>
      </c>
      <c r="B115" s="6" t="b">
        <v>1</v>
      </c>
      <c r="C115" s="6" t="s">
        <v>599</v>
      </c>
      <c r="D115" s="6" t="s">
        <v>679</v>
      </c>
      <c r="E115" s="6" t="str">
        <f t="shared" si="87"/>
        <v>CN29</v>
      </c>
      <c r="F115" s="6" t="s">
        <v>587</v>
      </c>
      <c r="G115" s="7">
        <v>3</v>
      </c>
      <c r="H115" s="7" t="s">
        <v>628</v>
      </c>
      <c r="I115" s="7" t="s">
        <v>983</v>
      </c>
      <c r="J115" s="6" t="s">
        <v>569</v>
      </c>
      <c r="K115" s="6" t="s">
        <v>570</v>
      </c>
      <c r="L115" s="10">
        <v>10.996</v>
      </c>
      <c r="M115" s="6">
        <v>14</v>
      </c>
      <c r="N115" s="6"/>
      <c r="O115" s="6"/>
      <c r="P115" s="6">
        <v>300</v>
      </c>
      <c r="Q115" s="8">
        <f t="shared" si="88"/>
        <v>329.43058303121455</v>
      </c>
      <c r="R115" s="6">
        <v>7</v>
      </c>
      <c r="S115" s="6"/>
      <c r="T115" s="6">
        <v>14.89</v>
      </c>
      <c r="U115" s="6">
        <f t="shared" si="89"/>
        <v>15</v>
      </c>
      <c r="V115" s="6"/>
      <c r="W115" s="6" t="s">
        <v>594</v>
      </c>
      <c r="X115" s="6" t="s">
        <v>594</v>
      </c>
      <c r="Y115" s="6">
        <v>167.19</v>
      </c>
      <c r="Z115" s="10">
        <f t="shared" si="90"/>
        <v>21.666479400749061</v>
      </c>
      <c r="AA115" s="6" t="s">
        <v>572</v>
      </c>
      <c r="AB115" s="9" t="s">
        <v>601</v>
      </c>
      <c r="AC115" s="9" t="s">
        <v>601</v>
      </c>
      <c r="AD115" s="6">
        <v>45</v>
      </c>
      <c r="AE115" s="6">
        <v>9.6</v>
      </c>
      <c r="AF115" s="6">
        <f t="shared" si="91"/>
        <v>13.98445692883895</v>
      </c>
      <c r="AG115" s="11">
        <f t="shared" si="92"/>
        <v>0.17372386117577066</v>
      </c>
      <c r="AH115" s="6">
        <f t="shared" si="93"/>
        <v>9.15</v>
      </c>
      <c r="AI115" s="6">
        <f t="shared" si="94"/>
        <v>25.2</v>
      </c>
      <c r="AJ115" s="6">
        <f t="shared" si="95"/>
        <v>21.8</v>
      </c>
      <c r="AK115" s="6" t="e">
        <f t="shared" si="108"/>
        <v>#N/A</v>
      </c>
      <c r="AL115" s="6" t="e">
        <f t="shared" si="108"/>
        <v>#N/A</v>
      </c>
      <c r="AM115" s="6" t="e">
        <f t="shared" si="108"/>
        <v>#N/A</v>
      </c>
      <c r="AN115" s="6" t="e">
        <f t="shared" si="108"/>
        <v>#N/A</v>
      </c>
      <c r="AO115" s="6" t="e">
        <f t="shared" si="108"/>
        <v>#N/A</v>
      </c>
      <c r="AP115" s="8">
        <f t="shared" si="96"/>
        <v>0.6</v>
      </c>
      <c r="AQ115" s="8">
        <f t="shared" si="97"/>
        <v>0</v>
      </c>
      <c r="AR115" s="6">
        <f t="shared" si="98"/>
        <v>0</v>
      </c>
      <c r="AS115" s="42">
        <f t="shared" si="99"/>
        <v>447</v>
      </c>
      <c r="AT115" s="6" t="e">
        <f t="shared" si="109"/>
        <v>#N/A</v>
      </c>
      <c r="AU115" s="6" t="e">
        <f t="shared" si="109"/>
        <v>#N/A</v>
      </c>
      <c r="AV115" s="6" t="e">
        <f t="shared" si="109"/>
        <v>#N/A</v>
      </c>
      <c r="AW115" s="6" t="e">
        <f t="shared" si="109"/>
        <v>#N/A</v>
      </c>
      <c r="AX115" s="6" t="e">
        <f t="shared" si="109"/>
        <v>#N/A</v>
      </c>
      <c r="AY115" s="6" t="e">
        <f t="shared" si="109"/>
        <v>#N/A</v>
      </c>
      <c r="AZ115" s="6" t="e">
        <f t="shared" si="109"/>
        <v>#N/A</v>
      </c>
      <c r="BA115" s="6" t="e">
        <f t="shared" si="109"/>
        <v>#N/A</v>
      </c>
      <c r="BB115" s="6">
        <f t="shared" si="100"/>
        <v>1.9</v>
      </c>
      <c r="BC115" s="6">
        <f t="shared" si="101"/>
        <v>97.18</v>
      </c>
      <c r="BD115" s="6" t="str">
        <f t="shared" si="102"/>
        <v>BPQL</v>
      </c>
      <c r="BE115" s="6">
        <f t="shared" si="103"/>
        <v>1.43</v>
      </c>
      <c r="BF115" s="6">
        <f t="shared" si="106"/>
        <v>99.76</v>
      </c>
      <c r="BG115" s="6">
        <f t="shared" si="106"/>
        <v>99.5</v>
      </c>
      <c r="BH115" s="6">
        <f t="shared" si="106"/>
        <v>26.72</v>
      </c>
      <c r="BI115" s="6" t="str">
        <f t="shared" si="106"/>
        <v>BPQL</v>
      </c>
      <c r="BJ115" s="6" t="e">
        <f t="shared" si="86"/>
        <v>#N/A</v>
      </c>
      <c r="BK115" s="6" t="e">
        <f t="shared" si="86"/>
        <v>#N/A</v>
      </c>
      <c r="BL115" s="6" t="e">
        <f t="shared" si="86"/>
        <v>#N/A</v>
      </c>
      <c r="BM115" s="6" t="e">
        <f t="shared" si="86"/>
        <v>#N/A</v>
      </c>
      <c r="BN115" s="6" t="e">
        <f t="shared" si="86"/>
        <v>#N/A</v>
      </c>
      <c r="BO115" s="6" t="e">
        <f t="shared" si="86"/>
        <v>#N/A</v>
      </c>
      <c r="BP115" s="6" t="e">
        <f t="shared" si="86"/>
        <v>#N/A</v>
      </c>
      <c r="BQ115" s="6" t="e">
        <f t="shared" si="86"/>
        <v>#N/A</v>
      </c>
      <c r="BR115" s="6" t="e">
        <f t="shared" si="86"/>
        <v>#N/A</v>
      </c>
      <c r="BS115" s="6" t="e">
        <f t="shared" si="86"/>
        <v>#N/A</v>
      </c>
      <c r="BT115" s="6" t="e">
        <f t="shared" si="107"/>
        <v>#N/A</v>
      </c>
      <c r="BU115" s="6" t="e">
        <f t="shared" si="107"/>
        <v>#N/A</v>
      </c>
      <c r="BV115" s="6" t="e">
        <f t="shared" si="107"/>
        <v>#N/A</v>
      </c>
      <c r="BW115" s="6" t="e">
        <f t="shared" si="107"/>
        <v>#N/A</v>
      </c>
      <c r="BX115" s="6" t="e">
        <f t="shared" si="107"/>
        <v>#N/A</v>
      </c>
      <c r="BY115" s="6" t="e">
        <f t="shared" si="107"/>
        <v>#N/A</v>
      </c>
      <c r="BZ115" s="6" t="e">
        <f t="shared" si="107"/>
        <v>#N/A</v>
      </c>
      <c r="CA115" s="6" t="e">
        <f t="shared" si="107"/>
        <v>#N/A</v>
      </c>
      <c r="CB115" s="6" t="e">
        <f t="shared" si="107"/>
        <v>#N/A</v>
      </c>
    </row>
    <row r="116" spans="1:80" hidden="1" x14ac:dyDescent="0.2">
      <c r="A116" s="6">
        <v>114</v>
      </c>
      <c r="B116" s="6" t="b">
        <v>1</v>
      </c>
      <c r="C116" s="6" t="s">
        <v>600</v>
      </c>
      <c r="D116" s="6" t="s">
        <v>681</v>
      </c>
      <c r="E116" s="6" t="str">
        <f t="shared" si="87"/>
        <v>CN29</v>
      </c>
      <c r="F116" s="6" t="s">
        <v>587</v>
      </c>
      <c r="G116" s="7">
        <v>3</v>
      </c>
      <c r="H116" s="7" t="s">
        <v>628</v>
      </c>
      <c r="I116" s="7" t="s">
        <v>983</v>
      </c>
      <c r="J116" s="6" t="s">
        <v>569</v>
      </c>
      <c r="K116" s="6" t="s">
        <v>570</v>
      </c>
      <c r="L116" s="10">
        <v>10.996</v>
      </c>
      <c r="M116" s="6">
        <v>14</v>
      </c>
      <c r="N116" s="6"/>
      <c r="O116" s="6"/>
      <c r="P116" s="6">
        <v>300</v>
      </c>
      <c r="Q116" s="8">
        <f t="shared" si="88"/>
        <v>329.43058303121455</v>
      </c>
      <c r="R116" s="6">
        <v>7</v>
      </c>
      <c r="S116" s="6"/>
      <c r="T116" s="6">
        <v>14.94</v>
      </c>
      <c r="U116" s="6">
        <f t="shared" si="89"/>
        <v>15</v>
      </c>
      <c r="V116" s="6"/>
      <c r="W116" s="6" t="s">
        <v>594</v>
      </c>
      <c r="X116" s="6" t="s">
        <v>594</v>
      </c>
      <c r="Y116" s="6">
        <v>167.19</v>
      </c>
      <c r="Z116" s="10">
        <f t="shared" si="90"/>
        <v>21.666479400749061</v>
      </c>
      <c r="AA116" s="6" t="s">
        <v>572</v>
      </c>
      <c r="AB116" s="9" t="s">
        <v>296</v>
      </c>
      <c r="AC116" s="9" t="s">
        <v>296</v>
      </c>
      <c r="AD116" s="6">
        <v>20.734000000000002</v>
      </c>
      <c r="AE116" s="6">
        <v>1.6</v>
      </c>
      <c r="AF116" s="6">
        <f t="shared" si="91"/>
        <v>3.9204119850187267</v>
      </c>
      <c r="AG116" s="11">
        <f t="shared" si="92"/>
        <v>2.2439654007716737E-2</v>
      </c>
      <c r="AH116" s="6">
        <f t="shared" si="93"/>
        <v>9.1300000000000008</v>
      </c>
      <c r="AI116" s="6">
        <f t="shared" si="94"/>
        <v>33.299999999999997</v>
      </c>
      <c r="AJ116" s="6">
        <f t="shared" si="95"/>
        <v>10.8</v>
      </c>
      <c r="AK116" s="6" t="e">
        <f t="shared" si="108"/>
        <v>#N/A</v>
      </c>
      <c r="AL116" s="6" t="e">
        <f t="shared" si="108"/>
        <v>#N/A</v>
      </c>
      <c r="AM116" s="6" t="e">
        <f t="shared" si="108"/>
        <v>#N/A</v>
      </c>
      <c r="AN116" s="6" t="e">
        <f t="shared" si="108"/>
        <v>#N/A</v>
      </c>
      <c r="AO116" s="6" t="e">
        <f t="shared" si="108"/>
        <v>#N/A</v>
      </c>
      <c r="AP116" s="8">
        <f t="shared" si="96"/>
        <v>0.51</v>
      </c>
      <c r="AQ116" s="8">
        <f t="shared" si="97"/>
        <v>0</v>
      </c>
      <c r="AR116" s="6">
        <f t="shared" si="98"/>
        <v>0</v>
      </c>
      <c r="AS116" s="42">
        <f t="shared" si="99"/>
        <v>62.7</v>
      </c>
      <c r="AT116" s="6" t="e">
        <f t="shared" si="109"/>
        <v>#N/A</v>
      </c>
      <c r="AU116" s="6" t="e">
        <f t="shared" si="109"/>
        <v>#N/A</v>
      </c>
      <c r="AV116" s="6" t="e">
        <f t="shared" si="109"/>
        <v>#N/A</v>
      </c>
      <c r="AW116" s="6" t="e">
        <f t="shared" si="109"/>
        <v>#N/A</v>
      </c>
      <c r="AX116" s="6" t="e">
        <f t="shared" si="109"/>
        <v>#N/A</v>
      </c>
      <c r="AY116" s="6" t="e">
        <f t="shared" si="109"/>
        <v>#N/A</v>
      </c>
      <c r="AZ116" s="6" t="e">
        <f t="shared" si="109"/>
        <v>#N/A</v>
      </c>
      <c r="BA116" s="6" t="e">
        <f t="shared" si="109"/>
        <v>#N/A</v>
      </c>
      <c r="BB116" s="6">
        <f t="shared" si="100"/>
        <v>2.0099999999999998</v>
      </c>
      <c r="BC116" s="6">
        <f t="shared" si="101"/>
        <v>96.93</v>
      </c>
      <c r="BD116" s="6" t="str">
        <f t="shared" si="102"/>
        <v>BPQL</v>
      </c>
      <c r="BE116" s="6">
        <f t="shared" si="103"/>
        <v>1.53</v>
      </c>
      <c r="BF116" s="6">
        <f t="shared" si="106"/>
        <v>99.89</v>
      </c>
      <c r="BG116" s="6">
        <f t="shared" si="106"/>
        <v>99.6</v>
      </c>
      <c r="BH116" s="6">
        <f t="shared" si="106"/>
        <v>26.94</v>
      </c>
      <c r="BI116" s="6" t="str">
        <f t="shared" si="106"/>
        <v>BPQL</v>
      </c>
      <c r="BJ116" s="6" t="e">
        <f t="shared" si="86"/>
        <v>#N/A</v>
      </c>
      <c r="BK116" s="6" t="e">
        <f t="shared" si="86"/>
        <v>#N/A</v>
      </c>
      <c r="BL116" s="6" t="e">
        <f t="shared" si="86"/>
        <v>#N/A</v>
      </c>
      <c r="BM116" s="6" t="e">
        <f t="shared" si="86"/>
        <v>#N/A</v>
      </c>
      <c r="BN116" s="6" t="e">
        <f t="shared" si="86"/>
        <v>#N/A</v>
      </c>
      <c r="BO116" s="6" t="e">
        <f t="shared" si="86"/>
        <v>#N/A</v>
      </c>
      <c r="BP116" s="6" t="e">
        <f t="shared" si="86"/>
        <v>#N/A</v>
      </c>
      <c r="BQ116" s="6" t="e">
        <f t="shared" si="86"/>
        <v>#N/A</v>
      </c>
      <c r="BR116" s="6" t="e">
        <f t="shared" si="86"/>
        <v>#N/A</v>
      </c>
      <c r="BS116" s="6" t="e">
        <f t="shared" si="86"/>
        <v>#N/A</v>
      </c>
      <c r="BT116" s="6" t="e">
        <f t="shared" si="107"/>
        <v>#N/A</v>
      </c>
      <c r="BU116" s="6" t="e">
        <f t="shared" si="107"/>
        <v>#N/A</v>
      </c>
      <c r="BV116" s="6" t="e">
        <f t="shared" si="107"/>
        <v>#N/A</v>
      </c>
      <c r="BW116" s="6" t="e">
        <f t="shared" si="107"/>
        <v>#N/A</v>
      </c>
      <c r="BX116" s="6" t="e">
        <f t="shared" si="107"/>
        <v>#N/A</v>
      </c>
      <c r="BY116" s="6" t="e">
        <f t="shared" si="107"/>
        <v>#N/A</v>
      </c>
      <c r="BZ116" s="6" t="e">
        <f t="shared" si="107"/>
        <v>#N/A</v>
      </c>
      <c r="CA116" s="6" t="e">
        <f t="shared" si="107"/>
        <v>#N/A</v>
      </c>
      <c r="CB116" s="6" t="e">
        <f t="shared" si="107"/>
        <v>#N/A</v>
      </c>
    </row>
    <row r="117" spans="1:80" hidden="1" x14ac:dyDescent="0.2">
      <c r="A117" s="6">
        <v>115</v>
      </c>
      <c r="B117" s="6" t="b">
        <v>1</v>
      </c>
      <c r="C117" s="6" t="s">
        <v>629</v>
      </c>
      <c r="D117" s="6" t="s">
        <v>672</v>
      </c>
      <c r="E117" s="6" t="str">
        <f t="shared" si="87"/>
        <v>CN29</v>
      </c>
      <c r="F117" s="6" t="s">
        <v>633</v>
      </c>
      <c r="G117" s="7">
        <v>1</v>
      </c>
      <c r="H117" s="7" t="s">
        <v>628</v>
      </c>
      <c r="I117" s="7" t="s">
        <v>983</v>
      </c>
      <c r="J117" s="6" t="s">
        <v>569</v>
      </c>
      <c r="K117" s="6" t="s">
        <v>570</v>
      </c>
      <c r="L117" s="10">
        <v>10.996</v>
      </c>
      <c r="M117" s="6">
        <v>14</v>
      </c>
      <c r="N117" s="6"/>
      <c r="O117" s="6"/>
      <c r="P117" s="6">
        <v>400</v>
      </c>
      <c r="Q117" s="8">
        <f t="shared" si="88"/>
        <v>439.89509389905118</v>
      </c>
      <c r="R117" s="6">
        <v>6.7</v>
      </c>
      <c r="S117" s="6"/>
      <c r="T117" s="6">
        <v>2.91</v>
      </c>
      <c r="U117" s="6">
        <f t="shared" si="89"/>
        <v>0</v>
      </c>
      <c r="V117" s="6"/>
      <c r="W117" s="6" t="s">
        <v>634</v>
      </c>
      <c r="X117" s="6" t="s">
        <v>634</v>
      </c>
      <c r="Y117" s="6">
        <v>213.55</v>
      </c>
      <c r="Z117" s="10">
        <f t="shared" si="90"/>
        <v>22.650837988826815</v>
      </c>
      <c r="AA117" s="6" t="s">
        <v>572</v>
      </c>
      <c r="AB117" s="9" t="s">
        <v>219</v>
      </c>
      <c r="AC117" s="9" t="s">
        <v>221</v>
      </c>
      <c r="AD117" s="6">
        <v>149.99</v>
      </c>
      <c r="AE117" s="6">
        <v>21.91</v>
      </c>
      <c r="AF117" s="6">
        <f t="shared" si="91"/>
        <v>22.38435754189944</v>
      </c>
      <c r="AG117" s="11">
        <f t="shared" si="92"/>
        <v>0.69410167063781725</v>
      </c>
      <c r="AH117" s="6" t="e">
        <f t="shared" si="93"/>
        <v>#N/A</v>
      </c>
      <c r="AI117" s="6" t="e">
        <f t="shared" si="94"/>
        <v>#N/A</v>
      </c>
      <c r="AJ117" s="6" t="e">
        <f t="shared" si="95"/>
        <v>#N/A</v>
      </c>
      <c r="AK117" s="6" t="e">
        <f t="shared" si="108"/>
        <v>#N/A</v>
      </c>
      <c r="AL117" s="6" t="e">
        <f t="shared" si="108"/>
        <v>#N/A</v>
      </c>
      <c r="AM117" s="6" t="e">
        <f t="shared" si="108"/>
        <v>#N/A</v>
      </c>
      <c r="AN117" s="6" t="e">
        <f t="shared" si="108"/>
        <v>#N/A</v>
      </c>
      <c r="AO117" s="6" t="e">
        <f t="shared" si="108"/>
        <v>#N/A</v>
      </c>
      <c r="AP117" s="8">
        <f t="shared" si="96"/>
        <v>0.62</v>
      </c>
      <c r="AQ117" s="8">
        <f t="shared" si="97"/>
        <v>0</v>
      </c>
      <c r="AR117" s="6">
        <f t="shared" si="98"/>
        <v>0</v>
      </c>
      <c r="AS117" s="42">
        <f t="shared" si="99"/>
        <v>107</v>
      </c>
      <c r="AT117" s="6" t="e">
        <f t="shared" si="109"/>
        <v>#N/A</v>
      </c>
      <c r="AU117" s="6" t="e">
        <f t="shared" si="109"/>
        <v>#N/A</v>
      </c>
      <c r="AV117" s="6" t="e">
        <f t="shared" si="109"/>
        <v>#N/A</v>
      </c>
      <c r="AW117" s="6" t="e">
        <f t="shared" si="109"/>
        <v>#N/A</v>
      </c>
      <c r="AX117" s="6" t="e">
        <f t="shared" si="109"/>
        <v>#N/A</v>
      </c>
      <c r="AY117" s="6" t="e">
        <f t="shared" si="109"/>
        <v>#N/A</v>
      </c>
      <c r="AZ117" s="6" t="e">
        <f t="shared" si="109"/>
        <v>#N/A</v>
      </c>
      <c r="BA117" s="6" t="e">
        <f t="shared" si="109"/>
        <v>#N/A</v>
      </c>
      <c r="BB117" s="6">
        <f t="shared" si="100"/>
        <v>2.1800000000000002</v>
      </c>
      <c r="BC117" s="6">
        <f t="shared" si="101"/>
        <v>96.69</v>
      </c>
      <c r="BD117" s="6" t="str">
        <f t="shared" si="102"/>
        <v>BPQL</v>
      </c>
      <c r="BE117" s="6">
        <f t="shared" si="103"/>
        <v>1.54</v>
      </c>
      <c r="BF117" s="6">
        <f t="shared" si="106"/>
        <v>99.71</v>
      </c>
      <c r="BG117" s="6">
        <f t="shared" si="106"/>
        <v>99.57</v>
      </c>
      <c r="BH117" s="6">
        <f t="shared" si="106"/>
        <v>28.32</v>
      </c>
      <c r="BI117" s="6" t="str">
        <f t="shared" si="106"/>
        <v>BPQL</v>
      </c>
      <c r="BJ117" s="6" t="e">
        <f t="shared" si="86"/>
        <v>#N/A</v>
      </c>
      <c r="BK117" s="6" t="e">
        <f t="shared" si="86"/>
        <v>#N/A</v>
      </c>
      <c r="BL117" s="6" t="e">
        <f t="shared" si="86"/>
        <v>#N/A</v>
      </c>
      <c r="BM117" s="6" t="e">
        <f t="shared" si="86"/>
        <v>#N/A</v>
      </c>
      <c r="BN117" s="6" t="e">
        <f t="shared" si="86"/>
        <v>#N/A</v>
      </c>
      <c r="BO117" s="6" t="e">
        <f t="shared" si="86"/>
        <v>#N/A</v>
      </c>
      <c r="BP117" s="6" t="e">
        <f t="shared" si="86"/>
        <v>#N/A</v>
      </c>
      <c r="BQ117" s="6" t="e">
        <f t="shared" si="86"/>
        <v>#N/A</v>
      </c>
      <c r="BR117" s="6" t="e">
        <f t="shared" si="86"/>
        <v>#N/A</v>
      </c>
      <c r="BS117" s="6" t="e">
        <f t="shared" si="86"/>
        <v>#N/A</v>
      </c>
      <c r="BT117" s="6" t="e">
        <f t="shared" si="107"/>
        <v>#N/A</v>
      </c>
      <c r="BU117" s="6" t="e">
        <f t="shared" si="107"/>
        <v>#N/A</v>
      </c>
      <c r="BV117" s="6" t="e">
        <f t="shared" si="107"/>
        <v>#N/A</v>
      </c>
      <c r="BW117" s="6" t="e">
        <f t="shared" si="107"/>
        <v>#N/A</v>
      </c>
      <c r="BX117" s="6" t="e">
        <f t="shared" si="107"/>
        <v>#N/A</v>
      </c>
      <c r="BY117" s="6" t="e">
        <f t="shared" si="107"/>
        <v>#N/A</v>
      </c>
      <c r="BZ117" s="6" t="e">
        <f t="shared" si="107"/>
        <v>#N/A</v>
      </c>
      <c r="CA117" s="6" t="e">
        <f t="shared" si="107"/>
        <v>#N/A</v>
      </c>
      <c r="CB117" s="6" t="e">
        <f t="shared" si="107"/>
        <v>#N/A</v>
      </c>
    </row>
    <row r="118" spans="1:80" hidden="1" x14ac:dyDescent="0.2">
      <c r="A118" s="6">
        <v>116</v>
      </c>
      <c r="B118" s="6" t="b">
        <v>1</v>
      </c>
      <c r="C118" s="6" t="s">
        <v>630</v>
      </c>
      <c r="D118" s="6" t="s">
        <v>673</v>
      </c>
      <c r="E118" s="6" t="str">
        <f t="shared" si="87"/>
        <v>CN29</v>
      </c>
      <c r="F118" s="6" t="s">
        <v>633</v>
      </c>
      <c r="G118" s="7">
        <v>1</v>
      </c>
      <c r="H118" s="7" t="s">
        <v>628</v>
      </c>
      <c r="I118" s="7" t="s">
        <v>983</v>
      </c>
      <c r="J118" s="6" t="s">
        <v>569</v>
      </c>
      <c r="K118" s="6" t="s">
        <v>570</v>
      </c>
      <c r="L118" s="10">
        <v>10.996</v>
      </c>
      <c r="M118" s="6">
        <v>14</v>
      </c>
      <c r="N118" s="6"/>
      <c r="O118" s="6"/>
      <c r="P118" s="6">
        <v>400</v>
      </c>
      <c r="Q118" s="8">
        <f t="shared" si="88"/>
        <v>439.89509389905118</v>
      </c>
      <c r="R118" s="6">
        <v>6.7</v>
      </c>
      <c r="S118" s="6"/>
      <c r="T118" s="6">
        <v>2.91</v>
      </c>
      <c r="U118" s="6">
        <f t="shared" si="89"/>
        <v>0</v>
      </c>
      <c r="V118" s="6"/>
      <c r="W118" s="6" t="s">
        <v>634</v>
      </c>
      <c r="X118" s="6" t="s">
        <v>634</v>
      </c>
      <c r="Y118" s="6">
        <v>213.55</v>
      </c>
      <c r="Z118" s="10">
        <f t="shared" si="90"/>
        <v>22.650837988826815</v>
      </c>
      <c r="AA118" s="6" t="s">
        <v>572</v>
      </c>
      <c r="AB118" s="9" t="s">
        <v>256</v>
      </c>
      <c r="AC118" s="9" t="s">
        <v>256</v>
      </c>
      <c r="AD118" s="6">
        <v>30</v>
      </c>
      <c r="AE118" s="6">
        <v>21.79</v>
      </c>
      <c r="AF118" s="6">
        <f t="shared" si="91"/>
        <v>23.233147113594036</v>
      </c>
      <c r="AG118" s="11">
        <f t="shared" si="92"/>
        <v>0.14409385076125195</v>
      </c>
      <c r="AH118" s="6" t="e">
        <f t="shared" si="93"/>
        <v>#N/A</v>
      </c>
      <c r="AI118" s="6" t="e">
        <f t="shared" si="94"/>
        <v>#N/A</v>
      </c>
      <c r="AJ118" s="6" t="e">
        <f t="shared" si="95"/>
        <v>#N/A</v>
      </c>
      <c r="AK118" s="6" t="e">
        <f t="shared" si="108"/>
        <v>#N/A</v>
      </c>
      <c r="AL118" s="6" t="e">
        <f t="shared" si="108"/>
        <v>#N/A</v>
      </c>
      <c r="AM118" s="6" t="e">
        <f t="shared" si="108"/>
        <v>#N/A</v>
      </c>
      <c r="AN118" s="6" t="e">
        <f t="shared" si="108"/>
        <v>#N/A</v>
      </c>
      <c r="AO118" s="6" t="e">
        <f t="shared" si="108"/>
        <v>#N/A</v>
      </c>
      <c r="AP118" s="8">
        <f t="shared" si="96"/>
        <v>0.99</v>
      </c>
      <c r="AQ118" s="8">
        <f t="shared" si="97"/>
        <v>0</v>
      </c>
      <c r="AR118" s="6">
        <f t="shared" si="98"/>
        <v>0</v>
      </c>
      <c r="AS118" s="42" t="e">
        <f t="shared" si="99"/>
        <v>#N/A</v>
      </c>
      <c r="AT118" s="6" t="e">
        <f t="shared" si="109"/>
        <v>#N/A</v>
      </c>
      <c r="AU118" s="6" t="e">
        <f t="shared" si="109"/>
        <v>#N/A</v>
      </c>
      <c r="AV118" s="6" t="e">
        <f t="shared" si="109"/>
        <v>#N/A</v>
      </c>
      <c r="AW118" s="6" t="e">
        <f t="shared" si="109"/>
        <v>#N/A</v>
      </c>
      <c r="AX118" s="6" t="e">
        <f t="shared" si="109"/>
        <v>#N/A</v>
      </c>
      <c r="AY118" s="6" t="e">
        <f t="shared" si="109"/>
        <v>#N/A</v>
      </c>
      <c r="AZ118" s="6" t="e">
        <f t="shared" si="109"/>
        <v>#N/A</v>
      </c>
      <c r="BA118" s="6" t="e">
        <f t="shared" si="109"/>
        <v>#N/A</v>
      </c>
      <c r="BB118" s="6">
        <f t="shared" si="100"/>
        <v>2.21</v>
      </c>
      <c r="BC118" s="6">
        <f t="shared" si="101"/>
        <v>96.57</v>
      </c>
      <c r="BD118" s="6" t="str">
        <f t="shared" si="102"/>
        <v>BPQL</v>
      </c>
      <c r="BE118" s="6">
        <f t="shared" si="103"/>
        <v>1.57</v>
      </c>
      <c r="BF118" s="6">
        <f t="shared" si="106"/>
        <v>99.73</v>
      </c>
      <c r="BG118" s="6">
        <f t="shared" si="106"/>
        <v>99.51</v>
      </c>
      <c r="BH118" s="6">
        <f t="shared" si="106"/>
        <v>28.13</v>
      </c>
      <c r="BI118" s="6" t="str">
        <f t="shared" si="106"/>
        <v>BPQL</v>
      </c>
      <c r="BJ118" s="6" t="e">
        <f t="shared" si="86"/>
        <v>#N/A</v>
      </c>
      <c r="BK118" s="6" t="e">
        <f t="shared" si="86"/>
        <v>#N/A</v>
      </c>
      <c r="BL118" s="6" t="e">
        <f t="shared" si="86"/>
        <v>#N/A</v>
      </c>
      <c r="BM118" s="6" t="e">
        <f t="shared" si="86"/>
        <v>#N/A</v>
      </c>
      <c r="BN118" s="6" t="e">
        <f t="shared" si="86"/>
        <v>#N/A</v>
      </c>
      <c r="BO118" s="6" t="e">
        <f t="shared" si="86"/>
        <v>#N/A</v>
      </c>
      <c r="BP118" s="6" t="e">
        <f t="shared" ref="BJ118:BY143" si="110">VLOOKUP($C118,data_Gmap,COLUMN()-COLUMN($BJ$2)+4,FALSE)</f>
        <v>#N/A</v>
      </c>
      <c r="BQ118" s="6" t="e">
        <f t="shared" si="110"/>
        <v>#N/A</v>
      </c>
      <c r="BR118" s="6" t="e">
        <f t="shared" si="110"/>
        <v>#N/A</v>
      </c>
      <c r="BS118" s="6" t="e">
        <f t="shared" si="110"/>
        <v>#N/A</v>
      </c>
      <c r="BT118" s="6" t="e">
        <f t="shared" si="107"/>
        <v>#N/A</v>
      </c>
      <c r="BU118" s="6" t="e">
        <f t="shared" si="107"/>
        <v>#N/A</v>
      </c>
      <c r="BV118" s="6" t="e">
        <f t="shared" si="107"/>
        <v>#N/A</v>
      </c>
      <c r="BW118" s="6" t="e">
        <f t="shared" si="107"/>
        <v>#N/A</v>
      </c>
      <c r="BX118" s="6" t="e">
        <f t="shared" si="107"/>
        <v>#N/A</v>
      </c>
      <c r="BY118" s="6" t="e">
        <f t="shared" si="107"/>
        <v>#N/A</v>
      </c>
      <c r="BZ118" s="6" t="e">
        <f t="shared" si="107"/>
        <v>#N/A</v>
      </c>
      <c r="CA118" s="6" t="e">
        <f t="shared" si="107"/>
        <v>#N/A</v>
      </c>
      <c r="CB118" s="6" t="e">
        <f t="shared" si="107"/>
        <v>#N/A</v>
      </c>
    </row>
    <row r="119" spans="1:80" hidden="1" x14ac:dyDescent="0.2">
      <c r="A119" s="6">
        <v>117</v>
      </c>
      <c r="B119" s="6" t="b">
        <v>1</v>
      </c>
      <c r="C119" s="6" t="s">
        <v>631</v>
      </c>
      <c r="D119" s="6" t="s">
        <v>674</v>
      </c>
      <c r="E119" s="6" t="str">
        <f t="shared" si="87"/>
        <v>CN29</v>
      </c>
      <c r="F119" s="6" t="s">
        <v>633</v>
      </c>
      <c r="G119" s="7">
        <v>1</v>
      </c>
      <c r="H119" s="7" t="s">
        <v>628</v>
      </c>
      <c r="I119" s="7" t="s">
        <v>983</v>
      </c>
      <c r="J119" s="6" t="s">
        <v>569</v>
      </c>
      <c r="K119" s="6" t="s">
        <v>570</v>
      </c>
      <c r="L119" s="10">
        <v>10.996</v>
      </c>
      <c r="M119" s="6">
        <v>14</v>
      </c>
      <c r="N119" s="6"/>
      <c r="O119" s="6"/>
      <c r="P119" s="6">
        <v>400</v>
      </c>
      <c r="Q119" s="8">
        <f t="shared" si="88"/>
        <v>439.89509389905118</v>
      </c>
      <c r="R119" s="6">
        <v>6.7</v>
      </c>
      <c r="S119" s="6"/>
      <c r="T119" s="6">
        <v>2.88</v>
      </c>
      <c r="U119" s="6">
        <f t="shared" si="89"/>
        <v>0</v>
      </c>
      <c r="V119" s="6"/>
      <c r="W119" s="6" t="s">
        <v>634</v>
      </c>
      <c r="X119" s="6" t="s">
        <v>634</v>
      </c>
      <c r="Y119" s="6">
        <v>213.55</v>
      </c>
      <c r="Z119" s="10">
        <f t="shared" si="90"/>
        <v>22.650837988826815</v>
      </c>
      <c r="AA119" s="6" t="s">
        <v>572</v>
      </c>
      <c r="AB119" s="9" t="s">
        <v>257</v>
      </c>
      <c r="AC119" s="9" t="s">
        <v>257</v>
      </c>
      <c r="AD119" s="6">
        <v>29.373999999999999</v>
      </c>
      <c r="AE119" s="6">
        <v>21</v>
      </c>
      <c r="AF119" s="6">
        <f t="shared" si="91"/>
        <v>21.969832402234637</v>
      </c>
      <c r="AG119" s="11">
        <f t="shared" si="92"/>
        <v>0.13341540684017303</v>
      </c>
      <c r="AH119" s="6" t="e">
        <f t="shared" si="93"/>
        <v>#N/A</v>
      </c>
      <c r="AI119" s="6" t="e">
        <f t="shared" si="94"/>
        <v>#N/A</v>
      </c>
      <c r="AJ119" s="6" t="e">
        <f t="shared" si="95"/>
        <v>#N/A</v>
      </c>
      <c r="AK119" s="6" t="e">
        <f t="shared" si="108"/>
        <v>#N/A</v>
      </c>
      <c r="AL119" s="6" t="e">
        <f t="shared" si="108"/>
        <v>#N/A</v>
      </c>
      <c r="AM119" s="6" t="e">
        <f t="shared" si="108"/>
        <v>#N/A</v>
      </c>
      <c r="AN119" s="6" t="e">
        <f t="shared" si="108"/>
        <v>#N/A</v>
      </c>
      <c r="AO119" s="6" t="e">
        <f t="shared" si="108"/>
        <v>#N/A</v>
      </c>
      <c r="AP119" s="8">
        <f t="shared" si="96"/>
        <v>0.9</v>
      </c>
      <c r="AQ119" s="8">
        <f t="shared" si="97"/>
        <v>0</v>
      </c>
      <c r="AR119" s="6">
        <f t="shared" si="98"/>
        <v>0</v>
      </c>
      <c r="AS119" s="42">
        <f t="shared" si="99"/>
        <v>1490</v>
      </c>
      <c r="AT119" s="6" t="e">
        <f t="shared" si="109"/>
        <v>#N/A</v>
      </c>
      <c r="AU119" s="6" t="e">
        <f t="shared" si="109"/>
        <v>#N/A</v>
      </c>
      <c r="AV119" s="6" t="e">
        <f t="shared" si="109"/>
        <v>#N/A</v>
      </c>
      <c r="AW119" s="6" t="e">
        <f t="shared" si="109"/>
        <v>#N/A</v>
      </c>
      <c r="AX119" s="6" t="e">
        <f t="shared" si="109"/>
        <v>#N/A</v>
      </c>
      <c r="AY119" s="6" t="e">
        <f t="shared" si="109"/>
        <v>#N/A</v>
      </c>
      <c r="AZ119" s="6" t="e">
        <f t="shared" si="109"/>
        <v>#N/A</v>
      </c>
      <c r="BA119" s="6" t="e">
        <f t="shared" si="109"/>
        <v>#N/A</v>
      </c>
      <c r="BB119" s="6">
        <f t="shared" si="100"/>
        <v>2.19</v>
      </c>
      <c r="BC119" s="6">
        <f t="shared" si="101"/>
        <v>96.72</v>
      </c>
      <c r="BD119" s="6" t="str">
        <f t="shared" si="102"/>
        <v>BPQL</v>
      </c>
      <c r="BE119" s="6">
        <f t="shared" si="103"/>
        <v>1.57</v>
      </c>
      <c r="BF119" s="6">
        <f t="shared" si="106"/>
        <v>99.74</v>
      </c>
      <c r="BG119" s="6">
        <f t="shared" si="106"/>
        <v>99.52</v>
      </c>
      <c r="BH119" s="6">
        <f t="shared" si="106"/>
        <v>28.09</v>
      </c>
      <c r="BI119" s="6" t="str">
        <f t="shared" si="106"/>
        <v>BPQL</v>
      </c>
      <c r="BJ119" s="6" t="e">
        <f t="shared" si="110"/>
        <v>#N/A</v>
      </c>
      <c r="BK119" s="6" t="e">
        <f t="shared" si="110"/>
        <v>#N/A</v>
      </c>
      <c r="BL119" s="6" t="e">
        <f t="shared" si="110"/>
        <v>#N/A</v>
      </c>
      <c r="BM119" s="6" t="e">
        <f t="shared" si="110"/>
        <v>#N/A</v>
      </c>
      <c r="BN119" s="6" t="e">
        <f t="shared" si="110"/>
        <v>#N/A</v>
      </c>
      <c r="BO119" s="6" t="e">
        <f t="shared" si="110"/>
        <v>#N/A</v>
      </c>
      <c r="BP119" s="6" t="e">
        <f t="shared" si="110"/>
        <v>#N/A</v>
      </c>
      <c r="BQ119" s="6" t="e">
        <f t="shared" si="110"/>
        <v>#N/A</v>
      </c>
      <c r="BR119" s="6" t="e">
        <f t="shared" si="110"/>
        <v>#N/A</v>
      </c>
      <c r="BS119" s="6" t="e">
        <f t="shared" si="110"/>
        <v>#N/A</v>
      </c>
      <c r="BT119" s="6" t="e">
        <f t="shared" si="107"/>
        <v>#N/A</v>
      </c>
      <c r="BU119" s="6" t="e">
        <f t="shared" si="107"/>
        <v>#N/A</v>
      </c>
      <c r="BV119" s="6" t="e">
        <f t="shared" si="107"/>
        <v>#N/A</v>
      </c>
      <c r="BW119" s="6" t="e">
        <f t="shared" si="107"/>
        <v>#N/A</v>
      </c>
      <c r="BX119" s="6" t="e">
        <f t="shared" si="107"/>
        <v>#N/A</v>
      </c>
      <c r="BY119" s="6" t="e">
        <f t="shared" si="107"/>
        <v>#N/A</v>
      </c>
      <c r="BZ119" s="6" t="e">
        <f t="shared" si="107"/>
        <v>#N/A</v>
      </c>
      <c r="CA119" s="6" t="e">
        <f t="shared" si="107"/>
        <v>#N/A</v>
      </c>
      <c r="CB119" s="6" t="e">
        <f t="shared" si="107"/>
        <v>#N/A</v>
      </c>
    </row>
    <row r="120" spans="1:80" hidden="1" x14ac:dyDescent="0.2">
      <c r="A120" s="6">
        <v>118</v>
      </c>
      <c r="B120" s="6" t="b">
        <v>1</v>
      </c>
      <c r="C120" s="6" t="s">
        <v>632</v>
      </c>
      <c r="D120" s="6" t="s">
        <v>675</v>
      </c>
      <c r="E120" s="6" t="str">
        <f t="shared" si="87"/>
        <v>CN29</v>
      </c>
      <c r="F120" s="6" t="s">
        <v>633</v>
      </c>
      <c r="G120" s="7">
        <v>1</v>
      </c>
      <c r="H120" s="7" t="s">
        <v>628</v>
      </c>
      <c r="I120" s="7" t="s">
        <v>983</v>
      </c>
      <c r="J120" s="6" t="s">
        <v>569</v>
      </c>
      <c r="K120" s="6" t="s">
        <v>570</v>
      </c>
      <c r="L120" s="10">
        <v>10.996</v>
      </c>
      <c r="M120" s="6">
        <v>14</v>
      </c>
      <c r="N120" s="6"/>
      <c r="O120" s="6"/>
      <c r="P120" s="6">
        <v>400</v>
      </c>
      <c r="Q120" s="8">
        <f t="shared" si="88"/>
        <v>439.89509389905118</v>
      </c>
      <c r="R120" s="6">
        <v>6.7</v>
      </c>
      <c r="S120" s="6"/>
      <c r="T120" s="6">
        <v>2.78</v>
      </c>
      <c r="U120" s="6">
        <f t="shared" si="89"/>
        <v>0</v>
      </c>
      <c r="V120" s="6"/>
      <c r="W120" s="6" t="s">
        <v>634</v>
      </c>
      <c r="X120" s="6" t="s">
        <v>634</v>
      </c>
      <c r="Y120" s="6">
        <v>213.55</v>
      </c>
      <c r="Z120" s="10">
        <f t="shared" si="90"/>
        <v>22.650837988826815</v>
      </c>
      <c r="AA120" s="6" t="s">
        <v>572</v>
      </c>
      <c r="AB120" s="9" t="s">
        <v>337</v>
      </c>
      <c r="AC120" s="9" t="s">
        <v>284</v>
      </c>
      <c r="AD120" s="6">
        <v>40.308</v>
      </c>
      <c r="AE120" s="6">
        <v>1.42</v>
      </c>
      <c r="AF120" s="6">
        <f t="shared" si="91"/>
        <v>1.4014897579143388</v>
      </c>
      <c r="AG120" s="11">
        <f t="shared" si="92"/>
        <v>1.1678775998028962E-2</v>
      </c>
      <c r="AH120" s="6" t="e">
        <f t="shared" si="93"/>
        <v>#N/A</v>
      </c>
      <c r="AI120" s="6" t="e">
        <f t="shared" si="94"/>
        <v>#N/A</v>
      </c>
      <c r="AJ120" s="6" t="e">
        <f t="shared" si="95"/>
        <v>#N/A</v>
      </c>
      <c r="AK120" s="6" t="e">
        <f t="shared" si="108"/>
        <v>#N/A</v>
      </c>
      <c r="AL120" s="6" t="e">
        <f t="shared" si="108"/>
        <v>#N/A</v>
      </c>
      <c r="AM120" s="6" t="e">
        <f t="shared" si="108"/>
        <v>#N/A</v>
      </c>
      <c r="AN120" s="6" t="e">
        <f t="shared" si="108"/>
        <v>#N/A</v>
      </c>
      <c r="AO120" s="6" t="e">
        <f t="shared" si="108"/>
        <v>#N/A</v>
      </c>
      <c r="AP120" s="8">
        <f t="shared" si="96"/>
        <v>1.7</v>
      </c>
      <c r="AQ120" s="8">
        <f t="shared" si="97"/>
        <v>0</v>
      </c>
      <c r="AR120" s="6">
        <f t="shared" si="98"/>
        <v>0</v>
      </c>
      <c r="AS120" s="42">
        <f t="shared" si="99"/>
        <v>378</v>
      </c>
      <c r="AT120" s="6" t="e">
        <f t="shared" si="109"/>
        <v>#N/A</v>
      </c>
      <c r="AU120" s="6" t="e">
        <f t="shared" si="109"/>
        <v>#N/A</v>
      </c>
      <c r="AV120" s="6" t="e">
        <f t="shared" si="109"/>
        <v>#N/A</v>
      </c>
      <c r="AW120" s="6" t="e">
        <f t="shared" si="109"/>
        <v>#N/A</v>
      </c>
      <c r="AX120" s="6" t="e">
        <f t="shared" si="109"/>
        <v>#N/A</v>
      </c>
      <c r="AY120" s="6" t="e">
        <f t="shared" si="109"/>
        <v>#N/A</v>
      </c>
      <c r="AZ120" s="6" t="e">
        <f t="shared" si="109"/>
        <v>#N/A</v>
      </c>
      <c r="BA120" s="6" t="e">
        <f t="shared" si="109"/>
        <v>#N/A</v>
      </c>
      <c r="BB120" s="6">
        <f t="shared" si="100"/>
        <v>3.98</v>
      </c>
      <c r="BC120" s="6">
        <f t="shared" si="101"/>
        <v>95.05</v>
      </c>
      <c r="BD120" s="6">
        <f t="shared" si="102"/>
        <v>1.01</v>
      </c>
      <c r="BE120" s="6">
        <f t="shared" si="103"/>
        <v>2.08</v>
      </c>
      <c r="BF120" s="6">
        <f t="shared" si="106"/>
        <v>100</v>
      </c>
      <c r="BG120" s="6">
        <f t="shared" si="106"/>
        <v>99.46</v>
      </c>
      <c r="BH120" s="6">
        <f t="shared" si="106"/>
        <v>28.24</v>
      </c>
      <c r="BI120" s="6">
        <f t="shared" si="106"/>
        <v>0</v>
      </c>
      <c r="BJ120" s="6" t="e">
        <f t="shared" si="110"/>
        <v>#N/A</v>
      </c>
      <c r="BK120" s="6" t="e">
        <f t="shared" si="110"/>
        <v>#N/A</v>
      </c>
      <c r="BL120" s="6" t="e">
        <f t="shared" si="110"/>
        <v>#N/A</v>
      </c>
      <c r="BM120" s="6" t="e">
        <f t="shared" si="110"/>
        <v>#N/A</v>
      </c>
      <c r="BN120" s="6" t="e">
        <f t="shared" si="110"/>
        <v>#N/A</v>
      </c>
      <c r="BO120" s="6" t="e">
        <f t="shared" si="110"/>
        <v>#N/A</v>
      </c>
      <c r="BP120" s="6" t="e">
        <f t="shared" si="110"/>
        <v>#N/A</v>
      </c>
      <c r="BQ120" s="6" t="e">
        <f t="shared" si="110"/>
        <v>#N/A</v>
      </c>
      <c r="BR120" s="6" t="e">
        <f t="shared" si="110"/>
        <v>#N/A</v>
      </c>
      <c r="BS120" s="6" t="e">
        <f t="shared" si="110"/>
        <v>#N/A</v>
      </c>
      <c r="BT120" s="6" t="e">
        <f t="shared" si="107"/>
        <v>#N/A</v>
      </c>
      <c r="BU120" s="6" t="e">
        <f t="shared" si="107"/>
        <v>#N/A</v>
      </c>
      <c r="BV120" s="6" t="e">
        <f t="shared" si="107"/>
        <v>#N/A</v>
      </c>
      <c r="BW120" s="6" t="e">
        <f t="shared" si="107"/>
        <v>#N/A</v>
      </c>
      <c r="BX120" s="6" t="e">
        <f t="shared" si="107"/>
        <v>#N/A</v>
      </c>
      <c r="BY120" s="6" t="e">
        <f t="shared" si="107"/>
        <v>#N/A</v>
      </c>
      <c r="BZ120" s="6" t="e">
        <f t="shared" si="107"/>
        <v>#N/A</v>
      </c>
      <c r="CA120" s="6" t="e">
        <f t="shared" si="107"/>
        <v>#N/A</v>
      </c>
      <c r="CB120" s="6" t="e">
        <f t="shared" si="107"/>
        <v>#N/A</v>
      </c>
    </row>
    <row r="121" spans="1:80" hidden="1" x14ac:dyDescent="0.2">
      <c r="A121" s="6">
        <v>119</v>
      </c>
      <c r="B121" s="6" t="b">
        <v>1</v>
      </c>
      <c r="C121" s="6" t="s">
        <v>635</v>
      </c>
      <c r="D121" s="6" t="s">
        <v>672</v>
      </c>
      <c r="E121" s="6" t="str">
        <f t="shared" si="87"/>
        <v>CN29</v>
      </c>
      <c r="F121" s="6" t="s">
        <v>633</v>
      </c>
      <c r="G121" s="7">
        <v>2</v>
      </c>
      <c r="H121" s="7" t="s">
        <v>628</v>
      </c>
      <c r="I121" s="7" t="s">
        <v>983</v>
      </c>
      <c r="J121" s="6" t="s">
        <v>569</v>
      </c>
      <c r="K121" s="6" t="s">
        <v>570</v>
      </c>
      <c r="L121" s="10">
        <v>10.996</v>
      </c>
      <c r="M121" s="6">
        <v>14</v>
      </c>
      <c r="N121" s="6"/>
      <c r="O121" s="6"/>
      <c r="P121" s="6">
        <v>390</v>
      </c>
      <c r="Q121" s="8">
        <f t="shared" si="88"/>
        <v>389.9943724990905</v>
      </c>
      <c r="R121" s="6">
        <v>6.5</v>
      </c>
      <c r="S121" s="6"/>
      <c r="T121" s="6">
        <v>2.91</v>
      </c>
      <c r="U121" s="6">
        <f t="shared" si="89"/>
        <v>0</v>
      </c>
      <c r="V121" s="6"/>
      <c r="W121" s="6" t="s">
        <v>640</v>
      </c>
      <c r="X121" s="6" t="s">
        <v>634</v>
      </c>
      <c r="Y121" s="6">
        <v>207.73</v>
      </c>
      <c r="Z121" s="10">
        <f t="shared" si="90"/>
        <v>20.643999999999998</v>
      </c>
      <c r="AA121" s="6" t="s">
        <v>572</v>
      </c>
      <c r="AB121" s="9" t="s">
        <v>255</v>
      </c>
      <c r="AC121" s="9" t="s">
        <v>234</v>
      </c>
      <c r="AD121" s="6">
        <v>120</v>
      </c>
      <c r="AE121" s="6">
        <v>22.24</v>
      </c>
      <c r="AF121" s="6">
        <f t="shared" si="91"/>
        <v>23.134450651769086</v>
      </c>
      <c r="AG121" s="11">
        <f t="shared" si="92"/>
        <v>0.64736224291068123</v>
      </c>
      <c r="AH121" s="6" t="e">
        <f t="shared" si="93"/>
        <v>#N/A</v>
      </c>
      <c r="AI121" s="6" t="e">
        <f t="shared" si="94"/>
        <v>#N/A</v>
      </c>
      <c r="AJ121" s="6" t="e">
        <f t="shared" si="95"/>
        <v>#N/A</v>
      </c>
      <c r="AK121" s="6" t="e">
        <f t="shared" si="108"/>
        <v>#N/A</v>
      </c>
      <c r="AL121" s="6" t="e">
        <f t="shared" si="108"/>
        <v>#N/A</v>
      </c>
      <c r="AM121" s="6" t="e">
        <f t="shared" si="108"/>
        <v>#N/A</v>
      </c>
      <c r="AN121" s="6" t="e">
        <f t="shared" si="108"/>
        <v>#N/A</v>
      </c>
      <c r="AO121" s="6" t="e">
        <f t="shared" si="108"/>
        <v>#N/A</v>
      </c>
      <c r="AP121" s="8">
        <f t="shared" si="96"/>
        <v>0.67</v>
      </c>
      <c r="AQ121" s="8">
        <f t="shared" si="97"/>
        <v>0</v>
      </c>
      <c r="AR121" s="6">
        <f t="shared" si="98"/>
        <v>0</v>
      </c>
      <c r="AS121" s="42">
        <f t="shared" si="99"/>
        <v>2.2000000000000002</v>
      </c>
      <c r="AT121" s="6" t="e">
        <f t="shared" si="109"/>
        <v>#N/A</v>
      </c>
      <c r="AU121" s="6" t="e">
        <f t="shared" si="109"/>
        <v>#N/A</v>
      </c>
      <c r="AV121" s="6" t="e">
        <f t="shared" si="109"/>
        <v>#N/A</v>
      </c>
      <c r="AW121" s="6" t="e">
        <f t="shared" si="109"/>
        <v>#N/A</v>
      </c>
      <c r="AX121" s="6" t="e">
        <f t="shared" si="109"/>
        <v>#N/A</v>
      </c>
      <c r="AY121" s="6" t="e">
        <f t="shared" si="109"/>
        <v>#N/A</v>
      </c>
      <c r="AZ121" s="6" t="e">
        <f t="shared" si="109"/>
        <v>#N/A</v>
      </c>
      <c r="BA121" s="6" t="e">
        <f t="shared" si="109"/>
        <v>#N/A</v>
      </c>
      <c r="BB121" s="6">
        <f t="shared" si="100"/>
        <v>2.11</v>
      </c>
      <c r="BC121" s="6">
        <f t="shared" si="101"/>
        <v>96.84</v>
      </c>
      <c r="BD121" s="6" t="str">
        <f t="shared" si="102"/>
        <v>BPQL</v>
      </c>
      <c r="BE121" s="6">
        <f t="shared" si="103"/>
        <v>1.5</v>
      </c>
      <c r="BF121" s="6">
        <f t="shared" si="106"/>
        <v>99.73</v>
      </c>
      <c r="BG121" s="6">
        <f t="shared" si="106"/>
        <v>99.54</v>
      </c>
      <c r="BH121" s="6">
        <f t="shared" si="106"/>
        <v>28.23</v>
      </c>
      <c r="BI121" s="6" t="str">
        <f t="shared" si="106"/>
        <v>BPQL</v>
      </c>
      <c r="BJ121" s="6" t="e">
        <f t="shared" si="110"/>
        <v>#N/A</v>
      </c>
      <c r="BK121" s="6" t="e">
        <f t="shared" si="110"/>
        <v>#N/A</v>
      </c>
      <c r="BL121" s="6" t="e">
        <f t="shared" si="110"/>
        <v>#N/A</v>
      </c>
      <c r="BM121" s="6" t="e">
        <f t="shared" si="110"/>
        <v>#N/A</v>
      </c>
      <c r="BN121" s="6" t="e">
        <f t="shared" si="110"/>
        <v>#N/A</v>
      </c>
      <c r="BO121" s="6" t="e">
        <f t="shared" si="110"/>
        <v>#N/A</v>
      </c>
      <c r="BP121" s="6" t="e">
        <f t="shared" si="110"/>
        <v>#N/A</v>
      </c>
      <c r="BQ121" s="6" t="e">
        <f t="shared" si="110"/>
        <v>#N/A</v>
      </c>
      <c r="BR121" s="6" t="e">
        <f t="shared" si="110"/>
        <v>#N/A</v>
      </c>
      <c r="BS121" s="6" t="e">
        <f t="shared" si="110"/>
        <v>#N/A</v>
      </c>
      <c r="BT121" s="6" t="e">
        <f t="shared" si="107"/>
        <v>#N/A</v>
      </c>
      <c r="BU121" s="6" t="e">
        <f t="shared" si="107"/>
        <v>#N/A</v>
      </c>
      <c r="BV121" s="6" t="e">
        <f t="shared" si="107"/>
        <v>#N/A</v>
      </c>
      <c r="BW121" s="6" t="e">
        <f t="shared" si="107"/>
        <v>#N/A</v>
      </c>
      <c r="BX121" s="6" t="e">
        <f t="shared" si="107"/>
        <v>#N/A</v>
      </c>
      <c r="BY121" s="6" t="e">
        <f t="shared" si="107"/>
        <v>#N/A</v>
      </c>
      <c r="BZ121" s="6" t="e">
        <f t="shared" si="107"/>
        <v>#N/A</v>
      </c>
      <c r="CA121" s="6" t="e">
        <f t="shared" si="107"/>
        <v>#N/A</v>
      </c>
      <c r="CB121" s="6" t="e">
        <f t="shared" si="107"/>
        <v>#N/A</v>
      </c>
    </row>
    <row r="122" spans="1:80" hidden="1" x14ac:dyDescent="0.2">
      <c r="A122" s="6">
        <v>120</v>
      </c>
      <c r="B122" s="6" t="b">
        <v>1</v>
      </c>
      <c r="C122" s="6" t="s">
        <v>636</v>
      </c>
      <c r="D122" s="6" t="s">
        <v>673</v>
      </c>
      <c r="E122" s="6" t="str">
        <f t="shared" si="87"/>
        <v>CN29</v>
      </c>
      <c r="F122" s="6" t="s">
        <v>633</v>
      </c>
      <c r="G122" s="7">
        <v>2</v>
      </c>
      <c r="H122" s="7" t="s">
        <v>628</v>
      </c>
      <c r="I122" s="7" t="s">
        <v>983</v>
      </c>
      <c r="J122" s="6" t="s">
        <v>569</v>
      </c>
      <c r="K122" s="6" t="s">
        <v>570</v>
      </c>
      <c r="L122" s="10">
        <v>10.996</v>
      </c>
      <c r="M122" s="6">
        <v>14</v>
      </c>
      <c r="N122" s="6"/>
      <c r="O122" s="6"/>
      <c r="P122" s="6">
        <v>390</v>
      </c>
      <c r="Q122" s="8">
        <f t="shared" si="88"/>
        <v>389.9943724990905</v>
      </c>
      <c r="R122" s="6">
        <v>6.5</v>
      </c>
      <c r="S122" s="6"/>
      <c r="T122" s="6">
        <v>2.91</v>
      </c>
      <c r="U122" s="6">
        <f t="shared" si="89"/>
        <v>0</v>
      </c>
      <c r="V122" s="6"/>
      <c r="W122" s="6" t="s">
        <v>640</v>
      </c>
      <c r="X122" s="6" t="s">
        <v>634</v>
      </c>
      <c r="Y122" s="6">
        <v>207.73</v>
      </c>
      <c r="Z122" s="10">
        <f t="shared" si="90"/>
        <v>20.643999999999998</v>
      </c>
      <c r="AA122" s="6" t="s">
        <v>572</v>
      </c>
      <c r="AB122" s="9" t="s">
        <v>211</v>
      </c>
      <c r="AC122" s="9" t="s">
        <v>211</v>
      </c>
      <c r="AD122" s="6">
        <v>29.995999999999999</v>
      </c>
      <c r="AE122" s="6">
        <v>21.6</v>
      </c>
      <c r="AF122" s="6">
        <f t="shared" si="91"/>
        <v>22.769273743016761</v>
      </c>
      <c r="AG122" s="11">
        <f t="shared" si="92"/>
        <v>0.15926467211700326</v>
      </c>
      <c r="AH122" s="6" t="e">
        <f t="shared" si="93"/>
        <v>#N/A</v>
      </c>
      <c r="AI122" s="6" t="e">
        <f t="shared" si="94"/>
        <v>#N/A</v>
      </c>
      <c r="AJ122" s="6" t="e">
        <f t="shared" si="95"/>
        <v>#N/A</v>
      </c>
      <c r="AK122" s="6" t="e">
        <f t="shared" si="108"/>
        <v>#N/A</v>
      </c>
      <c r="AL122" s="6" t="e">
        <f t="shared" si="108"/>
        <v>#N/A</v>
      </c>
      <c r="AM122" s="6" t="e">
        <f t="shared" si="108"/>
        <v>#N/A</v>
      </c>
      <c r="AN122" s="6" t="e">
        <f t="shared" si="108"/>
        <v>#N/A</v>
      </c>
      <c r="AO122" s="6" t="e">
        <f t="shared" si="108"/>
        <v>#N/A</v>
      </c>
      <c r="AP122" s="8">
        <f t="shared" si="96"/>
        <v>0.73</v>
      </c>
      <c r="AQ122" s="8">
        <f t="shared" si="97"/>
        <v>0</v>
      </c>
      <c r="AR122" s="6">
        <f t="shared" si="98"/>
        <v>0</v>
      </c>
      <c r="AS122" s="42">
        <f t="shared" si="99"/>
        <v>324</v>
      </c>
      <c r="AT122" s="6" t="e">
        <f t="shared" si="109"/>
        <v>#N/A</v>
      </c>
      <c r="AU122" s="6" t="e">
        <f t="shared" si="109"/>
        <v>#N/A</v>
      </c>
      <c r="AV122" s="6" t="e">
        <f t="shared" si="109"/>
        <v>#N/A</v>
      </c>
      <c r="AW122" s="6" t="e">
        <f t="shared" si="109"/>
        <v>#N/A</v>
      </c>
      <c r="AX122" s="6" t="e">
        <f t="shared" si="109"/>
        <v>#N/A</v>
      </c>
      <c r="AY122" s="6" t="e">
        <f t="shared" si="109"/>
        <v>#N/A</v>
      </c>
      <c r="AZ122" s="6" t="e">
        <f t="shared" si="109"/>
        <v>#N/A</v>
      </c>
      <c r="BA122" s="6" t="e">
        <f t="shared" si="109"/>
        <v>#N/A</v>
      </c>
      <c r="BB122" s="6">
        <f t="shared" si="100"/>
        <v>2.21</v>
      </c>
      <c r="BC122" s="6">
        <f t="shared" si="101"/>
        <v>96.61</v>
      </c>
      <c r="BD122" s="6" t="str">
        <f t="shared" si="102"/>
        <v>BPQL</v>
      </c>
      <c r="BE122" s="6">
        <f t="shared" si="103"/>
        <v>1.59</v>
      </c>
      <c r="BF122" s="6">
        <f t="shared" si="106"/>
        <v>99.72</v>
      </c>
      <c r="BG122" s="6">
        <f t="shared" si="106"/>
        <v>99.49</v>
      </c>
      <c r="BH122" s="6">
        <f t="shared" si="106"/>
        <v>28.1</v>
      </c>
      <c r="BI122" s="6" t="str">
        <f t="shared" si="106"/>
        <v>BPQL</v>
      </c>
      <c r="BJ122" s="6" t="e">
        <f t="shared" si="110"/>
        <v>#N/A</v>
      </c>
      <c r="BK122" s="6" t="e">
        <f t="shared" si="110"/>
        <v>#N/A</v>
      </c>
      <c r="BL122" s="6" t="e">
        <f t="shared" si="110"/>
        <v>#N/A</v>
      </c>
      <c r="BM122" s="6" t="e">
        <f t="shared" si="110"/>
        <v>#N/A</v>
      </c>
      <c r="BN122" s="6" t="e">
        <f t="shared" si="110"/>
        <v>#N/A</v>
      </c>
      <c r="BO122" s="6" t="e">
        <f t="shared" si="110"/>
        <v>#N/A</v>
      </c>
      <c r="BP122" s="6" t="e">
        <f t="shared" si="110"/>
        <v>#N/A</v>
      </c>
      <c r="BQ122" s="6" t="e">
        <f t="shared" si="110"/>
        <v>#N/A</v>
      </c>
      <c r="BR122" s="6" t="e">
        <f t="shared" si="110"/>
        <v>#N/A</v>
      </c>
      <c r="BS122" s="6" t="e">
        <f t="shared" si="110"/>
        <v>#N/A</v>
      </c>
      <c r="BT122" s="6" t="e">
        <f t="shared" si="107"/>
        <v>#N/A</v>
      </c>
      <c r="BU122" s="6" t="e">
        <f t="shared" si="107"/>
        <v>#N/A</v>
      </c>
      <c r="BV122" s="6" t="e">
        <f t="shared" si="107"/>
        <v>#N/A</v>
      </c>
      <c r="BW122" s="6" t="e">
        <f t="shared" si="107"/>
        <v>#N/A</v>
      </c>
      <c r="BX122" s="6" t="e">
        <f t="shared" si="107"/>
        <v>#N/A</v>
      </c>
      <c r="BY122" s="6" t="e">
        <f t="shared" si="107"/>
        <v>#N/A</v>
      </c>
      <c r="BZ122" s="6" t="e">
        <f t="shared" si="107"/>
        <v>#N/A</v>
      </c>
      <c r="CA122" s="6" t="e">
        <f t="shared" si="107"/>
        <v>#N/A</v>
      </c>
      <c r="CB122" s="6" t="e">
        <f t="shared" si="107"/>
        <v>#N/A</v>
      </c>
    </row>
    <row r="123" spans="1:80" hidden="1" x14ac:dyDescent="0.2">
      <c r="A123" s="6">
        <v>121</v>
      </c>
      <c r="B123" s="6" t="b">
        <v>1</v>
      </c>
      <c r="C123" s="6" t="s">
        <v>637</v>
      </c>
      <c r="D123" s="6" t="s">
        <v>674</v>
      </c>
      <c r="E123" s="6" t="str">
        <f t="shared" si="87"/>
        <v>CN29</v>
      </c>
      <c r="F123" s="6" t="s">
        <v>633</v>
      </c>
      <c r="G123" s="7">
        <v>2</v>
      </c>
      <c r="H123" s="7" t="s">
        <v>628</v>
      </c>
      <c r="I123" s="7" t="s">
        <v>983</v>
      </c>
      <c r="J123" s="6" t="s">
        <v>569</v>
      </c>
      <c r="K123" s="6" t="s">
        <v>570</v>
      </c>
      <c r="L123" s="10">
        <v>10.996</v>
      </c>
      <c r="M123" s="6">
        <v>14</v>
      </c>
      <c r="N123" s="6"/>
      <c r="O123" s="6"/>
      <c r="P123" s="6">
        <v>390</v>
      </c>
      <c r="Q123" s="8">
        <f t="shared" si="88"/>
        <v>389.9943724990905</v>
      </c>
      <c r="R123" s="6">
        <v>6.5</v>
      </c>
      <c r="S123" s="6"/>
      <c r="T123" s="6">
        <v>2.91</v>
      </c>
      <c r="U123" s="6">
        <f t="shared" si="89"/>
        <v>0</v>
      </c>
      <c r="V123" s="6"/>
      <c r="W123" s="6" t="s">
        <v>640</v>
      </c>
      <c r="X123" s="6" t="s">
        <v>634</v>
      </c>
      <c r="Y123" s="6">
        <v>207.73</v>
      </c>
      <c r="Z123" s="10">
        <f t="shared" si="90"/>
        <v>20.643999999999998</v>
      </c>
      <c r="AA123" s="6" t="s">
        <v>572</v>
      </c>
      <c r="AB123" s="9" t="s">
        <v>224</v>
      </c>
      <c r="AC123" s="9" t="s">
        <v>224</v>
      </c>
      <c r="AD123" s="6">
        <v>29.995999999999999</v>
      </c>
      <c r="AE123" s="6">
        <v>21.66</v>
      </c>
      <c r="AF123" s="6">
        <f t="shared" si="91"/>
        <v>22.4731843575419</v>
      </c>
      <c r="AG123" s="11">
        <f t="shared" si="92"/>
        <v>0.15719361006086538</v>
      </c>
      <c r="AH123" s="6" t="e">
        <f t="shared" si="93"/>
        <v>#N/A</v>
      </c>
      <c r="AI123" s="6" t="e">
        <f t="shared" si="94"/>
        <v>#N/A</v>
      </c>
      <c r="AJ123" s="6" t="e">
        <f t="shared" si="95"/>
        <v>#N/A</v>
      </c>
      <c r="AK123" s="6" t="e">
        <f t="shared" ref="AK123:AO132" si="111">VLOOKUP($C123,intactMSdata,COLUMN()-COLUMN($AK$3)+4,FALSE)</f>
        <v>#N/A</v>
      </c>
      <c r="AL123" s="6" t="e">
        <f t="shared" si="111"/>
        <v>#N/A</v>
      </c>
      <c r="AM123" s="6" t="e">
        <f t="shared" si="111"/>
        <v>#N/A</v>
      </c>
      <c r="AN123" s="6" t="e">
        <f t="shared" si="111"/>
        <v>#N/A</v>
      </c>
      <c r="AO123" s="6" t="e">
        <f t="shared" si="111"/>
        <v>#N/A</v>
      </c>
      <c r="AP123" s="8">
        <f t="shared" si="96"/>
        <v>0.99</v>
      </c>
      <c r="AQ123" s="8">
        <f t="shared" si="97"/>
        <v>0</v>
      </c>
      <c r="AR123" s="6">
        <f t="shared" si="98"/>
        <v>0</v>
      </c>
      <c r="AS123" s="42">
        <f t="shared" si="99"/>
        <v>1850</v>
      </c>
      <c r="AT123" s="6" t="e">
        <f t="shared" ref="AT123:BA132" si="112">VLOOKUP($C123,dataPhCEX,COLUMN()-COLUMN($AT$3)+2,FALSE)</f>
        <v>#N/A</v>
      </c>
      <c r="AU123" s="6" t="e">
        <f t="shared" si="112"/>
        <v>#N/A</v>
      </c>
      <c r="AV123" s="6" t="e">
        <f t="shared" si="112"/>
        <v>#N/A</v>
      </c>
      <c r="AW123" s="6" t="e">
        <f t="shared" si="112"/>
        <v>#N/A</v>
      </c>
      <c r="AX123" s="6" t="e">
        <f t="shared" si="112"/>
        <v>#N/A</v>
      </c>
      <c r="AY123" s="6" t="e">
        <f t="shared" si="112"/>
        <v>#N/A</v>
      </c>
      <c r="AZ123" s="6" t="e">
        <f t="shared" si="112"/>
        <v>#N/A</v>
      </c>
      <c r="BA123" s="6" t="e">
        <f t="shared" si="112"/>
        <v>#N/A</v>
      </c>
      <c r="BB123" s="6">
        <f t="shared" si="100"/>
        <v>2.17</v>
      </c>
      <c r="BC123" s="6">
        <f t="shared" si="101"/>
        <v>96.73</v>
      </c>
      <c r="BD123" s="6" t="str">
        <f t="shared" si="102"/>
        <v>BPQL</v>
      </c>
      <c r="BE123" s="6">
        <f t="shared" si="103"/>
        <v>1.52</v>
      </c>
      <c r="BF123" s="6">
        <f t="shared" ref="BF123:BI142" si="113">VLOOKUP($C123,rCESDSdata,COLUMN()-COLUMN($BF$3)+2,FALSE)</f>
        <v>99.71</v>
      </c>
      <c r="BG123" s="6">
        <f t="shared" si="113"/>
        <v>99.49</v>
      </c>
      <c r="BH123" s="6">
        <f t="shared" si="113"/>
        <v>28.18</v>
      </c>
      <c r="BI123" s="6" t="str">
        <f t="shared" si="113"/>
        <v>BPQL</v>
      </c>
      <c r="BJ123" s="6" t="e">
        <f t="shared" si="110"/>
        <v>#N/A</v>
      </c>
      <c r="BK123" s="6" t="e">
        <f t="shared" si="110"/>
        <v>#N/A</v>
      </c>
      <c r="BL123" s="6" t="e">
        <f t="shared" si="110"/>
        <v>#N/A</v>
      </c>
      <c r="BM123" s="6" t="e">
        <f t="shared" si="110"/>
        <v>#N/A</v>
      </c>
      <c r="BN123" s="6" t="e">
        <f t="shared" si="110"/>
        <v>#N/A</v>
      </c>
      <c r="BO123" s="6" t="e">
        <f t="shared" si="110"/>
        <v>#N/A</v>
      </c>
      <c r="BP123" s="6" t="e">
        <f t="shared" si="110"/>
        <v>#N/A</v>
      </c>
      <c r="BQ123" s="6" t="e">
        <f t="shared" si="110"/>
        <v>#N/A</v>
      </c>
      <c r="BR123" s="6" t="e">
        <f t="shared" si="110"/>
        <v>#N/A</v>
      </c>
      <c r="BS123" s="6" t="e">
        <f t="shared" si="110"/>
        <v>#N/A</v>
      </c>
      <c r="BT123" s="6" t="e">
        <f t="shared" si="107"/>
        <v>#N/A</v>
      </c>
      <c r="BU123" s="6" t="e">
        <f t="shared" si="107"/>
        <v>#N/A</v>
      </c>
      <c r="BV123" s="6" t="e">
        <f t="shared" si="107"/>
        <v>#N/A</v>
      </c>
      <c r="BW123" s="6" t="e">
        <f t="shared" si="107"/>
        <v>#N/A</v>
      </c>
      <c r="BX123" s="6" t="e">
        <f t="shared" si="107"/>
        <v>#N/A</v>
      </c>
      <c r="BY123" s="6" t="e">
        <f t="shared" si="107"/>
        <v>#N/A</v>
      </c>
      <c r="BZ123" s="6" t="e">
        <f t="shared" si="107"/>
        <v>#N/A</v>
      </c>
      <c r="CA123" s="6" t="e">
        <f t="shared" si="107"/>
        <v>#N/A</v>
      </c>
      <c r="CB123" s="6" t="e">
        <f t="shared" si="107"/>
        <v>#N/A</v>
      </c>
    </row>
    <row r="124" spans="1:80" hidden="1" x14ac:dyDescent="0.2">
      <c r="A124" s="6">
        <v>122</v>
      </c>
      <c r="B124" s="6" t="b">
        <v>1</v>
      </c>
      <c r="C124" s="6" t="s">
        <v>638</v>
      </c>
      <c r="D124" s="6" t="s">
        <v>675</v>
      </c>
      <c r="E124" s="6" t="str">
        <f t="shared" si="87"/>
        <v>CN29</v>
      </c>
      <c r="F124" s="6" t="s">
        <v>633</v>
      </c>
      <c r="G124" s="7">
        <v>2</v>
      </c>
      <c r="H124" s="7" t="s">
        <v>628</v>
      </c>
      <c r="I124" s="7" t="s">
        <v>983</v>
      </c>
      <c r="J124" s="6" t="s">
        <v>569</v>
      </c>
      <c r="K124" s="6" t="s">
        <v>570</v>
      </c>
      <c r="L124" s="10">
        <v>10.996</v>
      </c>
      <c r="M124" s="6">
        <v>14</v>
      </c>
      <c r="N124" s="6"/>
      <c r="O124" s="6"/>
      <c r="P124" s="6">
        <v>390</v>
      </c>
      <c r="Q124" s="8">
        <f t="shared" si="88"/>
        <v>389.9943724990905</v>
      </c>
      <c r="R124" s="6">
        <v>6.5</v>
      </c>
      <c r="S124" s="6"/>
      <c r="T124" s="6">
        <v>2.87</v>
      </c>
      <c r="U124" s="6">
        <f t="shared" si="89"/>
        <v>0</v>
      </c>
      <c r="V124" s="6"/>
      <c r="W124" s="6" t="s">
        <v>640</v>
      </c>
      <c r="X124" s="6" t="s">
        <v>634</v>
      </c>
      <c r="Y124" s="6">
        <v>207.73</v>
      </c>
      <c r="Z124" s="10">
        <f t="shared" si="90"/>
        <v>20.643999999999998</v>
      </c>
      <c r="AA124" s="6" t="s">
        <v>572</v>
      </c>
      <c r="AB124" s="9" t="s">
        <v>254</v>
      </c>
      <c r="AC124" s="9" t="s">
        <v>254</v>
      </c>
      <c r="AD124" s="6">
        <v>22.952000000000002</v>
      </c>
      <c r="AE124" s="6">
        <v>21.25</v>
      </c>
      <c r="AF124" s="6">
        <f t="shared" si="91"/>
        <v>21.910614525139664</v>
      </c>
      <c r="AG124" s="11">
        <f t="shared" si="92"/>
        <v>0.11726867606091734</v>
      </c>
      <c r="AH124" s="6" t="e">
        <f t="shared" si="93"/>
        <v>#N/A</v>
      </c>
      <c r="AI124" s="6" t="e">
        <f t="shared" si="94"/>
        <v>#N/A</v>
      </c>
      <c r="AJ124" s="6" t="e">
        <f t="shared" si="95"/>
        <v>#N/A</v>
      </c>
      <c r="AK124" s="6" t="e">
        <f t="shared" si="111"/>
        <v>#N/A</v>
      </c>
      <c r="AL124" s="6" t="e">
        <f t="shared" si="111"/>
        <v>#N/A</v>
      </c>
      <c r="AM124" s="6" t="e">
        <f t="shared" si="111"/>
        <v>#N/A</v>
      </c>
      <c r="AN124" s="6" t="e">
        <f t="shared" si="111"/>
        <v>#N/A</v>
      </c>
      <c r="AO124" s="6" t="e">
        <f t="shared" si="111"/>
        <v>#N/A</v>
      </c>
      <c r="AP124" s="8">
        <f t="shared" si="96"/>
        <v>0.9</v>
      </c>
      <c r="AQ124" s="8">
        <f t="shared" si="97"/>
        <v>0</v>
      </c>
      <c r="AR124" s="6">
        <f t="shared" si="98"/>
        <v>0</v>
      </c>
      <c r="AS124" s="42">
        <f t="shared" si="99"/>
        <v>1420</v>
      </c>
      <c r="AT124" s="6" t="e">
        <f t="shared" si="112"/>
        <v>#N/A</v>
      </c>
      <c r="AU124" s="6" t="e">
        <f t="shared" si="112"/>
        <v>#N/A</v>
      </c>
      <c r="AV124" s="6" t="e">
        <f t="shared" si="112"/>
        <v>#N/A</v>
      </c>
      <c r="AW124" s="6" t="e">
        <f t="shared" si="112"/>
        <v>#N/A</v>
      </c>
      <c r="AX124" s="6" t="e">
        <f t="shared" si="112"/>
        <v>#N/A</v>
      </c>
      <c r="AY124" s="6" t="e">
        <f t="shared" si="112"/>
        <v>#N/A</v>
      </c>
      <c r="AZ124" s="6" t="e">
        <f t="shared" si="112"/>
        <v>#N/A</v>
      </c>
      <c r="BA124" s="6" t="e">
        <f t="shared" si="112"/>
        <v>#N/A</v>
      </c>
      <c r="BB124" s="6">
        <f t="shared" si="100"/>
        <v>2.27</v>
      </c>
      <c r="BC124" s="6">
        <f t="shared" si="101"/>
        <v>96.49</v>
      </c>
      <c r="BD124" s="6" t="str">
        <f t="shared" si="102"/>
        <v>BPQL</v>
      </c>
      <c r="BE124" s="6">
        <f t="shared" si="103"/>
        <v>1.59</v>
      </c>
      <c r="BF124" s="6">
        <f t="shared" si="113"/>
        <v>99.73</v>
      </c>
      <c r="BG124" s="6">
        <f t="shared" si="113"/>
        <v>99.52</v>
      </c>
      <c r="BH124" s="6">
        <f t="shared" si="113"/>
        <v>28.09</v>
      </c>
      <c r="BI124" s="6" t="str">
        <f t="shared" si="113"/>
        <v>BPQL</v>
      </c>
      <c r="BJ124" s="6" t="e">
        <f t="shared" si="110"/>
        <v>#N/A</v>
      </c>
      <c r="BK124" s="6" t="e">
        <f t="shared" si="110"/>
        <v>#N/A</v>
      </c>
      <c r="BL124" s="6" t="e">
        <f t="shared" si="110"/>
        <v>#N/A</v>
      </c>
      <c r="BM124" s="6" t="e">
        <f t="shared" si="110"/>
        <v>#N/A</v>
      </c>
      <c r="BN124" s="6" t="e">
        <f t="shared" si="110"/>
        <v>#N/A</v>
      </c>
      <c r="BO124" s="6" t="e">
        <f t="shared" si="110"/>
        <v>#N/A</v>
      </c>
      <c r="BP124" s="6" t="e">
        <f t="shared" si="110"/>
        <v>#N/A</v>
      </c>
      <c r="BQ124" s="6" t="e">
        <f t="shared" si="110"/>
        <v>#N/A</v>
      </c>
      <c r="BR124" s="6" t="e">
        <f t="shared" si="110"/>
        <v>#N/A</v>
      </c>
      <c r="BS124" s="6" t="e">
        <f t="shared" si="110"/>
        <v>#N/A</v>
      </c>
      <c r="BT124" s="6" t="e">
        <f t="shared" si="107"/>
        <v>#N/A</v>
      </c>
      <c r="BU124" s="6" t="e">
        <f t="shared" si="107"/>
        <v>#N/A</v>
      </c>
      <c r="BV124" s="6" t="e">
        <f t="shared" si="107"/>
        <v>#N/A</v>
      </c>
      <c r="BW124" s="6" t="e">
        <f t="shared" si="107"/>
        <v>#N/A</v>
      </c>
      <c r="BX124" s="6" t="e">
        <f t="shared" si="107"/>
        <v>#N/A</v>
      </c>
      <c r="BY124" s="6" t="e">
        <f t="shared" si="107"/>
        <v>#N/A</v>
      </c>
      <c r="BZ124" s="6" t="e">
        <f t="shared" si="107"/>
        <v>#N/A</v>
      </c>
      <c r="CA124" s="6" t="e">
        <f t="shared" si="107"/>
        <v>#N/A</v>
      </c>
      <c r="CB124" s="6" t="e">
        <f t="shared" si="107"/>
        <v>#N/A</v>
      </c>
    </row>
    <row r="125" spans="1:80" hidden="1" x14ac:dyDescent="0.2">
      <c r="A125" s="6">
        <v>123</v>
      </c>
      <c r="B125" s="6" t="b">
        <v>1</v>
      </c>
      <c r="C125" s="6" t="s">
        <v>639</v>
      </c>
      <c r="D125" s="6" t="s">
        <v>680</v>
      </c>
      <c r="E125" s="6" t="str">
        <f t="shared" si="87"/>
        <v>CN29</v>
      </c>
      <c r="F125" s="6" t="s">
        <v>633</v>
      </c>
      <c r="G125" s="7">
        <v>2</v>
      </c>
      <c r="H125" s="7" t="s">
        <v>628</v>
      </c>
      <c r="I125" s="7" t="s">
        <v>983</v>
      </c>
      <c r="J125" s="6" t="s">
        <v>569</v>
      </c>
      <c r="K125" s="6" t="s">
        <v>570</v>
      </c>
      <c r="L125" s="10">
        <v>10.996</v>
      </c>
      <c r="M125" s="6">
        <v>14</v>
      </c>
      <c r="N125" s="6"/>
      <c r="O125" s="6"/>
      <c r="P125" s="6">
        <v>390</v>
      </c>
      <c r="Q125" s="8">
        <f t="shared" si="88"/>
        <v>389.9943724990905</v>
      </c>
      <c r="R125" s="6">
        <v>6.5</v>
      </c>
      <c r="S125" s="6"/>
      <c r="T125" s="6">
        <v>2.4300000000000002</v>
      </c>
      <c r="U125" s="6">
        <f t="shared" si="89"/>
        <v>0</v>
      </c>
      <c r="V125" s="6"/>
      <c r="W125" s="6" t="s">
        <v>640</v>
      </c>
      <c r="X125" s="6" t="s">
        <v>634</v>
      </c>
      <c r="Y125" s="6">
        <v>207.73</v>
      </c>
      <c r="Z125" s="10">
        <f t="shared" si="90"/>
        <v>20.643999999999998</v>
      </c>
      <c r="AA125" s="6" t="s">
        <v>572</v>
      </c>
      <c r="AB125" s="9" t="s">
        <v>601</v>
      </c>
      <c r="AC125" s="9" t="s">
        <v>296</v>
      </c>
      <c r="AD125" s="6">
        <v>37.652999999999999</v>
      </c>
      <c r="AE125" s="6">
        <v>0.93</v>
      </c>
      <c r="AF125" s="6">
        <f t="shared" si="91"/>
        <v>0.91787709497206704</v>
      </c>
      <c r="AG125" s="11">
        <f t="shared" si="92"/>
        <v>8.0591835164440309E-3</v>
      </c>
      <c r="AH125" s="6" t="e">
        <f t="shared" si="93"/>
        <v>#N/A</v>
      </c>
      <c r="AI125" s="6" t="e">
        <f t="shared" si="94"/>
        <v>#N/A</v>
      </c>
      <c r="AJ125" s="6" t="e">
        <f t="shared" si="95"/>
        <v>#N/A</v>
      </c>
      <c r="AK125" s="6" t="e">
        <f t="shared" si="111"/>
        <v>#N/A</v>
      </c>
      <c r="AL125" s="6" t="e">
        <f t="shared" si="111"/>
        <v>#N/A</v>
      </c>
      <c r="AM125" s="6" t="e">
        <f t="shared" si="111"/>
        <v>#N/A</v>
      </c>
      <c r="AN125" s="6" t="e">
        <f t="shared" si="111"/>
        <v>#N/A</v>
      </c>
      <c r="AO125" s="6" t="e">
        <f t="shared" si="111"/>
        <v>#N/A</v>
      </c>
      <c r="AP125" s="8">
        <f t="shared" si="96"/>
        <v>2.34</v>
      </c>
      <c r="AQ125" s="8">
        <f t="shared" si="97"/>
        <v>0</v>
      </c>
      <c r="AR125" s="6">
        <f t="shared" si="98"/>
        <v>0</v>
      </c>
      <c r="AS125" s="42">
        <f t="shared" si="99"/>
        <v>246</v>
      </c>
      <c r="AT125" s="6" t="e">
        <f t="shared" si="112"/>
        <v>#N/A</v>
      </c>
      <c r="AU125" s="6" t="e">
        <f t="shared" si="112"/>
        <v>#N/A</v>
      </c>
      <c r="AV125" s="6" t="e">
        <f t="shared" si="112"/>
        <v>#N/A</v>
      </c>
      <c r="AW125" s="6" t="e">
        <f t="shared" si="112"/>
        <v>#N/A</v>
      </c>
      <c r="AX125" s="6" t="e">
        <f t="shared" si="112"/>
        <v>#N/A</v>
      </c>
      <c r="AY125" s="6" t="e">
        <f t="shared" si="112"/>
        <v>#N/A</v>
      </c>
      <c r="AZ125" s="6" t="e">
        <f t="shared" si="112"/>
        <v>#N/A</v>
      </c>
      <c r="BA125" s="6" t="e">
        <f t="shared" si="112"/>
        <v>#N/A</v>
      </c>
      <c r="BB125" s="6">
        <f t="shared" si="100"/>
        <v>8.33</v>
      </c>
      <c r="BC125" s="6">
        <f t="shared" si="101"/>
        <v>91.23</v>
      </c>
      <c r="BD125" s="6">
        <f t="shared" si="102"/>
        <v>3.67</v>
      </c>
      <c r="BE125" s="6">
        <f t="shared" si="103"/>
        <v>2.37</v>
      </c>
      <c r="BF125" s="6">
        <f t="shared" si="113"/>
        <v>100</v>
      </c>
      <c r="BG125" s="6">
        <f t="shared" si="113"/>
        <v>98.85</v>
      </c>
      <c r="BH125" s="6">
        <f t="shared" si="113"/>
        <v>28.25</v>
      </c>
      <c r="BI125" s="6">
        <f t="shared" si="113"/>
        <v>0</v>
      </c>
      <c r="BJ125" s="6" t="e">
        <f t="shared" si="110"/>
        <v>#N/A</v>
      </c>
      <c r="BK125" s="6" t="e">
        <f t="shared" si="110"/>
        <v>#N/A</v>
      </c>
      <c r="BL125" s="6" t="e">
        <f t="shared" si="110"/>
        <v>#N/A</v>
      </c>
      <c r="BM125" s="6" t="e">
        <f t="shared" si="110"/>
        <v>#N/A</v>
      </c>
      <c r="BN125" s="6" t="e">
        <f t="shared" si="110"/>
        <v>#N/A</v>
      </c>
      <c r="BO125" s="6" t="e">
        <f t="shared" si="110"/>
        <v>#N/A</v>
      </c>
      <c r="BP125" s="6" t="e">
        <f t="shared" si="110"/>
        <v>#N/A</v>
      </c>
      <c r="BQ125" s="6" t="e">
        <f t="shared" si="110"/>
        <v>#N/A</v>
      </c>
      <c r="BR125" s="6" t="e">
        <f t="shared" si="110"/>
        <v>#N/A</v>
      </c>
      <c r="BS125" s="6" t="e">
        <f t="shared" si="110"/>
        <v>#N/A</v>
      </c>
      <c r="BT125" s="6" t="e">
        <f t="shared" si="107"/>
        <v>#N/A</v>
      </c>
      <c r="BU125" s="6" t="e">
        <f t="shared" si="107"/>
        <v>#N/A</v>
      </c>
      <c r="BV125" s="6" t="e">
        <f t="shared" si="107"/>
        <v>#N/A</v>
      </c>
      <c r="BW125" s="6" t="e">
        <f t="shared" si="107"/>
        <v>#N/A</v>
      </c>
      <c r="BX125" s="6" t="e">
        <f t="shared" si="107"/>
        <v>#N/A</v>
      </c>
      <c r="BY125" s="6" t="e">
        <f t="shared" si="107"/>
        <v>#N/A</v>
      </c>
      <c r="BZ125" s="6" t="e">
        <f t="shared" si="107"/>
        <v>#N/A</v>
      </c>
      <c r="CA125" s="6" t="e">
        <f t="shared" si="107"/>
        <v>#N/A</v>
      </c>
      <c r="CB125" s="6" t="e">
        <f t="shared" si="107"/>
        <v>#N/A</v>
      </c>
    </row>
    <row r="126" spans="1:80" hidden="1" x14ac:dyDescent="0.2">
      <c r="A126" s="6">
        <v>124</v>
      </c>
      <c r="B126" s="6" t="b">
        <v>1</v>
      </c>
      <c r="C126" s="6" t="s">
        <v>641</v>
      </c>
      <c r="D126" s="6" t="s">
        <v>672</v>
      </c>
      <c r="E126" s="6" t="str">
        <f t="shared" si="87"/>
        <v>CN29</v>
      </c>
      <c r="F126" s="6" t="s">
        <v>53</v>
      </c>
      <c r="G126" s="7">
        <v>1</v>
      </c>
      <c r="H126" s="7" t="s">
        <v>628</v>
      </c>
      <c r="I126" s="7" t="s">
        <v>983</v>
      </c>
      <c r="J126" s="6" t="s">
        <v>569</v>
      </c>
      <c r="K126" s="6" t="s">
        <v>570</v>
      </c>
      <c r="L126" s="10">
        <v>10.996</v>
      </c>
      <c r="M126" s="6">
        <v>14</v>
      </c>
      <c r="N126" s="6"/>
      <c r="O126" s="6"/>
      <c r="P126" s="6">
        <v>60</v>
      </c>
      <c r="Q126" s="8">
        <f t="shared" si="88"/>
        <v>105.05130774827209</v>
      </c>
      <c r="R126" s="6">
        <v>6.5</v>
      </c>
      <c r="S126" s="6"/>
      <c r="T126" s="6">
        <v>4.04</v>
      </c>
      <c r="U126" s="6">
        <f t="shared" si="89"/>
        <v>0</v>
      </c>
      <c r="V126" s="6"/>
      <c r="W126" s="6" t="s">
        <v>644</v>
      </c>
      <c r="X126" s="6" t="s">
        <v>634</v>
      </c>
      <c r="Y126" s="6">
        <v>49.22</v>
      </c>
      <c r="Z126" s="10">
        <f t="shared" si="90"/>
        <v>23.469000000000001</v>
      </c>
      <c r="AA126" s="6" t="s">
        <v>572</v>
      </c>
      <c r="AB126" s="9" t="s">
        <v>219</v>
      </c>
      <c r="AC126" s="9" t="s">
        <v>219</v>
      </c>
      <c r="AD126" s="6">
        <v>29.997</v>
      </c>
      <c r="AE126" s="6">
        <v>20.11</v>
      </c>
      <c r="AF126" s="6">
        <f t="shared" si="91"/>
        <v>20.903910614525138</v>
      </c>
      <c r="AG126" s="11">
        <f t="shared" si="92"/>
        <v>0.542836658454108</v>
      </c>
      <c r="AH126" s="6" t="e">
        <f t="shared" si="93"/>
        <v>#N/A</v>
      </c>
      <c r="AI126" s="6" t="e">
        <f t="shared" si="94"/>
        <v>#N/A</v>
      </c>
      <c r="AJ126" s="6" t="e">
        <f t="shared" si="95"/>
        <v>#N/A</v>
      </c>
      <c r="AK126" s="6" t="e">
        <f t="shared" si="111"/>
        <v>#N/A</v>
      </c>
      <c r="AL126" s="6" t="e">
        <f t="shared" si="111"/>
        <v>#N/A</v>
      </c>
      <c r="AM126" s="6" t="e">
        <f t="shared" si="111"/>
        <v>#N/A</v>
      </c>
      <c r="AN126" s="6" t="e">
        <f t="shared" si="111"/>
        <v>#N/A</v>
      </c>
      <c r="AO126" s="6" t="e">
        <f t="shared" si="111"/>
        <v>#N/A</v>
      </c>
      <c r="AP126" s="8">
        <f t="shared" si="96"/>
        <v>0.31</v>
      </c>
      <c r="AQ126" s="8">
        <f t="shared" si="97"/>
        <v>0</v>
      </c>
      <c r="AR126" s="6">
        <f t="shared" si="98"/>
        <v>0</v>
      </c>
      <c r="AS126" s="42">
        <f t="shared" si="99"/>
        <v>4.3</v>
      </c>
      <c r="AT126" s="6" t="e">
        <f t="shared" si="112"/>
        <v>#N/A</v>
      </c>
      <c r="AU126" s="6" t="e">
        <f t="shared" si="112"/>
        <v>#N/A</v>
      </c>
      <c r="AV126" s="6" t="e">
        <f t="shared" si="112"/>
        <v>#N/A</v>
      </c>
      <c r="AW126" s="6" t="e">
        <f t="shared" si="112"/>
        <v>#N/A</v>
      </c>
      <c r="AX126" s="6" t="e">
        <f t="shared" si="112"/>
        <v>#N/A</v>
      </c>
      <c r="AY126" s="6" t="e">
        <f t="shared" si="112"/>
        <v>#N/A</v>
      </c>
      <c r="AZ126" s="6" t="e">
        <f t="shared" si="112"/>
        <v>#N/A</v>
      </c>
      <c r="BA126" s="6" t="e">
        <f t="shared" si="112"/>
        <v>#N/A</v>
      </c>
      <c r="BB126" s="6">
        <f t="shared" si="100"/>
        <v>2.69</v>
      </c>
      <c r="BC126" s="6">
        <f t="shared" si="101"/>
        <v>96.38</v>
      </c>
      <c r="BD126" s="6" t="str">
        <f t="shared" si="102"/>
        <v>BPQL</v>
      </c>
      <c r="BE126" s="6">
        <f t="shared" si="103"/>
        <v>1.89</v>
      </c>
      <c r="BF126" s="6">
        <f t="shared" si="113"/>
        <v>99.59</v>
      </c>
      <c r="BG126" s="6">
        <f t="shared" si="113"/>
        <v>99.32</v>
      </c>
      <c r="BH126" s="6">
        <f t="shared" si="113"/>
        <v>27.77</v>
      </c>
      <c r="BI126" s="6">
        <f t="shared" si="113"/>
        <v>0.3</v>
      </c>
      <c r="BJ126" s="6" t="e">
        <f t="shared" si="110"/>
        <v>#N/A</v>
      </c>
      <c r="BK126" s="6" t="e">
        <f t="shared" si="110"/>
        <v>#N/A</v>
      </c>
      <c r="BL126" s="6" t="e">
        <f t="shared" si="110"/>
        <v>#N/A</v>
      </c>
      <c r="BM126" s="6" t="e">
        <f t="shared" si="110"/>
        <v>#N/A</v>
      </c>
      <c r="BN126" s="6" t="e">
        <f t="shared" si="110"/>
        <v>#N/A</v>
      </c>
      <c r="BO126" s="6" t="e">
        <f t="shared" si="110"/>
        <v>#N/A</v>
      </c>
      <c r="BP126" s="6" t="e">
        <f t="shared" si="110"/>
        <v>#N/A</v>
      </c>
      <c r="BQ126" s="6" t="e">
        <f t="shared" si="110"/>
        <v>#N/A</v>
      </c>
      <c r="BR126" s="6" t="e">
        <f t="shared" si="110"/>
        <v>#N/A</v>
      </c>
      <c r="BS126" s="6" t="e">
        <f t="shared" si="110"/>
        <v>#N/A</v>
      </c>
      <c r="BT126" s="6" t="e">
        <f t="shared" si="107"/>
        <v>#N/A</v>
      </c>
      <c r="BU126" s="6" t="e">
        <f t="shared" si="107"/>
        <v>#N/A</v>
      </c>
      <c r="BV126" s="6" t="e">
        <f t="shared" si="107"/>
        <v>#N/A</v>
      </c>
      <c r="BW126" s="6" t="e">
        <f t="shared" si="107"/>
        <v>#N/A</v>
      </c>
      <c r="BX126" s="6" t="e">
        <f t="shared" si="107"/>
        <v>#N/A</v>
      </c>
      <c r="BY126" s="6" t="e">
        <f t="shared" si="107"/>
        <v>#N/A</v>
      </c>
      <c r="BZ126" s="6" t="e">
        <f t="shared" si="107"/>
        <v>#N/A</v>
      </c>
      <c r="CA126" s="6" t="e">
        <f t="shared" si="107"/>
        <v>#N/A</v>
      </c>
      <c r="CB126" s="6" t="e">
        <f t="shared" si="107"/>
        <v>#N/A</v>
      </c>
    </row>
    <row r="127" spans="1:80" hidden="1" x14ac:dyDescent="0.2">
      <c r="A127" s="6">
        <v>125</v>
      </c>
      <c r="B127" s="6" t="b">
        <v>1</v>
      </c>
      <c r="C127" s="6" t="s">
        <v>642</v>
      </c>
      <c r="D127" s="6" t="s">
        <v>673</v>
      </c>
      <c r="E127" s="6" t="str">
        <f>VLOOKUP(X127,loads,3,FALSE)</f>
        <v>CN29</v>
      </c>
      <c r="F127" s="6" t="s">
        <v>53</v>
      </c>
      <c r="G127" s="7">
        <v>1</v>
      </c>
      <c r="H127" s="7" t="s">
        <v>628</v>
      </c>
      <c r="I127" s="7" t="s">
        <v>983</v>
      </c>
      <c r="J127" s="6" t="s">
        <v>569</v>
      </c>
      <c r="K127" s="6" t="s">
        <v>570</v>
      </c>
      <c r="L127" s="10">
        <v>10.996</v>
      </c>
      <c r="M127" s="6">
        <v>14</v>
      </c>
      <c r="N127" s="6"/>
      <c r="O127" s="6"/>
      <c r="P127" s="6">
        <v>60</v>
      </c>
      <c r="Q127" s="8">
        <f t="shared" si="88"/>
        <v>105.05130774827209</v>
      </c>
      <c r="R127" s="6">
        <v>6.5</v>
      </c>
      <c r="S127" s="6"/>
      <c r="T127" s="6">
        <v>3.53</v>
      </c>
      <c r="U127" s="6">
        <f t="shared" si="89"/>
        <v>0</v>
      </c>
      <c r="V127" s="6"/>
      <c r="W127" s="6" t="s">
        <v>644</v>
      </c>
      <c r="X127" s="6" t="s">
        <v>634</v>
      </c>
      <c r="Y127" s="6">
        <v>49.22</v>
      </c>
      <c r="Z127" s="10">
        <f t="shared" si="90"/>
        <v>23.469000000000001</v>
      </c>
      <c r="AA127" s="6" t="s">
        <v>572</v>
      </c>
      <c r="AB127" s="9" t="s">
        <v>231</v>
      </c>
      <c r="AC127" s="9" t="s">
        <v>231</v>
      </c>
      <c r="AD127" s="6">
        <v>15.961</v>
      </c>
      <c r="AE127" s="6">
        <v>28.39</v>
      </c>
      <c r="AF127" s="6">
        <f t="shared" si="91"/>
        <v>28.740409683426446</v>
      </c>
      <c r="AG127" s="11">
        <f t="shared" si="92"/>
        <v>0.39711551761198288</v>
      </c>
      <c r="AH127" s="6" t="e">
        <f t="shared" si="93"/>
        <v>#N/A</v>
      </c>
      <c r="AI127" s="6" t="e">
        <f t="shared" si="94"/>
        <v>#N/A</v>
      </c>
      <c r="AJ127" s="6" t="e">
        <f t="shared" si="95"/>
        <v>#N/A</v>
      </c>
      <c r="AK127" s="6" t="e">
        <f t="shared" si="111"/>
        <v>#N/A</v>
      </c>
      <c r="AL127" s="6" t="e">
        <f t="shared" si="111"/>
        <v>#N/A</v>
      </c>
      <c r="AM127" s="6" t="e">
        <f t="shared" si="111"/>
        <v>#N/A</v>
      </c>
      <c r="AN127" s="6" t="e">
        <f t="shared" si="111"/>
        <v>#N/A</v>
      </c>
      <c r="AO127" s="6" t="e">
        <f t="shared" si="111"/>
        <v>#N/A</v>
      </c>
      <c r="AP127" s="8">
        <f t="shared" si="96"/>
        <v>0.69</v>
      </c>
      <c r="AQ127" s="8">
        <f t="shared" si="97"/>
        <v>0</v>
      </c>
      <c r="AR127" s="6">
        <f t="shared" si="98"/>
        <v>0</v>
      </c>
      <c r="AS127" s="42">
        <f t="shared" si="99"/>
        <v>4.2</v>
      </c>
      <c r="AT127" s="6" t="e">
        <f t="shared" si="112"/>
        <v>#N/A</v>
      </c>
      <c r="AU127" s="6" t="e">
        <f t="shared" si="112"/>
        <v>#N/A</v>
      </c>
      <c r="AV127" s="6" t="e">
        <f t="shared" si="112"/>
        <v>#N/A</v>
      </c>
      <c r="AW127" s="6" t="e">
        <f t="shared" si="112"/>
        <v>#N/A</v>
      </c>
      <c r="AX127" s="6" t="e">
        <f t="shared" si="112"/>
        <v>#N/A</v>
      </c>
      <c r="AY127" s="6" t="e">
        <f t="shared" si="112"/>
        <v>#N/A</v>
      </c>
      <c r="AZ127" s="6" t="e">
        <f t="shared" si="112"/>
        <v>#N/A</v>
      </c>
      <c r="BA127" s="6" t="e">
        <f t="shared" si="112"/>
        <v>#N/A</v>
      </c>
      <c r="BB127" s="6">
        <f t="shared" si="100"/>
        <v>2.96</v>
      </c>
      <c r="BC127" s="6">
        <f t="shared" si="101"/>
        <v>95.93</v>
      </c>
      <c r="BD127" s="6" t="str">
        <f t="shared" si="102"/>
        <v>BPQL</v>
      </c>
      <c r="BE127" s="6">
        <f t="shared" si="103"/>
        <v>2.1</v>
      </c>
      <c r="BF127" s="6">
        <f t="shared" si="113"/>
        <v>99.76</v>
      </c>
      <c r="BG127" s="6">
        <f t="shared" si="113"/>
        <v>99.56</v>
      </c>
      <c r="BH127" s="6">
        <f t="shared" si="113"/>
        <v>27.55</v>
      </c>
      <c r="BI127" s="6" t="str">
        <f t="shared" si="113"/>
        <v>BPQL</v>
      </c>
      <c r="BJ127" s="6" t="e">
        <f t="shared" si="110"/>
        <v>#N/A</v>
      </c>
      <c r="BK127" s="6" t="e">
        <f t="shared" si="110"/>
        <v>#N/A</v>
      </c>
      <c r="BL127" s="6" t="e">
        <f t="shared" si="110"/>
        <v>#N/A</v>
      </c>
      <c r="BM127" s="6" t="e">
        <f t="shared" si="110"/>
        <v>#N/A</v>
      </c>
      <c r="BN127" s="6" t="e">
        <f t="shared" si="110"/>
        <v>#N/A</v>
      </c>
      <c r="BO127" s="6" t="e">
        <f t="shared" si="110"/>
        <v>#N/A</v>
      </c>
      <c r="BP127" s="6" t="e">
        <f t="shared" si="110"/>
        <v>#N/A</v>
      </c>
      <c r="BQ127" s="6" t="e">
        <f t="shared" si="110"/>
        <v>#N/A</v>
      </c>
      <c r="BR127" s="6" t="e">
        <f t="shared" si="110"/>
        <v>#N/A</v>
      </c>
      <c r="BS127" s="6" t="e">
        <f t="shared" si="110"/>
        <v>#N/A</v>
      </c>
      <c r="BT127" s="6" t="e">
        <f t="shared" si="107"/>
        <v>#N/A</v>
      </c>
      <c r="BU127" s="6" t="e">
        <f t="shared" si="107"/>
        <v>#N/A</v>
      </c>
      <c r="BV127" s="6" t="e">
        <f t="shared" si="107"/>
        <v>#N/A</v>
      </c>
      <c r="BW127" s="6" t="e">
        <f t="shared" si="107"/>
        <v>#N/A</v>
      </c>
      <c r="BX127" s="6" t="e">
        <f t="shared" si="107"/>
        <v>#N/A</v>
      </c>
      <c r="BY127" s="6" t="e">
        <f t="shared" si="107"/>
        <v>#N/A</v>
      </c>
      <c r="BZ127" s="6" t="e">
        <f t="shared" si="107"/>
        <v>#N/A</v>
      </c>
      <c r="CA127" s="6" t="e">
        <f t="shared" si="107"/>
        <v>#N/A</v>
      </c>
      <c r="CB127" s="6" t="e">
        <f t="shared" si="107"/>
        <v>#N/A</v>
      </c>
    </row>
    <row r="128" spans="1:80" hidden="1" x14ac:dyDescent="0.2">
      <c r="A128" s="6">
        <v>126</v>
      </c>
      <c r="B128" s="6" t="b">
        <v>1</v>
      </c>
      <c r="C128" s="6" t="s">
        <v>643</v>
      </c>
      <c r="D128" s="6" t="s">
        <v>674</v>
      </c>
      <c r="E128" s="6" t="str">
        <f t="shared" si="87"/>
        <v>CN29</v>
      </c>
      <c r="F128" s="6" t="s">
        <v>53</v>
      </c>
      <c r="G128" s="7">
        <v>1</v>
      </c>
      <c r="H128" s="7" t="s">
        <v>628</v>
      </c>
      <c r="I128" s="7" t="s">
        <v>983</v>
      </c>
      <c r="J128" s="6" t="s">
        <v>569</v>
      </c>
      <c r="K128" s="6" t="s">
        <v>570</v>
      </c>
      <c r="L128" s="10">
        <v>10.996</v>
      </c>
      <c r="M128" s="6">
        <v>14</v>
      </c>
      <c r="N128" s="6"/>
      <c r="O128" s="6"/>
      <c r="P128" s="6">
        <v>60</v>
      </c>
      <c r="Q128" s="8">
        <f t="shared" si="88"/>
        <v>105.05130774827209</v>
      </c>
      <c r="R128" s="6">
        <v>6.5</v>
      </c>
      <c r="S128" s="6"/>
      <c r="T128" s="6">
        <v>2.39</v>
      </c>
      <c r="U128" s="6">
        <f t="shared" si="89"/>
        <v>0</v>
      </c>
      <c r="V128" s="6"/>
      <c r="W128" s="6" t="s">
        <v>644</v>
      </c>
      <c r="X128" s="6" t="s">
        <v>634</v>
      </c>
      <c r="Y128" s="6">
        <v>49.22</v>
      </c>
      <c r="Z128" s="10">
        <f t="shared" si="90"/>
        <v>23.469000000000001</v>
      </c>
      <c r="AA128" s="6" t="s">
        <v>572</v>
      </c>
      <c r="AB128" s="9" t="s">
        <v>232</v>
      </c>
      <c r="AC128" s="9" t="s">
        <v>232</v>
      </c>
      <c r="AD128" s="6">
        <v>8.8770000000000007</v>
      </c>
      <c r="AE128" s="6">
        <v>3.95</v>
      </c>
      <c r="AF128" s="6">
        <f t="shared" si="91"/>
        <v>3.7405959031657354</v>
      </c>
      <c r="AG128" s="11">
        <f t="shared" si="92"/>
        <v>2.8745563027813757E-2</v>
      </c>
      <c r="AH128" s="6" t="e">
        <f t="shared" si="93"/>
        <v>#N/A</v>
      </c>
      <c r="AI128" s="6" t="e">
        <f t="shared" si="94"/>
        <v>#N/A</v>
      </c>
      <c r="AJ128" s="6" t="e">
        <f t="shared" si="95"/>
        <v>#N/A</v>
      </c>
      <c r="AK128" s="6" t="e">
        <f t="shared" si="111"/>
        <v>#N/A</v>
      </c>
      <c r="AL128" s="6" t="e">
        <f t="shared" si="111"/>
        <v>#N/A</v>
      </c>
      <c r="AM128" s="6" t="e">
        <f t="shared" si="111"/>
        <v>#N/A</v>
      </c>
      <c r="AN128" s="6" t="e">
        <f t="shared" si="111"/>
        <v>#N/A</v>
      </c>
      <c r="AO128" s="6" t="e">
        <f t="shared" si="111"/>
        <v>#N/A</v>
      </c>
      <c r="AP128" s="8">
        <f t="shared" si="96"/>
        <v>2.94</v>
      </c>
      <c r="AQ128" s="8">
        <f t="shared" si="97"/>
        <v>0</v>
      </c>
      <c r="AR128" s="6">
        <f t="shared" si="98"/>
        <v>0</v>
      </c>
      <c r="AS128" s="42">
        <f t="shared" si="99"/>
        <v>14.9</v>
      </c>
      <c r="AT128" s="6" t="e">
        <f t="shared" si="112"/>
        <v>#N/A</v>
      </c>
      <c r="AU128" s="6" t="e">
        <f t="shared" si="112"/>
        <v>#N/A</v>
      </c>
      <c r="AV128" s="6" t="e">
        <f t="shared" si="112"/>
        <v>#N/A</v>
      </c>
      <c r="AW128" s="6" t="e">
        <f t="shared" si="112"/>
        <v>#N/A</v>
      </c>
      <c r="AX128" s="6" t="e">
        <f t="shared" si="112"/>
        <v>#N/A</v>
      </c>
      <c r="AY128" s="6" t="e">
        <f t="shared" si="112"/>
        <v>#N/A</v>
      </c>
      <c r="AZ128" s="6" t="e">
        <f t="shared" si="112"/>
        <v>#N/A</v>
      </c>
      <c r="BA128" s="6" t="e">
        <f t="shared" si="112"/>
        <v>#N/A</v>
      </c>
      <c r="BB128" s="6">
        <f t="shared" si="100"/>
        <v>5.35</v>
      </c>
      <c r="BC128" s="6">
        <f t="shared" si="101"/>
        <v>94.05</v>
      </c>
      <c r="BD128" s="6">
        <f t="shared" si="102"/>
        <v>1.02</v>
      </c>
      <c r="BE128" s="6">
        <f t="shared" si="103"/>
        <v>2.66</v>
      </c>
      <c r="BF128" s="6">
        <f t="shared" si="113"/>
        <v>99.91</v>
      </c>
      <c r="BG128" s="6">
        <f t="shared" si="113"/>
        <v>99.45</v>
      </c>
      <c r="BH128" s="6">
        <f t="shared" si="113"/>
        <v>27.6</v>
      </c>
      <c r="BI128" s="6" t="str">
        <f t="shared" si="113"/>
        <v>BPQL</v>
      </c>
      <c r="BJ128" s="6" t="e">
        <f t="shared" si="110"/>
        <v>#N/A</v>
      </c>
      <c r="BK128" s="6" t="e">
        <f t="shared" si="110"/>
        <v>#N/A</v>
      </c>
      <c r="BL128" s="6" t="e">
        <f t="shared" si="110"/>
        <v>#N/A</v>
      </c>
      <c r="BM128" s="6" t="e">
        <f t="shared" si="110"/>
        <v>#N/A</v>
      </c>
      <c r="BN128" s="6" t="e">
        <f t="shared" si="110"/>
        <v>#N/A</v>
      </c>
      <c r="BO128" s="6" t="e">
        <f t="shared" si="110"/>
        <v>#N/A</v>
      </c>
      <c r="BP128" s="6" t="e">
        <f t="shared" si="110"/>
        <v>#N/A</v>
      </c>
      <c r="BQ128" s="6" t="e">
        <f t="shared" si="110"/>
        <v>#N/A</v>
      </c>
      <c r="BR128" s="6" t="e">
        <f t="shared" si="110"/>
        <v>#N/A</v>
      </c>
      <c r="BS128" s="6" t="e">
        <f t="shared" si="110"/>
        <v>#N/A</v>
      </c>
      <c r="BT128" s="6" t="e">
        <f t="shared" si="107"/>
        <v>#N/A</v>
      </c>
      <c r="BU128" s="6" t="e">
        <f t="shared" si="107"/>
        <v>#N/A</v>
      </c>
      <c r="BV128" s="6" t="e">
        <f t="shared" si="107"/>
        <v>#N/A</v>
      </c>
      <c r="BW128" s="6" t="e">
        <f t="shared" si="107"/>
        <v>#N/A</v>
      </c>
      <c r="BX128" s="6" t="e">
        <f t="shared" si="107"/>
        <v>#N/A</v>
      </c>
      <c r="BY128" s="6" t="e">
        <f t="shared" si="107"/>
        <v>#N/A</v>
      </c>
      <c r="BZ128" s="6" t="e">
        <f t="shared" si="107"/>
        <v>#N/A</v>
      </c>
      <c r="CA128" s="6" t="e">
        <f t="shared" si="107"/>
        <v>#N/A</v>
      </c>
      <c r="CB128" s="6" t="e">
        <f t="shared" si="107"/>
        <v>#N/A</v>
      </c>
    </row>
    <row r="129" spans="1:80" hidden="1" x14ac:dyDescent="0.2">
      <c r="A129" s="6">
        <v>127</v>
      </c>
      <c r="B129" s="6" t="b">
        <v>1</v>
      </c>
      <c r="C129" s="6" t="s">
        <v>645</v>
      </c>
      <c r="D129" s="6" t="s">
        <v>652</v>
      </c>
      <c r="E129" s="6" t="str">
        <f t="shared" si="87"/>
        <v>NGPB109</v>
      </c>
      <c r="F129" s="6" t="s">
        <v>646</v>
      </c>
      <c r="G129" s="7">
        <v>1</v>
      </c>
      <c r="H129" s="7" t="s">
        <v>627</v>
      </c>
      <c r="I129" s="7" t="s">
        <v>983</v>
      </c>
      <c r="J129" s="6" t="s">
        <v>382</v>
      </c>
      <c r="K129" s="6" t="s">
        <v>30</v>
      </c>
      <c r="L129" s="10">
        <v>8.718</v>
      </c>
      <c r="M129" s="6">
        <v>11.1</v>
      </c>
      <c r="N129" s="6"/>
      <c r="O129" s="6"/>
      <c r="P129" s="6">
        <v>40</v>
      </c>
      <c r="Q129" s="8">
        <f t="shared" si="88"/>
        <v>39.991268639596242</v>
      </c>
      <c r="R129" s="6">
        <v>7</v>
      </c>
      <c r="S129" s="6"/>
      <c r="T129" s="6">
        <v>8.8800000000000008</v>
      </c>
      <c r="U129" s="6">
        <f t="shared" si="89"/>
        <v>0</v>
      </c>
      <c r="V129" s="6"/>
      <c r="W129" s="6" t="s">
        <v>647</v>
      </c>
      <c r="X129" s="6" t="s">
        <v>647</v>
      </c>
      <c r="Y129" s="6">
        <v>17.420000000000002</v>
      </c>
      <c r="Z129" s="10">
        <f t="shared" si="90"/>
        <v>20.013999999999999</v>
      </c>
      <c r="AA129" s="6" t="s">
        <v>648</v>
      </c>
      <c r="AB129" s="9" t="s">
        <v>219</v>
      </c>
      <c r="AC129" s="9" t="s">
        <v>232</v>
      </c>
      <c r="AD129" s="6">
        <v>23.913</v>
      </c>
      <c r="AE129" s="6">
        <v>11.446999999999999</v>
      </c>
      <c r="AF129" s="6">
        <f t="shared" si="91"/>
        <v>12.593668528864059</v>
      </c>
      <c r="AG129" s="11">
        <f t="shared" si="92"/>
        <v>0.86378225119203655</v>
      </c>
      <c r="AH129" s="6" t="e">
        <f t="shared" si="93"/>
        <v>#N/A</v>
      </c>
      <c r="AI129" s="6" t="e">
        <f t="shared" si="94"/>
        <v>#N/A</v>
      </c>
      <c r="AJ129" s="6" t="e">
        <f t="shared" si="95"/>
        <v>#N/A</v>
      </c>
      <c r="AK129" s="6" t="e">
        <f t="shared" si="111"/>
        <v>#N/A</v>
      </c>
      <c r="AL129" s="6" t="e">
        <f t="shared" si="111"/>
        <v>#N/A</v>
      </c>
      <c r="AM129" s="6" t="e">
        <f t="shared" si="111"/>
        <v>#N/A</v>
      </c>
      <c r="AN129" s="6" t="e">
        <f t="shared" si="111"/>
        <v>#N/A</v>
      </c>
      <c r="AO129" s="6" t="e">
        <f t="shared" si="111"/>
        <v>#N/A</v>
      </c>
      <c r="AP129" s="8">
        <f t="shared" si="96"/>
        <v>0.99</v>
      </c>
      <c r="AQ129" s="8">
        <f t="shared" si="97"/>
        <v>0</v>
      </c>
      <c r="AR129" s="6">
        <f t="shared" si="98"/>
        <v>0</v>
      </c>
      <c r="AS129" s="42">
        <f t="shared" si="99"/>
        <v>93.2</v>
      </c>
      <c r="AT129" s="6" t="e">
        <f t="shared" si="112"/>
        <v>#N/A</v>
      </c>
      <c r="AU129" s="6" t="e">
        <f t="shared" si="112"/>
        <v>#N/A</v>
      </c>
      <c r="AV129" s="6" t="e">
        <f t="shared" si="112"/>
        <v>#N/A</v>
      </c>
      <c r="AW129" s="6" t="e">
        <f t="shared" si="112"/>
        <v>#N/A</v>
      </c>
      <c r="AX129" s="6" t="e">
        <f t="shared" si="112"/>
        <v>#N/A</v>
      </c>
      <c r="AY129" s="6" t="e">
        <f t="shared" si="112"/>
        <v>#N/A</v>
      </c>
      <c r="AZ129" s="6" t="e">
        <f t="shared" si="112"/>
        <v>#N/A</v>
      </c>
      <c r="BA129" s="6" t="e">
        <f t="shared" si="112"/>
        <v>#N/A</v>
      </c>
      <c r="BB129" s="6">
        <f t="shared" si="100"/>
        <v>2.86</v>
      </c>
      <c r="BC129" s="6">
        <f t="shared" si="101"/>
        <v>95.88</v>
      </c>
      <c r="BD129" s="6" t="str">
        <f t="shared" si="102"/>
        <v>BPQL</v>
      </c>
      <c r="BE129" s="6">
        <f t="shared" si="103"/>
        <v>2.04</v>
      </c>
      <c r="BF129" s="6">
        <f t="shared" si="113"/>
        <v>99.61</v>
      </c>
      <c r="BG129" s="6">
        <f t="shared" si="113"/>
        <v>99.47</v>
      </c>
      <c r="BH129" s="6">
        <f t="shared" si="113"/>
        <v>28.28</v>
      </c>
      <c r="BI129" s="6">
        <f t="shared" si="113"/>
        <v>0.28000000000000003</v>
      </c>
      <c r="BJ129" s="6" t="e">
        <f t="shared" si="110"/>
        <v>#N/A</v>
      </c>
      <c r="BK129" s="6" t="e">
        <f t="shared" si="110"/>
        <v>#N/A</v>
      </c>
      <c r="BL129" s="6" t="e">
        <f t="shared" si="110"/>
        <v>#N/A</v>
      </c>
      <c r="BM129" s="6" t="e">
        <f t="shared" si="110"/>
        <v>#N/A</v>
      </c>
      <c r="BN129" s="6" t="e">
        <f t="shared" si="110"/>
        <v>#N/A</v>
      </c>
      <c r="BO129" s="6" t="e">
        <f t="shared" si="110"/>
        <v>#N/A</v>
      </c>
      <c r="BP129" s="6" t="e">
        <f t="shared" si="110"/>
        <v>#N/A</v>
      </c>
      <c r="BQ129" s="6" t="e">
        <f t="shared" si="110"/>
        <v>#N/A</v>
      </c>
      <c r="BR129" s="6" t="e">
        <f t="shared" si="110"/>
        <v>#N/A</v>
      </c>
      <c r="BS129" s="6" t="e">
        <f t="shared" si="110"/>
        <v>#N/A</v>
      </c>
      <c r="BT129" s="6" t="e">
        <f t="shared" si="107"/>
        <v>#N/A</v>
      </c>
      <c r="BU129" s="6" t="e">
        <f t="shared" si="107"/>
        <v>#N/A</v>
      </c>
      <c r="BV129" s="6" t="e">
        <f t="shared" si="107"/>
        <v>#N/A</v>
      </c>
      <c r="BW129" s="6" t="e">
        <f t="shared" si="107"/>
        <v>#N/A</v>
      </c>
      <c r="BX129" s="6" t="e">
        <f t="shared" si="107"/>
        <v>#N/A</v>
      </c>
      <c r="BY129" s="6" t="e">
        <f t="shared" si="107"/>
        <v>#N/A</v>
      </c>
      <c r="BZ129" s="6" t="e">
        <f t="shared" si="107"/>
        <v>#N/A</v>
      </c>
      <c r="CA129" s="6" t="e">
        <f t="shared" si="107"/>
        <v>#N/A</v>
      </c>
      <c r="CB129" s="6" t="e">
        <f t="shared" si="107"/>
        <v>#N/A</v>
      </c>
    </row>
    <row r="130" spans="1:80" hidden="1" x14ac:dyDescent="0.2">
      <c r="A130" s="6">
        <v>128</v>
      </c>
      <c r="B130" s="6" t="b">
        <v>1</v>
      </c>
      <c r="C130" s="6" t="s">
        <v>649</v>
      </c>
      <c r="D130" s="6" t="s">
        <v>653</v>
      </c>
      <c r="E130" s="6" t="str">
        <f t="shared" si="87"/>
        <v>CN29</v>
      </c>
      <c r="F130" s="6" t="s">
        <v>656</v>
      </c>
      <c r="G130" s="7">
        <v>1</v>
      </c>
      <c r="H130" s="7" t="s">
        <v>627</v>
      </c>
      <c r="I130" s="7" t="s">
        <v>983</v>
      </c>
      <c r="J130" s="6" t="s">
        <v>662</v>
      </c>
      <c r="K130" s="6" t="s">
        <v>663</v>
      </c>
      <c r="L130" s="10">
        <v>15.708</v>
      </c>
      <c r="M130" s="6">
        <v>20</v>
      </c>
      <c r="N130" s="6"/>
      <c r="O130" s="6"/>
      <c r="P130" s="6">
        <v>20</v>
      </c>
      <c r="Q130" s="8">
        <f t="shared" si="88"/>
        <v>21.78459872183171</v>
      </c>
      <c r="R130" s="6">
        <v>6.5</v>
      </c>
      <c r="S130" s="6"/>
      <c r="T130" s="6">
        <v>10.49</v>
      </c>
      <c r="U130" s="6">
        <f t="shared" si="89"/>
        <v>0</v>
      </c>
      <c r="V130" s="6"/>
      <c r="W130" s="6" t="s">
        <v>657</v>
      </c>
      <c r="X130" s="6" t="s">
        <v>657</v>
      </c>
      <c r="Y130" s="6">
        <v>15.2</v>
      </c>
      <c r="Z130" s="10">
        <f t="shared" si="90"/>
        <v>22.512662942271877</v>
      </c>
      <c r="AA130" s="6"/>
      <c r="AB130" s="9" t="s">
        <v>219</v>
      </c>
      <c r="AC130" s="9" t="s">
        <v>220</v>
      </c>
      <c r="AD130" s="6">
        <v>40.009</v>
      </c>
      <c r="AE130" s="6">
        <v>6.5309999999999997</v>
      </c>
      <c r="AF130" s="6">
        <f t="shared" si="91"/>
        <v>6.4744878957169449</v>
      </c>
      <c r="AG130" s="11">
        <f t="shared" si="92"/>
        <v>0.7569943930409101</v>
      </c>
      <c r="AH130" s="6" t="e">
        <f t="shared" si="93"/>
        <v>#N/A</v>
      </c>
      <c r="AI130" s="6" t="e">
        <f t="shared" si="94"/>
        <v>#N/A</v>
      </c>
      <c r="AJ130" s="6" t="e">
        <f t="shared" si="95"/>
        <v>#N/A</v>
      </c>
      <c r="AK130" s="6" t="e">
        <f t="shared" si="111"/>
        <v>#N/A</v>
      </c>
      <c r="AL130" s="6" t="e">
        <f t="shared" si="111"/>
        <v>#N/A</v>
      </c>
      <c r="AM130" s="6" t="e">
        <f t="shared" si="111"/>
        <v>#N/A</v>
      </c>
      <c r="AN130" s="6" t="e">
        <f t="shared" si="111"/>
        <v>#N/A</v>
      </c>
      <c r="AO130" s="6" t="e">
        <f t="shared" si="111"/>
        <v>#N/A</v>
      </c>
      <c r="AP130" s="8">
        <f t="shared" si="96"/>
        <v>1.6</v>
      </c>
      <c r="AQ130" s="8">
        <f t="shared" si="97"/>
        <v>0</v>
      </c>
      <c r="AR130" s="6">
        <f t="shared" si="98"/>
        <v>0</v>
      </c>
      <c r="AS130" s="42">
        <f t="shared" si="99"/>
        <v>119</v>
      </c>
      <c r="AT130" s="6" t="e">
        <f t="shared" si="112"/>
        <v>#N/A</v>
      </c>
      <c r="AU130" s="6" t="e">
        <f t="shared" si="112"/>
        <v>#N/A</v>
      </c>
      <c r="AV130" s="6" t="e">
        <f t="shared" si="112"/>
        <v>#N/A</v>
      </c>
      <c r="AW130" s="6" t="e">
        <f t="shared" si="112"/>
        <v>#N/A</v>
      </c>
      <c r="AX130" s="6" t="e">
        <f t="shared" si="112"/>
        <v>#N/A</v>
      </c>
      <c r="AY130" s="6" t="e">
        <f t="shared" si="112"/>
        <v>#N/A</v>
      </c>
      <c r="AZ130" s="6" t="e">
        <f t="shared" si="112"/>
        <v>#N/A</v>
      </c>
      <c r="BA130" s="6" t="e">
        <f t="shared" si="112"/>
        <v>#N/A</v>
      </c>
      <c r="BB130" s="6">
        <f t="shared" si="100"/>
        <v>2.1</v>
      </c>
      <c r="BC130" s="6">
        <f t="shared" si="101"/>
        <v>96.85</v>
      </c>
      <c r="BD130" s="6" t="str">
        <f t="shared" si="102"/>
        <v>BPQL</v>
      </c>
      <c r="BE130" s="6">
        <f t="shared" si="103"/>
        <v>1.48</v>
      </c>
      <c r="BF130" s="6">
        <f t="shared" si="113"/>
        <v>99.67</v>
      </c>
      <c r="BG130" s="6">
        <f t="shared" si="113"/>
        <v>99.47</v>
      </c>
      <c r="BH130" s="6">
        <f t="shared" si="113"/>
        <v>27.51</v>
      </c>
      <c r="BI130" s="6" t="str">
        <f t="shared" si="113"/>
        <v>BPQL</v>
      </c>
      <c r="BJ130" s="6" t="e">
        <f t="shared" si="110"/>
        <v>#N/A</v>
      </c>
      <c r="BK130" s="6" t="e">
        <f t="shared" si="110"/>
        <v>#N/A</v>
      </c>
      <c r="BL130" s="6" t="e">
        <f t="shared" si="110"/>
        <v>#N/A</v>
      </c>
      <c r="BM130" s="6" t="e">
        <f t="shared" si="110"/>
        <v>#N/A</v>
      </c>
      <c r="BN130" s="6" t="e">
        <f t="shared" si="110"/>
        <v>#N/A</v>
      </c>
      <c r="BO130" s="6" t="e">
        <f t="shared" si="110"/>
        <v>#N/A</v>
      </c>
      <c r="BP130" s="6" t="e">
        <f t="shared" si="110"/>
        <v>#N/A</v>
      </c>
      <c r="BQ130" s="6" t="e">
        <f t="shared" si="110"/>
        <v>#N/A</v>
      </c>
      <c r="BR130" s="6" t="e">
        <f t="shared" si="110"/>
        <v>#N/A</v>
      </c>
      <c r="BS130" s="6" t="e">
        <f t="shared" si="110"/>
        <v>#N/A</v>
      </c>
      <c r="BT130" s="6" t="e">
        <f t="shared" si="107"/>
        <v>#N/A</v>
      </c>
      <c r="BU130" s="6" t="e">
        <f t="shared" si="107"/>
        <v>#N/A</v>
      </c>
      <c r="BV130" s="6" t="e">
        <f t="shared" si="107"/>
        <v>#N/A</v>
      </c>
      <c r="BW130" s="6" t="e">
        <f t="shared" si="107"/>
        <v>#N/A</v>
      </c>
      <c r="BX130" s="6" t="e">
        <f t="shared" si="107"/>
        <v>#N/A</v>
      </c>
      <c r="BY130" s="6" t="e">
        <f t="shared" si="107"/>
        <v>#N/A</v>
      </c>
      <c r="BZ130" s="6" t="e">
        <f t="shared" si="107"/>
        <v>#N/A</v>
      </c>
      <c r="CA130" s="6" t="e">
        <f t="shared" si="107"/>
        <v>#N/A</v>
      </c>
      <c r="CB130" s="6" t="e">
        <f t="shared" si="107"/>
        <v>#N/A</v>
      </c>
    </row>
    <row r="131" spans="1:80" hidden="1" x14ac:dyDescent="0.2">
      <c r="A131" s="6">
        <v>129</v>
      </c>
      <c r="B131" s="6" t="b">
        <v>0</v>
      </c>
      <c r="C131" s="6" t="s">
        <v>650</v>
      </c>
      <c r="D131" s="6" t="s">
        <v>654</v>
      </c>
      <c r="E131" s="6" t="str">
        <f t="shared" ref="E131:E138" si="114">VLOOKUP(X131,loads,3,FALSE)</f>
        <v>CN29</v>
      </c>
      <c r="F131" s="6" t="s">
        <v>656</v>
      </c>
      <c r="G131" s="7">
        <v>1</v>
      </c>
      <c r="H131" s="7" t="s">
        <v>627</v>
      </c>
      <c r="I131" s="7" t="s">
        <v>983</v>
      </c>
      <c r="J131" s="6" t="s">
        <v>662</v>
      </c>
      <c r="K131" s="6" t="s">
        <v>663</v>
      </c>
      <c r="L131" s="10">
        <v>15.708</v>
      </c>
      <c r="M131" s="6">
        <v>20</v>
      </c>
      <c r="N131" s="6"/>
      <c r="O131" s="6"/>
      <c r="P131" s="6">
        <v>20</v>
      </c>
      <c r="Q131" s="8">
        <f t="shared" si="88"/>
        <v>21.78459872183171</v>
      </c>
      <c r="R131" s="6">
        <v>6.5</v>
      </c>
      <c r="S131" s="6"/>
      <c r="T131" s="6">
        <v>14.6</v>
      </c>
      <c r="U131" s="6">
        <f t="shared" ref="U131:U162" si="115">VLOOKUP(W131,loads,5,FALSE)</f>
        <v>0</v>
      </c>
      <c r="V131" s="6"/>
      <c r="W131" s="6" t="s">
        <v>657</v>
      </c>
      <c r="X131" s="6" t="s">
        <v>657</v>
      </c>
      <c r="Y131" s="6">
        <v>15.2</v>
      </c>
      <c r="Z131" s="10">
        <f t="shared" si="90"/>
        <v>22.512662942271877</v>
      </c>
      <c r="AA131" s="6"/>
      <c r="AB131" s="9" t="s">
        <v>222</v>
      </c>
      <c r="AC131" s="9" t="s">
        <v>211</v>
      </c>
      <c r="AD131" s="6">
        <v>26.183</v>
      </c>
      <c r="AE131" s="6">
        <v>1.871</v>
      </c>
      <c r="AF131" s="6" t="e">
        <f t="shared" ref="AF131:AF138" si="116">VLOOKUP(C131,nanodrop,2,FALSE)</f>
        <v>#N/A</v>
      </c>
      <c r="AG131" s="11" t="e">
        <f t="shared" ref="AG131:AG134" si="117">(AF131*AD131)/(Z131*Y131)</f>
        <v>#N/A</v>
      </c>
      <c r="AH131" s="6" t="e">
        <f t="shared" ref="AH131:AH170" si="118">VLOOKUP($C131,pIdata,3,FALSE)</f>
        <v>#N/A</v>
      </c>
      <c r="AI131" s="6" t="e">
        <f t="shared" ref="AI131:AI170" si="119">VLOOKUP($C131,iceAreaData,4,FALSE)</f>
        <v>#N/A</v>
      </c>
      <c r="AJ131" s="6" t="e">
        <f t="shared" ref="AJ131:AJ170" si="120">VLOOKUP($C131,iceAreaData,5,FALSE)</f>
        <v>#N/A</v>
      </c>
      <c r="AK131" s="6" t="e">
        <f t="shared" si="111"/>
        <v>#N/A</v>
      </c>
      <c r="AL131" s="6" t="e">
        <f t="shared" si="111"/>
        <v>#N/A</v>
      </c>
      <c r="AM131" s="6" t="e">
        <f t="shared" si="111"/>
        <v>#N/A</v>
      </c>
      <c r="AN131" s="6" t="e">
        <f t="shared" si="111"/>
        <v>#N/A</v>
      </c>
      <c r="AO131" s="6" t="e">
        <f t="shared" si="111"/>
        <v>#N/A</v>
      </c>
      <c r="AP131" s="8" t="e">
        <f t="shared" ref="AP131:AP170" si="121">VLOOKUP($C131,dataSEC,2,FALSE)</f>
        <v>#N/A</v>
      </c>
      <c r="AQ131" s="8" t="e">
        <f t="shared" ref="AQ131:AQ170" si="122">VLOOKUP($C131,dataSEC,3,FALSE)</f>
        <v>#N/A</v>
      </c>
      <c r="AR131" s="6" t="e">
        <f t="shared" ref="AR131:AR170" si="123">VLOOKUP($C131,dataSEC,4,FALSE)</f>
        <v>#N/A</v>
      </c>
      <c r="AS131" s="42" t="e">
        <f t="shared" ref="AS131:AS138" si="124">VLOOKUP(C131,data_HCP,2,FALSE)</f>
        <v>#N/A</v>
      </c>
      <c r="AT131" s="6" t="e">
        <f t="shared" si="112"/>
        <v>#N/A</v>
      </c>
      <c r="AU131" s="6" t="e">
        <f t="shared" si="112"/>
        <v>#N/A</v>
      </c>
      <c r="AV131" s="6" t="e">
        <f t="shared" si="112"/>
        <v>#N/A</v>
      </c>
      <c r="AW131" s="6" t="e">
        <f t="shared" si="112"/>
        <v>#N/A</v>
      </c>
      <c r="AX131" s="6" t="e">
        <f t="shared" si="112"/>
        <v>#N/A</v>
      </c>
      <c r="AY131" s="6" t="e">
        <f t="shared" si="112"/>
        <v>#N/A</v>
      </c>
      <c r="AZ131" s="6" t="e">
        <f t="shared" si="112"/>
        <v>#N/A</v>
      </c>
      <c r="BA131" s="6" t="e">
        <f t="shared" si="112"/>
        <v>#N/A</v>
      </c>
      <c r="BB131" s="6" t="e">
        <f t="shared" ref="BB131:BB170" si="125">VLOOKUP($C131,data_nrCESDS,3,FALSE)</f>
        <v>#N/A</v>
      </c>
      <c r="BC131" s="6" t="e">
        <f t="shared" ref="BC131:BC170" si="126">VLOOKUP($C131,data_nrCESDS,5,FALSE)</f>
        <v>#N/A</v>
      </c>
      <c r="BD131" s="6" t="e">
        <f t="shared" ref="BD131:BD170" si="127">VLOOKUP($C131,data_nrCESDS,14,FALSE)</f>
        <v>#N/A</v>
      </c>
      <c r="BE131" s="6" t="e">
        <f t="shared" ref="BE131:BE170" si="128">VLOOKUP($C131,data_nrCESDS,15,FALSE)</f>
        <v>#N/A</v>
      </c>
      <c r="BF131" s="6" t="e">
        <f t="shared" si="113"/>
        <v>#N/A</v>
      </c>
      <c r="BG131" s="6" t="e">
        <f t="shared" si="113"/>
        <v>#N/A</v>
      </c>
      <c r="BH131" s="6" t="e">
        <f t="shared" si="113"/>
        <v>#N/A</v>
      </c>
      <c r="BI131" s="6" t="e">
        <f t="shared" si="113"/>
        <v>#N/A</v>
      </c>
      <c r="BJ131" s="6" t="e">
        <f t="shared" si="110"/>
        <v>#N/A</v>
      </c>
      <c r="BK131" s="6" t="e">
        <f t="shared" si="110"/>
        <v>#N/A</v>
      </c>
      <c r="BL131" s="6" t="e">
        <f t="shared" si="110"/>
        <v>#N/A</v>
      </c>
      <c r="BM131" s="6" t="e">
        <f t="shared" si="110"/>
        <v>#N/A</v>
      </c>
      <c r="BN131" s="6" t="e">
        <f t="shared" si="110"/>
        <v>#N/A</v>
      </c>
      <c r="BO131" s="6" t="e">
        <f t="shared" si="110"/>
        <v>#N/A</v>
      </c>
      <c r="BP131" s="6" t="e">
        <f t="shared" si="110"/>
        <v>#N/A</v>
      </c>
      <c r="BQ131" s="6" t="e">
        <f t="shared" si="110"/>
        <v>#N/A</v>
      </c>
      <c r="BR131" s="6" t="e">
        <f t="shared" si="110"/>
        <v>#N/A</v>
      </c>
      <c r="BS131" s="6" t="e">
        <f t="shared" si="110"/>
        <v>#N/A</v>
      </c>
      <c r="BT131" s="6" t="e">
        <f t="shared" si="107"/>
        <v>#N/A</v>
      </c>
      <c r="BU131" s="6" t="e">
        <f t="shared" si="107"/>
        <v>#N/A</v>
      </c>
      <c r="BV131" s="6" t="e">
        <f t="shared" si="107"/>
        <v>#N/A</v>
      </c>
      <c r="BW131" s="6" t="e">
        <f t="shared" si="107"/>
        <v>#N/A</v>
      </c>
      <c r="BX131" s="6" t="e">
        <f t="shared" si="107"/>
        <v>#N/A</v>
      </c>
      <c r="BY131" s="6" t="e">
        <f t="shared" si="107"/>
        <v>#N/A</v>
      </c>
      <c r="BZ131" s="6" t="e">
        <f t="shared" si="107"/>
        <v>#N/A</v>
      </c>
      <c r="CA131" s="6" t="e">
        <f t="shared" si="107"/>
        <v>#N/A</v>
      </c>
      <c r="CB131" s="6" t="e">
        <f t="shared" si="107"/>
        <v>#N/A</v>
      </c>
    </row>
    <row r="132" spans="1:80" hidden="1" x14ac:dyDescent="0.2">
      <c r="A132" s="6">
        <v>130</v>
      </c>
      <c r="B132" s="6" t="b">
        <v>0</v>
      </c>
      <c r="C132" s="6" t="s">
        <v>651</v>
      </c>
      <c r="D132" s="6" t="s">
        <v>655</v>
      </c>
      <c r="E132" s="6" t="str">
        <f t="shared" si="114"/>
        <v>CN29</v>
      </c>
      <c r="F132" s="6" t="s">
        <v>656</v>
      </c>
      <c r="G132" s="7">
        <v>1</v>
      </c>
      <c r="H132" s="7" t="s">
        <v>627</v>
      </c>
      <c r="I132" s="7" t="s">
        <v>983</v>
      </c>
      <c r="J132" s="6" t="s">
        <v>662</v>
      </c>
      <c r="K132" s="6" t="s">
        <v>663</v>
      </c>
      <c r="L132" s="10">
        <v>15.708</v>
      </c>
      <c r="M132" s="6">
        <v>20</v>
      </c>
      <c r="N132" s="6"/>
      <c r="O132" s="6"/>
      <c r="P132" s="6">
        <v>20</v>
      </c>
      <c r="Q132" s="8">
        <f t="shared" si="88"/>
        <v>21.78459872183171</v>
      </c>
      <c r="R132" s="6">
        <v>6.5</v>
      </c>
      <c r="S132" s="6"/>
      <c r="T132" s="6">
        <v>17.45</v>
      </c>
      <c r="U132" s="6">
        <f t="shared" si="115"/>
        <v>0</v>
      </c>
      <c r="V132" s="6"/>
      <c r="W132" s="6" t="s">
        <v>657</v>
      </c>
      <c r="X132" s="6" t="s">
        <v>657</v>
      </c>
      <c r="Y132" s="6">
        <v>15.2</v>
      </c>
      <c r="Z132" s="10">
        <f t="shared" si="90"/>
        <v>22.512662942271877</v>
      </c>
      <c r="AA132" s="6"/>
      <c r="AB132" s="9" t="s">
        <v>235</v>
      </c>
      <c r="AC132" s="9" t="s">
        <v>233</v>
      </c>
      <c r="AD132" s="6">
        <v>21.001999999999999</v>
      </c>
      <c r="AE132" s="6">
        <v>0.126</v>
      </c>
      <c r="AF132" s="6" t="e">
        <f t="shared" si="116"/>
        <v>#N/A</v>
      </c>
      <c r="AG132" s="11" t="e">
        <f t="shared" si="117"/>
        <v>#N/A</v>
      </c>
      <c r="AH132" s="6" t="e">
        <f t="shared" si="118"/>
        <v>#N/A</v>
      </c>
      <c r="AI132" s="6" t="e">
        <f t="shared" si="119"/>
        <v>#N/A</v>
      </c>
      <c r="AJ132" s="6" t="e">
        <f t="shared" si="120"/>
        <v>#N/A</v>
      </c>
      <c r="AK132" s="6" t="e">
        <f t="shared" si="111"/>
        <v>#N/A</v>
      </c>
      <c r="AL132" s="6" t="e">
        <f t="shared" si="111"/>
        <v>#N/A</v>
      </c>
      <c r="AM132" s="6" t="e">
        <f t="shared" si="111"/>
        <v>#N/A</v>
      </c>
      <c r="AN132" s="6" t="e">
        <f t="shared" si="111"/>
        <v>#N/A</v>
      </c>
      <c r="AO132" s="6" t="e">
        <f t="shared" si="111"/>
        <v>#N/A</v>
      </c>
      <c r="AP132" s="8" t="e">
        <f t="shared" si="121"/>
        <v>#N/A</v>
      </c>
      <c r="AQ132" s="8" t="e">
        <f t="shared" si="122"/>
        <v>#N/A</v>
      </c>
      <c r="AR132" s="6" t="e">
        <f t="shared" si="123"/>
        <v>#N/A</v>
      </c>
      <c r="AS132" s="42" t="e">
        <f t="shared" si="124"/>
        <v>#N/A</v>
      </c>
      <c r="AT132" s="6" t="e">
        <f t="shared" si="112"/>
        <v>#N/A</v>
      </c>
      <c r="AU132" s="6" t="e">
        <f t="shared" si="112"/>
        <v>#N/A</v>
      </c>
      <c r="AV132" s="6" t="e">
        <f t="shared" si="112"/>
        <v>#N/A</v>
      </c>
      <c r="AW132" s="6" t="e">
        <f t="shared" si="112"/>
        <v>#N/A</v>
      </c>
      <c r="AX132" s="6" t="e">
        <f t="shared" si="112"/>
        <v>#N/A</v>
      </c>
      <c r="AY132" s="6" t="e">
        <f t="shared" si="112"/>
        <v>#N/A</v>
      </c>
      <c r="AZ132" s="6" t="e">
        <f t="shared" si="112"/>
        <v>#N/A</v>
      </c>
      <c r="BA132" s="6" t="e">
        <f t="shared" si="112"/>
        <v>#N/A</v>
      </c>
      <c r="BB132" s="6" t="e">
        <f t="shared" si="125"/>
        <v>#N/A</v>
      </c>
      <c r="BC132" s="6" t="e">
        <f t="shared" si="126"/>
        <v>#N/A</v>
      </c>
      <c r="BD132" s="6" t="e">
        <f t="shared" si="127"/>
        <v>#N/A</v>
      </c>
      <c r="BE132" s="6" t="e">
        <f t="shared" si="128"/>
        <v>#N/A</v>
      </c>
      <c r="BF132" s="6" t="e">
        <f t="shared" si="113"/>
        <v>#N/A</v>
      </c>
      <c r="BG132" s="6" t="e">
        <f t="shared" si="113"/>
        <v>#N/A</v>
      </c>
      <c r="BH132" s="6" t="e">
        <f t="shared" si="113"/>
        <v>#N/A</v>
      </c>
      <c r="BI132" s="6" t="e">
        <f t="shared" si="113"/>
        <v>#N/A</v>
      </c>
      <c r="BJ132" s="6" t="e">
        <f t="shared" si="110"/>
        <v>#N/A</v>
      </c>
      <c r="BK132" s="6" t="e">
        <f t="shared" si="110"/>
        <v>#N/A</v>
      </c>
      <c r="BL132" s="6" t="e">
        <f t="shared" si="110"/>
        <v>#N/A</v>
      </c>
      <c r="BM132" s="6" t="e">
        <f t="shared" si="110"/>
        <v>#N/A</v>
      </c>
      <c r="BN132" s="6" t="e">
        <f t="shared" si="110"/>
        <v>#N/A</v>
      </c>
      <c r="BO132" s="6" t="e">
        <f t="shared" si="110"/>
        <v>#N/A</v>
      </c>
      <c r="BP132" s="6" t="e">
        <f t="shared" si="110"/>
        <v>#N/A</v>
      </c>
      <c r="BQ132" s="6" t="e">
        <f t="shared" si="110"/>
        <v>#N/A</v>
      </c>
      <c r="BR132" s="6" t="e">
        <f t="shared" si="110"/>
        <v>#N/A</v>
      </c>
      <c r="BS132" s="6" t="e">
        <f t="shared" si="110"/>
        <v>#N/A</v>
      </c>
      <c r="BT132" s="6" t="e">
        <f t="shared" si="107"/>
        <v>#N/A</v>
      </c>
      <c r="BU132" s="6" t="e">
        <f t="shared" si="107"/>
        <v>#N/A</v>
      </c>
      <c r="BV132" s="6" t="e">
        <f t="shared" si="107"/>
        <v>#N/A</v>
      </c>
      <c r="BW132" s="6" t="e">
        <f t="shared" si="107"/>
        <v>#N/A</v>
      </c>
      <c r="BX132" s="6" t="e">
        <f t="shared" si="107"/>
        <v>#N/A</v>
      </c>
      <c r="BY132" s="6" t="e">
        <f t="shared" si="107"/>
        <v>#N/A</v>
      </c>
      <c r="BZ132" s="6" t="e">
        <f t="shared" si="107"/>
        <v>#N/A</v>
      </c>
      <c r="CA132" s="6" t="e">
        <f t="shared" si="107"/>
        <v>#N/A</v>
      </c>
      <c r="CB132" s="6" t="e">
        <f t="shared" si="107"/>
        <v>#N/A</v>
      </c>
    </row>
    <row r="133" spans="1:80" hidden="1" x14ac:dyDescent="0.2">
      <c r="A133" s="6">
        <v>131</v>
      </c>
      <c r="B133" s="6" t="b">
        <v>1</v>
      </c>
      <c r="C133" s="6" t="s">
        <v>658</v>
      </c>
      <c r="D133" s="6" t="s">
        <v>653</v>
      </c>
      <c r="E133" s="6" t="str">
        <f t="shared" si="114"/>
        <v>CN29</v>
      </c>
      <c r="F133" s="6" t="s">
        <v>659</v>
      </c>
      <c r="G133" s="7">
        <v>1</v>
      </c>
      <c r="H133" s="7" t="s">
        <v>627</v>
      </c>
      <c r="I133" s="7" t="s">
        <v>983</v>
      </c>
      <c r="J133" s="6" t="s">
        <v>662</v>
      </c>
      <c r="K133" s="6" t="s">
        <v>663</v>
      </c>
      <c r="L133" s="10">
        <v>15.708</v>
      </c>
      <c r="M133" s="6">
        <v>20</v>
      </c>
      <c r="N133" s="6"/>
      <c r="O133" s="6"/>
      <c r="P133" s="6">
        <v>20</v>
      </c>
      <c r="Q133" s="8">
        <f t="shared" si="88"/>
        <v>19.993384262796027</v>
      </c>
      <c r="R133" s="6">
        <v>7</v>
      </c>
      <c r="S133" s="6"/>
      <c r="T133" s="6">
        <v>8.4700000000000006</v>
      </c>
      <c r="U133" s="6">
        <f t="shared" si="115"/>
        <v>0</v>
      </c>
      <c r="V133" s="6"/>
      <c r="W133" s="6" t="s">
        <v>660</v>
      </c>
      <c r="X133" s="6" t="s">
        <v>660</v>
      </c>
      <c r="Y133" s="6">
        <v>15.08</v>
      </c>
      <c r="Z133" s="10">
        <f t="shared" si="90"/>
        <v>20.826000000000001</v>
      </c>
      <c r="AA133" s="6">
        <v>15</v>
      </c>
      <c r="AB133" s="9" t="s">
        <v>219</v>
      </c>
      <c r="AC133" s="9" t="s">
        <v>220</v>
      </c>
      <c r="AD133" s="6">
        <v>39.991999999999997</v>
      </c>
      <c r="AE133" s="6">
        <v>6.5449999999999999</v>
      </c>
      <c r="AF133" s="6" t="e">
        <f t="shared" si="116"/>
        <v>#N/A</v>
      </c>
      <c r="AG133" s="11" t="e">
        <f t="shared" si="117"/>
        <v>#N/A</v>
      </c>
      <c r="AH133" s="6" t="e">
        <f t="shared" si="118"/>
        <v>#N/A</v>
      </c>
      <c r="AI133" s="6" t="e">
        <f t="shared" si="119"/>
        <v>#N/A</v>
      </c>
      <c r="AJ133" s="6" t="e">
        <f t="shared" si="120"/>
        <v>#N/A</v>
      </c>
      <c r="AK133" s="6" t="e">
        <f t="shared" ref="AK133:AO142" si="129">VLOOKUP($C133,intactMSdata,COLUMN()-COLUMN($AK$3)+4,FALSE)</f>
        <v>#N/A</v>
      </c>
      <c r="AL133" s="6" t="e">
        <f t="shared" si="129"/>
        <v>#N/A</v>
      </c>
      <c r="AM133" s="6" t="e">
        <f t="shared" si="129"/>
        <v>#N/A</v>
      </c>
      <c r="AN133" s="6" t="e">
        <f t="shared" si="129"/>
        <v>#N/A</v>
      </c>
      <c r="AO133" s="6" t="e">
        <f t="shared" si="129"/>
        <v>#N/A</v>
      </c>
      <c r="AP133" s="8" t="e">
        <f t="shared" si="121"/>
        <v>#N/A</v>
      </c>
      <c r="AQ133" s="8" t="e">
        <f t="shared" si="122"/>
        <v>#N/A</v>
      </c>
      <c r="AR133" s="6" t="e">
        <f t="shared" si="123"/>
        <v>#N/A</v>
      </c>
      <c r="AS133" s="42" t="e">
        <f t="shared" si="124"/>
        <v>#N/A</v>
      </c>
      <c r="AT133" s="6" t="e">
        <f t="shared" ref="AT133:BA142" si="130">VLOOKUP($C133,dataPhCEX,COLUMN()-COLUMN($AT$3)+2,FALSE)</f>
        <v>#N/A</v>
      </c>
      <c r="AU133" s="6" t="e">
        <f t="shared" si="130"/>
        <v>#N/A</v>
      </c>
      <c r="AV133" s="6" t="e">
        <f t="shared" si="130"/>
        <v>#N/A</v>
      </c>
      <c r="AW133" s="6" t="e">
        <f t="shared" si="130"/>
        <v>#N/A</v>
      </c>
      <c r="AX133" s="6" t="e">
        <f t="shared" si="130"/>
        <v>#N/A</v>
      </c>
      <c r="AY133" s="6" t="e">
        <f t="shared" si="130"/>
        <v>#N/A</v>
      </c>
      <c r="AZ133" s="6" t="e">
        <f t="shared" si="130"/>
        <v>#N/A</v>
      </c>
      <c r="BA133" s="6" t="e">
        <f t="shared" si="130"/>
        <v>#N/A</v>
      </c>
      <c r="BB133" s="6" t="e">
        <f t="shared" si="125"/>
        <v>#N/A</v>
      </c>
      <c r="BC133" s="6" t="e">
        <f t="shared" si="126"/>
        <v>#N/A</v>
      </c>
      <c r="BD133" s="6" t="e">
        <f t="shared" si="127"/>
        <v>#N/A</v>
      </c>
      <c r="BE133" s="6" t="e">
        <f t="shared" si="128"/>
        <v>#N/A</v>
      </c>
      <c r="BF133" s="6" t="e">
        <f t="shared" si="113"/>
        <v>#N/A</v>
      </c>
      <c r="BG133" s="6" t="e">
        <f t="shared" si="113"/>
        <v>#N/A</v>
      </c>
      <c r="BH133" s="6" t="e">
        <f t="shared" si="113"/>
        <v>#N/A</v>
      </c>
      <c r="BI133" s="6" t="e">
        <f t="shared" si="113"/>
        <v>#N/A</v>
      </c>
      <c r="BJ133" s="6" t="e">
        <f t="shared" si="110"/>
        <v>#N/A</v>
      </c>
      <c r="BK133" s="6" t="e">
        <f t="shared" si="110"/>
        <v>#N/A</v>
      </c>
      <c r="BL133" s="6" t="e">
        <f t="shared" si="110"/>
        <v>#N/A</v>
      </c>
      <c r="BM133" s="6" t="e">
        <f t="shared" si="110"/>
        <v>#N/A</v>
      </c>
      <c r="BN133" s="6" t="e">
        <f t="shared" si="110"/>
        <v>#N/A</v>
      </c>
      <c r="BO133" s="6" t="e">
        <f t="shared" si="110"/>
        <v>#N/A</v>
      </c>
      <c r="BP133" s="6" t="e">
        <f t="shared" si="110"/>
        <v>#N/A</v>
      </c>
      <c r="BQ133" s="6" t="e">
        <f t="shared" si="110"/>
        <v>#N/A</v>
      </c>
      <c r="BR133" s="6" t="e">
        <f t="shared" si="110"/>
        <v>#N/A</v>
      </c>
      <c r="BS133" s="6" t="e">
        <f t="shared" si="110"/>
        <v>#N/A</v>
      </c>
      <c r="BT133" s="6" t="e">
        <f t="shared" si="107"/>
        <v>#N/A</v>
      </c>
      <c r="BU133" s="6" t="e">
        <f t="shared" si="107"/>
        <v>#N/A</v>
      </c>
      <c r="BV133" s="6" t="e">
        <f t="shared" si="107"/>
        <v>#N/A</v>
      </c>
      <c r="BW133" s="6" t="e">
        <f t="shared" si="107"/>
        <v>#N/A</v>
      </c>
      <c r="BX133" s="6" t="e">
        <f t="shared" si="107"/>
        <v>#N/A</v>
      </c>
      <c r="BY133" s="6" t="e">
        <f t="shared" si="107"/>
        <v>#N/A</v>
      </c>
      <c r="BZ133" s="6" t="e">
        <f t="shared" si="107"/>
        <v>#N/A</v>
      </c>
      <c r="CA133" s="6" t="e">
        <f t="shared" si="107"/>
        <v>#N/A</v>
      </c>
      <c r="CB133" s="6" t="e">
        <f t="shared" si="107"/>
        <v>#N/A</v>
      </c>
    </row>
    <row r="134" spans="1:80" hidden="1" x14ac:dyDescent="0.2">
      <c r="A134" s="6">
        <v>132</v>
      </c>
      <c r="B134" s="6" t="b">
        <v>1</v>
      </c>
      <c r="C134" s="6" t="s">
        <v>661</v>
      </c>
      <c r="D134" s="6" t="s">
        <v>653</v>
      </c>
      <c r="E134" s="6" t="str">
        <f t="shared" si="114"/>
        <v>CN29</v>
      </c>
      <c r="F134" s="6" t="s">
        <v>659</v>
      </c>
      <c r="G134" s="7">
        <v>2</v>
      </c>
      <c r="H134" s="7" t="s">
        <v>627</v>
      </c>
      <c r="I134" s="7" t="s">
        <v>983</v>
      </c>
      <c r="J134" s="6" t="s">
        <v>662</v>
      </c>
      <c r="K134" s="6" t="s">
        <v>663</v>
      </c>
      <c r="L134" s="10">
        <v>15.708</v>
      </c>
      <c r="M134" s="6">
        <v>20</v>
      </c>
      <c r="N134" s="6"/>
      <c r="O134" s="6"/>
      <c r="P134" s="6">
        <v>40</v>
      </c>
      <c r="Q134" s="8">
        <f t="shared" si="88"/>
        <v>40.000026737967914</v>
      </c>
      <c r="R134" s="6">
        <v>7</v>
      </c>
      <c r="S134" s="6"/>
      <c r="T134" s="6">
        <v>7.79</v>
      </c>
      <c r="U134" s="6">
        <f t="shared" si="115"/>
        <v>0</v>
      </c>
      <c r="V134" s="6"/>
      <c r="W134" s="6" t="s">
        <v>660</v>
      </c>
      <c r="X134" s="6" t="s">
        <v>660</v>
      </c>
      <c r="Y134" s="6">
        <v>30.17</v>
      </c>
      <c r="Z134" s="10">
        <f t="shared" si="90"/>
        <v>20.826000000000001</v>
      </c>
      <c r="AA134" s="6">
        <v>15</v>
      </c>
      <c r="AB134" s="9" t="s">
        <v>664</v>
      </c>
      <c r="AC134" s="9" t="s">
        <v>240</v>
      </c>
      <c r="AD134" s="6">
        <v>40</v>
      </c>
      <c r="AE134" s="6">
        <v>7.3360000000000003</v>
      </c>
      <c r="AF134" s="6">
        <f t="shared" si="116"/>
        <v>13.29441340782123</v>
      </c>
      <c r="AG134" s="11">
        <f t="shared" si="117"/>
        <v>0.84634609887873646</v>
      </c>
      <c r="AH134" s="6" t="e">
        <f t="shared" si="118"/>
        <v>#N/A</v>
      </c>
      <c r="AI134" s="6" t="e">
        <f t="shared" si="119"/>
        <v>#N/A</v>
      </c>
      <c r="AJ134" s="6" t="e">
        <f t="shared" si="120"/>
        <v>#N/A</v>
      </c>
      <c r="AK134" s="6" t="e">
        <f t="shared" si="129"/>
        <v>#N/A</v>
      </c>
      <c r="AL134" s="6" t="e">
        <f t="shared" si="129"/>
        <v>#N/A</v>
      </c>
      <c r="AM134" s="6" t="e">
        <f t="shared" si="129"/>
        <v>#N/A</v>
      </c>
      <c r="AN134" s="6" t="e">
        <f t="shared" si="129"/>
        <v>#N/A</v>
      </c>
      <c r="AO134" s="6" t="e">
        <f t="shared" si="129"/>
        <v>#N/A</v>
      </c>
      <c r="AP134" s="8">
        <f t="shared" si="121"/>
        <v>0.84</v>
      </c>
      <c r="AQ134" s="8">
        <f t="shared" si="122"/>
        <v>0</v>
      </c>
      <c r="AR134" s="6">
        <f t="shared" si="123"/>
        <v>0</v>
      </c>
      <c r="AS134" s="42">
        <f t="shared" si="124"/>
        <v>175</v>
      </c>
      <c r="AT134" s="6" t="e">
        <f t="shared" si="130"/>
        <v>#N/A</v>
      </c>
      <c r="AU134" s="6" t="e">
        <f t="shared" si="130"/>
        <v>#N/A</v>
      </c>
      <c r="AV134" s="6" t="e">
        <f t="shared" si="130"/>
        <v>#N/A</v>
      </c>
      <c r="AW134" s="6" t="e">
        <f t="shared" si="130"/>
        <v>#N/A</v>
      </c>
      <c r="AX134" s="6" t="e">
        <f t="shared" si="130"/>
        <v>#N/A</v>
      </c>
      <c r="AY134" s="6" t="e">
        <f t="shared" si="130"/>
        <v>#N/A</v>
      </c>
      <c r="AZ134" s="6" t="e">
        <f t="shared" si="130"/>
        <v>#N/A</v>
      </c>
      <c r="BA134" s="6" t="e">
        <f t="shared" si="130"/>
        <v>#N/A</v>
      </c>
      <c r="BB134" s="6">
        <f t="shared" si="125"/>
        <v>2.14</v>
      </c>
      <c r="BC134" s="6">
        <f t="shared" si="126"/>
        <v>96.93</v>
      </c>
      <c r="BD134" s="6" t="str">
        <f t="shared" si="127"/>
        <v>BPQL</v>
      </c>
      <c r="BE134" s="6">
        <f t="shared" si="128"/>
        <v>1.5</v>
      </c>
      <c r="BF134" s="6">
        <f t="shared" si="113"/>
        <v>99.63</v>
      </c>
      <c r="BG134" s="6">
        <f t="shared" si="113"/>
        <v>99.47</v>
      </c>
      <c r="BH134" s="6">
        <f t="shared" si="113"/>
        <v>27.37</v>
      </c>
      <c r="BI134" s="6">
        <f t="shared" si="113"/>
        <v>0.27</v>
      </c>
      <c r="BJ134" s="6" t="e">
        <f t="shared" si="110"/>
        <v>#N/A</v>
      </c>
      <c r="BK134" s="6" t="e">
        <f t="shared" si="110"/>
        <v>#N/A</v>
      </c>
      <c r="BL134" s="6" t="e">
        <f t="shared" si="110"/>
        <v>#N/A</v>
      </c>
      <c r="BM134" s="6" t="e">
        <f t="shared" si="110"/>
        <v>#N/A</v>
      </c>
      <c r="BN134" s="6" t="e">
        <f t="shared" si="110"/>
        <v>#N/A</v>
      </c>
      <c r="BO134" s="6" t="e">
        <f t="shared" si="110"/>
        <v>#N/A</v>
      </c>
      <c r="BP134" s="6" t="e">
        <f t="shared" si="110"/>
        <v>#N/A</v>
      </c>
      <c r="BQ134" s="6" t="e">
        <f t="shared" si="110"/>
        <v>#N/A</v>
      </c>
      <c r="BR134" s="6" t="e">
        <f t="shared" si="110"/>
        <v>#N/A</v>
      </c>
      <c r="BS134" s="6" t="e">
        <f t="shared" si="110"/>
        <v>#N/A</v>
      </c>
      <c r="BT134" s="6" t="e">
        <f t="shared" si="107"/>
        <v>#N/A</v>
      </c>
      <c r="BU134" s="6" t="e">
        <f t="shared" si="107"/>
        <v>#N/A</v>
      </c>
      <c r="BV134" s="6" t="e">
        <f t="shared" si="107"/>
        <v>#N/A</v>
      </c>
      <c r="BW134" s="6" t="e">
        <f t="shared" si="107"/>
        <v>#N/A</v>
      </c>
      <c r="BX134" s="6" t="e">
        <f t="shared" si="107"/>
        <v>#N/A</v>
      </c>
      <c r="BY134" s="6" t="e">
        <f t="shared" si="107"/>
        <v>#N/A</v>
      </c>
      <c r="BZ134" s="6" t="e">
        <f t="shared" si="107"/>
        <v>#N/A</v>
      </c>
      <c r="CA134" s="6" t="e">
        <f t="shared" si="107"/>
        <v>#N/A</v>
      </c>
      <c r="CB134" s="6" t="e">
        <f t="shared" si="107"/>
        <v>#N/A</v>
      </c>
    </row>
    <row r="135" spans="1:80" hidden="1" x14ac:dyDescent="0.2">
      <c r="A135" s="6">
        <v>133</v>
      </c>
      <c r="B135" s="6" t="b">
        <v>0</v>
      </c>
      <c r="C135" s="6" t="s">
        <v>689</v>
      </c>
      <c r="D135" s="6" t="s">
        <v>653</v>
      </c>
      <c r="E135" s="6" t="str">
        <f t="shared" si="114"/>
        <v>CN29</v>
      </c>
      <c r="F135" s="6" t="s">
        <v>683</v>
      </c>
      <c r="G135" s="7">
        <v>1</v>
      </c>
      <c r="H135" s="7" t="s">
        <v>627</v>
      </c>
      <c r="I135" s="7" t="s">
        <v>983</v>
      </c>
      <c r="J135" s="6" t="s">
        <v>662</v>
      </c>
      <c r="K135" s="6" t="s">
        <v>663</v>
      </c>
      <c r="L135" s="10">
        <v>16.492999999999999</v>
      </c>
      <c r="M135" s="6">
        <v>20</v>
      </c>
      <c r="N135" s="6"/>
      <c r="O135" s="6"/>
      <c r="P135" s="6">
        <v>20</v>
      </c>
      <c r="Q135" s="8">
        <f t="shared" ref="Q135:Q198" si="131">Z135*Y135/L135</f>
        <v>18.400446249924212</v>
      </c>
      <c r="R135" s="6">
        <v>7</v>
      </c>
      <c r="S135" s="6"/>
      <c r="T135" s="6">
        <v>7.75</v>
      </c>
      <c r="U135" s="6">
        <f t="shared" si="115"/>
        <v>0</v>
      </c>
      <c r="V135" s="6"/>
      <c r="W135" s="6" t="s">
        <v>686</v>
      </c>
      <c r="X135" s="6" t="s">
        <v>686</v>
      </c>
      <c r="Y135" s="6">
        <v>15.18</v>
      </c>
      <c r="Z135" s="10">
        <f t="shared" si="90"/>
        <v>19.992000000000001</v>
      </c>
      <c r="AA135" s="6"/>
      <c r="AB135" s="9" t="s">
        <v>219</v>
      </c>
      <c r="AC135" s="9" t="s">
        <v>221</v>
      </c>
      <c r="AD135" s="6">
        <v>49.639000000000003</v>
      </c>
      <c r="AE135" s="6"/>
      <c r="AF135" s="6" t="e">
        <f t="shared" si="116"/>
        <v>#N/A</v>
      </c>
      <c r="AG135" s="11" t="e">
        <f t="shared" ref="AG135:AG138" si="132">(AF135*AD135)/(Z135*Y135)</f>
        <v>#N/A</v>
      </c>
      <c r="AH135" s="6" t="e">
        <f t="shared" si="118"/>
        <v>#N/A</v>
      </c>
      <c r="AI135" s="6" t="e">
        <f t="shared" si="119"/>
        <v>#N/A</v>
      </c>
      <c r="AJ135" s="6" t="e">
        <f t="shared" si="120"/>
        <v>#N/A</v>
      </c>
      <c r="AK135" s="6" t="e">
        <f t="shared" si="129"/>
        <v>#N/A</v>
      </c>
      <c r="AL135" s="6" t="e">
        <f t="shared" si="129"/>
        <v>#N/A</v>
      </c>
      <c r="AM135" s="6" t="e">
        <f t="shared" si="129"/>
        <v>#N/A</v>
      </c>
      <c r="AN135" s="6" t="e">
        <f t="shared" si="129"/>
        <v>#N/A</v>
      </c>
      <c r="AO135" s="6" t="e">
        <f t="shared" si="129"/>
        <v>#N/A</v>
      </c>
      <c r="AP135" s="8" t="e">
        <f t="shared" si="121"/>
        <v>#N/A</v>
      </c>
      <c r="AQ135" s="8" t="e">
        <f t="shared" si="122"/>
        <v>#N/A</v>
      </c>
      <c r="AR135" s="6" t="e">
        <f t="shared" si="123"/>
        <v>#N/A</v>
      </c>
      <c r="AS135" s="42" t="e">
        <f t="shared" si="124"/>
        <v>#N/A</v>
      </c>
      <c r="AT135" s="6" t="e">
        <f t="shared" si="130"/>
        <v>#N/A</v>
      </c>
      <c r="AU135" s="6" t="e">
        <f t="shared" si="130"/>
        <v>#N/A</v>
      </c>
      <c r="AV135" s="6" t="e">
        <f t="shared" si="130"/>
        <v>#N/A</v>
      </c>
      <c r="AW135" s="6" t="e">
        <f t="shared" si="130"/>
        <v>#N/A</v>
      </c>
      <c r="AX135" s="6" t="e">
        <f t="shared" si="130"/>
        <v>#N/A</v>
      </c>
      <c r="AY135" s="6" t="e">
        <f t="shared" si="130"/>
        <v>#N/A</v>
      </c>
      <c r="AZ135" s="6" t="e">
        <f t="shared" si="130"/>
        <v>#N/A</v>
      </c>
      <c r="BA135" s="6" t="e">
        <f t="shared" si="130"/>
        <v>#N/A</v>
      </c>
      <c r="BB135" s="6" t="e">
        <f t="shared" si="125"/>
        <v>#N/A</v>
      </c>
      <c r="BC135" s="6" t="e">
        <f t="shared" si="126"/>
        <v>#N/A</v>
      </c>
      <c r="BD135" s="6" t="e">
        <f t="shared" si="127"/>
        <v>#N/A</v>
      </c>
      <c r="BE135" s="6" t="e">
        <f t="shared" si="128"/>
        <v>#N/A</v>
      </c>
      <c r="BF135" s="6" t="e">
        <f t="shared" si="113"/>
        <v>#N/A</v>
      </c>
      <c r="BG135" s="6" t="e">
        <f t="shared" si="113"/>
        <v>#N/A</v>
      </c>
      <c r="BH135" s="6" t="e">
        <f t="shared" si="113"/>
        <v>#N/A</v>
      </c>
      <c r="BI135" s="6" t="e">
        <f t="shared" si="113"/>
        <v>#N/A</v>
      </c>
      <c r="BJ135" s="6" t="e">
        <f t="shared" si="110"/>
        <v>#N/A</v>
      </c>
      <c r="BK135" s="6" t="e">
        <f t="shared" si="110"/>
        <v>#N/A</v>
      </c>
      <c r="BL135" s="6" t="e">
        <f t="shared" si="110"/>
        <v>#N/A</v>
      </c>
      <c r="BM135" s="6" t="e">
        <f t="shared" si="110"/>
        <v>#N/A</v>
      </c>
      <c r="BN135" s="6" t="e">
        <f t="shared" si="110"/>
        <v>#N/A</v>
      </c>
      <c r="BO135" s="6" t="e">
        <f t="shared" si="110"/>
        <v>#N/A</v>
      </c>
      <c r="BP135" s="6" t="e">
        <f t="shared" si="110"/>
        <v>#N/A</v>
      </c>
      <c r="BQ135" s="6" t="e">
        <f t="shared" si="110"/>
        <v>#N/A</v>
      </c>
      <c r="BR135" s="6" t="e">
        <f t="shared" si="110"/>
        <v>#N/A</v>
      </c>
      <c r="BS135" s="6" t="e">
        <f t="shared" si="110"/>
        <v>#N/A</v>
      </c>
      <c r="BT135" s="6" t="e">
        <f t="shared" si="110"/>
        <v>#N/A</v>
      </c>
      <c r="BU135" s="6" t="e">
        <f t="shared" si="110"/>
        <v>#N/A</v>
      </c>
      <c r="BV135" s="6" t="e">
        <f t="shared" si="110"/>
        <v>#N/A</v>
      </c>
      <c r="BW135" s="6" t="e">
        <f t="shared" si="110"/>
        <v>#N/A</v>
      </c>
      <c r="BX135" s="6" t="e">
        <f t="shared" si="110"/>
        <v>#N/A</v>
      </c>
      <c r="BY135" s="6" t="e">
        <f t="shared" si="110"/>
        <v>#N/A</v>
      </c>
      <c r="BZ135" s="6" t="e">
        <f t="shared" ref="BT135:CB163" si="133">VLOOKUP($C135,data_Gmap,COLUMN()-COLUMN($BJ$2)+4,FALSE)</f>
        <v>#N/A</v>
      </c>
      <c r="CA135" s="6" t="e">
        <f t="shared" si="133"/>
        <v>#N/A</v>
      </c>
      <c r="CB135" s="6" t="e">
        <f t="shared" si="133"/>
        <v>#N/A</v>
      </c>
    </row>
    <row r="136" spans="1:80" hidden="1" x14ac:dyDescent="0.2">
      <c r="A136" s="6">
        <v>134</v>
      </c>
      <c r="B136" s="6" t="b">
        <v>0</v>
      </c>
      <c r="C136" s="6" t="s">
        <v>689</v>
      </c>
      <c r="D136" s="6" t="s">
        <v>653</v>
      </c>
      <c r="E136" s="6" t="str">
        <f t="shared" si="114"/>
        <v>CN29</v>
      </c>
      <c r="F136" s="6" t="s">
        <v>683</v>
      </c>
      <c r="G136" s="7">
        <v>2</v>
      </c>
      <c r="H136" s="7" t="s">
        <v>627</v>
      </c>
      <c r="I136" s="7" t="s">
        <v>983</v>
      </c>
      <c r="J136" s="6" t="s">
        <v>662</v>
      </c>
      <c r="K136" s="6" t="s">
        <v>663</v>
      </c>
      <c r="L136" s="10">
        <v>16.492999999999999</v>
      </c>
      <c r="M136" s="6">
        <v>20</v>
      </c>
      <c r="N136" s="6"/>
      <c r="O136" s="6"/>
      <c r="P136" s="6">
        <v>20</v>
      </c>
      <c r="Q136" s="8">
        <f t="shared" si="131"/>
        <v>19.714416419086888</v>
      </c>
      <c r="R136" s="6">
        <v>6.5</v>
      </c>
      <c r="S136" s="6"/>
      <c r="T136" s="6">
        <v>9.93</v>
      </c>
      <c r="U136" s="6">
        <f t="shared" si="115"/>
        <v>0</v>
      </c>
      <c r="V136" s="6"/>
      <c r="W136" s="6" t="s">
        <v>685</v>
      </c>
      <c r="X136" s="6" t="s">
        <v>685</v>
      </c>
      <c r="Y136" s="6">
        <v>15.71</v>
      </c>
      <c r="Z136" s="10">
        <f t="shared" si="90"/>
        <v>20.696999999999999</v>
      </c>
      <c r="AA136" s="6"/>
      <c r="AB136" s="9" t="s">
        <v>213</v>
      </c>
      <c r="AC136" s="9" t="s">
        <v>308</v>
      </c>
      <c r="AD136" s="6">
        <v>50.741999999999997</v>
      </c>
      <c r="AE136" s="6"/>
      <c r="AF136" s="6" t="e">
        <f t="shared" si="116"/>
        <v>#N/A</v>
      </c>
      <c r="AG136" s="11" t="e">
        <f t="shared" si="132"/>
        <v>#N/A</v>
      </c>
      <c r="AH136" s="6" t="e">
        <f t="shared" si="118"/>
        <v>#N/A</v>
      </c>
      <c r="AI136" s="6" t="e">
        <f t="shared" si="119"/>
        <v>#N/A</v>
      </c>
      <c r="AJ136" s="6" t="e">
        <f t="shared" si="120"/>
        <v>#N/A</v>
      </c>
      <c r="AK136" s="6" t="e">
        <f t="shared" si="129"/>
        <v>#N/A</v>
      </c>
      <c r="AL136" s="6" t="e">
        <f t="shared" si="129"/>
        <v>#N/A</v>
      </c>
      <c r="AM136" s="6" t="e">
        <f t="shared" si="129"/>
        <v>#N/A</v>
      </c>
      <c r="AN136" s="6" t="e">
        <f t="shared" si="129"/>
        <v>#N/A</v>
      </c>
      <c r="AO136" s="6" t="e">
        <f t="shared" si="129"/>
        <v>#N/A</v>
      </c>
      <c r="AP136" s="8" t="e">
        <f t="shared" si="121"/>
        <v>#N/A</v>
      </c>
      <c r="AQ136" s="8" t="e">
        <f t="shared" si="122"/>
        <v>#N/A</v>
      </c>
      <c r="AR136" s="6" t="e">
        <f t="shared" si="123"/>
        <v>#N/A</v>
      </c>
      <c r="AS136" s="42" t="e">
        <f t="shared" si="124"/>
        <v>#N/A</v>
      </c>
      <c r="AT136" s="6" t="e">
        <f t="shared" si="130"/>
        <v>#N/A</v>
      </c>
      <c r="AU136" s="6" t="e">
        <f t="shared" si="130"/>
        <v>#N/A</v>
      </c>
      <c r="AV136" s="6" t="e">
        <f t="shared" si="130"/>
        <v>#N/A</v>
      </c>
      <c r="AW136" s="6" t="e">
        <f t="shared" si="130"/>
        <v>#N/A</v>
      </c>
      <c r="AX136" s="6" t="e">
        <f t="shared" si="130"/>
        <v>#N/A</v>
      </c>
      <c r="AY136" s="6" t="e">
        <f t="shared" si="130"/>
        <v>#N/A</v>
      </c>
      <c r="AZ136" s="6" t="e">
        <f t="shared" si="130"/>
        <v>#N/A</v>
      </c>
      <c r="BA136" s="6" t="e">
        <f t="shared" si="130"/>
        <v>#N/A</v>
      </c>
      <c r="BB136" s="6" t="e">
        <f t="shared" si="125"/>
        <v>#N/A</v>
      </c>
      <c r="BC136" s="6" t="e">
        <f t="shared" si="126"/>
        <v>#N/A</v>
      </c>
      <c r="BD136" s="6" t="e">
        <f t="shared" si="127"/>
        <v>#N/A</v>
      </c>
      <c r="BE136" s="6" t="e">
        <f t="shared" si="128"/>
        <v>#N/A</v>
      </c>
      <c r="BF136" s="6" t="e">
        <f t="shared" si="113"/>
        <v>#N/A</v>
      </c>
      <c r="BG136" s="6" t="e">
        <f t="shared" si="113"/>
        <v>#N/A</v>
      </c>
      <c r="BH136" s="6" t="e">
        <f t="shared" si="113"/>
        <v>#N/A</v>
      </c>
      <c r="BI136" s="6" t="e">
        <f t="shared" si="113"/>
        <v>#N/A</v>
      </c>
      <c r="BJ136" s="6" t="e">
        <f t="shared" si="110"/>
        <v>#N/A</v>
      </c>
      <c r="BK136" s="6" t="e">
        <f t="shared" si="110"/>
        <v>#N/A</v>
      </c>
      <c r="BL136" s="6" t="e">
        <f t="shared" si="110"/>
        <v>#N/A</v>
      </c>
      <c r="BM136" s="6" t="e">
        <f t="shared" si="110"/>
        <v>#N/A</v>
      </c>
      <c r="BN136" s="6" t="e">
        <f t="shared" si="110"/>
        <v>#N/A</v>
      </c>
      <c r="BO136" s="6" t="e">
        <f t="shared" si="110"/>
        <v>#N/A</v>
      </c>
      <c r="BP136" s="6" t="e">
        <f t="shared" si="110"/>
        <v>#N/A</v>
      </c>
      <c r="BQ136" s="6" t="e">
        <f t="shared" si="110"/>
        <v>#N/A</v>
      </c>
      <c r="BR136" s="6" t="e">
        <f t="shared" si="110"/>
        <v>#N/A</v>
      </c>
      <c r="BS136" s="6" t="e">
        <f t="shared" si="110"/>
        <v>#N/A</v>
      </c>
      <c r="BT136" s="6" t="e">
        <f t="shared" si="133"/>
        <v>#N/A</v>
      </c>
      <c r="BU136" s="6" t="e">
        <f t="shared" si="133"/>
        <v>#N/A</v>
      </c>
      <c r="BV136" s="6" t="e">
        <f t="shared" si="133"/>
        <v>#N/A</v>
      </c>
      <c r="BW136" s="6" t="e">
        <f t="shared" si="133"/>
        <v>#N/A</v>
      </c>
      <c r="BX136" s="6" t="e">
        <f t="shared" si="133"/>
        <v>#N/A</v>
      </c>
      <c r="BY136" s="6" t="e">
        <f t="shared" si="133"/>
        <v>#N/A</v>
      </c>
      <c r="BZ136" s="6" t="e">
        <f t="shared" si="133"/>
        <v>#N/A</v>
      </c>
      <c r="CA136" s="6" t="e">
        <f t="shared" si="133"/>
        <v>#N/A</v>
      </c>
      <c r="CB136" s="6" t="e">
        <f t="shared" si="133"/>
        <v>#N/A</v>
      </c>
    </row>
    <row r="137" spans="1:80" hidden="1" x14ac:dyDescent="0.2">
      <c r="A137" s="6">
        <v>135</v>
      </c>
      <c r="B137" s="6" t="b">
        <v>0</v>
      </c>
      <c r="C137" s="6" t="s">
        <v>689</v>
      </c>
      <c r="D137" s="6" t="s">
        <v>653</v>
      </c>
      <c r="E137" s="6" t="str">
        <f t="shared" si="114"/>
        <v>CN29</v>
      </c>
      <c r="F137" s="6" t="s">
        <v>683</v>
      </c>
      <c r="G137" s="7">
        <v>3</v>
      </c>
      <c r="H137" s="7" t="s">
        <v>627</v>
      </c>
      <c r="I137" s="7" t="s">
        <v>983</v>
      </c>
      <c r="J137" s="6" t="s">
        <v>684</v>
      </c>
      <c r="K137" s="6" t="s">
        <v>30</v>
      </c>
      <c r="L137" s="10">
        <f t="shared" ref="L137:L143" si="134">PI()*(1/2)*(1/2)*M137</f>
        <v>16.493361431346415</v>
      </c>
      <c r="M137" s="6">
        <v>21</v>
      </c>
      <c r="N137" s="6"/>
      <c r="O137" s="6"/>
      <c r="P137" s="6">
        <v>20</v>
      </c>
      <c r="Q137" s="8">
        <f t="shared" si="131"/>
        <v>19.321257302610725</v>
      </c>
      <c r="R137" s="6">
        <v>7</v>
      </c>
      <c r="S137" s="6"/>
      <c r="T137" s="6">
        <v>8.67</v>
      </c>
      <c r="U137" s="6">
        <f t="shared" si="115"/>
        <v>0</v>
      </c>
      <c r="V137" s="6"/>
      <c r="W137" s="6" t="s">
        <v>686</v>
      </c>
      <c r="X137" s="6" t="s">
        <v>686</v>
      </c>
      <c r="Y137" s="6">
        <v>15.94</v>
      </c>
      <c r="Z137" s="10">
        <f t="shared" si="90"/>
        <v>19.992000000000001</v>
      </c>
      <c r="AA137" s="6"/>
      <c r="AB137" s="9" t="s">
        <v>687</v>
      </c>
      <c r="AC137" s="9" t="s">
        <v>688</v>
      </c>
      <c r="AD137" s="6">
        <v>64.921999999999997</v>
      </c>
      <c r="AE137" s="6"/>
      <c r="AF137" s="6" t="e">
        <f t="shared" si="116"/>
        <v>#N/A</v>
      </c>
      <c r="AG137" s="11" t="e">
        <f t="shared" si="132"/>
        <v>#N/A</v>
      </c>
      <c r="AH137" s="6" t="e">
        <f t="shared" si="118"/>
        <v>#N/A</v>
      </c>
      <c r="AI137" s="6" t="e">
        <f t="shared" si="119"/>
        <v>#N/A</v>
      </c>
      <c r="AJ137" s="6" t="e">
        <f t="shared" si="120"/>
        <v>#N/A</v>
      </c>
      <c r="AK137" s="6" t="e">
        <f t="shared" si="129"/>
        <v>#N/A</v>
      </c>
      <c r="AL137" s="6" t="e">
        <f t="shared" si="129"/>
        <v>#N/A</v>
      </c>
      <c r="AM137" s="6" t="e">
        <f t="shared" si="129"/>
        <v>#N/A</v>
      </c>
      <c r="AN137" s="6" t="e">
        <f t="shared" si="129"/>
        <v>#N/A</v>
      </c>
      <c r="AO137" s="6" t="e">
        <f t="shared" si="129"/>
        <v>#N/A</v>
      </c>
      <c r="AP137" s="8" t="e">
        <f t="shared" si="121"/>
        <v>#N/A</v>
      </c>
      <c r="AQ137" s="8" t="e">
        <f t="shared" si="122"/>
        <v>#N/A</v>
      </c>
      <c r="AR137" s="6" t="e">
        <f t="shared" si="123"/>
        <v>#N/A</v>
      </c>
      <c r="AS137" s="42" t="e">
        <f t="shared" si="124"/>
        <v>#N/A</v>
      </c>
      <c r="AT137" s="6" t="e">
        <f t="shared" si="130"/>
        <v>#N/A</v>
      </c>
      <c r="AU137" s="6" t="e">
        <f t="shared" si="130"/>
        <v>#N/A</v>
      </c>
      <c r="AV137" s="6" t="e">
        <f t="shared" si="130"/>
        <v>#N/A</v>
      </c>
      <c r="AW137" s="6" t="e">
        <f t="shared" si="130"/>
        <v>#N/A</v>
      </c>
      <c r="AX137" s="6" t="e">
        <f t="shared" si="130"/>
        <v>#N/A</v>
      </c>
      <c r="AY137" s="6" t="e">
        <f t="shared" si="130"/>
        <v>#N/A</v>
      </c>
      <c r="AZ137" s="6" t="e">
        <f t="shared" si="130"/>
        <v>#N/A</v>
      </c>
      <c r="BA137" s="6" t="e">
        <f t="shared" si="130"/>
        <v>#N/A</v>
      </c>
      <c r="BB137" s="6" t="e">
        <f t="shared" si="125"/>
        <v>#N/A</v>
      </c>
      <c r="BC137" s="6" t="e">
        <f t="shared" si="126"/>
        <v>#N/A</v>
      </c>
      <c r="BD137" s="6" t="e">
        <f t="shared" si="127"/>
        <v>#N/A</v>
      </c>
      <c r="BE137" s="6" t="e">
        <f t="shared" si="128"/>
        <v>#N/A</v>
      </c>
      <c r="BF137" s="6" t="e">
        <f t="shared" si="113"/>
        <v>#N/A</v>
      </c>
      <c r="BG137" s="6" t="e">
        <f t="shared" si="113"/>
        <v>#N/A</v>
      </c>
      <c r="BH137" s="6" t="e">
        <f t="shared" si="113"/>
        <v>#N/A</v>
      </c>
      <c r="BI137" s="6" t="e">
        <f t="shared" si="113"/>
        <v>#N/A</v>
      </c>
      <c r="BJ137" s="6" t="e">
        <f t="shared" si="110"/>
        <v>#N/A</v>
      </c>
      <c r="BK137" s="6" t="e">
        <f t="shared" si="110"/>
        <v>#N/A</v>
      </c>
      <c r="BL137" s="6" t="e">
        <f t="shared" si="110"/>
        <v>#N/A</v>
      </c>
      <c r="BM137" s="6" t="e">
        <f t="shared" si="110"/>
        <v>#N/A</v>
      </c>
      <c r="BN137" s="6" t="e">
        <f t="shared" si="110"/>
        <v>#N/A</v>
      </c>
      <c r="BO137" s="6" t="e">
        <f t="shared" si="110"/>
        <v>#N/A</v>
      </c>
      <c r="BP137" s="6" t="e">
        <f t="shared" si="110"/>
        <v>#N/A</v>
      </c>
      <c r="BQ137" s="6" t="e">
        <f t="shared" si="110"/>
        <v>#N/A</v>
      </c>
      <c r="BR137" s="6" t="e">
        <f t="shared" si="110"/>
        <v>#N/A</v>
      </c>
      <c r="BS137" s="6" t="e">
        <f t="shared" si="110"/>
        <v>#N/A</v>
      </c>
      <c r="BT137" s="6" t="e">
        <f t="shared" si="133"/>
        <v>#N/A</v>
      </c>
      <c r="BU137" s="6" t="e">
        <f t="shared" si="133"/>
        <v>#N/A</v>
      </c>
      <c r="BV137" s="6" t="e">
        <f t="shared" si="133"/>
        <v>#N/A</v>
      </c>
      <c r="BW137" s="6" t="e">
        <f t="shared" si="133"/>
        <v>#N/A</v>
      </c>
      <c r="BX137" s="6" t="e">
        <f t="shared" si="133"/>
        <v>#N/A</v>
      </c>
      <c r="BY137" s="6" t="e">
        <f t="shared" si="133"/>
        <v>#N/A</v>
      </c>
      <c r="BZ137" s="6" t="e">
        <f t="shared" si="133"/>
        <v>#N/A</v>
      </c>
      <c r="CA137" s="6" t="e">
        <f t="shared" si="133"/>
        <v>#N/A</v>
      </c>
      <c r="CB137" s="6" t="e">
        <f t="shared" si="133"/>
        <v>#N/A</v>
      </c>
    </row>
    <row r="138" spans="1:80" hidden="1" x14ac:dyDescent="0.2">
      <c r="A138" s="6">
        <v>136</v>
      </c>
      <c r="B138" s="6" t="b">
        <v>0</v>
      </c>
      <c r="C138" s="6" t="s">
        <v>689</v>
      </c>
      <c r="D138" s="6" t="s">
        <v>653</v>
      </c>
      <c r="E138" s="6" t="str">
        <f t="shared" si="114"/>
        <v>CN29</v>
      </c>
      <c r="F138" s="6" t="s">
        <v>683</v>
      </c>
      <c r="G138" s="7">
        <v>5</v>
      </c>
      <c r="H138" s="7" t="s">
        <v>627</v>
      </c>
      <c r="I138" s="7" t="s">
        <v>983</v>
      </c>
      <c r="J138" s="6" t="s">
        <v>684</v>
      </c>
      <c r="K138" s="6" t="s">
        <v>30</v>
      </c>
      <c r="L138" s="10">
        <f t="shared" si="134"/>
        <v>16.493361431346415</v>
      </c>
      <c r="M138" s="6">
        <v>21</v>
      </c>
      <c r="N138" s="6"/>
      <c r="O138" s="6"/>
      <c r="P138" s="6">
        <v>20</v>
      </c>
      <c r="Q138" s="8">
        <f t="shared" si="131"/>
        <v>20.705330530801447</v>
      </c>
      <c r="R138" s="6">
        <v>6.5</v>
      </c>
      <c r="S138" s="6"/>
      <c r="T138" s="6">
        <v>10.64</v>
      </c>
      <c r="U138" s="6">
        <f t="shared" si="115"/>
        <v>0</v>
      </c>
      <c r="V138" s="6"/>
      <c r="W138" s="6" t="s">
        <v>685</v>
      </c>
      <c r="X138" s="6" t="s">
        <v>685</v>
      </c>
      <c r="Y138" s="6">
        <v>16.5</v>
      </c>
      <c r="Z138" s="10">
        <f t="shared" si="90"/>
        <v>20.696999999999999</v>
      </c>
      <c r="AA138" s="6"/>
      <c r="AB138" s="9" t="s">
        <v>219</v>
      </c>
      <c r="AC138" s="9" t="s">
        <v>223</v>
      </c>
      <c r="AD138" s="6">
        <v>60.497999999999998</v>
      </c>
      <c r="AE138" s="6"/>
      <c r="AF138" s="6" t="e">
        <f t="shared" si="116"/>
        <v>#N/A</v>
      </c>
      <c r="AG138" s="11" t="e">
        <f t="shared" si="132"/>
        <v>#N/A</v>
      </c>
      <c r="AH138" s="6" t="e">
        <f t="shared" si="118"/>
        <v>#N/A</v>
      </c>
      <c r="AI138" s="6" t="e">
        <f t="shared" si="119"/>
        <v>#N/A</v>
      </c>
      <c r="AJ138" s="6" t="e">
        <f t="shared" si="120"/>
        <v>#N/A</v>
      </c>
      <c r="AK138" s="6" t="e">
        <f t="shared" si="129"/>
        <v>#N/A</v>
      </c>
      <c r="AL138" s="6" t="e">
        <f t="shared" si="129"/>
        <v>#N/A</v>
      </c>
      <c r="AM138" s="6" t="e">
        <f t="shared" si="129"/>
        <v>#N/A</v>
      </c>
      <c r="AN138" s="6" t="e">
        <f t="shared" si="129"/>
        <v>#N/A</v>
      </c>
      <c r="AO138" s="6" t="e">
        <f t="shared" si="129"/>
        <v>#N/A</v>
      </c>
      <c r="AP138" s="8" t="e">
        <f t="shared" si="121"/>
        <v>#N/A</v>
      </c>
      <c r="AQ138" s="8" t="e">
        <f t="shared" si="122"/>
        <v>#N/A</v>
      </c>
      <c r="AR138" s="6" t="e">
        <f t="shared" si="123"/>
        <v>#N/A</v>
      </c>
      <c r="AS138" s="42" t="e">
        <f t="shared" si="124"/>
        <v>#N/A</v>
      </c>
      <c r="AT138" s="6" t="e">
        <f t="shared" si="130"/>
        <v>#N/A</v>
      </c>
      <c r="AU138" s="6" t="e">
        <f t="shared" si="130"/>
        <v>#N/A</v>
      </c>
      <c r="AV138" s="6" t="e">
        <f t="shared" si="130"/>
        <v>#N/A</v>
      </c>
      <c r="AW138" s="6" t="e">
        <f t="shared" si="130"/>
        <v>#N/A</v>
      </c>
      <c r="AX138" s="6" t="e">
        <f t="shared" si="130"/>
        <v>#N/A</v>
      </c>
      <c r="AY138" s="6" t="e">
        <f t="shared" si="130"/>
        <v>#N/A</v>
      </c>
      <c r="AZ138" s="6" t="e">
        <f t="shared" si="130"/>
        <v>#N/A</v>
      </c>
      <c r="BA138" s="6" t="e">
        <f t="shared" si="130"/>
        <v>#N/A</v>
      </c>
      <c r="BB138" s="6" t="e">
        <f t="shared" si="125"/>
        <v>#N/A</v>
      </c>
      <c r="BC138" s="6" t="e">
        <f t="shared" si="126"/>
        <v>#N/A</v>
      </c>
      <c r="BD138" s="6" t="e">
        <f t="shared" si="127"/>
        <v>#N/A</v>
      </c>
      <c r="BE138" s="6" t="e">
        <f t="shared" si="128"/>
        <v>#N/A</v>
      </c>
      <c r="BF138" s="6" t="e">
        <f t="shared" si="113"/>
        <v>#N/A</v>
      </c>
      <c r="BG138" s="6" t="e">
        <f t="shared" si="113"/>
        <v>#N/A</v>
      </c>
      <c r="BH138" s="6" t="e">
        <f t="shared" si="113"/>
        <v>#N/A</v>
      </c>
      <c r="BI138" s="6" t="e">
        <f t="shared" si="113"/>
        <v>#N/A</v>
      </c>
      <c r="BJ138" s="6" t="e">
        <f t="shared" si="110"/>
        <v>#N/A</v>
      </c>
      <c r="BK138" s="6" t="e">
        <f t="shared" si="110"/>
        <v>#N/A</v>
      </c>
      <c r="BL138" s="6" t="e">
        <f t="shared" si="110"/>
        <v>#N/A</v>
      </c>
      <c r="BM138" s="6" t="e">
        <f t="shared" si="110"/>
        <v>#N/A</v>
      </c>
      <c r="BN138" s="6" t="e">
        <f t="shared" si="110"/>
        <v>#N/A</v>
      </c>
      <c r="BO138" s="6" t="e">
        <f t="shared" si="110"/>
        <v>#N/A</v>
      </c>
      <c r="BP138" s="6" t="e">
        <f t="shared" si="110"/>
        <v>#N/A</v>
      </c>
      <c r="BQ138" s="6" t="e">
        <f t="shared" si="110"/>
        <v>#N/A</v>
      </c>
      <c r="BR138" s="6" t="e">
        <f t="shared" si="110"/>
        <v>#N/A</v>
      </c>
      <c r="BS138" s="6" t="e">
        <f t="shared" si="110"/>
        <v>#N/A</v>
      </c>
      <c r="BT138" s="6" t="e">
        <f t="shared" si="133"/>
        <v>#N/A</v>
      </c>
      <c r="BU138" s="6" t="e">
        <f t="shared" si="133"/>
        <v>#N/A</v>
      </c>
      <c r="BV138" s="6" t="e">
        <f t="shared" si="133"/>
        <v>#N/A</v>
      </c>
      <c r="BW138" s="6" t="e">
        <f t="shared" si="133"/>
        <v>#N/A</v>
      </c>
      <c r="BX138" s="6" t="e">
        <f t="shared" si="133"/>
        <v>#N/A</v>
      </c>
      <c r="BY138" s="6" t="e">
        <f t="shared" si="133"/>
        <v>#N/A</v>
      </c>
      <c r="BZ138" s="6" t="e">
        <f t="shared" si="133"/>
        <v>#N/A</v>
      </c>
      <c r="CA138" s="6" t="e">
        <f t="shared" si="133"/>
        <v>#N/A</v>
      </c>
      <c r="CB138" s="6" t="e">
        <f t="shared" si="133"/>
        <v>#N/A</v>
      </c>
    </row>
    <row r="139" spans="1:80" hidden="1" x14ac:dyDescent="0.2">
      <c r="A139" s="6">
        <v>137</v>
      </c>
      <c r="B139" s="6" t="b">
        <v>1</v>
      </c>
      <c r="C139" s="6" t="s">
        <v>690</v>
      </c>
      <c r="D139" s="6" t="s">
        <v>819</v>
      </c>
      <c r="E139" s="6" t="s">
        <v>790</v>
      </c>
      <c r="F139" s="6" t="s">
        <v>691</v>
      </c>
      <c r="G139" s="7">
        <v>1</v>
      </c>
      <c r="H139" s="7" t="s">
        <v>627</v>
      </c>
      <c r="I139" s="7" t="s">
        <v>983</v>
      </c>
      <c r="J139" s="6" t="s">
        <v>684</v>
      </c>
      <c r="K139" s="6" t="s">
        <v>30</v>
      </c>
      <c r="L139" s="10">
        <f t="shared" si="134"/>
        <v>16.493361431346415</v>
      </c>
      <c r="M139" s="6">
        <v>21</v>
      </c>
      <c r="N139" s="6"/>
      <c r="O139" s="6"/>
      <c r="P139" s="6">
        <v>40</v>
      </c>
      <c r="Q139" s="8">
        <f>Z139*Y139/L139</f>
        <v>41.437018187368736</v>
      </c>
      <c r="R139" s="6">
        <v>7</v>
      </c>
      <c r="S139" s="6"/>
      <c r="T139" s="6">
        <v>9.6</v>
      </c>
      <c r="U139" s="6">
        <f t="shared" si="115"/>
        <v>4</v>
      </c>
      <c r="V139" s="6"/>
      <c r="W139" s="6" t="s">
        <v>837</v>
      </c>
      <c r="X139" s="6" t="s">
        <v>837</v>
      </c>
      <c r="Y139" s="6">
        <v>69.59</v>
      </c>
      <c r="Z139" s="10">
        <f t="shared" si="90"/>
        <v>9.8208897485493232</v>
      </c>
      <c r="AA139" s="6" t="s">
        <v>840</v>
      </c>
      <c r="AB139" s="9" t="s">
        <v>219</v>
      </c>
      <c r="AC139" s="9" t="s">
        <v>220</v>
      </c>
      <c r="AD139" s="6">
        <v>13.176</v>
      </c>
      <c r="AE139" s="6">
        <v>22.42</v>
      </c>
      <c r="AF139" s="6">
        <f t="shared" ref="AF139:AF143" si="135">VLOOKUP(C139,nanodrop,2,FALSE)</f>
        <v>23.896131528046421</v>
      </c>
      <c r="AG139" s="11">
        <f t="shared" ref="AG139:AG143" si="136">(AF139*AD139)/(Z139*Y139)</f>
        <v>0.46069501623136522</v>
      </c>
      <c r="AH139" s="6">
        <f t="shared" si="118"/>
        <v>9.11</v>
      </c>
      <c r="AI139" s="6">
        <f t="shared" si="119"/>
        <v>33.1</v>
      </c>
      <c r="AJ139" s="6">
        <f t="shared" si="120"/>
        <v>3</v>
      </c>
      <c r="AK139" s="6" t="e">
        <f t="shared" si="129"/>
        <v>#N/A</v>
      </c>
      <c r="AL139" s="6" t="e">
        <f t="shared" si="129"/>
        <v>#N/A</v>
      </c>
      <c r="AM139" s="6" t="e">
        <f t="shared" si="129"/>
        <v>#N/A</v>
      </c>
      <c r="AN139" s="6" t="e">
        <f t="shared" si="129"/>
        <v>#N/A</v>
      </c>
      <c r="AO139" s="6" t="e">
        <f t="shared" si="129"/>
        <v>#N/A</v>
      </c>
      <c r="AP139" s="8">
        <f t="shared" si="121"/>
        <v>0.5</v>
      </c>
      <c r="AQ139" s="8">
        <f t="shared" si="122"/>
        <v>0</v>
      </c>
      <c r="AR139" s="6">
        <f t="shared" si="123"/>
        <v>0</v>
      </c>
      <c r="AS139" s="42">
        <f t="shared" ref="AS139:AS158" si="137">VLOOKUP(C139,data_HCP,2,FALSE)</f>
        <v>47.7</v>
      </c>
      <c r="AT139" s="6">
        <f t="shared" si="130"/>
        <v>3.7360000000000002</v>
      </c>
      <c r="AU139" s="6">
        <f t="shared" si="130"/>
        <v>7.1420000000000003</v>
      </c>
      <c r="AV139" s="6">
        <f t="shared" si="130"/>
        <v>9.4990000000000006</v>
      </c>
      <c r="AW139" s="6">
        <f t="shared" si="130"/>
        <v>13.757</v>
      </c>
      <c r="AX139" s="6">
        <f t="shared" si="130"/>
        <v>60.417999999999999</v>
      </c>
      <c r="AY139" s="6">
        <f t="shared" si="130"/>
        <v>4.1970000000000001</v>
      </c>
      <c r="AZ139" s="6">
        <f t="shared" si="130"/>
        <v>1.2509999999999999</v>
      </c>
      <c r="BA139" s="6" t="str">
        <f t="shared" si="130"/>
        <v>BDL</v>
      </c>
      <c r="BB139" s="6">
        <f t="shared" si="125"/>
        <v>3.12</v>
      </c>
      <c r="BC139" s="6">
        <f t="shared" si="126"/>
        <v>95.68</v>
      </c>
      <c r="BD139" s="6" t="str">
        <f t="shared" si="127"/>
        <v>BPQL</v>
      </c>
      <c r="BE139" s="6">
        <f t="shared" si="128"/>
        <v>2.31</v>
      </c>
      <c r="BF139" s="6" t="e">
        <f t="shared" si="113"/>
        <v>#N/A</v>
      </c>
      <c r="BG139" s="6" t="e">
        <f t="shared" si="113"/>
        <v>#N/A</v>
      </c>
      <c r="BH139" s="6" t="e">
        <f t="shared" si="113"/>
        <v>#N/A</v>
      </c>
      <c r="BI139" s="6" t="e">
        <f t="shared" si="113"/>
        <v>#N/A</v>
      </c>
      <c r="BJ139" s="6">
        <f t="shared" si="110"/>
        <v>3</v>
      </c>
      <c r="BK139" s="6">
        <f t="shared" si="110"/>
        <v>2</v>
      </c>
      <c r="BL139" s="6">
        <f t="shared" si="110"/>
        <v>22.5</v>
      </c>
      <c r="BM139" s="6">
        <f t="shared" si="110"/>
        <v>1.2</v>
      </c>
      <c r="BN139" s="6">
        <f t="shared" si="110"/>
        <v>0.2</v>
      </c>
      <c r="BO139" s="6">
        <f t="shared" si="110"/>
        <v>1.2</v>
      </c>
      <c r="BP139" s="6">
        <f t="shared" si="110"/>
        <v>2</v>
      </c>
      <c r="BQ139" s="6">
        <f t="shared" si="110"/>
        <v>69</v>
      </c>
      <c r="BR139" s="6">
        <f t="shared" si="110"/>
        <v>1.9</v>
      </c>
      <c r="BS139" s="6">
        <f t="shared" si="110"/>
        <v>0.4</v>
      </c>
      <c r="BT139" s="6">
        <f t="shared" si="133"/>
        <v>0.3</v>
      </c>
      <c r="BU139" s="6">
        <f t="shared" si="133"/>
        <v>14.8</v>
      </c>
      <c r="BV139" s="6">
        <f t="shared" si="133"/>
        <v>5.3</v>
      </c>
      <c r="BW139" s="6">
        <f t="shared" si="133"/>
        <v>0.1</v>
      </c>
      <c r="BX139" s="6">
        <f t="shared" si="133"/>
        <v>2.4</v>
      </c>
      <c r="BY139" s="6" t="str">
        <f t="shared" si="133"/>
        <v>BPQL</v>
      </c>
      <c r="BZ139" s="6">
        <f t="shared" si="133"/>
        <v>0.2</v>
      </c>
      <c r="CA139" s="6">
        <f t="shared" si="133"/>
        <v>0.2</v>
      </c>
      <c r="CB139" s="6">
        <f t="shared" si="133"/>
        <v>0.2</v>
      </c>
    </row>
    <row r="140" spans="1:80" hidden="1" x14ac:dyDescent="0.2">
      <c r="A140" s="6">
        <v>138</v>
      </c>
      <c r="B140" s="6" t="b">
        <v>1</v>
      </c>
      <c r="C140" s="6" t="s">
        <v>812</v>
      </c>
      <c r="D140" s="6" t="s">
        <v>820</v>
      </c>
      <c r="E140" s="6" t="s">
        <v>790</v>
      </c>
      <c r="F140" s="6" t="s">
        <v>691</v>
      </c>
      <c r="G140" s="7">
        <v>1</v>
      </c>
      <c r="H140" s="7" t="s">
        <v>627</v>
      </c>
      <c r="I140" s="7" t="s">
        <v>983</v>
      </c>
      <c r="J140" s="6" t="s">
        <v>684</v>
      </c>
      <c r="K140" s="6" t="s">
        <v>30</v>
      </c>
      <c r="L140" s="10">
        <f t="shared" si="134"/>
        <v>16.493361431346415</v>
      </c>
      <c r="M140" s="6">
        <v>21</v>
      </c>
      <c r="N140" s="6"/>
      <c r="O140" s="6"/>
      <c r="P140" s="6">
        <v>40</v>
      </c>
      <c r="Q140" s="8">
        <f t="shared" si="131"/>
        <v>41.437018187368736</v>
      </c>
      <c r="R140" s="6">
        <v>7</v>
      </c>
      <c r="S140" s="6"/>
      <c r="T140" s="6">
        <v>9.8800000000000008</v>
      </c>
      <c r="U140" s="6">
        <f t="shared" si="115"/>
        <v>4</v>
      </c>
      <c r="V140" s="6"/>
      <c r="W140" s="6" t="s">
        <v>837</v>
      </c>
      <c r="X140" s="6" t="s">
        <v>837</v>
      </c>
      <c r="Y140" s="6">
        <v>69.59</v>
      </c>
      <c r="Z140" s="10">
        <f t="shared" si="90"/>
        <v>9.8208897485493232</v>
      </c>
      <c r="AA140" s="6" t="s">
        <v>840</v>
      </c>
      <c r="AB140" s="9" t="s">
        <v>221</v>
      </c>
      <c r="AC140" s="9" t="s">
        <v>222</v>
      </c>
      <c r="AD140" s="6">
        <v>8.0139999999999993</v>
      </c>
      <c r="AE140" s="6">
        <v>13.27</v>
      </c>
      <c r="AF140" s="6">
        <f t="shared" si="135"/>
        <v>14.105996131528046</v>
      </c>
      <c r="AG140" s="11">
        <f t="shared" si="136"/>
        <v>0.16540758711702688</v>
      </c>
      <c r="AH140" s="6">
        <f t="shared" si="118"/>
        <v>9.1199999999999992</v>
      </c>
      <c r="AI140" s="6">
        <f t="shared" si="119"/>
        <v>24.1</v>
      </c>
      <c r="AJ140" s="6">
        <f t="shared" si="120"/>
        <v>5.0999999999999996</v>
      </c>
      <c r="AK140" s="6" t="e">
        <f t="shared" si="129"/>
        <v>#N/A</v>
      </c>
      <c r="AL140" s="6" t="e">
        <f t="shared" si="129"/>
        <v>#N/A</v>
      </c>
      <c r="AM140" s="6" t="e">
        <f t="shared" si="129"/>
        <v>#N/A</v>
      </c>
      <c r="AN140" s="6" t="e">
        <f t="shared" si="129"/>
        <v>#N/A</v>
      </c>
      <c r="AO140" s="6" t="e">
        <f t="shared" si="129"/>
        <v>#N/A</v>
      </c>
      <c r="AP140" s="8">
        <f t="shared" si="121"/>
        <v>0.74</v>
      </c>
      <c r="AQ140" s="8">
        <f t="shared" si="122"/>
        <v>0</v>
      </c>
      <c r="AR140" s="6">
        <f t="shared" si="123"/>
        <v>0</v>
      </c>
      <c r="AS140" s="42">
        <f t="shared" si="137"/>
        <v>27.2</v>
      </c>
      <c r="AT140" s="6">
        <f t="shared" si="130"/>
        <v>1.0509999999999999</v>
      </c>
      <c r="AU140" s="6">
        <f t="shared" si="130"/>
        <v>1.9630000000000001</v>
      </c>
      <c r="AV140" s="6">
        <f t="shared" si="130"/>
        <v>7.6310000000000002</v>
      </c>
      <c r="AW140" s="6">
        <f t="shared" si="130"/>
        <v>12.989000000000001</v>
      </c>
      <c r="AX140" s="6">
        <f t="shared" si="130"/>
        <v>69.37</v>
      </c>
      <c r="AY140" s="6">
        <f t="shared" si="130"/>
        <v>5.6950000000000003</v>
      </c>
      <c r="AZ140" s="6">
        <f t="shared" si="130"/>
        <v>0.51600000000000001</v>
      </c>
      <c r="BA140" s="6">
        <f t="shared" si="130"/>
        <v>0.78500000000000003</v>
      </c>
      <c r="BB140" s="6">
        <f t="shared" si="125"/>
        <v>2.2400000000000002</v>
      </c>
      <c r="BC140" s="6">
        <f t="shared" si="126"/>
        <v>96.94</v>
      </c>
      <c r="BD140" s="6" t="str">
        <f t="shared" si="127"/>
        <v>BPQL</v>
      </c>
      <c r="BE140" s="6">
        <f t="shared" si="128"/>
        <v>1.67</v>
      </c>
      <c r="BF140" s="6" t="e">
        <f t="shared" si="113"/>
        <v>#N/A</v>
      </c>
      <c r="BG140" s="6" t="e">
        <f t="shared" si="113"/>
        <v>#N/A</v>
      </c>
      <c r="BH140" s="6" t="e">
        <f t="shared" si="113"/>
        <v>#N/A</v>
      </c>
      <c r="BI140" s="6" t="e">
        <f t="shared" si="113"/>
        <v>#N/A</v>
      </c>
      <c r="BJ140" s="6">
        <f t="shared" si="110"/>
        <v>3</v>
      </c>
      <c r="BK140" s="6">
        <f t="shared" si="110"/>
        <v>1.7</v>
      </c>
      <c r="BL140" s="6">
        <f t="shared" si="110"/>
        <v>22.2</v>
      </c>
      <c r="BM140" s="6">
        <f t="shared" si="110"/>
        <v>0.8</v>
      </c>
      <c r="BN140" s="6">
        <f t="shared" si="110"/>
        <v>0.3</v>
      </c>
      <c r="BO140" s="6">
        <f t="shared" si="110"/>
        <v>1.2</v>
      </c>
      <c r="BP140" s="6">
        <f t="shared" si="110"/>
        <v>2.1</v>
      </c>
      <c r="BQ140" s="6">
        <f t="shared" si="110"/>
        <v>70.2</v>
      </c>
      <c r="BR140" s="6">
        <f t="shared" si="110"/>
        <v>1.7</v>
      </c>
      <c r="BS140" s="6">
        <f t="shared" si="110"/>
        <v>0.4</v>
      </c>
      <c r="BT140" s="6">
        <f t="shared" si="133"/>
        <v>0.3</v>
      </c>
      <c r="BU140" s="6">
        <f t="shared" si="133"/>
        <v>14.9</v>
      </c>
      <c r="BV140" s="6">
        <f t="shared" si="133"/>
        <v>4.9000000000000004</v>
      </c>
      <c r="BW140" s="6" t="str">
        <f t="shared" si="133"/>
        <v>BPQL</v>
      </c>
      <c r="BX140" s="6">
        <f t="shared" si="133"/>
        <v>2.2999999999999998</v>
      </c>
      <c r="BY140" s="6" t="str">
        <f t="shared" si="133"/>
        <v>BPQL</v>
      </c>
      <c r="BZ140" s="6">
        <f t="shared" si="133"/>
        <v>0.2</v>
      </c>
      <c r="CA140" s="6">
        <f t="shared" si="133"/>
        <v>0.2</v>
      </c>
      <c r="CB140" s="6">
        <f t="shared" si="133"/>
        <v>0.1</v>
      </c>
    </row>
    <row r="141" spans="1:80" hidden="1" x14ac:dyDescent="0.2">
      <c r="A141" s="6">
        <v>139</v>
      </c>
      <c r="B141" s="6" t="b">
        <v>1</v>
      </c>
      <c r="C141" s="6" t="s">
        <v>813</v>
      </c>
      <c r="D141" s="6" t="s">
        <v>821</v>
      </c>
      <c r="E141" s="6" t="s">
        <v>790</v>
      </c>
      <c r="F141" s="6" t="s">
        <v>691</v>
      </c>
      <c r="G141" s="7">
        <v>1</v>
      </c>
      <c r="H141" s="7" t="s">
        <v>627</v>
      </c>
      <c r="I141" s="7" t="s">
        <v>983</v>
      </c>
      <c r="J141" s="6" t="s">
        <v>684</v>
      </c>
      <c r="K141" s="6" t="s">
        <v>30</v>
      </c>
      <c r="L141" s="10">
        <f t="shared" si="134"/>
        <v>16.493361431346415</v>
      </c>
      <c r="M141" s="6">
        <v>21</v>
      </c>
      <c r="N141" s="6"/>
      <c r="O141" s="6"/>
      <c r="P141" s="6">
        <v>40</v>
      </c>
      <c r="Q141" s="8">
        <f t="shared" si="131"/>
        <v>41.437018187368736</v>
      </c>
      <c r="R141" s="6">
        <v>7</v>
      </c>
      <c r="S141" s="6"/>
      <c r="T141" s="6">
        <v>10.029999999999999</v>
      </c>
      <c r="U141" s="6">
        <f t="shared" si="115"/>
        <v>4</v>
      </c>
      <c r="V141" s="6"/>
      <c r="W141" s="6" t="s">
        <v>837</v>
      </c>
      <c r="X141" s="6" t="s">
        <v>837</v>
      </c>
      <c r="Y141" s="6">
        <v>69.59</v>
      </c>
      <c r="Z141" s="10">
        <f t="shared" si="90"/>
        <v>9.8208897485493232</v>
      </c>
      <c r="AA141" s="6" t="s">
        <v>840</v>
      </c>
      <c r="AB141" s="9" t="s">
        <v>223</v>
      </c>
      <c r="AC141" s="9" t="s">
        <v>234</v>
      </c>
      <c r="AD141" s="6">
        <v>7.9960000000000004</v>
      </c>
      <c r="AE141" s="6">
        <v>7.73</v>
      </c>
      <c r="AF141" s="6">
        <f t="shared" si="135"/>
        <v>7.852611218568665</v>
      </c>
      <c r="AG141" s="11">
        <f t="shared" si="136"/>
        <v>9.1873277451797145E-2</v>
      </c>
      <c r="AH141" s="6">
        <f t="shared" si="118"/>
        <v>9.1199999999999992</v>
      </c>
      <c r="AI141" s="6">
        <f t="shared" si="119"/>
        <v>18.7</v>
      </c>
      <c r="AJ141" s="6">
        <f t="shared" si="120"/>
        <v>8.3000000000000007</v>
      </c>
      <c r="AK141" s="6" t="e">
        <f t="shared" si="129"/>
        <v>#N/A</v>
      </c>
      <c r="AL141" s="6" t="e">
        <f t="shared" si="129"/>
        <v>#N/A</v>
      </c>
      <c r="AM141" s="6" t="e">
        <f t="shared" si="129"/>
        <v>#N/A</v>
      </c>
      <c r="AN141" s="6" t="e">
        <f t="shared" si="129"/>
        <v>#N/A</v>
      </c>
      <c r="AO141" s="6" t="e">
        <f t="shared" si="129"/>
        <v>#N/A</v>
      </c>
      <c r="AP141" s="8">
        <f t="shared" si="121"/>
        <v>0.71</v>
      </c>
      <c r="AQ141" s="8">
        <f t="shared" si="122"/>
        <v>0</v>
      </c>
      <c r="AR141" s="6">
        <f t="shared" si="123"/>
        <v>0</v>
      </c>
      <c r="AS141" s="42">
        <f t="shared" si="137"/>
        <v>32.1</v>
      </c>
      <c r="AT141" s="6">
        <f t="shared" si="130"/>
        <v>0.68</v>
      </c>
      <c r="AU141" s="6">
        <f t="shared" si="130"/>
        <v>0.81399999999999995</v>
      </c>
      <c r="AV141" s="6">
        <f t="shared" si="130"/>
        <v>5.7359999999999998</v>
      </c>
      <c r="AW141" s="6">
        <f t="shared" si="130"/>
        <v>11.451000000000001</v>
      </c>
      <c r="AX141" s="6">
        <f t="shared" si="130"/>
        <v>72.412000000000006</v>
      </c>
      <c r="AY141" s="6">
        <f t="shared" si="130"/>
        <v>7.5229999999999997</v>
      </c>
      <c r="AZ141" s="6">
        <f t="shared" si="130"/>
        <v>0.58699999999999997</v>
      </c>
      <c r="BA141" s="6">
        <f t="shared" si="130"/>
        <v>0.79700000000000004</v>
      </c>
      <c r="BB141" s="6">
        <f t="shared" si="125"/>
        <v>1.97</v>
      </c>
      <c r="BC141" s="6">
        <f t="shared" si="126"/>
        <v>97.07</v>
      </c>
      <c r="BD141" s="6" t="str">
        <f t="shared" si="127"/>
        <v>BPQL</v>
      </c>
      <c r="BE141" s="6">
        <f t="shared" si="128"/>
        <v>1.49</v>
      </c>
      <c r="BF141" s="6" t="e">
        <f t="shared" si="113"/>
        <v>#N/A</v>
      </c>
      <c r="BG141" s="6" t="e">
        <f t="shared" si="113"/>
        <v>#N/A</v>
      </c>
      <c r="BH141" s="6" t="e">
        <f t="shared" si="113"/>
        <v>#N/A</v>
      </c>
      <c r="BI141" s="6" t="e">
        <f t="shared" si="113"/>
        <v>#N/A</v>
      </c>
      <c r="BJ141" s="6">
        <f t="shared" si="110"/>
        <v>3.1</v>
      </c>
      <c r="BK141" s="6">
        <f t="shared" si="110"/>
        <v>1.7</v>
      </c>
      <c r="BL141" s="6">
        <f t="shared" si="110"/>
        <v>22.5</v>
      </c>
      <c r="BM141" s="6">
        <f t="shared" si="110"/>
        <v>1.1000000000000001</v>
      </c>
      <c r="BN141" s="6">
        <f t="shared" si="110"/>
        <v>0.2</v>
      </c>
      <c r="BO141" s="6">
        <f t="shared" si="110"/>
        <v>1.2</v>
      </c>
      <c r="BP141" s="6">
        <f t="shared" si="110"/>
        <v>2.2000000000000002</v>
      </c>
      <c r="BQ141" s="6">
        <f t="shared" si="110"/>
        <v>69.7</v>
      </c>
      <c r="BR141" s="6">
        <f t="shared" si="110"/>
        <v>1.7</v>
      </c>
      <c r="BS141" s="6">
        <f t="shared" si="110"/>
        <v>0.4</v>
      </c>
      <c r="BT141" s="6">
        <f t="shared" si="133"/>
        <v>0.3</v>
      </c>
      <c r="BU141" s="6">
        <f t="shared" si="133"/>
        <v>15.3</v>
      </c>
      <c r="BV141" s="6">
        <f t="shared" si="133"/>
        <v>5</v>
      </c>
      <c r="BW141" s="6" t="str">
        <f t="shared" si="133"/>
        <v>BPQL</v>
      </c>
      <c r="BX141" s="6">
        <f t="shared" si="133"/>
        <v>2.2000000000000002</v>
      </c>
      <c r="BY141" s="6" t="str">
        <f t="shared" si="133"/>
        <v>BPQL</v>
      </c>
      <c r="BZ141" s="6" t="str">
        <f t="shared" si="133"/>
        <v>BPQL</v>
      </c>
      <c r="CA141" s="6">
        <f t="shared" si="133"/>
        <v>0.1</v>
      </c>
      <c r="CB141" s="6" t="str">
        <f t="shared" si="133"/>
        <v>BPQL</v>
      </c>
    </row>
    <row r="142" spans="1:80" hidden="1" x14ac:dyDescent="0.2">
      <c r="A142" s="6">
        <v>140</v>
      </c>
      <c r="B142" s="6" t="b">
        <v>1</v>
      </c>
      <c r="C142" s="6" t="s">
        <v>814</v>
      </c>
      <c r="D142" s="6" t="s">
        <v>822</v>
      </c>
      <c r="E142" s="6" t="s">
        <v>790</v>
      </c>
      <c r="F142" s="6" t="s">
        <v>691</v>
      </c>
      <c r="G142" s="7">
        <v>1</v>
      </c>
      <c r="H142" s="7" t="s">
        <v>627</v>
      </c>
      <c r="I142" s="7" t="s">
        <v>983</v>
      </c>
      <c r="J142" s="6" t="s">
        <v>684</v>
      </c>
      <c r="K142" s="6" t="s">
        <v>30</v>
      </c>
      <c r="L142" s="10">
        <f t="shared" si="134"/>
        <v>16.493361431346415</v>
      </c>
      <c r="M142" s="6">
        <v>21</v>
      </c>
      <c r="N142" s="6"/>
      <c r="O142" s="6"/>
      <c r="P142" s="6">
        <v>40</v>
      </c>
      <c r="Q142" s="8">
        <f t="shared" si="131"/>
        <v>41.437018187368736</v>
      </c>
      <c r="R142" s="6">
        <v>7</v>
      </c>
      <c r="S142" s="6"/>
      <c r="T142" s="6">
        <v>10.130000000000001</v>
      </c>
      <c r="U142" s="6">
        <f t="shared" si="115"/>
        <v>4</v>
      </c>
      <c r="V142" s="6"/>
      <c r="W142" s="6" t="s">
        <v>837</v>
      </c>
      <c r="X142" s="6" t="s">
        <v>837</v>
      </c>
      <c r="Y142" s="6">
        <v>69.59</v>
      </c>
      <c r="Z142" s="10">
        <f t="shared" si="90"/>
        <v>9.8208897485493232</v>
      </c>
      <c r="AA142" s="6" t="s">
        <v>840</v>
      </c>
      <c r="AB142" s="9" t="s">
        <v>211</v>
      </c>
      <c r="AC142" s="9" t="s">
        <v>235</v>
      </c>
      <c r="AD142" s="6">
        <v>9.2560000000000002</v>
      </c>
      <c r="AE142" s="6">
        <v>3.59</v>
      </c>
      <c r="AF142" s="6">
        <f t="shared" si="135"/>
        <v>3.6392649903288197</v>
      </c>
      <c r="AG142" s="11">
        <f t="shared" si="136"/>
        <v>4.9287790911335422E-2</v>
      </c>
      <c r="AH142" s="6" t="e">
        <f t="shared" si="118"/>
        <v>#N/A</v>
      </c>
      <c r="AI142" s="6" t="e">
        <f t="shared" si="119"/>
        <v>#N/A</v>
      </c>
      <c r="AJ142" s="6" t="e">
        <f t="shared" si="120"/>
        <v>#N/A</v>
      </c>
      <c r="AK142" s="6" t="e">
        <f t="shared" si="129"/>
        <v>#N/A</v>
      </c>
      <c r="AL142" s="6" t="e">
        <f t="shared" si="129"/>
        <v>#N/A</v>
      </c>
      <c r="AM142" s="6" t="e">
        <f t="shared" si="129"/>
        <v>#N/A</v>
      </c>
      <c r="AN142" s="6" t="e">
        <f t="shared" si="129"/>
        <v>#N/A</v>
      </c>
      <c r="AO142" s="6" t="e">
        <f t="shared" si="129"/>
        <v>#N/A</v>
      </c>
      <c r="AP142" s="8">
        <f t="shared" si="121"/>
        <v>0.76</v>
      </c>
      <c r="AQ142" s="8">
        <f t="shared" si="122"/>
        <v>0</v>
      </c>
      <c r="AR142" s="6">
        <f t="shared" si="123"/>
        <v>0</v>
      </c>
      <c r="AS142" s="42">
        <f t="shared" si="137"/>
        <v>44.8</v>
      </c>
      <c r="AT142" s="6">
        <f t="shared" si="130"/>
        <v>0.67300000000000004</v>
      </c>
      <c r="AU142" s="6">
        <f t="shared" si="130"/>
        <v>0.53800000000000003</v>
      </c>
      <c r="AV142" s="6">
        <f t="shared" si="130"/>
        <v>4.7460000000000004</v>
      </c>
      <c r="AW142" s="6">
        <f t="shared" si="130"/>
        <v>9.4979999999999993</v>
      </c>
      <c r="AX142" s="6">
        <f t="shared" si="130"/>
        <v>71.302000000000007</v>
      </c>
      <c r="AY142" s="6">
        <f t="shared" si="130"/>
        <v>11.242000000000001</v>
      </c>
      <c r="AZ142" s="6">
        <f t="shared" si="130"/>
        <v>0.97299999999999998</v>
      </c>
      <c r="BA142" s="6">
        <f t="shared" si="130"/>
        <v>1.0269999999999999</v>
      </c>
      <c r="BB142" s="6">
        <f t="shared" si="125"/>
        <v>3.04</v>
      </c>
      <c r="BC142" s="6">
        <f t="shared" si="126"/>
        <v>96.54</v>
      </c>
      <c r="BD142" s="6" t="str">
        <f t="shared" si="127"/>
        <v>BPQL</v>
      </c>
      <c r="BE142" s="6">
        <f t="shared" si="128"/>
        <v>1.48</v>
      </c>
      <c r="BF142" s="6" t="e">
        <f t="shared" si="113"/>
        <v>#N/A</v>
      </c>
      <c r="BG142" s="6" t="e">
        <f t="shared" si="113"/>
        <v>#N/A</v>
      </c>
      <c r="BH142" s="6" t="e">
        <f t="shared" si="113"/>
        <v>#N/A</v>
      </c>
      <c r="BI142" s="6" t="e">
        <f t="shared" si="113"/>
        <v>#N/A</v>
      </c>
      <c r="BJ142" s="6">
        <f t="shared" si="110"/>
        <v>3</v>
      </c>
      <c r="BK142" s="6">
        <f t="shared" si="110"/>
        <v>1.6</v>
      </c>
      <c r="BL142" s="6">
        <f t="shared" si="110"/>
        <v>22.8</v>
      </c>
      <c r="BM142" s="6">
        <f t="shared" si="110"/>
        <v>0.7</v>
      </c>
      <c r="BN142" s="6">
        <f t="shared" si="110"/>
        <v>0.2</v>
      </c>
      <c r="BO142" s="6">
        <f t="shared" si="110"/>
        <v>1.1000000000000001</v>
      </c>
      <c r="BP142" s="6">
        <f t="shared" si="110"/>
        <v>2.2000000000000002</v>
      </c>
      <c r="BQ142" s="6">
        <f t="shared" si="110"/>
        <v>70.099999999999994</v>
      </c>
      <c r="BR142" s="6">
        <f t="shared" si="110"/>
        <v>1.6</v>
      </c>
      <c r="BS142" s="6">
        <f t="shared" si="110"/>
        <v>0.4</v>
      </c>
      <c r="BT142" s="6">
        <f t="shared" si="133"/>
        <v>0.2</v>
      </c>
      <c r="BU142" s="6">
        <f t="shared" si="133"/>
        <v>15.6</v>
      </c>
      <c r="BV142" s="6">
        <f t="shared" si="133"/>
        <v>4.9000000000000004</v>
      </c>
      <c r="BW142" s="6" t="str">
        <f t="shared" si="133"/>
        <v>BPQL</v>
      </c>
      <c r="BX142" s="6">
        <f t="shared" si="133"/>
        <v>2.2999999999999998</v>
      </c>
      <c r="BY142" s="6" t="str">
        <f t="shared" si="133"/>
        <v>BPQL</v>
      </c>
      <c r="BZ142" s="6" t="str">
        <f t="shared" si="133"/>
        <v>BPQL</v>
      </c>
      <c r="CA142" s="6">
        <f t="shared" si="133"/>
        <v>0.1</v>
      </c>
      <c r="CB142" s="6" t="str">
        <f t="shared" si="133"/>
        <v>BPQL</v>
      </c>
    </row>
    <row r="143" spans="1:80" hidden="1" x14ac:dyDescent="0.2">
      <c r="A143" s="6">
        <v>141</v>
      </c>
      <c r="B143" s="6" t="b">
        <v>1</v>
      </c>
      <c r="C143" s="6" t="s">
        <v>815</v>
      </c>
      <c r="D143" s="6" t="s">
        <v>819</v>
      </c>
      <c r="E143" s="6" t="s">
        <v>790</v>
      </c>
      <c r="F143" s="6" t="s">
        <v>691</v>
      </c>
      <c r="G143" s="7">
        <v>2</v>
      </c>
      <c r="H143" s="7" t="s">
        <v>627</v>
      </c>
      <c r="I143" s="7" t="s">
        <v>983</v>
      </c>
      <c r="J143" s="6" t="s">
        <v>684</v>
      </c>
      <c r="K143" s="6" t="s">
        <v>30</v>
      </c>
      <c r="L143" s="10">
        <f t="shared" si="134"/>
        <v>16.493361431346415</v>
      </c>
      <c r="M143" s="6">
        <v>21</v>
      </c>
      <c r="N143" s="6"/>
      <c r="O143" s="6"/>
      <c r="P143" s="6">
        <v>40</v>
      </c>
      <c r="Q143" s="8">
        <f t="shared" si="131"/>
        <v>41.93429557153123</v>
      </c>
      <c r="R143" s="6">
        <v>6.5</v>
      </c>
      <c r="S143" s="6"/>
      <c r="T143" s="6">
        <v>9.49</v>
      </c>
      <c r="U143" s="6">
        <f t="shared" si="115"/>
        <v>4</v>
      </c>
      <c r="V143" s="6"/>
      <c r="W143" s="6" t="s">
        <v>836</v>
      </c>
      <c r="X143" s="6" t="s">
        <v>836</v>
      </c>
      <c r="Y143" s="6">
        <v>68.08</v>
      </c>
      <c r="Z143" s="10">
        <f t="shared" si="90"/>
        <v>10.159187620889748</v>
      </c>
      <c r="AA143" s="6" t="s">
        <v>840</v>
      </c>
      <c r="AB143" s="9" t="s">
        <v>225</v>
      </c>
      <c r="AC143" s="9" t="s">
        <v>226</v>
      </c>
      <c r="AD143" s="6">
        <v>13.02</v>
      </c>
      <c r="AE143" s="6">
        <v>24.43</v>
      </c>
      <c r="AF143" s="6">
        <f t="shared" si="135"/>
        <v>25.31083172147002</v>
      </c>
      <c r="AG143" s="11">
        <f t="shared" si="136"/>
        <v>0.47647363284839711</v>
      </c>
      <c r="AH143" s="6">
        <f t="shared" si="118"/>
        <v>9.11</v>
      </c>
      <c r="AI143" s="6">
        <f t="shared" si="119"/>
        <v>33</v>
      </c>
      <c r="AJ143" s="6">
        <f t="shared" si="120"/>
        <v>3.8</v>
      </c>
      <c r="AK143" s="6" t="e">
        <f t="shared" ref="AK143:AO152" si="138">VLOOKUP($C143,intactMSdata,COLUMN()-COLUMN($AK$3)+4,FALSE)</f>
        <v>#N/A</v>
      </c>
      <c r="AL143" s="6" t="e">
        <f t="shared" si="138"/>
        <v>#N/A</v>
      </c>
      <c r="AM143" s="6" t="e">
        <f t="shared" si="138"/>
        <v>#N/A</v>
      </c>
      <c r="AN143" s="6" t="e">
        <f t="shared" si="138"/>
        <v>#N/A</v>
      </c>
      <c r="AO143" s="6" t="e">
        <f t="shared" si="138"/>
        <v>#N/A</v>
      </c>
      <c r="AP143" s="8">
        <f t="shared" si="121"/>
        <v>0.3</v>
      </c>
      <c r="AQ143" s="8">
        <f t="shared" si="122"/>
        <v>0</v>
      </c>
      <c r="AR143" s="6">
        <f t="shared" si="123"/>
        <v>0</v>
      </c>
      <c r="AS143" s="42">
        <f t="shared" si="137"/>
        <v>50.9</v>
      </c>
      <c r="AT143" s="6">
        <f t="shared" ref="AT143:BA152" si="139">VLOOKUP($C143,dataPhCEX,COLUMN()-COLUMN($AT$3)+2,FALSE)</f>
        <v>3.5430000000000001</v>
      </c>
      <c r="AU143" s="6">
        <f t="shared" si="139"/>
        <v>6.8559999999999999</v>
      </c>
      <c r="AV143" s="6">
        <f t="shared" si="139"/>
        <v>9.2260000000000009</v>
      </c>
      <c r="AW143" s="6">
        <f t="shared" si="139"/>
        <v>13.521000000000001</v>
      </c>
      <c r="AX143" s="6">
        <f t="shared" si="139"/>
        <v>61.097000000000001</v>
      </c>
      <c r="AY143" s="6">
        <f t="shared" si="139"/>
        <v>4.6020000000000003</v>
      </c>
      <c r="AZ143" s="6">
        <f t="shared" si="139"/>
        <v>1.1559999999999999</v>
      </c>
      <c r="BA143" s="6" t="str">
        <f t="shared" si="139"/>
        <v>BDL</v>
      </c>
      <c r="BB143" s="6">
        <f t="shared" si="125"/>
        <v>2.96</v>
      </c>
      <c r="BC143" s="6">
        <f t="shared" si="126"/>
        <v>95.8</v>
      </c>
      <c r="BD143" s="6" t="str">
        <f t="shared" si="127"/>
        <v>BPQL</v>
      </c>
      <c r="BE143" s="6">
        <f t="shared" si="128"/>
        <v>2.2000000000000002</v>
      </c>
      <c r="BF143" s="6" t="e">
        <f t="shared" ref="BF143:BI162" si="140">VLOOKUP($C143,rCESDSdata,COLUMN()-COLUMN($BF$3)+2,FALSE)</f>
        <v>#N/A</v>
      </c>
      <c r="BG143" s="6" t="e">
        <f t="shared" si="140"/>
        <v>#N/A</v>
      </c>
      <c r="BH143" s="6" t="e">
        <f t="shared" si="140"/>
        <v>#N/A</v>
      </c>
      <c r="BI143" s="6" t="e">
        <f t="shared" si="140"/>
        <v>#N/A</v>
      </c>
      <c r="BJ143" s="6">
        <f t="shared" si="110"/>
        <v>3.3</v>
      </c>
      <c r="BK143" s="6">
        <f t="shared" si="110"/>
        <v>2.2999999999999998</v>
      </c>
      <c r="BL143" s="6">
        <f t="shared" si="110"/>
        <v>23.3</v>
      </c>
      <c r="BM143" s="6">
        <f t="shared" si="110"/>
        <v>1.7</v>
      </c>
      <c r="BN143" s="6">
        <f t="shared" si="110"/>
        <v>0.2</v>
      </c>
      <c r="BO143" s="6">
        <f t="shared" ref="BJ143:BY168" si="141">VLOOKUP($C143,data_Gmap,COLUMN()-COLUMN($BJ$2)+4,FALSE)</f>
        <v>1.2</v>
      </c>
      <c r="BP143" s="6">
        <f t="shared" si="141"/>
        <v>2.1</v>
      </c>
      <c r="BQ143" s="6">
        <f t="shared" si="141"/>
        <v>67.400000000000006</v>
      </c>
      <c r="BR143" s="6">
        <f t="shared" si="141"/>
        <v>1.9</v>
      </c>
      <c r="BS143" s="6">
        <f t="shared" si="141"/>
        <v>0.5</v>
      </c>
      <c r="BT143" s="6">
        <f t="shared" si="133"/>
        <v>0.4</v>
      </c>
      <c r="BU143" s="6">
        <f t="shared" si="133"/>
        <v>15.2</v>
      </c>
      <c r="BV143" s="6">
        <f t="shared" si="133"/>
        <v>5.5</v>
      </c>
      <c r="BW143" s="6">
        <f t="shared" si="133"/>
        <v>0.2</v>
      </c>
      <c r="BX143" s="6">
        <f t="shared" si="133"/>
        <v>2.7</v>
      </c>
      <c r="BY143" s="6">
        <f t="shared" si="133"/>
        <v>0.1</v>
      </c>
      <c r="BZ143" s="6">
        <f t="shared" si="133"/>
        <v>0.2</v>
      </c>
      <c r="CA143" s="6">
        <f t="shared" si="133"/>
        <v>0.2</v>
      </c>
      <c r="CB143" s="6">
        <f t="shared" si="133"/>
        <v>0.1</v>
      </c>
    </row>
    <row r="144" spans="1:80" hidden="1" x14ac:dyDescent="0.2">
      <c r="A144" s="6">
        <v>142</v>
      </c>
      <c r="B144" s="6" t="b">
        <v>1</v>
      </c>
      <c r="C144" s="6" t="s">
        <v>816</v>
      </c>
      <c r="D144" s="6" t="s">
        <v>820</v>
      </c>
      <c r="E144" s="6" t="s">
        <v>790</v>
      </c>
      <c r="F144" s="6" t="s">
        <v>691</v>
      </c>
      <c r="G144" s="7">
        <v>2</v>
      </c>
      <c r="H144" s="7" t="s">
        <v>627</v>
      </c>
      <c r="I144" s="7" t="s">
        <v>983</v>
      </c>
      <c r="J144" s="6" t="s">
        <v>684</v>
      </c>
      <c r="K144" s="6" t="s">
        <v>30</v>
      </c>
      <c r="L144" s="10">
        <f t="shared" ref="L144:L146" si="142">PI()*(1/2)*(1/2)*M144</f>
        <v>16.493361431346415</v>
      </c>
      <c r="M144" s="6">
        <v>21</v>
      </c>
      <c r="N144" s="6"/>
      <c r="O144" s="6"/>
      <c r="P144" s="6">
        <v>40</v>
      </c>
      <c r="Q144" s="8">
        <f t="shared" si="131"/>
        <v>41.93429557153123</v>
      </c>
      <c r="R144" s="6">
        <v>6.5</v>
      </c>
      <c r="S144" s="6"/>
      <c r="T144" s="6">
        <v>9.94</v>
      </c>
      <c r="U144" s="6">
        <f t="shared" si="115"/>
        <v>4</v>
      </c>
      <c r="V144" s="6"/>
      <c r="W144" s="6" t="s">
        <v>836</v>
      </c>
      <c r="X144" s="6" t="s">
        <v>836</v>
      </c>
      <c r="Y144" s="6">
        <v>68.08</v>
      </c>
      <c r="Z144" s="10">
        <f t="shared" si="90"/>
        <v>10.159187620889748</v>
      </c>
      <c r="AA144" s="6" t="s">
        <v>840</v>
      </c>
      <c r="AB144" s="9" t="s">
        <v>213</v>
      </c>
      <c r="AC144" s="9" t="s">
        <v>212</v>
      </c>
      <c r="AD144" s="6">
        <v>8.0039999999999996</v>
      </c>
      <c r="AE144" s="6">
        <v>11.05</v>
      </c>
      <c r="AF144" s="6">
        <f t="shared" ref="AF144:AF170" si="143">VLOOKUP(C144,nanodrop,2,FALSE)</f>
        <v>11.276595744680851</v>
      </c>
      <c r="AG144" s="11">
        <f t="shared" ref="AG144:AG165" si="144">(AF144*AD144)/(Z144*Y144)</f>
        <v>0.13049881364714866</v>
      </c>
      <c r="AH144" s="6">
        <f t="shared" si="118"/>
        <v>9.1199999999999992</v>
      </c>
      <c r="AI144" s="6">
        <f t="shared" si="119"/>
        <v>26.4</v>
      </c>
      <c r="AJ144" s="6">
        <f t="shared" si="120"/>
        <v>5.9</v>
      </c>
      <c r="AK144" s="6" t="e">
        <f t="shared" si="138"/>
        <v>#N/A</v>
      </c>
      <c r="AL144" s="6" t="e">
        <f t="shared" si="138"/>
        <v>#N/A</v>
      </c>
      <c r="AM144" s="6" t="e">
        <f t="shared" si="138"/>
        <v>#N/A</v>
      </c>
      <c r="AN144" s="6" t="e">
        <f t="shared" si="138"/>
        <v>#N/A</v>
      </c>
      <c r="AO144" s="6" t="e">
        <f t="shared" si="138"/>
        <v>#N/A</v>
      </c>
      <c r="AP144" s="8">
        <f t="shared" si="121"/>
        <v>0.72</v>
      </c>
      <c r="AQ144" s="8">
        <f t="shared" si="122"/>
        <v>0</v>
      </c>
      <c r="AR144" s="6">
        <f t="shared" si="123"/>
        <v>0</v>
      </c>
      <c r="AS144" s="42">
        <f t="shared" si="137"/>
        <v>30.8</v>
      </c>
      <c r="AT144" s="6">
        <f t="shared" si="139"/>
        <v>1.2210000000000001</v>
      </c>
      <c r="AU144" s="6">
        <f t="shared" si="139"/>
        <v>2.5779999999999998</v>
      </c>
      <c r="AV144" s="6">
        <f t="shared" si="139"/>
        <v>8.4580000000000002</v>
      </c>
      <c r="AW144" s="6">
        <f t="shared" si="139"/>
        <v>13.173</v>
      </c>
      <c r="AX144" s="6">
        <f t="shared" si="139"/>
        <v>67.554000000000002</v>
      </c>
      <c r="AY144" s="6">
        <f t="shared" si="139"/>
        <v>5.5339999999999998</v>
      </c>
      <c r="AZ144" s="6">
        <f t="shared" si="139"/>
        <v>0.68600000000000005</v>
      </c>
      <c r="BA144" s="6">
        <f t="shared" si="139"/>
        <v>0.79600000000000004</v>
      </c>
      <c r="BB144" s="6">
        <f t="shared" si="125"/>
        <v>2.4</v>
      </c>
      <c r="BC144" s="6">
        <f t="shared" si="126"/>
        <v>96.7</v>
      </c>
      <c r="BD144" s="6" t="str">
        <f t="shared" si="127"/>
        <v>BPQL</v>
      </c>
      <c r="BE144" s="6">
        <f t="shared" si="128"/>
        <v>1.8</v>
      </c>
      <c r="BF144" s="6" t="e">
        <f t="shared" si="140"/>
        <v>#N/A</v>
      </c>
      <c r="BG144" s="6" t="e">
        <f t="shared" si="140"/>
        <v>#N/A</v>
      </c>
      <c r="BH144" s="6" t="e">
        <f t="shared" si="140"/>
        <v>#N/A</v>
      </c>
      <c r="BI144" s="6" t="e">
        <f t="shared" si="140"/>
        <v>#N/A</v>
      </c>
      <c r="BJ144" s="6">
        <f t="shared" si="141"/>
        <v>3.2</v>
      </c>
      <c r="BK144" s="6">
        <f t="shared" si="141"/>
        <v>2.1</v>
      </c>
      <c r="BL144" s="6">
        <f t="shared" si="141"/>
        <v>22.4</v>
      </c>
      <c r="BM144" s="6">
        <f t="shared" si="141"/>
        <v>1.2</v>
      </c>
      <c r="BN144" s="6">
        <f t="shared" si="141"/>
        <v>0.2</v>
      </c>
      <c r="BO144" s="6">
        <f t="shared" si="141"/>
        <v>1.2</v>
      </c>
      <c r="BP144" s="6">
        <f t="shared" si="141"/>
        <v>2.1</v>
      </c>
      <c r="BQ144" s="6">
        <f t="shared" si="141"/>
        <v>69.2</v>
      </c>
      <c r="BR144" s="6">
        <f t="shared" si="141"/>
        <v>1.8</v>
      </c>
      <c r="BS144" s="6">
        <f t="shared" si="141"/>
        <v>0.4</v>
      </c>
      <c r="BT144" s="6">
        <f t="shared" si="133"/>
        <v>0.4</v>
      </c>
      <c r="BU144" s="6">
        <f t="shared" si="133"/>
        <v>15</v>
      </c>
      <c r="BV144" s="6">
        <f t="shared" si="133"/>
        <v>5.0999999999999996</v>
      </c>
      <c r="BW144" s="6">
        <f t="shared" si="133"/>
        <v>0.2</v>
      </c>
      <c r="BX144" s="6">
        <f t="shared" si="133"/>
        <v>2.2999999999999998</v>
      </c>
      <c r="BY144" s="6">
        <f t="shared" si="133"/>
        <v>0.1</v>
      </c>
      <c r="BZ144" s="6">
        <f t="shared" si="133"/>
        <v>0.2</v>
      </c>
      <c r="CA144" s="6">
        <f t="shared" si="133"/>
        <v>0.2</v>
      </c>
      <c r="CB144" s="6" t="str">
        <f t="shared" si="133"/>
        <v>BPQL</v>
      </c>
    </row>
    <row r="145" spans="1:80" hidden="1" x14ac:dyDescent="0.2">
      <c r="A145" s="6">
        <v>143</v>
      </c>
      <c r="B145" s="6" t="b">
        <v>1</v>
      </c>
      <c r="C145" s="6" t="s">
        <v>817</v>
      </c>
      <c r="D145" s="6" t="s">
        <v>821</v>
      </c>
      <c r="E145" s="6" t="s">
        <v>790</v>
      </c>
      <c r="F145" s="6" t="s">
        <v>691</v>
      </c>
      <c r="G145" s="7">
        <v>2</v>
      </c>
      <c r="H145" s="7" t="s">
        <v>627</v>
      </c>
      <c r="I145" s="7" t="s">
        <v>983</v>
      </c>
      <c r="J145" s="6" t="s">
        <v>684</v>
      </c>
      <c r="K145" s="6" t="s">
        <v>30</v>
      </c>
      <c r="L145" s="10">
        <f t="shared" si="142"/>
        <v>16.493361431346415</v>
      </c>
      <c r="M145" s="6">
        <v>21</v>
      </c>
      <c r="N145" s="6"/>
      <c r="O145" s="6"/>
      <c r="P145" s="6">
        <v>40</v>
      </c>
      <c r="Q145" s="8">
        <f t="shared" si="131"/>
        <v>41.93429557153123</v>
      </c>
      <c r="R145" s="6">
        <v>6.5</v>
      </c>
      <c r="S145" s="6"/>
      <c r="T145" s="6">
        <v>10.050000000000001</v>
      </c>
      <c r="U145" s="6">
        <f t="shared" si="115"/>
        <v>4</v>
      </c>
      <c r="V145" s="6"/>
      <c r="W145" s="6" t="s">
        <v>836</v>
      </c>
      <c r="X145" s="6" t="s">
        <v>836</v>
      </c>
      <c r="Y145" s="6">
        <v>68.08</v>
      </c>
      <c r="Z145" s="10">
        <f t="shared" si="90"/>
        <v>10.159187620889748</v>
      </c>
      <c r="AA145" s="6" t="s">
        <v>840</v>
      </c>
      <c r="AB145" s="9" t="s">
        <v>214</v>
      </c>
      <c r="AC145" s="9" t="s">
        <v>239</v>
      </c>
      <c r="AD145" s="6">
        <v>8.0039999999999996</v>
      </c>
      <c r="AE145" s="6">
        <v>7.09</v>
      </c>
      <c r="AF145" s="6">
        <f t="shared" si="143"/>
        <v>7.0632495164410054</v>
      </c>
      <c r="AG145" s="11">
        <f t="shared" si="144"/>
        <v>8.1739711457168573E-2</v>
      </c>
      <c r="AH145" s="6">
        <f t="shared" si="118"/>
        <v>9.1199999999999992</v>
      </c>
      <c r="AI145" s="6">
        <f t="shared" si="119"/>
        <v>21.8</v>
      </c>
      <c r="AJ145" s="6">
        <f t="shared" si="120"/>
        <v>7.3</v>
      </c>
      <c r="AK145" s="6" t="e">
        <f t="shared" si="138"/>
        <v>#N/A</v>
      </c>
      <c r="AL145" s="6" t="e">
        <f t="shared" si="138"/>
        <v>#N/A</v>
      </c>
      <c r="AM145" s="6" t="e">
        <f t="shared" si="138"/>
        <v>#N/A</v>
      </c>
      <c r="AN145" s="6" t="e">
        <f t="shared" si="138"/>
        <v>#N/A</v>
      </c>
      <c r="AO145" s="6" t="e">
        <f t="shared" si="138"/>
        <v>#N/A</v>
      </c>
      <c r="AP145" s="8">
        <f t="shared" si="121"/>
        <v>0.56999999999999995</v>
      </c>
      <c r="AQ145" s="8">
        <f t="shared" si="122"/>
        <v>0</v>
      </c>
      <c r="AR145" s="6">
        <f t="shared" si="123"/>
        <v>0</v>
      </c>
      <c r="AS145" s="42" t="e">
        <f t="shared" si="137"/>
        <v>#N/A</v>
      </c>
      <c r="AT145" s="6">
        <f t="shared" si="139"/>
        <v>0.73899999999999999</v>
      </c>
      <c r="AU145" s="6">
        <f t="shared" si="139"/>
        <v>1.008</v>
      </c>
      <c r="AV145" s="6">
        <f t="shared" si="139"/>
        <v>6.3090000000000002</v>
      </c>
      <c r="AW145" s="6">
        <f t="shared" si="139"/>
        <v>12.068</v>
      </c>
      <c r="AX145" s="6">
        <f t="shared" si="139"/>
        <v>71.501000000000005</v>
      </c>
      <c r="AY145" s="6">
        <f t="shared" si="139"/>
        <v>6.7679999999999998</v>
      </c>
      <c r="AZ145" s="6">
        <f t="shared" si="139"/>
        <v>0.747</v>
      </c>
      <c r="BA145" s="6">
        <f t="shared" si="139"/>
        <v>0.86099999999999999</v>
      </c>
      <c r="BB145" s="6">
        <f t="shared" si="125"/>
        <v>2.0699999999999998</v>
      </c>
      <c r="BC145" s="6">
        <f t="shared" si="126"/>
        <v>96.94</v>
      </c>
      <c r="BD145" s="6" t="str">
        <f t="shared" si="127"/>
        <v>BPQL</v>
      </c>
      <c r="BE145" s="6">
        <f t="shared" si="128"/>
        <v>1.52</v>
      </c>
      <c r="BF145" s="6" t="e">
        <f t="shared" si="140"/>
        <v>#N/A</v>
      </c>
      <c r="BG145" s="6" t="e">
        <f t="shared" si="140"/>
        <v>#N/A</v>
      </c>
      <c r="BH145" s="6" t="e">
        <f t="shared" si="140"/>
        <v>#N/A</v>
      </c>
      <c r="BI145" s="6" t="e">
        <f t="shared" si="140"/>
        <v>#N/A</v>
      </c>
      <c r="BJ145" s="6">
        <f t="shared" si="141"/>
        <v>3.2</v>
      </c>
      <c r="BK145" s="6">
        <f t="shared" si="141"/>
        <v>2.1</v>
      </c>
      <c r="BL145" s="6">
        <f t="shared" si="141"/>
        <v>22.5</v>
      </c>
      <c r="BM145" s="6">
        <f t="shared" si="141"/>
        <v>1.3</v>
      </c>
      <c r="BN145" s="6">
        <f t="shared" si="141"/>
        <v>0.2</v>
      </c>
      <c r="BO145" s="6">
        <f t="shared" si="141"/>
        <v>1.2</v>
      </c>
      <c r="BP145" s="6">
        <f t="shared" si="141"/>
        <v>2.1</v>
      </c>
      <c r="BQ145" s="6">
        <f t="shared" si="141"/>
        <v>69.2</v>
      </c>
      <c r="BR145" s="6">
        <f t="shared" si="141"/>
        <v>1.8</v>
      </c>
      <c r="BS145" s="6">
        <f t="shared" si="141"/>
        <v>0.5</v>
      </c>
      <c r="BT145" s="6">
        <f t="shared" si="133"/>
        <v>0.4</v>
      </c>
      <c r="BU145" s="6">
        <f t="shared" si="133"/>
        <v>15.1</v>
      </c>
      <c r="BV145" s="6">
        <f t="shared" si="133"/>
        <v>5.0999999999999996</v>
      </c>
      <c r="BW145" s="6">
        <f t="shared" si="133"/>
        <v>0.2</v>
      </c>
      <c r="BX145" s="6">
        <f t="shared" si="133"/>
        <v>2.2000000000000002</v>
      </c>
      <c r="BY145" s="6">
        <f t="shared" si="133"/>
        <v>0.1</v>
      </c>
      <c r="BZ145" s="6" t="str">
        <f t="shared" si="133"/>
        <v>BPQL</v>
      </c>
      <c r="CA145" s="6" t="str">
        <f t="shared" si="133"/>
        <v>BPQL</v>
      </c>
      <c r="CB145" s="6">
        <f t="shared" si="133"/>
        <v>0.1</v>
      </c>
    </row>
    <row r="146" spans="1:80" hidden="1" x14ac:dyDescent="0.2">
      <c r="A146" s="6">
        <v>144</v>
      </c>
      <c r="B146" s="6" t="b">
        <v>1</v>
      </c>
      <c r="C146" s="6" t="s">
        <v>818</v>
      </c>
      <c r="D146" s="6" t="s">
        <v>822</v>
      </c>
      <c r="E146" s="6" t="s">
        <v>790</v>
      </c>
      <c r="F146" s="6" t="s">
        <v>691</v>
      </c>
      <c r="G146" s="7">
        <v>2</v>
      </c>
      <c r="H146" s="7" t="s">
        <v>627</v>
      </c>
      <c r="I146" s="7" t="s">
        <v>983</v>
      </c>
      <c r="J146" s="6" t="s">
        <v>684</v>
      </c>
      <c r="K146" s="6" t="s">
        <v>30</v>
      </c>
      <c r="L146" s="10">
        <f t="shared" si="142"/>
        <v>16.493361431346415</v>
      </c>
      <c r="M146" s="6">
        <v>21</v>
      </c>
      <c r="N146" s="6"/>
      <c r="O146" s="6"/>
      <c r="P146" s="6">
        <v>40</v>
      </c>
      <c r="Q146" s="8">
        <f t="shared" si="131"/>
        <v>41.93429557153123</v>
      </c>
      <c r="R146" s="6">
        <v>6.5</v>
      </c>
      <c r="S146" s="6"/>
      <c r="T146" s="6">
        <v>10.130000000000001</v>
      </c>
      <c r="U146" s="6">
        <f t="shared" si="115"/>
        <v>4</v>
      </c>
      <c r="V146" s="6"/>
      <c r="W146" s="6" t="s">
        <v>836</v>
      </c>
      <c r="X146" s="6" t="s">
        <v>836</v>
      </c>
      <c r="Y146" s="6">
        <v>68.08</v>
      </c>
      <c r="Z146" s="10">
        <f t="shared" si="90"/>
        <v>10.159187620889748</v>
      </c>
      <c r="AA146" s="6" t="s">
        <v>840</v>
      </c>
      <c r="AB146" s="9" t="s">
        <v>228</v>
      </c>
      <c r="AC146" s="9" t="s">
        <v>308</v>
      </c>
      <c r="AD146" s="6">
        <v>7.9870000000000001</v>
      </c>
      <c r="AE146" s="6">
        <v>3.92</v>
      </c>
      <c r="AF146" s="6">
        <f t="shared" si="143"/>
        <v>3.967311411992263</v>
      </c>
      <c r="AG146" s="11">
        <f t="shared" si="144"/>
        <v>4.5814341411125517E-2</v>
      </c>
      <c r="AH146" s="6" t="e">
        <f t="shared" si="118"/>
        <v>#N/A</v>
      </c>
      <c r="AI146" s="6" t="e">
        <f t="shared" si="119"/>
        <v>#N/A</v>
      </c>
      <c r="AJ146" s="6" t="e">
        <f t="shared" si="120"/>
        <v>#N/A</v>
      </c>
      <c r="AK146" s="6" t="e">
        <f t="shared" si="138"/>
        <v>#N/A</v>
      </c>
      <c r="AL146" s="6" t="e">
        <f t="shared" si="138"/>
        <v>#N/A</v>
      </c>
      <c r="AM146" s="6" t="e">
        <f t="shared" si="138"/>
        <v>#N/A</v>
      </c>
      <c r="AN146" s="6" t="e">
        <f t="shared" si="138"/>
        <v>#N/A</v>
      </c>
      <c r="AO146" s="6" t="e">
        <f t="shared" si="138"/>
        <v>#N/A</v>
      </c>
      <c r="AP146" s="8">
        <f t="shared" si="121"/>
        <v>0.51</v>
      </c>
      <c r="AQ146" s="8">
        <f t="shared" si="122"/>
        <v>0</v>
      </c>
      <c r="AR146" s="6">
        <f t="shared" si="123"/>
        <v>0</v>
      </c>
      <c r="AS146" s="42" t="e">
        <f t="shared" si="137"/>
        <v>#N/A</v>
      </c>
      <c r="AT146" s="6">
        <f t="shared" si="139"/>
        <v>0.59399999999999997</v>
      </c>
      <c r="AU146" s="6">
        <f t="shared" si="139"/>
        <v>0.496</v>
      </c>
      <c r="AV146" s="6">
        <f t="shared" si="139"/>
        <v>4.9569999999999999</v>
      </c>
      <c r="AW146" s="6">
        <f t="shared" si="139"/>
        <v>10.221</v>
      </c>
      <c r="AX146" s="6">
        <f t="shared" si="139"/>
        <v>72.623000000000005</v>
      </c>
      <c r="AY146" s="6">
        <f t="shared" si="139"/>
        <v>9.3870000000000005</v>
      </c>
      <c r="AZ146" s="6">
        <f t="shared" si="139"/>
        <v>0.92200000000000004</v>
      </c>
      <c r="BA146" s="6">
        <f t="shared" si="139"/>
        <v>0.8</v>
      </c>
      <c r="BB146" s="6">
        <f t="shared" si="125"/>
        <v>2.37</v>
      </c>
      <c r="BC146" s="6">
        <f t="shared" si="126"/>
        <v>96.85</v>
      </c>
      <c r="BD146" s="6" t="str">
        <f t="shared" si="127"/>
        <v>BPQL</v>
      </c>
      <c r="BE146" s="6">
        <f t="shared" si="128"/>
        <v>1.43</v>
      </c>
      <c r="BF146" s="6" t="e">
        <f t="shared" si="140"/>
        <v>#N/A</v>
      </c>
      <c r="BG146" s="6" t="e">
        <f t="shared" si="140"/>
        <v>#N/A</v>
      </c>
      <c r="BH146" s="6" t="e">
        <f t="shared" si="140"/>
        <v>#N/A</v>
      </c>
      <c r="BI146" s="6" t="e">
        <f t="shared" si="140"/>
        <v>#N/A</v>
      </c>
      <c r="BJ146" s="6">
        <f t="shared" si="141"/>
        <v>3.1</v>
      </c>
      <c r="BK146" s="6">
        <f t="shared" si="141"/>
        <v>1.7</v>
      </c>
      <c r="BL146" s="6">
        <f t="shared" si="141"/>
        <v>22.3</v>
      </c>
      <c r="BM146" s="6">
        <f t="shared" si="141"/>
        <v>0.8</v>
      </c>
      <c r="BN146" s="6">
        <f t="shared" si="141"/>
        <v>0.2</v>
      </c>
      <c r="BO146" s="6">
        <f t="shared" si="141"/>
        <v>1.1000000000000001</v>
      </c>
      <c r="BP146" s="6">
        <f t="shared" si="141"/>
        <v>2.2000000000000002</v>
      </c>
      <c r="BQ146" s="6">
        <f t="shared" si="141"/>
        <v>70.400000000000006</v>
      </c>
      <c r="BR146" s="6">
        <f t="shared" si="141"/>
        <v>1.6</v>
      </c>
      <c r="BS146" s="6">
        <f t="shared" si="141"/>
        <v>0.3</v>
      </c>
      <c r="BT146" s="6">
        <f t="shared" si="133"/>
        <v>0.3</v>
      </c>
      <c r="BU146" s="6">
        <f t="shared" si="133"/>
        <v>15.2</v>
      </c>
      <c r="BV146" s="6">
        <f t="shared" si="133"/>
        <v>4.9000000000000004</v>
      </c>
      <c r="BW146" s="6" t="str">
        <f t="shared" si="133"/>
        <v>BPQL</v>
      </c>
      <c r="BX146" s="6">
        <f t="shared" si="133"/>
        <v>2.2999999999999998</v>
      </c>
      <c r="BY146" s="6">
        <f t="shared" si="133"/>
        <v>0.1</v>
      </c>
      <c r="BZ146" s="6" t="str">
        <f t="shared" si="133"/>
        <v>BPQL</v>
      </c>
      <c r="CA146" s="6">
        <f t="shared" si="133"/>
        <v>0.1</v>
      </c>
      <c r="CB146" s="6" t="str">
        <f t="shared" si="133"/>
        <v>BPQL</v>
      </c>
    </row>
    <row r="147" spans="1:80" hidden="1" x14ac:dyDescent="0.2">
      <c r="A147" s="6">
        <v>145</v>
      </c>
      <c r="B147" s="6" t="b">
        <v>1</v>
      </c>
      <c r="C147" s="6" t="s">
        <v>823</v>
      </c>
      <c r="D147" s="6" t="s">
        <v>819</v>
      </c>
      <c r="E147" s="6" t="s">
        <v>790</v>
      </c>
      <c r="F147" s="6" t="s">
        <v>835</v>
      </c>
      <c r="G147" s="7">
        <v>1</v>
      </c>
      <c r="H147" s="7" t="s">
        <v>627</v>
      </c>
      <c r="I147" s="7" t="s">
        <v>983</v>
      </c>
      <c r="J147" s="6" t="s">
        <v>684</v>
      </c>
      <c r="K147" s="6" t="s">
        <v>30</v>
      </c>
      <c r="L147" s="10">
        <f t="shared" ref="L147:L158" si="145">PI()*(1/2)*(1/2)*M147</f>
        <v>16.493361431346415</v>
      </c>
      <c r="M147" s="6">
        <v>21</v>
      </c>
      <c r="N147" s="6"/>
      <c r="O147" s="6"/>
      <c r="P147" s="6">
        <v>40</v>
      </c>
      <c r="Q147" s="8">
        <f t="shared" si="131"/>
        <v>41.437018187368736</v>
      </c>
      <c r="R147" s="6">
        <v>7</v>
      </c>
      <c r="S147" s="6"/>
      <c r="T147" s="6">
        <v>14</v>
      </c>
      <c r="U147" s="6">
        <f t="shared" si="115"/>
        <v>4</v>
      </c>
      <c r="W147" s="6" t="s">
        <v>837</v>
      </c>
      <c r="X147" s="6" t="s">
        <v>837</v>
      </c>
      <c r="Y147" s="6">
        <v>69.59</v>
      </c>
      <c r="Z147" s="10">
        <f t="shared" si="90"/>
        <v>9.8208897485493232</v>
      </c>
      <c r="AA147" s="6">
        <v>15</v>
      </c>
      <c r="AB147" s="9" t="s">
        <v>219</v>
      </c>
      <c r="AC147" s="9" t="s">
        <v>232</v>
      </c>
      <c r="AD147" s="6">
        <v>30.06</v>
      </c>
      <c r="AE147" s="6"/>
      <c r="AF147" s="6">
        <f t="shared" si="143"/>
        <v>14.833849129593812</v>
      </c>
      <c r="AG147" s="11">
        <f t="shared" si="144"/>
        <v>0.65244688469085699</v>
      </c>
      <c r="AH147" s="6">
        <f t="shared" si="118"/>
        <v>9.11</v>
      </c>
      <c r="AI147" s="6">
        <f t="shared" si="119"/>
        <v>30.9</v>
      </c>
      <c r="AJ147" s="6">
        <f t="shared" si="120"/>
        <v>3.1</v>
      </c>
      <c r="AK147" s="6" t="e">
        <f t="shared" si="138"/>
        <v>#N/A</v>
      </c>
      <c r="AL147" s="6" t="e">
        <f t="shared" si="138"/>
        <v>#N/A</v>
      </c>
      <c r="AM147" s="6" t="e">
        <f t="shared" si="138"/>
        <v>#N/A</v>
      </c>
      <c r="AN147" s="6" t="e">
        <f t="shared" si="138"/>
        <v>#N/A</v>
      </c>
      <c r="AO147" s="6" t="e">
        <f t="shared" si="138"/>
        <v>#N/A</v>
      </c>
      <c r="AP147" s="8">
        <f t="shared" si="121"/>
        <v>0.62</v>
      </c>
      <c r="AQ147" s="8">
        <f t="shared" si="122"/>
        <v>0</v>
      </c>
      <c r="AR147" s="6">
        <f t="shared" si="123"/>
        <v>0</v>
      </c>
      <c r="AS147" s="42">
        <f t="shared" si="137"/>
        <v>31.3</v>
      </c>
      <c r="AT147" s="6">
        <f t="shared" si="139"/>
        <v>2.5990000000000002</v>
      </c>
      <c r="AU147" s="6">
        <f t="shared" si="139"/>
        <v>5.274</v>
      </c>
      <c r="AV147" s="6">
        <f t="shared" si="139"/>
        <v>8.6590000000000007</v>
      </c>
      <c r="AW147" s="6">
        <f t="shared" si="139"/>
        <v>13.545999999999999</v>
      </c>
      <c r="AX147" s="6">
        <f t="shared" si="139"/>
        <v>64.591999999999999</v>
      </c>
      <c r="AY147" s="6">
        <f t="shared" si="139"/>
        <v>3.8140000000000001</v>
      </c>
      <c r="AZ147" s="6">
        <f t="shared" si="139"/>
        <v>0.60099999999999998</v>
      </c>
      <c r="BA147" s="6">
        <f t="shared" si="139"/>
        <v>0.91400000000000003</v>
      </c>
      <c r="BB147" s="6">
        <f t="shared" si="125"/>
        <v>2.71</v>
      </c>
      <c r="BC147" s="6">
        <f t="shared" si="126"/>
        <v>96.57</v>
      </c>
      <c r="BD147" s="6" t="str">
        <f t="shared" si="127"/>
        <v>BPQL</v>
      </c>
      <c r="BE147" s="6">
        <f t="shared" si="128"/>
        <v>2.02</v>
      </c>
      <c r="BF147" s="6" t="e">
        <f t="shared" si="140"/>
        <v>#N/A</v>
      </c>
      <c r="BG147" s="6" t="e">
        <f t="shared" si="140"/>
        <v>#N/A</v>
      </c>
      <c r="BH147" s="6" t="e">
        <f t="shared" si="140"/>
        <v>#N/A</v>
      </c>
      <c r="BI147" s="6" t="e">
        <f t="shared" si="140"/>
        <v>#N/A</v>
      </c>
      <c r="BJ147" s="6">
        <f t="shared" si="141"/>
        <v>2.5</v>
      </c>
      <c r="BK147" s="6">
        <f t="shared" si="141"/>
        <v>1.8</v>
      </c>
      <c r="BL147" s="6">
        <f t="shared" si="141"/>
        <v>22.9</v>
      </c>
      <c r="BM147" s="6">
        <f t="shared" si="141"/>
        <v>0.6</v>
      </c>
      <c r="BN147" s="6">
        <f t="shared" si="141"/>
        <v>0.2</v>
      </c>
      <c r="BO147" s="6">
        <f t="shared" si="141"/>
        <v>1.2</v>
      </c>
      <c r="BP147" s="6">
        <f t="shared" si="141"/>
        <v>1.8</v>
      </c>
      <c r="BQ147" s="6">
        <f t="shared" si="141"/>
        <v>70.3</v>
      </c>
      <c r="BR147" s="6">
        <f t="shared" si="141"/>
        <v>1.7</v>
      </c>
      <c r="BS147" s="6">
        <f t="shared" si="141"/>
        <v>0.3</v>
      </c>
      <c r="BT147" s="6">
        <f t="shared" si="133"/>
        <v>0.1</v>
      </c>
      <c r="BU147" s="6">
        <f t="shared" si="133"/>
        <v>15.1</v>
      </c>
      <c r="BV147" s="6">
        <f t="shared" si="133"/>
        <v>5.3</v>
      </c>
      <c r="BW147" s="6" t="str">
        <f t="shared" si="133"/>
        <v>BPQL</v>
      </c>
      <c r="BX147" s="6">
        <f t="shared" si="133"/>
        <v>2.5</v>
      </c>
      <c r="BY147" s="6">
        <f t="shared" si="133"/>
        <v>0.1</v>
      </c>
      <c r="BZ147" s="6">
        <f t="shared" si="133"/>
        <v>0.2</v>
      </c>
      <c r="CA147" s="6">
        <f t="shared" si="133"/>
        <v>0.2</v>
      </c>
      <c r="CB147" s="6" t="str">
        <f t="shared" si="133"/>
        <v>BPQL</v>
      </c>
    </row>
    <row r="148" spans="1:80" hidden="1" x14ac:dyDescent="0.2">
      <c r="A148" s="6">
        <v>146</v>
      </c>
      <c r="B148" s="6" t="b">
        <v>1</v>
      </c>
      <c r="C148" s="6" t="s">
        <v>824</v>
      </c>
      <c r="D148" s="6" t="s">
        <v>820</v>
      </c>
      <c r="E148" s="6" t="s">
        <v>790</v>
      </c>
      <c r="F148" s="6" t="s">
        <v>835</v>
      </c>
      <c r="G148" s="7">
        <v>1</v>
      </c>
      <c r="H148" s="7" t="s">
        <v>627</v>
      </c>
      <c r="I148" s="7" t="s">
        <v>983</v>
      </c>
      <c r="J148" s="6" t="s">
        <v>684</v>
      </c>
      <c r="K148" s="6" t="s">
        <v>30</v>
      </c>
      <c r="L148" s="10">
        <f t="shared" si="145"/>
        <v>16.493361431346415</v>
      </c>
      <c r="M148" s="6">
        <v>21</v>
      </c>
      <c r="N148" s="6"/>
      <c r="O148" s="6"/>
      <c r="P148" s="6">
        <v>40</v>
      </c>
      <c r="Q148" s="8">
        <f t="shared" si="131"/>
        <v>41.437018187368736</v>
      </c>
      <c r="R148" s="6">
        <v>7</v>
      </c>
      <c r="S148" s="6"/>
      <c r="T148" s="6">
        <v>9</v>
      </c>
      <c r="U148" s="6">
        <f t="shared" si="115"/>
        <v>4</v>
      </c>
      <c r="V148" s="6"/>
      <c r="W148" s="6" t="s">
        <v>837</v>
      </c>
      <c r="X148" s="6" t="s">
        <v>837</v>
      </c>
      <c r="Y148" s="6">
        <v>69.59</v>
      </c>
      <c r="Z148" s="10">
        <f t="shared" si="90"/>
        <v>9.8208897485493232</v>
      </c>
      <c r="AA148" s="6">
        <v>15</v>
      </c>
      <c r="AB148" s="9" t="s">
        <v>220</v>
      </c>
      <c r="AC148" s="9" t="s">
        <v>220</v>
      </c>
      <c r="AD148" s="6">
        <v>4</v>
      </c>
      <c r="AE148" s="6"/>
      <c r="AF148" s="6">
        <f t="shared" si="143"/>
        <v>10.302707930367506</v>
      </c>
      <c r="AG148" s="11">
        <f t="shared" si="144"/>
        <v>6.0299499514154031E-2</v>
      </c>
      <c r="AH148" s="6">
        <f t="shared" si="118"/>
        <v>9.1300000000000008</v>
      </c>
      <c r="AI148" s="6">
        <f t="shared" si="119"/>
        <v>16.8</v>
      </c>
      <c r="AJ148" s="6">
        <f t="shared" si="120"/>
        <v>14.3</v>
      </c>
      <c r="AK148" s="6" t="e">
        <f t="shared" si="138"/>
        <v>#N/A</v>
      </c>
      <c r="AL148" s="6" t="e">
        <f t="shared" si="138"/>
        <v>#N/A</v>
      </c>
      <c r="AM148" s="6" t="e">
        <f t="shared" si="138"/>
        <v>#N/A</v>
      </c>
      <c r="AN148" s="6" t="e">
        <f t="shared" si="138"/>
        <v>#N/A</v>
      </c>
      <c r="AO148" s="6" t="e">
        <f t="shared" si="138"/>
        <v>#N/A</v>
      </c>
      <c r="AP148" s="8">
        <f t="shared" si="121"/>
        <v>1.07</v>
      </c>
      <c r="AQ148" s="8">
        <f t="shared" si="122"/>
        <v>0</v>
      </c>
      <c r="AR148" s="6">
        <f t="shared" si="123"/>
        <v>0</v>
      </c>
      <c r="AS148" s="42">
        <f t="shared" si="137"/>
        <v>33.700000000000003</v>
      </c>
      <c r="AT148" s="6">
        <f t="shared" si="139"/>
        <v>0.52</v>
      </c>
      <c r="AU148" s="6">
        <f t="shared" si="139"/>
        <v>0.53200000000000003</v>
      </c>
      <c r="AV148" s="6">
        <f t="shared" si="139"/>
        <v>4.0679999999999996</v>
      </c>
      <c r="AW148" s="6">
        <f t="shared" si="139"/>
        <v>8.532</v>
      </c>
      <c r="AX148" s="6">
        <f t="shared" si="139"/>
        <v>71.010000000000005</v>
      </c>
      <c r="AY148" s="6">
        <f t="shared" si="139"/>
        <v>13.425000000000001</v>
      </c>
      <c r="AZ148" s="6">
        <f t="shared" si="139"/>
        <v>0.90800000000000003</v>
      </c>
      <c r="BA148" s="6">
        <f t="shared" si="139"/>
        <v>1.0049999999999999</v>
      </c>
      <c r="BB148" s="6">
        <f t="shared" si="125"/>
        <v>3.02</v>
      </c>
      <c r="BC148" s="6">
        <f t="shared" si="126"/>
        <v>96.63</v>
      </c>
      <c r="BD148" s="6" t="str">
        <f t="shared" si="127"/>
        <v>BPQL</v>
      </c>
      <c r="BE148" s="6">
        <f t="shared" si="128"/>
        <v>1.48</v>
      </c>
      <c r="BF148" s="6" t="e">
        <f t="shared" si="140"/>
        <v>#N/A</v>
      </c>
      <c r="BG148" s="6" t="e">
        <f t="shared" si="140"/>
        <v>#N/A</v>
      </c>
      <c r="BH148" s="6" t="e">
        <f t="shared" si="140"/>
        <v>#N/A</v>
      </c>
      <c r="BI148" s="6" t="e">
        <f t="shared" si="140"/>
        <v>#N/A</v>
      </c>
      <c r="BJ148" s="6">
        <f t="shared" si="141"/>
        <v>2.7</v>
      </c>
      <c r="BK148" s="6">
        <f t="shared" si="141"/>
        <v>1.4</v>
      </c>
      <c r="BL148" s="6">
        <f t="shared" si="141"/>
        <v>23</v>
      </c>
      <c r="BM148" s="6">
        <f t="shared" si="141"/>
        <v>0.4</v>
      </c>
      <c r="BN148" s="6">
        <f t="shared" si="141"/>
        <v>0.2</v>
      </c>
      <c r="BO148" s="6">
        <f t="shared" si="141"/>
        <v>1.1000000000000001</v>
      </c>
      <c r="BP148" s="6">
        <f t="shared" si="141"/>
        <v>2.1</v>
      </c>
      <c r="BQ148" s="6">
        <f t="shared" si="141"/>
        <v>70.8</v>
      </c>
      <c r="BR148" s="6">
        <f t="shared" si="141"/>
        <v>1.4</v>
      </c>
      <c r="BS148" s="6">
        <f t="shared" si="141"/>
        <v>0.3</v>
      </c>
      <c r="BT148" s="6">
        <f t="shared" si="133"/>
        <v>0.1</v>
      </c>
      <c r="BU148" s="6">
        <f t="shared" si="133"/>
        <v>15.9</v>
      </c>
      <c r="BV148" s="6">
        <f t="shared" si="133"/>
        <v>4.8</v>
      </c>
      <c r="BW148" s="6">
        <f t="shared" si="133"/>
        <v>0</v>
      </c>
      <c r="BX148" s="6">
        <f t="shared" si="133"/>
        <v>2.2999999999999998</v>
      </c>
      <c r="BY148" s="6" t="str">
        <f t="shared" si="133"/>
        <v>BPQL</v>
      </c>
      <c r="BZ148" s="6" t="str">
        <f t="shared" si="133"/>
        <v>BPQL</v>
      </c>
      <c r="CA148" s="6" t="str">
        <f t="shared" si="133"/>
        <v>BPQL</v>
      </c>
      <c r="CB148" s="6">
        <f t="shared" si="133"/>
        <v>0</v>
      </c>
    </row>
    <row r="149" spans="1:80" hidden="1" x14ac:dyDescent="0.2">
      <c r="A149" s="6">
        <v>147</v>
      </c>
      <c r="B149" s="6" t="b">
        <v>1</v>
      </c>
      <c r="C149" s="6" t="s">
        <v>825</v>
      </c>
      <c r="D149" s="6" t="s">
        <v>821</v>
      </c>
      <c r="E149" s="6" t="s">
        <v>790</v>
      </c>
      <c r="F149" s="6" t="s">
        <v>835</v>
      </c>
      <c r="G149" s="7">
        <v>1</v>
      </c>
      <c r="H149" s="7" t="s">
        <v>627</v>
      </c>
      <c r="I149" s="7" t="s">
        <v>983</v>
      </c>
      <c r="J149" s="6" t="s">
        <v>684</v>
      </c>
      <c r="K149" s="6" t="s">
        <v>30</v>
      </c>
      <c r="L149" s="10">
        <f t="shared" si="145"/>
        <v>16.493361431346415</v>
      </c>
      <c r="M149" s="6">
        <v>21</v>
      </c>
      <c r="N149" s="6"/>
      <c r="O149" s="6"/>
      <c r="P149" s="6">
        <v>40</v>
      </c>
      <c r="Q149" s="8">
        <f t="shared" si="131"/>
        <v>41.437018187368736</v>
      </c>
      <c r="R149" s="6">
        <v>7</v>
      </c>
      <c r="S149" s="6"/>
      <c r="T149" s="6">
        <v>4.5</v>
      </c>
      <c r="U149" s="6">
        <f t="shared" si="115"/>
        <v>4</v>
      </c>
      <c r="V149" s="6"/>
      <c r="W149" s="6" t="s">
        <v>837</v>
      </c>
      <c r="X149" s="6" t="s">
        <v>837</v>
      </c>
      <c r="Y149" s="6">
        <v>69.59</v>
      </c>
      <c r="Z149" s="10">
        <f t="shared" si="90"/>
        <v>9.8208897485493232</v>
      </c>
      <c r="AA149" s="6">
        <v>15</v>
      </c>
      <c r="AB149" s="9" t="s">
        <v>221</v>
      </c>
      <c r="AC149" s="9" t="s">
        <v>221</v>
      </c>
      <c r="AD149" s="6">
        <v>4</v>
      </c>
      <c r="AE149" s="6"/>
      <c r="AF149" s="6">
        <f t="shared" si="143"/>
        <v>4.8284332688588005</v>
      </c>
      <c r="AG149" s="11">
        <f t="shared" si="144"/>
        <v>2.8259765443946809E-2</v>
      </c>
      <c r="AH149" s="6" t="e">
        <f t="shared" si="118"/>
        <v>#N/A</v>
      </c>
      <c r="AI149" s="6" t="e">
        <f t="shared" si="119"/>
        <v>#N/A</v>
      </c>
      <c r="AJ149" s="6" t="e">
        <f t="shared" si="120"/>
        <v>#N/A</v>
      </c>
      <c r="AK149" s="6" t="e">
        <f t="shared" si="138"/>
        <v>#N/A</v>
      </c>
      <c r="AL149" s="6" t="e">
        <f t="shared" si="138"/>
        <v>#N/A</v>
      </c>
      <c r="AM149" s="6" t="e">
        <f t="shared" si="138"/>
        <v>#N/A</v>
      </c>
      <c r="AN149" s="6" t="e">
        <f t="shared" si="138"/>
        <v>#N/A</v>
      </c>
      <c r="AO149" s="6" t="e">
        <f t="shared" si="138"/>
        <v>#N/A</v>
      </c>
      <c r="AP149" s="8">
        <f t="shared" si="121"/>
        <v>1.32</v>
      </c>
      <c r="AQ149" s="8">
        <f t="shared" si="122"/>
        <v>0</v>
      </c>
      <c r="AR149" s="6">
        <f t="shared" si="123"/>
        <v>0</v>
      </c>
      <c r="AS149" s="42">
        <f t="shared" si="137"/>
        <v>58.4</v>
      </c>
      <c r="AT149" s="6">
        <f t="shared" si="139"/>
        <v>0.60299999999999998</v>
      </c>
      <c r="AU149" s="6">
        <f t="shared" si="139"/>
        <v>0.70599999999999996</v>
      </c>
      <c r="AV149" s="6">
        <f t="shared" si="139"/>
        <v>3.7869999999999999</v>
      </c>
      <c r="AW149" s="6">
        <f t="shared" si="139"/>
        <v>6.681</v>
      </c>
      <c r="AX149" s="6">
        <f t="shared" si="139"/>
        <v>62.463000000000001</v>
      </c>
      <c r="AY149" s="6">
        <f t="shared" si="139"/>
        <v>23.145</v>
      </c>
      <c r="AZ149" s="6">
        <f t="shared" si="139"/>
        <v>1.6220000000000001</v>
      </c>
      <c r="BA149" s="6">
        <f t="shared" si="139"/>
        <v>0.99299999999999999</v>
      </c>
      <c r="BB149" s="6">
        <f t="shared" si="125"/>
        <v>4.13</v>
      </c>
      <c r="BC149" s="6">
        <f t="shared" si="126"/>
        <v>95.47</v>
      </c>
      <c r="BD149" s="6" t="str">
        <f t="shared" si="127"/>
        <v>BPQL</v>
      </c>
      <c r="BE149" s="6">
        <f t="shared" si="128"/>
        <v>1.57</v>
      </c>
      <c r="BF149" s="6" t="e">
        <f t="shared" si="140"/>
        <v>#N/A</v>
      </c>
      <c r="BG149" s="6" t="e">
        <f t="shared" si="140"/>
        <v>#N/A</v>
      </c>
      <c r="BH149" s="6" t="e">
        <f t="shared" si="140"/>
        <v>#N/A</v>
      </c>
      <c r="BI149" s="6" t="e">
        <f t="shared" si="140"/>
        <v>#N/A</v>
      </c>
      <c r="BJ149" s="6">
        <f t="shared" si="141"/>
        <v>2.8</v>
      </c>
      <c r="BK149" s="6">
        <f t="shared" si="141"/>
        <v>1.5</v>
      </c>
      <c r="BL149" s="6">
        <f t="shared" si="141"/>
        <v>22.6</v>
      </c>
      <c r="BM149" s="6">
        <f t="shared" si="141"/>
        <v>0.4</v>
      </c>
      <c r="BN149" s="6">
        <f t="shared" si="141"/>
        <v>0.3</v>
      </c>
      <c r="BO149" s="6">
        <f t="shared" si="141"/>
        <v>1.1000000000000001</v>
      </c>
      <c r="BP149" s="6">
        <f t="shared" si="141"/>
        <v>2.2000000000000002</v>
      </c>
      <c r="BQ149" s="6">
        <f t="shared" si="141"/>
        <v>71</v>
      </c>
      <c r="BR149" s="6">
        <f t="shared" si="141"/>
        <v>1.5</v>
      </c>
      <c r="BS149" s="6">
        <f t="shared" si="141"/>
        <v>0.3</v>
      </c>
      <c r="BT149" s="6">
        <f t="shared" si="133"/>
        <v>0.1</v>
      </c>
      <c r="BU149" s="6">
        <f t="shared" si="133"/>
        <v>15.6</v>
      </c>
      <c r="BV149" s="6">
        <f t="shared" si="133"/>
        <v>4.7</v>
      </c>
      <c r="BW149" s="6">
        <f t="shared" si="133"/>
        <v>0</v>
      </c>
      <c r="BX149" s="6">
        <f t="shared" si="133"/>
        <v>2.2000000000000002</v>
      </c>
      <c r="BY149" s="6" t="str">
        <f t="shared" si="133"/>
        <v>BPQL</v>
      </c>
      <c r="BZ149" s="6" t="str">
        <f t="shared" si="133"/>
        <v>BPQL</v>
      </c>
      <c r="CA149" s="6" t="str">
        <f t="shared" si="133"/>
        <v>BPQL</v>
      </c>
      <c r="CB149" s="6" t="str">
        <f t="shared" si="133"/>
        <v>BPQL</v>
      </c>
    </row>
    <row r="150" spans="1:80" hidden="1" x14ac:dyDescent="0.2">
      <c r="A150" s="6">
        <v>148</v>
      </c>
      <c r="B150" s="6" t="b">
        <v>1</v>
      </c>
      <c r="C150" s="6" t="s">
        <v>826</v>
      </c>
      <c r="D150" s="6" t="s">
        <v>822</v>
      </c>
      <c r="E150" s="6" t="s">
        <v>790</v>
      </c>
      <c r="F150" s="6" t="s">
        <v>835</v>
      </c>
      <c r="G150" s="7">
        <v>1</v>
      </c>
      <c r="H150" s="7" t="s">
        <v>627</v>
      </c>
      <c r="I150" s="7" t="s">
        <v>983</v>
      </c>
      <c r="J150" s="6" t="s">
        <v>684</v>
      </c>
      <c r="K150" s="6" t="s">
        <v>30</v>
      </c>
      <c r="L150" s="10">
        <f t="shared" si="145"/>
        <v>16.493361431346415</v>
      </c>
      <c r="M150" s="6">
        <v>21</v>
      </c>
      <c r="N150" s="6"/>
      <c r="O150" s="6"/>
      <c r="P150" s="6">
        <v>40</v>
      </c>
      <c r="Q150" s="8">
        <f t="shared" si="131"/>
        <v>41.437018187368736</v>
      </c>
      <c r="R150" s="6">
        <v>7</v>
      </c>
      <c r="S150" s="6"/>
      <c r="T150" s="6">
        <v>2.2000000000000002</v>
      </c>
      <c r="U150" s="6">
        <f t="shared" si="115"/>
        <v>4</v>
      </c>
      <c r="V150" s="6"/>
      <c r="W150" s="6" t="s">
        <v>837</v>
      </c>
      <c r="X150" s="6" t="s">
        <v>837</v>
      </c>
      <c r="Y150" s="6">
        <v>69.59</v>
      </c>
      <c r="Z150" s="10">
        <f t="shared" si="90"/>
        <v>9.8208897485493232</v>
      </c>
      <c r="AA150" s="6">
        <v>15</v>
      </c>
      <c r="AB150" s="9" t="s">
        <v>222</v>
      </c>
      <c r="AC150" s="9" t="s">
        <v>222</v>
      </c>
      <c r="AD150" s="6">
        <v>4</v>
      </c>
      <c r="AE150" s="6"/>
      <c r="AF150" s="6">
        <f t="shared" si="143"/>
        <v>2.357833655705996</v>
      </c>
      <c r="AG150" s="11">
        <f t="shared" si="144"/>
        <v>1.3799885460950671E-2</v>
      </c>
      <c r="AH150" s="6" t="e">
        <f t="shared" si="118"/>
        <v>#N/A</v>
      </c>
      <c r="AI150" s="6" t="e">
        <f t="shared" si="119"/>
        <v>#N/A</v>
      </c>
      <c r="AJ150" s="6" t="e">
        <f t="shared" si="120"/>
        <v>#N/A</v>
      </c>
      <c r="AK150" s="6" t="e">
        <f t="shared" si="138"/>
        <v>#N/A</v>
      </c>
      <c r="AL150" s="6" t="e">
        <f t="shared" si="138"/>
        <v>#N/A</v>
      </c>
      <c r="AM150" s="6" t="e">
        <f t="shared" si="138"/>
        <v>#N/A</v>
      </c>
      <c r="AN150" s="6" t="e">
        <f t="shared" si="138"/>
        <v>#N/A</v>
      </c>
      <c r="AO150" s="6" t="e">
        <f t="shared" si="138"/>
        <v>#N/A</v>
      </c>
      <c r="AP150" s="8">
        <f t="shared" si="121"/>
        <v>2.19</v>
      </c>
      <c r="AQ150" s="8">
        <f t="shared" si="122"/>
        <v>0</v>
      </c>
      <c r="AR150" s="6">
        <f t="shared" si="123"/>
        <v>0</v>
      </c>
      <c r="AS150" s="42">
        <f t="shared" si="137"/>
        <v>110</v>
      </c>
      <c r="AT150" s="6">
        <f t="shared" si="139"/>
        <v>0.65100000000000002</v>
      </c>
      <c r="AU150" s="6">
        <f t="shared" si="139"/>
        <v>0.873</v>
      </c>
      <c r="AV150" s="6">
        <f t="shared" si="139"/>
        <v>3.5419999999999998</v>
      </c>
      <c r="AW150" s="6">
        <f t="shared" si="139"/>
        <v>5.8949999999999996</v>
      </c>
      <c r="AX150" s="6">
        <f t="shared" si="139"/>
        <v>50.939</v>
      </c>
      <c r="AY150" s="6">
        <f t="shared" si="139"/>
        <v>33.628</v>
      </c>
      <c r="AZ150" s="6">
        <f t="shared" si="139"/>
        <v>2.9089999999999998</v>
      </c>
      <c r="BA150" s="6">
        <f t="shared" si="139"/>
        <v>1.5620000000000001</v>
      </c>
      <c r="BB150" s="6">
        <f t="shared" si="125"/>
        <v>4.3499999999999996</v>
      </c>
      <c r="BC150" s="6">
        <f t="shared" si="126"/>
        <v>95.82</v>
      </c>
      <c r="BD150" s="6">
        <f t="shared" si="127"/>
        <v>94.93</v>
      </c>
      <c r="BE150" s="6" t="str">
        <f t="shared" si="128"/>
        <v>BPQL</v>
      </c>
      <c r="BF150" s="6" t="e">
        <f t="shared" si="140"/>
        <v>#N/A</v>
      </c>
      <c r="BG150" s="6" t="e">
        <f t="shared" si="140"/>
        <v>#N/A</v>
      </c>
      <c r="BH150" s="6" t="e">
        <f t="shared" si="140"/>
        <v>#N/A</v>
      </c>
      <c r="BI150" s="6" t="e">
        <f t="shared" si="140"/>
        <v>#N/A</v>
      </c>
      <c r="BJ150" s="6">
        <f t="shared" si="141"/>
        <v>2.8</v>
      </c>
      <c r="BK150" s="6">
        <f t="shared" si="141"/>
        <v>1.8</v>
      </c>
      <c r="BL150" s="6">
        <f t="shared" si="141"/>
        <v>21.9</v>
      </c>
      <c r="BM150" s="6">
        <f t="shared" si="141"/>
        <v>0.5</v>
      </c>
      <c r="BN150" s="6">
        <f t="shared" si="141"/>
        <v>0.3</v>
      </c>
      <c r="BO150" s="6">
        <f t="shared" si="141"/>
        <v>1.2</v>
      </c>
      <c r="BP150" s="6">
        <f t="shared" si="141"/>
        <v>2.1</v>
      </c>
      <c r="BQ150" s="6">
        <f t="shared" si="141"/>
        <v>71.3</v>
      </c>
      <c r="BR150" s="6">
        <f t="shared" si="141"/>
        <v>1.7</v>
      </c>
      <c r="BS150" s="6">
        <f t="shared" si="141"/>
        <v>0.3</v>
      </c>
      <c r="BT150" s="6">
        <f t="shared" si="133"/>
        <v>0.2</v>
      </c>
      <c r="BU150" s="6">
        <f t="shared" si="133"/>
        <v>15</v>
      </c>
      <c r="BV150" s="6">
        <f t="shared" si="133"/>
        <v>4.7</v>
      </c>
      <c r="BW150" s="6">
        <f t="shared" si="133"/>
        <v>0</v>
      </c>
      <c r="BX150" s="6">
        <f t="shared" si="133"/>
        <v>2.2000000000000002</v>
      </c>
      <c r="BY150" s="6">
        <f t="shared" si="133"/>
        <v>0.1</v>
      </c>
      <c r="BZ150" s="6" t="str">
        <f t="shared" si="133"/>
        <v>BPQL</v>
      </c>
      <c r="CA150" s="6" t="str">
        <f t="shared" si="133"/>
        <v>BPQL</v>
      </c>
      <c r="CB150" s="6" t="str">
        <f t="shared" si="133"/>
        <v>BPQL</v>
      </c>
    </row>
    <row r="151" spans="1:80" hidden="1" x14ac:dyDescent="0.2">
      <c r="A151" s="6">
        <v>149</v>
      </c>
      <c r="B151" s="6" t="b">
        <v>1</v>
      </c>
      <c r="C151" s="6" t="s">
        <v>827</v>
      </c>
      <c r="D151" s="6" t="s">
        <v>838</v>
      </c>
      <c r="E151" s="6" t="s">
        <v>790</v>
      </c>
      <c r="F151" s="6" t="s">
        <v>835</v>
      </c>
      <c r="G151" s="7">
        <v>1</v>
      </c>
      <c r="H151" s="7" t="s">
        <v>627</v>
      </c>
      <c r="I151" s="7" t="s">
        <v>983</v>
      </c>
      <c r="J151" s="6" t="s">
        <v>684</v>
      </c>
      <c r="K151" s="6" t="s">
        <v>30</v>
      </c>
      <c r="L151" s="10">
        <f t="shared" si="145"/>
        <v>16.493361431346415</v>
      </c>
      <c r="M151" s="6">
        <v>21</v>
      </c>
      <c r="N151" s="6"/>
      <c r="O151" s="6"/>
      <c r="P151" s="6">
        <v>40</v>
      </c>
      <c r="Q151" s="8">
        <f t="shared" si="131"/>
        <v>41.437018187368736</v>
      </c>
      <c r="R151" s="6">
        <v>7</v>
      </c>
      <c r="S151" s="6"/>
      <c r="T151" s="6">
        <v>1.4</v>
      </c>
      <c r="U151" s="6">
        <f t="shared" si="115"/>
        <v>4</v>
      </c>
      <c r="V151" s="6"/>
      <c r="W151" s="6" t="s">
        <v>837</v>
      </c>
      <c r="X151" s="6" t="s">
        <v>837</v>
      </c>
      <c r="Y151" s="6">
        <v>69.59</v>
      </c>
      <c r="Z151" s="10">
        <f t="shared" si="90"/>
        <v>9.8208897485493232</v>
      </c>
      <c r="AA151" s="6">
        <v>15</v>
      </c>
      <c r="AB151" s="9" t="s">
        <v>223</v>
      </c>
      <c r="AC151" s="9" t="s">
        <v>223</v>
      </c>
      <c r="AD151" s="6">
        <v>4</v>
      </c>
      <c r="AE151" s="6"/>
      <c r="AF151" s="6">
        <f t="shared" si="143"/>
        <v>1.4454545454545453</v>
      </c>
      <c r="AG151" s="11">
        <f t="shared" si="144"/>
        <v>8.4599297825828021E-3</v>
      </c>
      <c r="AH151" s="6">
        <f t="shared" si="118"/>
        <v>9.15</v>
      </c>
      <c r="AI151" s="6">
        <f t="shared" si="119"/>
        <v>31.1</v>
      </c>
      <c r="AJ151" s="6">
        <f t="shared" si="120"/>
        <v>40.200000000000003</v>
      </c>
      <c r="AK151" s="6" t="e">
        <f t="shared" si="138"/>
        <v>#N/A</v>
      </c>
      <c r="AL151" s="6" t="e">
        <f t="shared" si="138"/>
        <v>#N/A</v>
      </c>
      <c r="AM151" s="6" t="e">
        <f t="shared" si="138"/>
        <v>#N/A</v>
      </c>
      <c r="AN151" s="6" t="e">
        <f t="shared" si="138"/>
        <v>#N/A</v>
      </c>
      <c r="AO151" s="6" t="e">
        <f t="shared" si="138"/>
        <v>#N/A</v>
      </c>
      <c r="AP151" s="8">
        <f t="shared" si="121"/>
        <v>4.12</v>
      </c>
      <c r="AQ151" s="8">
        <f t="shared" si="122"/>
        <v>0</v>
      </c>
      <c r="AR151" s="6">
        <f t="shared" si="123"/>
        <v>0</v>
      </c>
      <c r="AS151" s="42">
        <f t="shared" si="137"/>
        <v>168</v>
      </c>
      <c r="AT151" s="6">
        <f t="shared" si="139"/>
        <v>1.1870000000000001</v>
      </c>
      <c r="AU151" s="6">
        <f t="shared" si="139"/>
        <v>1.1180000000000001</v>
      </c>
      <c r="AV151" s="6" t="str">
        <f t="shared" si="139"/>
        <v>BDL</v>
      </c>
      <c r="AW151" s="6">
        <f t="shared" si="139"/>
        <v>3.6190000000000002</v>
      </c>
      <c r="AX151" s="6">
        <f t="shared" si="139"/>
        <v>44.338999999999999</v>
      </c>
      <c r="AY151" s="6">
        <f t="shared" si="139"/>
        <v>30.356999999999999</v>
      </c>
      <c r="AZ151" s="6">
        <f t="shared" si="139"/>
        <v>15.567</v>
      </c>
      <c r="BA151" s="6">
        <f t="shared" si="139"/>
        <v>3.8130000000000002</v>
      </c>
      <c r="BB151" s="6">
        <f t="shared" si="125"/>
        <v>6.91</v>
      </c>
      <c r="BC151" s="6">
        <f t="shared" si="126"/>
        <v>95.78</v>
      </c>
      <c r="BD151" s="6">
        <f t="shared" si="127"/>
        <v>91.87</v>
      </c>
      <c r="BE151" s="6" t="str">
        <f t="shared" si="128"/>
        <v>BPQL</v>
      </c>
      <c r="BF151" s="6" t="e">
        <f t="shared" si="140"/>
        <v>#N/A</v>
      </c>
      <c r="BG151" s="6" t="e">
        <f t="shared" si="140"/>
        <v>#N/A</v>
      </c>
      <c r="BH151" s="6" t="e">
        <f t="shared" si="140"/>
        <v>#N/A</v>
      </c>
      <c r="BI151" s="6" t="e">
        <f t="shared" si="140"/>
        <v>#N/A</v>
      </c>
      <c r="BJ151" s="6">
        <f t="shared" si="141"/>
        <v>2.7</v>
      </c>
      <c r="BK151" s="6">
        <f t="shared" si="141"/>
        <v>2.1</v>
      </c>
      <c r="BL151" s="6">
        <f t="shared" si="141"/>
        <v>21.9</v>
      </c>
      <c r="BM151" s="6">
        <f t="shared" si="141"/>
        <v>0.6</v>
      </c>
      <c r="BN151" s="6">
        <f t="shared" si="141"/>
        <v>0.3</v>
      </c>
      <c r="BO151" s="6">
        <f t="shared" si="141"/>
        <v>1.2</v>
      </c>
      <c r="BP151" s="6">
        <f t="shared" si="141"/>
        <v>2</v>
      </c>
      <c r="BQ151" s="6">
        <f t="shared" si="141"/>
        <v>71</v>
      </c>
      <c r="BR151" s="6">
        <f t="shared" si="141"/>
        <v>1.9</v>
      </c>
      <c r="BS151" s="6">
        <f t="shared" si="141"/>
        <v>0.3</v>
      </c>
      <c r="BT151" s="6">
        <f t="shared" si="133"/>
        <v>0.1</v>
      </c>
      <c r="BU151" s="6">
        <f t="shared" si="133"/>
        <v>14.8</v>
      </c>
      <c r="BV151" s="6">
        <f t="shared" si="133"/>
        <v>4.9000000000000004</v>
      </c>
      <c r="BW151" s="6" t="str">
        <f t="shared" si="133"/>
        <v>BPQL</v>
      </c>
      <c r="BX151" s="6">
        <f t="shared" si="133"/>
        <v>2.2000000000000002</v>
      </c>
      <c r="BY151" s="6">
        <f t="shared" si="133"/>
        <v>0.1</v>
      </c>
      <c r="BZ151" s="6">
        <f t="shared" si="133"/>
        <v>0.1</v>
      </c>
      <c r="CA151" s="6">
        <f t="shared" si="133"/>
        <v>0.1</v>
      </c>
      <c r="CB151" s="6" t="str">
        <f t="shared" si="133"/>
        <v>BPQL</v>
      </c>
    </row>
    <row r="152" spans="1:80" hidden="1" x14ac:dyDescent="0.2">
      <c r="A152" s="6">
        <v>150</v>
      </c>
      <c r="B152" s="6" t="b">
        <v>1</v>
      </c>
      <c r="C152" s="6" t="s">
        <v>828</v>
      </c>
      <c r="D152" s="6" t="s">
        <v>839</v>
      </c>
      <c r="E152" s="6" t="s">
        <v>790</v>
      </c>
      <c r="F152" s="6" t="s">
        <v>835</v>
      </c>
      <c r="G152" s="7">
        <v>1</v>
      </c>
      <c r="H152" s="7" t="s">
        <v>627</v>
      </c>
      <c r="I152" s="7" t="s">
        <v>983</v>
      </c>
      <c r="J152" s="6" t="s">
        <v>684</v>
      </c>
      <c r="K152" s="6" t="s">
        <v>30</v>
      </c>
      <c r="L152" s="10">
        <f t="shared" si="145"/>
        <v>16.493361431346415</v>
      </c>
      <c r="M152" s="6">
        <v>21</v>
      </c>
      <c r="N152" s="6"/>
      <c r="O152" s="6"/>
      <c r="P152" s="6">
        <v>40</v>
      </c>
      <c r="Q152" s="8">
        <f t="shared" si="131"/>
        <v>41.437018187368736</v>
      </c>
      <c r="R152" s="6">
        <v>7</v>
      </c>
      <c r="S152" s="6"/>
      <c r="T152" s="6">
        <v>1</v>
      </c>
      <c r="U152" s="6">
        <f t="shared" si="115"/>
        <v>4</v>
      </c>
      <c r="V152" s="6"/>
      <c r="W152" s="6" t="s">
        <v>837</v>
      </c>
      <c r="X152" s="6" t="s">
        <v>837</v>
      </c>
      <c r="Y152" s="6">
        <v>69.59</v>
      </c>
      <c r="Z152" s="10">
        <f t="shared" si="90"/>
        <v>9.8208897485493232</v>
      </c>
      <c r="AA152" s="6">
        <v>15</v>
      </c>
      <c r="AB152" s="9" t="s">
        <v>234</v>
      </c>
      <c r="AC152" s="9" t="s">
        <v>234</v>
      </c>
      <c r="AD152" s="6">
        <v>4</v>
      </c>
      <c r="AE152" s="6"/>
      <c r="AF152" s="6">
        <f t="shared" si="143"/>
        <v>1.0456479690522242</v>
      </c>
      <c r="AG152" s="11">
        <f t="shared" si="144"/>
        <v>6.1199492044216016E-3</v>
      </c>
      <c r="AH152" s="6">
        <f t="shared" si="118"/>
        <v>9.16</v>
      </c>
      <c r="AI152" s="6">
        <f t="shared" si="119"/>
        <v>34.200000000000003</v>
      </c>
      <c r="AJ152" s="6">
        <f t="shared" si="120"/>
        <v>44.2</v>
      </c>
      <c r="AK152" s="6" t="e">
        <f t="shared" si="138"/>
        <v>#N/A</v>
      </c>
      <c r="AL152" s="6" t="e">
        <f t="shared" si="138"/>
        <v>#N/A</v>
      </c>
      <c r="AM152" s="6" t="e">
        <f t="shared" si="138"/>
        <v>#N/A</v>
      </c>
      <c r="AN152" s="6" t="e">
        <f t="shared" si="138"/>
        <v>#N/A</v>
      </c>
      <c r="AO152" s="6" t="e">
        <f t="shared" si="138"/>
        <v>#N/A</v>
      </c>
      <c r="AP152" s="8">
        <f t="shared" si="121"/>
        <v>7.19</v>
      </c>
      <c r="AQ152" s="8">
        <f t="shared" si="122"/>
        <v>0</v>
      </c>
      <c r="AR152" s="6">
        <f t="shared" si="123"/>
        <v>0</v>
      </c>
      <c r="AS152" s="42">
        <f t="shared" si="137"/>
        <v>240</v>
      </c>
      <c r="AT152" s="6" t="e">
        <f t="shared" si="139"/>
        <v>#N/A</v>
      </c>
      <c r="AU152" s="6" t="e">
        <f t="shared" si="139"/>
        <v>#N/A</v>
      </c>
      <c r="AV152" s="6" t="e">
        <f t="shared" si="139"/>
        <v>#N/A</v>
      </c>
      <c r="AW152" s="6" t="e">
        <f t="shared" si="139"/>
        <v>#N/A</v>
      </c>
      <c r="AX152" s="6" t="e">
        <f t="shared" si="139"/>
        <v>#N/A</v>
      </c>
      <c r="AY152" s="6" t="e">
        <f t="shared" si="139"/>
        <v>#N/A</v>
      </c>
      <c r="AZ152" s="6" t="e">
        <f t="shared" si="139"/>
        <v>#N/A</v>
      </c>
      <c r="BA152" s="6" t="e">
        <f t="shared" si="139"/>
        <v>#N/A</v>
      </c>
      <c r="BB152" s="6">
        <f t="shared" si="125"/>
        <v>9.09</v>
      </c>
      <c r="BC152" s="6">
        <f t="shared" si="126"/>
        <v>96.57</v>
      </c>
      <c r="BD152" s="6">
        <f t="shared" si="127"/>
        <v>89.77</v>
      </c>
      <c r="BE152" s="6" t="str">
        <f t="shared" si="128"/>
        <v>BPQL</v>
      </c>
      <c r="BF152" s="6" t="e">
        <f t="shared" si="140"/>
        <v>#N/A</v>
      </c>
      <c r="BG152" s="6" t="e">
        <f t="shared" si="140"/>
        <v>#N/A</v>
      </c>
      <c r="BH152" s="6" t="e">
        <f t="shared" si="140"/>
        <v>#N/A</v>
      </c>
      <c r="BI152" s="6" t="e">
        <f t="shared" si="140"/>
        <v>#N/A</v>
      </c>
      <c r="BJ152" s="6">
        <f t="shared" si="141"/>
        <v>2.7</v>
      </c>
      <c r="BK152" s="6">
        <f t="shared" si="141"/>
        <v>2.2999999999999998</v>
      </c>
      <c r="BL152" s="6">
        <f t="shared" si="141"/>
        <v>21.6</v>
      </c>
      <c r="BM152" s="6">
        <f t="shared" si="141"/>
        <v>0.7</v>
      </c>
      <c r="BN152" s="6">
        <f t="shared" si="141"/>
        <v>0.3</v>
      </c>
      <c r="BO152" s="6">
        <f t="shared" si="141"/>
        <v>1.2</v>
      </c>
      <c r="BP152" s="6">
        <f t="shared" si="141"/>
        <v>2</v>
      </c>
      <c r="BQ152" s="6">
        <f t="shared" si="141"/>
        <v>70.599999999999994</v>
      </c>
      <c r="BR152" s="6">
        <f t="shared" si="141"/>
        <v>2.2000000000000002</v>
      </c>
      <c r="BS152" s="6">
        <f t="shared" si="141"/>
        <v>0.3</v>
      </c>
      <c r="BT152" s="6">
        <f t="shared" si="133"/>
        <v>0.2</v>
      </c>
      <c r="BU152" s="6">
        <f t="shared" si="133"/>
        <v>14.6</v>
      </c>
      <c r="BV152" s="6">
        <f t="shared" si="133"/>
        <v>4.9000000000000004</v>
      </c>
      <c r="BW152" s="6" t="str">
        <f t="shared" si="133"/>
        <v>BPQL</v>
      </c>
      <c r="BX152" s="6">
        <f t="shared" si="133"/>
        <v>2.2000000000000002</v>
      </c>
      <c r="BY152" s="6">
        <f t="shared" si="133"/>
        <v>0.2</v>
      </c>
      <c r="BZ152" s="6">
        <f t="shared" si="133"/>
        <v>0.1</v>
      </c>
      <c r="CA152" s="6">
        <f t="shared" si="133"/>
        <v>0.2</v>
      </c>
      <c r="CB152" s="6" t="str">
        <f t="shared" si="133"/>
        <v>BPQL</v>
      </c>
    </row>
    <row r="153" spans="1:80" hidden="1" x14ac:dyDescent="0.2">
      <c r="A153" s="6">
        <v>151</v>
      </c>
      <c r="B153" s="6" t="b">
        <v>1</v>
      </c>
      <c r="C153" s="6" t="s">
        <v>829</v>
      </c>
      <c r="D153" s="6" t="s">
        <v>819</v>
      </c>
      <c r="E153" s="6" t="s">
        <v>790</v>
      </c>
      <c r="F153" s="6" t="s">
        <v>835</v>
      </c>
      <c r="G153" s="7">
        <v>2</v>
      </c>
      <c r="H153" s="7" t="s">
        <v>627</v>
      </c>
      <c r="I153" s="7" t="s">
        <v>983</v>
      </c>
      <c r="J153" s="6" t="s">
        <v>684</v>
      </c>
      <c r="K153" s="6" t="s">
        <v>30</v>
      </c>
      <c r="L153" s="10">
        <f t="shared" si="145"/>
        <v>16.493361431346415</v>
      </c>
      <c r="M153" s="6">
        <v>21</v>
      </c>
      <c r="N153" s="6"/>
      <c r="O153" s="6"/>
      <c r="P153" s="6">
        <v>40</v>
      </c>
      <c r="Q153" s="8">
        <f t="shared" si="131"/>
        <v>41.93429557153123</v>
      </c>
      <c r="R153" s="6">
        <v>6.5</v>
      </c>
      <c r="S153" s="6"/>
      <c r="T153" s="6">
        <v>12</v>
      </c>
      <c r="U153" s="6">
        <f t="shared" si="115"/>
        <v>4</v>
      </c>
      <c r="V153" s="6"/>
      <c r="W153" s="6" t="s">
        <v>836</v>
      </c>
      <c r="X153" s="6" t="s">
        <v>836</v>
      </c>
      <c r="Y153" s="6">
        <v>68.08</v>
      </c>
      <c r="Z153" s="10">
        <f t="shared" si="90"/>
        <v>10.159187620889748</v>
      </c>
      <c r="AA153" s="6">
        <v>15</v>
      </c>
      <c r="AB153" s="9" t="s">
        <v>219</v>
      </c>
      <c r="AC153" s="9" t="s">
        <v>232</v>
      </c>
      <c r="AD153" s="6">
        <v>31.375</v>
      </c>
      <c r="AE153" s="6"/>
      <c r="AF153" s="6">
        <f t="shared" si="143"/>
        <v>15.202901353965185</v>
      </c>
      <c r="AG153" s="11">
        <f t="shared" si="144"/>
        <v>0.68965467408794323</v>
      </c>
      <c r="AH153" s="6">
        <f t="shared" si="118"/>
        <v>9.11</v>
      </c>
      <c r="AI153" s="6">
        <f t="shared" si="119"/>
        <v>30.1</v>
      </c>
      <c r="AJ153" s="6">
        <f t="shared" si="120"/>
        <v>3.1</v>
      </c>
      <c r="AK153" s="6" t="e">
        <f t="shared" ref="AK153:AO162" si="146">VLOOKUP($C153,intactMSdata,COLUMN()-COLUMN($AK$3)+4,FALSE)</f>
        <v>#N/A</v>
      </c>
      <c r="AL153" s="6" t="e">
        <f t="shared" si="146"/>
        <v>#N/A</v>
      </c>
      <c r="AM153" s="6" t="e">
        <f t="shared" si="146"/>
        <v>#N/A</v>
      </c>
      <c r="AN153" s="6" t="e">
        <f t="shared" si="146"/>
        <v>#N/A</v>
      </c>
      <c r="AO153" s="6" t="e">
        <f t="shared" si="146"/>
        <v>#N/A</v>
      </c>
      <c r="AP153" s="8">
        <f t="shared" si="121"/>
        <v>0.74</v>
      </c>
      <c r="AQ153" s="8">
        <f t="shared" si="122"/>
        <v>0</v>
      </c>
      <c r="AR153" s="6">
        <f t="shared" si="123"/>
        <v>0</v>
      </c>
      <c r="AS153" s="42">
        <f t="shared" si="137"/>
        <v>33.799999999999997</v>
      </c>
      <c r="AT153" s="6">
        <f t="shared" ref="AT153:BA162" si="147">VLOOKUP($C153,dataPhCEX,COLUMN()-COLUMN($AT$3)+2,FALSE)</f>
        <v>2.6219999999999999</v>
      </c>
      <c r="AU153" s="6">
        <f t="shared" si="147"/>
        <v>5.2560000000000002</v>
      </c>
      <c r="AV153" s="6">
        <f t="shared" si="147"/>
        <v>8.7260000000000009</v>
      </c>
      <c r="AW153" s="6">
        <f t="shared" si="147"/>
        <v>13.504</v>
      </c>
      <c r="AX153" s="6">
        <f t="shared" si="147"/>
        <v>64.415999999999997</v>
      </c>
      <c r="AY153" s="6">
        <f t="shared" si="147"/>
        <v>4.3920000000000003</v>
      </c>
      <c r="AZ153" s="6" t="str">
        <f t="shared" si="147"/>
        <v>BPQL</v>
      </c>
      <c r="BA153" s="6">
        <f t="shared" si="147"/>
        <v>0.82299999999999995</v>
      </c>
      <c r="BB153" s="6">
        <f t="shared" si="125"/>
        <v>2.65</v>
      </c>
      <c r="BC153" s="6">
        <f t="shared" si="126"/>
        <v>96.55</v>
      </c>
      <c r="BD153" s="6" t="str">
        <f t="shared" si="127"/>
        <v>BPQL</v>
      </c>
      <c r="BE153" s="6">
        <f t="shared" si="128"/>
        <v>1.96</v>
      </c>
      <c r="BF153" s="6" t="e">
        <f t="shared" si="140"/>
        <v>#N/A</v>
      </c>
      <c r="BG153" s="6" t="e">
        <f t="shared" si="140"/>
        <v>#N/A</v>
      </c>
      <c r="BH153" s="6" t="e">
        <f t="shared" si="140"/>
        <v>#N/A</v>
      </c>
      <c r="BI153" s="6" t="e">
        <f t="shared" si="140"/>
        <v>#N/A</v>
      </c>
      <c r="BJ153" s="6">
        <f t="shared" si="141"/>
        <v>3</v>
      </c>
      <c r="BK153" s="6">
        <f t="shared" si="141"/>
        <v>2.4</v>
      </c>
      <c r="BL153" s="6">
        <f t="shared" si="141"/>
        <v>23.1</v>
      </c>
      <c r="BM153" s="6">
        <f t="shared" si="141"/>
        <v>2.2000000000000002</v>
      </c>
      <c r="BN153" s="6">
        <f t="shared" si="141"/>
        <v>0.2</v>
      </c>
      <c r="BO153" s="6">
        <f t="shared" si="141"/>
        <v>1.2</v>
      </c>
      <c r="BP153" s="6">
        <f t="shared" si="141"/>
        <v>2</v>
      </c>
      <c r="BQ153" s="6">
        <f t="shared" si="141"/>
        <v>67</v>
      </c>
      <c r="BR153" s="6">
        <f t="shared" si="141"/>
        <v>1.9</v>
      </c>
      <c r="BS153" s="6">
        <f t="shared" si="141"/>
        <v>0.5</v>
      </c>
      <c r="BT153" s="6">
        <f t="shared" si="133"/>
        <v>0.4</v>
      </c>
      <c r="BU153" s="6">
        <f t="shared" si="133"/>
        <v>15</v>
      </c>
      <c r="BV153" s="6">
        <f t="shared" si="133"/>
        <v>5.4</v>
      </c>
      <c r="BW153" s="6">
        <f t="shared" si="133"/>
        <v>0.2</v>
      </c>
      <c r="BX153" s="6">
        <f t="shared" si="133"/>
        <v>2.8</v>
      </c>
      <c r="BY153" s="6">
        <f t="shared" si="133"/>
        <v>0.3</v>
      </c>
      <c r="BZ153" s="6">
        <f t="shared" si="133"/>
        <v>0.4</v>
      </c>
      <c r="CA153" s="6">
        <f t="shared" si="133"/>
        <v>0.3</v>
      </c>
      <c r="CB153" s="6">
        <f t="shared" si="133"/>
        <v>0.2</v>
      </c>
    </row>
    <row r="154" spans="1:80" hidden="1" x14ac:dyDescent="0.2">
      <c r="A154" s="6">
        <v>152</v>
      </c>
      <c r="B154" s="6" t="b">
        <v>1</v>
      </c>
      <c r="C154" s="6" t="s">
        <v>830</v>
      </c>
      <c r="D154" s="6" t="s">
        <v>820</v>
      </c>
      <c r="E154" s="6" t="s">
        <v>790</v>
      </c>
      <c r="F154" s="6" t="s">
        <v>835</v>
      </c>
      <c r="G154" s="7">
        <v>2</v>
      </c>
      <c r="H154" s="7" t="s">
        <v>627</v>
      </c>
      <c r="I154" s="7" t="s">
        <v>983</v>
      </c>
      <c r="J154" s="6" t="s">
        <v>684</v>
      </c>
      <c r="K154" s="6" t="s">
        <v>30</v>
      </c>
      <c r="L154" s="10">
        <f t="shared" si="145"/>
        <v>16.493361431346415</v>
      </c>
      <c r="M154" s="6">
        <v>21</v>
      </c>
      <c r="N154" s="6"/>
      <c r="O154" s="6"/>
      <c r="P154" s="6">
        <v>40</v>
      </c>
      <c r="Q154" s="8">
        <f t="shared" si="131"/>
        <v>41.93429557153123</v>
      </c>
      <c r="R154" s="6">
        <v>6.5</v>
      </c>
      <c r="S154" s="6"/>
      <c r="T154" s="6">
        <v>7</v>
      </c>
      <c r="U154" s="6">
        <f t="shared" si="115"/>
        <v>4</v>
      </c>
      <c r="V154" s="6"/>
      <c r="W154" s="6" t="s">
        <v>836</v>
      </c>
      <c r="X154" s="6" t="s">
        <v>836</v>
      </c>
      <c r="Y154" s="6">
        <v>68.08</v>
      </c>
      <c r="Z154" s="10">
        <f t="shared" si="90"/>
        <v>10.159187620889748</v>
      </c>
      <c r="AA154" s="6">
        <v>15</v>
      </c>
      <c r="AB154" s="9" t="s">
        <v>220</v>
      </c>
      <c r="AC154" s="9" t="s">
        <v>220</v>
      </c>
      <c r="AD154" s="6">
        <v>4</v>
      </c>
      <c r="AE154" s="6"/>
      <c r="AF154" s="6">
        <f t="shared" si="143"/>
        <v>8.8264990328820101</v>
      </c>
      <c r="AG154" s="11">
        <f t="shared" si="144"/>
        <v>5.1046966766705282E-2</v>
      </c>
      <c r="AH154" s="6">
        <f t="shared" si="118"/>
        <v>9.1300000000000008</v>
      </c>
      <c r="AI154" s="6">
        <f t="shared" si="119"/>
        <v>15.6</v>
      </c>
      <c r="AJ154" s="6">
        <f t="shared" si="120"/>
        <v>17.899999999999999</v>
      </c>
      <c r="AK154" s="6" t="e">
        <f t="shared" si="146"/>
        <v>#N/A</v>
      </c>
      <c r="AL154" s="6" t="e">
        <f t="shared" si="146"/>
        <v>#N/A</v>
      </c>
      <c r="AM154" s="6" t="e">
        <f t="shared" si="146"/>
        <v>#N/A</v>
      </c>
      <c r="AN154" s="6" t="e">
        <f t="shared" si="146"/>
        <v>#N/A</v>
      </c>
      <c r="AO154" s="6" t="e">
        <f t="shared" si="146"/>
        <v>#N/A</v>
      </c>
      <c r="AP154" s="8">
        <f t="shared" si="121"/>
        <v>1.18</v>
      </c>
      <c r="AQ154" s="8">
        <f t="shared" si="122"/>
        <v>0</v>
      </c>
      <c r="AR154" s="6">
        <f t="shared" si="123"/>
        <v>0</v>
      </c>
      <c r="AS154" s="42">
        <f t="shared" si="137"/>
        <v>36.799999999999997</v>
      </c>
      <c r="AT154" s="6">
        <f t="shared" si="147"/>
        <v>0.82299999999999995</v>
      </c>
      <c r="AU154" s="6">
        <f t="shared" si="147"/>
        <v>0.374</v>
      </c>
      <c r="AV154" s="6">
        <f t="shared" si="147"/>
        <v>3.7320000000000002</v>
      </c>
      <c r="AW154" s="6">
        <f t="shared" si="147"/>
        <v>8.2460000000000004</v>
      </c>
      <c r="AX154" s="6">
        <f t="shared" si="147"/>
        <v>68.885999999999996</v>
      </c>
      <c r="AY154" s="6">
        <f t="shared" si="147"/>
        <v>16.097999999999999</v>
      </c>
      <c r="AZ154" s="6">
        <f t="shared" si="147"/>
        <v>0.96299999999999997</v>
      </c>
      <c r="BA154" s="6">
        <f t="shared" si="147"/>
        <v>0.877</v>
      </c>
      <c r="BB154" s="6">
        <f t="shared" si="125"/>
        <v>3.1</v>
      </c>
      <c r="BC154" s="6">
        <f t="shared" si="126"/>
        <v>96.42</v>
      </c>
      <c r="BD154" s="6" t="str">
        <f t="shared" si="127"/>
        <v>BPQL</v>
      </c>
      <c r="BE154" s="6">
        <f t="shared" si="128"/>
        <v>1.43</v>
      </c>
      <c r="BF154" s="6" t="e">
        <f t="shared" si="140"/>
        <v>#N/A</v>
      </c>
      <c r="BG154" s="6" t="e">
        <f t="shared" si="140"/>
        <v>#N/A</v>
      </c>
      <c r="BH154" s="6" t="e">
        <f t="shared" si="140"/>
        <v>#N/A</v>
      </c>
      <c r="BI154" s="6" t="e">
        <f t="shared" si="140"/>
        <v>#N/A</v>
      </c>
      <c r="BJ154" s="6">
        <f t="shared" si="141"/>
        <v>3.2</v>
      </c>
      <c r="BK154" s="6">
        <f t="shared" si="141"/>
        <v>1.6</v>
      </c>
      <c r="BL154" s="6">
        <f t="shared" si="141"/>
        <v>22.1</v>
      </c>
      <c r="BM154" s="6">
        <f t="shared" si="141"/>
        <v>0.7</v>
      </c>
      <c r="BN154" s="6">
        <f t="shared" si="141"/>
        <v>0.2</v>
      </c>
      <c r="BO154" s="6">
        <f t="shared" si="141"/>
        <v>1.2</v>
      </c>
      <c r="BP154" s="6">
        <f t="shared" si="141"/>
        <v>2.2999999999999998</v>
      </c>
      <c r="BQ154" s="6">
        <f t="shared" si="141"/>
        <v>70.7</v>
      </c>
      <c r="BR154" s="6">
        <f t="shared" si="141"/>
        <v>1.6</v>
      </c>
      <c r="BS154" s="6">
        <f t="shared" si="141"/>
        <v>0.4</v>
      </c>
      <c r="BT154" s="6">
        <f t="shared" si="133"/>
        <v>0.3</v>
      </c>
      <c r="BU154" s="6">
        <f t="shared" si="133"/>
        <v>15.1</v>
      </c>
      <c r="BV154" s="6">
        <f t="shared" si="133"/>
        <v>4.9000000000000004</v>
      </c>
      <c r="BW154" s="6" t="str">
        <f t="shared" si="133"/>
        <v>BPQL</v>
      </c>
      <c r="BX154" s="6">
        <f t="shared" si="133"/>
        <v>2.1</v>
      </c>
      <c r="BY154" s="6" t="str">
        <f t="shared" si="133"/>
        <v>BPQL</v>
      </c>
      <c r="BZ154" s="6" t="str">
        <f t="shared" si="133"/>
        <v>BPQL</v>
      </c>
      <c r="CA154" s="6" t="str">
        <f t="shared" si="133"/>
        <v>BPQL</v>
      </c>
      <c r="CB154" s="6" t="str">
        <f t="shared" si="133"/>
        <v>BPQL</v>
      </c>
    </row>
    <row r="155" spans="1:80" hidden="1" x14ac:dyDescent="0.2">
      <c r="A155" s="6">
        <v>153</v>
      </c>
      <c r="B155" s="6" t="b">
        <v>1</v>
      </c>
      <c r="C155" s="6" t="s">
        <v>831</v>
      </c>
      <c r="D155" s="6" t="s">
        <v>821</v>
      </c>
      <c r="E155" s="6" t="s">
        <v>790</v>
      </c>
      <c r="F155" s="6" t="s">
        <v>835</v>
      </c>
      <c r="G155" s="7">
        <v>2</v>
      </c>
      <c r="H155" s="7" t="s">
        <v>627</v>
      </c>
      <c r="I155" s="7" t="s">
        <v>983</v>
      </c>
      <c r="J155" s="6" t="s">
        <v>684</v>
      </c>
      <c r="K155" s="6" t="s">
        <v>30</v>
      </c>
      <c r="L155" s="10">
        <f t="shared" si="145"/>
        <v>16.493361431346415</v>
      </c>
      <c r="M155" s="6">
        <v>21</v>
      </c>
      <c r="N155" s="6"/>
      <c r="O155" s="6"/>
      <c r="P155" s="6">
        <v>40</v>
      </c>
      <c r="Q155" s="8">
        <f t="shared" si="131"/>
        <v>41.93429557153123</v>
      </c>
      <c r="R155" s="6">
        <v>6.5</v>
      </c>
      <c r="S155" s="6"/>
      <c r="T155" s="6">
        <v>3.5</v>
      </c>
      <c r="U155" s="6">
        <f t="shared" si="115"/>
        <v>4</v>
      </c>
      <c r="V155" s="6"/>
      <c r="W155" s="6" t="s">
        <v>836</v>
      </c>
      <c r="X155" s="6" t="s">
        <v>836</v>
      </c>
      <c r="Y155" s="6">
        <v>68.08</v>
      </c>
      <c r="Z155" s="10">
        <f t="shared" si="90"/>
        <v>10.159187620889748</v>
      </c>
      <c r="AA155" s="6">
        <v>15</v>
      </c>
      <c r="AB155" s="9" t="s">
        <v>221</v>
      </c>
      <c r="AC155" s="9" t="s">
        <v>221</v>
      </c>
      <c r="AD155" s="6">
        <v>4</v>
      </c>
      <c r="AE155" s="6"/>
      <c r="AF155" s="6">
        <f t="shared" si="143"/>
        <v>3.8340425531914892</v>
      </c>
      <c r="AG155" s="11">
        <f t="shared" si="144"/>
        <v>2.2173711464283135E-2</v>
      </c>
      <c r="AH155" s="6" t="e">
        <f t="shared" si="118"/>
        <v>#N/A</v>
      </c>
      <c r="AI155" s="6" t="e">
        <f t="shared" si="119"/>
        <v>#N/A</v>
      </c>
      <c r="AJ155" s="6" t="e">
        <f t="shared" si="120"/>
        <v>#N/A</v>
      </c>
      <c r="AK155" s="6" t="e">
        <f t="shared" si="146"/>
        <v>#N/A</v>
      </c>
      <c r="AL155" s="6" t="e">
        <f t="shared" si="146"/>
        <v>#N/A</v>
      </c>
      <c r="AM155" s="6" t="e">
        <f t="shared" si="146"/>
        <v>#N/A</v>
      </c>
      <c r="AN155" s="6" t="e">
        <f t="shared" si="146"/>
        <v>#N/A</v>
      </c>
      <c r="AO155" s="6" t="e">
        <f t="shared" si="146"/>
        <v>#N/A</v>
      </c>
      <c r="AP155" s="8">
        <f t="shared" si="121"/>
        <v>1.34</v>
      </c>
      <c r="AQ155" s="8">
        <f t="shared" si="122"/>
        <v>0</v>
      </c>
      <c r="AR155" s="6">
        <f t="shared" si="123"/>
        <v>0</v>
      </c>
      <c r="AS155" s="42">
        <f t="shared" si="137"/>
        <v>68.900000000000006</v>
      </c>
      <c r="AT155" s="6">
        <f t="shared" si="147"/>
        <v>1.145</v>
      </c>
      <c r="AU155" s="6">
        <f t="shared" si="147"/>
        <v>0.51700000000000002</v>
      </c>
      <c r="AV155" s="6">
        <f t="shared" si="147"/>
        <v>3.1930000000000001</v>
      </c>
      <c r="AW155" s="6">
        <f t="shared" si="147"/>
        <v>6.34</v>
      </c>
      <c r="AX155" s="6">
        <f t="shared" si="147"/>
        <v>56.637999999999998</v>
      </c>
      <c r="AY155" s="6">
        <f t="shared" si="147"/>
        <v>28.995000000000001</v>
      </c>
      <c r="AZ155" s="6">
        <f t="shared" si="147"/>
        <v>3.1720000000000002</v>
      </c>
      <c r="BA155" s="6" t="str">
        <f t="shared" si="147"/>
        <v>BDL</v>
      </c>
      <c r="BB155" s="6">
        <f t="shared" si="125"/>
        <v>5.4</v>
      </c>
      <c r="BC155" s="6">
        <f t="shared" si="126"/>
        <v>94.23</v>
      </c>
      <c r="BD155" s="6">
        <f t="shared" si="127"/>
        <v>0.51</v>
      </c>
      <c r="BE155" s="6">
        <f t="shared" si="128"/>
        <v>1.63</v>
      </c>
      <c r="BF155" s="6" t="e">
        <f t="shared" si="140"/>
        <v>#N/A</v>
      </c>
      <c r="BG155" s="6" t="e">
        <f t="shared" si="140"/>
        <v>#N/A</v>
      </c>
      <c r="BH155" s="6" t="e">
        <f t="shared" si="140"/>
        <v>#N/A</v>
      </c>
      <c r="BI155" s="6" t="e">
        <f t="shared" si="140"/>
        <v>#N/A</v>
      </c>
      <c r="BJ155" s="6">
        <f t="shared" si="141"/>
        <v>3.3</v>
      </c>
      <c r="BK155" s="6">
        <f t="shared" si="141"/>
        <v>1.8</v>
      </c>
      <c r="BL155" s="6">
        <f t="shared" si="141"/>
        <v>21.5</v>
      </c>
      <c r="BM155" s="6">
        <f t="shared" si="141"/>
        <v>1</v>
      </c>
      <c r="BN155" s="6">
        <f t="shared" si="141"/>
        <v>0.3</v>
      </c>
      <c r="BO155" s="6">
        <f t="shared" si="141"/>
        <v>1.1000000000000001</v>
      </c>
      <c r="BP155" s="6">
        <f t="shared" si="141"/>
        <v>2.2999999999999998</v>
      </c>
      <c r="BQ155" s="6">
        <f t="shared" si="141"/>
        <v>70.599999999999994</v>
      </c>
      <c r="BR155" s="6">
        <f t="shared" si="141"/>
        <v>1.7</v>
      </c>
      <c r="BS155" s="6">
        <f t="shared" si="141"/>
        <v>0.4</v>
      </c>
      <c r="BT155" s="6">
        <f t="shared" si="133"/>
        <v>0.3</v>
      </c>
      <c r="BU155" s="6">
        <f t="shared" si="133"/>
        <v>14.6</v>
      </c>
      <c r="BV155" s="6">
        <f t="shared" si="133"/>
        <v>4.8</v>
      </c>
      <c r="BW155" s="6" t="str">
        <f t="shared" si="133"/>
        <v>BPQL</v>
      </c>
      <c r="BX155" s="6">
        <f t="shared" si="133"/>
        <v>2.1</v>
      </c>
      <c r="BY155" s="6">
        <f t="shared" si="133"/>
        <v>0.1</v>
      </c>
      <c r="BZ155" s="6" t="str">
        <f t="shared" si="133"/>
        <v>BPQL</v>
      </c>
      <c r="CA155" s="6">
        <f t="shared" si="133"/>
        <v>0.1</v>
      </c>
      <c r="CB155" s="6" t="str">
        <f t="shared" si="133"/>
        <v>BPQL</v>
      </c>
    </row>
    <row r="156" spans="1:80" hidden="1" x14ac:dyDescent="0.2">
      <c r="A156" s="6">
        <v>154</v>
      </c>
      <c r="B156" s="6" t="b">
        <v>1</v>
      </c>
      <c r="C156" s="6" t="s">
        <v>832</v>
      </c>
      <c r="D156" s="6" t="s">
        <v>822</v>
      </c>
      <c r="E156" s="6" t="s">
        <v>790</v>
      </c>
      <c r="F156" s="6" t="s">
        <v>835</v>
      </c>
      <c r="G156" s="7">
        <v>2</v>
      </c>
      <c r="H156" s="7" t="s">
        <v>627</v>
      </c>
      <c r="I156" s="7" t="s">
        <v>983</v>
      </c>
      <c r="J156" s="6" t="s">
        <v>684</v>
      </c>
      <c r="K156" s="6" t="s">
        <v>30</v>
      </c>
      <c r="L156" s="10">
        <f t="shared" si="145"/>
        <v>16.493361431346415</v>
      </c>
      <c r="M156" s="6">
        <v>21</v>
      </c>
      <c r="N156" s="6"/>
      <c r="O156" s="6"/>
      <c r="P156" s="6">
        <v>40</v>
      </c>
      <c r="Q156" s="8">
        <f t="shared" si="131"/>
        <v>41.93429557153123</v>
      </c>
      <c r="R156" s="6">
        <v>6.5</v>
      </c>
      <c r="S156" s="6"/>
      <c r="T156" s="6">
        <v>1.7</v>
      </c>
      <c r="U156" s="6">
        <f t="shared" si="115"/>
        <v>4</v>
      </c>
      <c r="V156" s="6"/>
      <c r="W156" s="6" t="s">
        <v>836</v>
      </c>
      <c r="X156" s="6" t="s">
        <v>836</v>
      </c>
      <c r="Y156" s="6">
        <v>68.08</v>
      </c>
      <c r="Z156" s="10">
        <f t="shared" si="90"/>
        <v>10.159187620889748</v>
      </c>
      <c r="AA156" s="6">
        <v>15</v>
      </c>
      <c r="AB156" s="9" t="s">
        <v>222</v>
      </c>
      <c r="AC156" s="9" t="s">
        <v>222</v>
      </c>
      <c r="AD156" s="6">
        <v>4</v>
      </c>
      <c r="AE156" s="6"/>
      <c r="AF156" s="6">
        <f t="shared" si="143"/>
        <v>1.7940038684719537</v>
      </c>
      <c r="AG156" s="11">
        <f t="shared" si="144"/>
        <v>1.0375399749330345E-2</v>
      </c>
      <c r="AH156" s="6">
        <f t="shared" si="118"/>
        <v>9.16</v>
      </c>
      <c r="AI156" s="6">
        <f t="shared" si="119"/>
        <v>21.8</v>
      </c>
      <c r="AJ156" s="6">
        <f t="shared" si="120"/>
        <v>39.1</v>
      </c>
      <c r="AK156" s="6" t="e">
        <f t="shared" si="146"/>
        <v>#N/A</v>
      </c>
      <c r="AL156" s="6" t="e">
        <f t="shared" si="146"/>
        <v>#N/A</v>
      </c>
      <c r="AM156" s="6" t="e">
        <f t="shared" si="146"/>
        <v>#N/A</v>
      </c>
      <c r="AN156" s="6" t="e">
        <f t="shared" si="146"/>
        <v>#N/A</v>
      </c>
      <c r="AO156" s="6" t="e">
        <f t="shared" si="146"/>
        <v>#N/A</v>
      </c>
      <c r="AP156" s="8">
        <f t="shared" si="121"/>
        <v>3.28</v>
      </c>
      <c r="AQ156" s="8">
        <f t="shared" si="122"/>
        <v>0</v>
      </c>
      <c r="AR156" s="6">
        <f t="shared" si="123"/>
        <v>0</v>
      </c>
      <c r="AS156" s="42">
        <f t="shared" si="137"/>
        <v>126</v>
      </c>
      <c r="AT156" s="6">
        <f t="shared" si="147"/>
        <v>1.5649999999999999</v>
      </c>
      <c r="AU156" s="6">
        <f t="shared" si="147"/>
        <v>0.84399999999999997</v>
      </c>
      <c r="AV156" s="6">
        <f t="shared" si="147"/>
        <v>2.9590000000000001</v>
      </c>
      <c r="AW156" s="6">
        <f t="shared" si="147"/>
        <v>4.9740000000000002</v>
      </c>
      <c r="AX156" s="6">
        <f t="shared" si="147"/>
        <v>44.048000000000002</v>
      </c>
      <c r="AY156" s="6">
        <f t="shared" si="147"/>
        <v>36.481999999999999</v>
      </c>
      <c r="AZ156" s="6">
        <f t="shared" si="147"/>
        <v>6.8470000000000004</v>
      </c>
      <c r="BA156" s="6">
        <f t="shared" si="147"/>
        <v>2.2799999999999998</v>
      </c>
      <c r="BB156" s="6">
        <f t="shared" si="125"/>
        <v>9.06</v>
      </c>
      <c r="BC156" s="6">
        <f t="shared" si="126"/>
        <v>90.12</v>
      </c>
      <c r="BD156" s="6">
        <f t="shared" si="127"/>
        <v>0.86</v>
      </c>
      <c r="BE156" s="6">
        <f t="shared" si="128"/>
        <v>1.88</v>
      </c>
      <c r="BF156" s="6" t="e">
        <f t="shared" si="140"/>
        <v>#N/A</v>
      </c>
      <c r="BG156" s="6" t="e">
        <f t="shared" si="140"/>
        <v>#N/A</v>
      </c>
      <c r="BH156" s="6" t="e">
        <f t="shared" si="140"/>
        <v>#N/A</v>
      </c>
      <c r="BI156" s="6" t="e">
        <f t="shared" si="140"/>
        <v>#N/A</v>
      </c>
      <c r="BJ156" s="6">
        <f t="shared" si="141"/>
        <v>3.3</v>
      </c>
      <c r="BK156" s="6">
        <f t="shared" si="141"/>
        <v>2.4</v>
      </c>
      <c r="BL156" s="6">
        <f t="shared" si="141"/>
        <v>21.8</v>
      </c>
      <c r="BM156" s="6">
        <f t="shared" si="141"/>
        <v>1.5</v>
      </c>
      <c r="BN156" s="6">
        <f t="shared" si="141"/>
        <v>0.3</v>
      </c>
      <c r="BO156" s="6">
        <f t="shared" si="141"/>
        <v>1.1000000000000001</v>
      </c>
      <c r="BP156" s="6">
        <f t="shared" si="141"/>
        <v>2.2000000000000002</v>
      </c>
      <c r="BQ156" s="6">
        <f t="shared" si="141"/>
        <v>69.3</v>
      </c>
      <c r="BR156" s="6">
        <f t="shared" si="141"/>
        <v>2</v>
      </c>
      <c r="BS156" s="6">
        <f t="shared" si="141"/>
        <v>0.4</v>
      </c>
      <c r="BT156" s="6">
        <f t="shared" si="133"/>
        <v>0.4</v>
      </c>
      <c r="BU156" s="6">
        <f t="shared" si="133"/>
        <v>14.5</v>
      </c>
      <c r="BV156" s="6">
        <f t="shared" si="133"/>
        <v>5</v>
      </c>
      <c r="BW156" s="6">
        <f t="shared" si="133"/>
        <v>0.2</v>
      </c>
      <c r="BX156" s="6">
        <f t="shared" si="133"/>
        <v>2.2999999999999998</v>
      </c>
      <c r="BY156" s="6">
        <f t="shared" si="133"/>
        <v>0.2</v>
      </c>
      <c r="BZ156" s="6" t="str">
        <f t="shared" si="133"/>
        <v>BPQL</v>
      </c>
      <c r="CA156" s="6">
        <f t="shared" si="133"/>
        <v>0.1</v>
      </c>
      <c r="CB156" s="6" t="str">
        <f t="shared" si="133"/>
        <v>BPQL</v>
      </c>
    </row>
    <row r="157" spans="1:80" hidden="1" x14ac:dyDescent="0.2">
      <c r="A157" s="6">
        <v>155</v>
      </c>
      <c r="B157" s="6" t="b">
        <v>0</v>
      </c>
      <c r="C157" s="6" t="s">
        <v>833</v>
      </c>
      <c r="D157" s="6" t="s">
        <v>838</v>
      </c>
      <c r="E157" s="6" t="s">
        <v>790</v>
      </c>
      <c r="F157" s="6" t="s">
        <v>835</v>
      </c>
      <c r="G157" s="7">
        <v>2</v>
      </c>
      <c r="H157" s="7" t="s">
        <v>627</v>
      </c>
      <c r="I157" s="7" t="s">
        <v>983</v>
      </c>
      <c r="J157" s="6" t="s">
        <v>684</v>
      </c>
      <c r="K157" s="6" t="s">
        <v>30</v>
      </c>
      <c r="L157" s="10">
        <f t="shared" si="145"/>
        <v>16.493361431346415</v>
      </c>
      <c r="M157" s="6">
        <v>21</v>
      </c>
      <c r="N157" s="6"/>
      <c r="O157" s="6"/>
      <c r="P157" s="6">
        <v>40</v>
      </c>
      <c r="Q157" s="8">
        <f t="shared" si="131"/>
        <v>41.93429557153123</v>
      </c>
      <c r="R157" s="6">
        <v>6.5</v>
      </c>
      <c r="S157" s="6"/>
      <c r="T157" s="6">
        <v>1.1499999999999999</v>
      </c>
      <c r="U157" s="6">
        <f t="shared" si="115"/>
        <v>4</v>
      </c>
      <c r="V157" s="6"/>
      <c r="W157" s="6" t="s">
        <v>836</v>
      </c>
      <c r="X157" s="6" t="s">
        <v>836</v>
      </c>
      <c r="Y157" s="6">
        <v>68.08</v>
      </c>
      <c r="Z157" s="10">
        <f t="shared" si="90"/>
        <v>10.159187620889748</v>
      </c>
      <c r="AA157" s="6">
        <v>15</v>
      </c>
      <c r="AB157" s="9" t="s">
        <v>223</v>
      </c>
      <c r="AC157" s="9" t="s">
        <v>223</v>
      </c>
      <c r="AD157" s="6">
        <v>4</v>
      </c>
      <c r="AE157" s="6"/>
      <c r="AF157" s="6" t="e">
        <f t="shared" si="143"/>
        <v>#N/A</v>
      </c>
      <c r="AG157" s="11" t="e">
        <f t="shared" si="144"/>
        <v>#N/A</v>
      </c>
      <c r="AH157" s="6" t="e">
        <f t="shared" si="118"/>
        <v>#N/A</v>
      </c>
      <c r="AI157" s="6" t="e">
        <f t="shared" si="119"/>
        <v>#N/A</v>
      </c>
      <c r="AJ157" s="6" t="e">
        <f t="shared" si="120"/>
        <v>#N/A</v>
      </c>
      <c r="AK157" s="6" t="e">
        <f t="shared" si="146"/>
        <v>#N/A</v>
      </c>
      <c r="AL157" s="6" t="e">
        <f t="shared" si="146"/>
        <v>#N/A</v>
      </c>
      <c r="AM157" s="6" t="e">
        <f t="shared" si="146"/>
        <v>#N/A</v>
      </c>
      <c r="AN157" s="6" t="e">
        <f t="shared" si="146"/>
        <v>#N/A</v>
      </c>
      <c r="AO157" s="6" t="e">
        <f t="shared" si="146"/>
        <v>#N/A</v>
      </c>
      <c r="AP157" s="8" t="e">
        <f t="shared" si="121"/>
        <v>#N/A</v>
      </c>
      <c r="AQ157" s="8" t="e">
        <f t="shared" si="122"/>
        <v>#N/A</v>
      </c>
      <c r="AR157" s="6" t="e">
        <f t="shared" si="123"/>
        <v>#N/A</v>
      </c>
      <c r="AS157" s="42" t="e">
        <f t="shared" si="137"/>
        <v>#N/A</v>
      </c>
      <c r="AT157" s="6" t="e">
        <f t="shared" si="147"/>
        <v>#N/A</v>
      </c>
      <c r="AU157" s="6" t="e">
        <f t="shared" si="147"/>
        <v>#N/A</v>
      </c>
      <c r="AV157" s="6" t="e">
        <f t="shared" si="147"/>
        <v>#N/A</v>
      </c>
      <c r="AW157" s="6" t="e">
        <f t="shared" si="147"/>
        <v>#N/A</v>
      </c>
      <c r="AX157" s="6" t="e">
        <f t="shared" si="147"/>
        <v>#N/A</v>
      </c>
      <c r="AY157" s="6" t="e">
        <f t="shared" si="147"/>
        <v>#N/A</v>
      </c>
      <c r="AZ157" s="6" t="e">
        <f t="shared" si="147"/>
        <v>#N/A</v>
      </c>
      <c r="BA157" s="6" t="e">
        <f t="shared" si="147"/>
        <v>#N/A</v>
      </c>
      <c r="BB157" s="6" t="e">
        <f t="shared" si="125"/>
        <v>#N/A</v>
      </c>
      <c r="BC157" s="6" t="e">
        <f t="shared" si="126"/>
        <v>#N/A</v>
      </c>
      <c r="BD157" s="6" t="e">
        <f t="shared" si="127"/>
        <v>#N/A</v>
      </c>
      <c r="BE157" s="6" t="e">
        <f t="shared" si="128"/>
        <v>#N/A</v>
      </c>
      <c r="BF157" s="6" t="e">
        <f t="shared" si="140"/>
        <v>#N/A</v>
      </c>
      <c r="BG157" s="6" t="e">
        <f t="shared" si="140"/>
        <v>#N/A</v>
      </c>
      <c r="BH157" s="6" t="e">
        <f t="shared" si="140"/>
        <v>#N/A</v>
      </c>
      <c r="BI157" s="6" t="e">
        <f t="shared" si="140"/>
        <v>#N/A</v>
      </c>
      <c r="BJ157" s="6" t="e">
        <f t="shared" si="141"/>
        <v>#N/A</v>
      </c>
      <c r="BK157" s="6" t="e">
        <f t="shared" si="141"/>
        <v>#N/A</v>
      </c>
      <c r="BL157" s="6" t="e">
        <f t="shared" si="141"/>
        <v>#N/A</v>
      </c>
      <c r="BM157" s="6" t="e">
        <f t="shared" si="141"/>
        <v>#N/A</v>
      </c>
      <c r="BN157" s="6" t="e">
        <f t="shared" si="141"/>
        <v>#N/A</v>
      </c>
      <c r="BO157" s="6" t="e">
        <f t="shared" si="141"/>
        <v>#N/A</v>
      </c>
      <c r="BP157" s="6" t="e">
        <f t="shared" si="141"/>
        <v>#N/A</v>
      </c>
      <c r="BQ157" s="6" t="e">
        <f t="shared" si="141"/>
        <v>#N/A</v>
      </c>
      <c r="BR157" s="6" t="e">
        <f t="shared" si="141"/>
        <v>#N/A</v>
      </c>
      <c r="BS157" s="6" t="e">
        <f t="shared" si="141"/>
        <v>#N/A</v>
      </c>
      <c r="BT157" s="6" t="e">
        <f t="shared" si="133"/>
        <v>#N/A</v>
      </c>
      <c r="BU157" s="6" t="e">
        <f t="shared" si="133"/>
        <v>#N/A</v>
      </c>
      <c r="BV157" s="6" t="e">
        <f t="shared" si="133"/>
        <v>#N/A</v>
      </c>
      <c r="BW157" s="6" t="e">
        <f t="shared" si="133"/>
        <v>#N/A</v>
      </c>
      <c r="BX157" s="6" t="e">
        <f t="shared" si="133"/>
        <v>#N/A</v>
      </c>
      <c r="BY157" s="6" t="e">
        <f t="shared" si="133"/>
        <v>#N/A</v>
      </c>
      <c r="BZ157" s="6" t="e">
        <f t="shared" si="133"/>
        <v>#N/A</v>
      </c>
      <c r="CA157" s="6" t="e">
        <f t="shared" si="133"/>
        <v>#N/A</v>
      </c>
      <c r="CB157" s="6" t="e">
        <f t="shared" si="133"/>
        <v>#N/A</v>
      </c>
    </row>
    <row r="158" spans="1:80" hidden="1" x14ac:dyDescent="0.2">
      <c r="A158" s="6">
        <v>156</v>
      </c>
      <c r="B158" s="6" t="b">
        <v>0</v>
      </c>
      <c r="C158" s="6" t="s">
        <v>834</v>
      </c>
      <c r="D158" s="6" t="s">
        <v>839</v>
      </c>
      <c r="E158" s="6" t="s">
        <v>790</v>
      </c>
      <c r="F158" s="6" t="s">
        <v>835</v>
      </c>
      <c r="G158" s="7">
        <v>2</v>
      </c>
      <c r="H158" s="7" t="s">
        <v>627</v>
      </c>
      <c r="I158" s="7" t="s">
        <v>983</v>
      </c>
      <c r="J158" s="6" t="s">
        <v>684</v>
      </c>
      <c r="K158" s="6" t="s">
        <v>30</v>
      </c>
      <c r="L158" s="10">
        <f t="shared" si="145"/>
        <v>16.493361431346415</v>
      </c>
      <c r="M158" s="6">
        <v>21</v>
      </c>
      <c r="N158" s="6"/>
      <c r="O158" s="6"/>
      <c r="P158" s="6">
        <v>40</v>
      </c>
      <c r="Q158" s="8">
        <f t="shared" si="131"/>
        <v>41.93429557153123</v>
      </c>
      <c r="R158" s="6">
        <v>6.5</v>
      </c>
      <c r="S158" s="6"/>
      <c r="T158" s="6">
        <v>0.84799999999999998</v>
      </c>
      <c r="U158" s="6">
        <f t="shared" si="115"/>
        <v>4</v>
      </c>
      <c r="V158" s="6"/>
      <c r="W158" s="6" t="s">
        <v>836</v>
      </c>
      <c r="X158" s="6" t="s">
        <v>836</v>
      </c>
      <c r="Y158" s="6">
        <v>68.08</v>
      </c>
      <c r="Z158" s="10">
        <f t="shared" si="90"/>
        <v>10.159187620889748</v>
      </c>
      <c r="AA158" s="6">
        <v>15</v>
      </c>
      <c r="AB158" s="9" t="s">
        <v>234</v>
      </c>
      <c r="AC158" s="9" t="s">
        <v>234</v>
      </c>
      <c r="AD158" s="6">
        <v>4</v>
      </c>
      <c r="AE158" s="6"/>
      <c r="AF158" s="6" t="e">
        <f t="shared" si="143"/>
        <v>#N/A</v>
      </c>
      <c r="AG158" s="11" t="e">
        <f t="shared" si="144"/>
        <v>#N/A</v>
      </c>
      <c r="AH158" s="6" t="e">
        <f t="shared" si="118"/>
        <v>#N/A</v>
      </c>
      <c r="AI158" s="6" t="e">
        <f t="shared" si="119"/>
        <v>#N/A</v>
      </c>
      <c r="AJ158" s="6" t="e">
        <f t="shared" si="120"/>
        <v>#N/A</v>
      </c>
      <c r="AK158" s="6" t="e">
        <f t="shared" si="146"/>
        <v>#N/A</v>
      </c>
      <c r="AL158" s="6" t="e">
        <f t="shared" si="146"/>
        <v>#N/A</v>
      </c>
      <c r="AM158" s="6" t="e">
        <f t="shared" si="146"/>
        <v>#N/A</v>
      </c>
      <c r="AN158" s="6" t="e">
        <f t="shared" si="146"/>
        <v>#N/A</v>
      </c>
      <c r="AO158" s="6" t="e">
        <f t="shared" si="146"/>
        <v>#N/A</v>
      </c>
      <c r="AP158" s="8" t="e">
        <f t="shared" si="121"/>
        <v>#N/A</v>
      </c>
      <c r="AQ158" s="8" t="e">
        <f t="shared" si="122"/>
        <v>#N/A</v>
      </c>
      <c r="AR158" s="6" t="e">
        <f t="shared" si="123"/>
        <v>#N/A</v>
      </c>
      <c r="AS158" s="42" t="e">
        <f t="shared" si="137"/>
        <v>#N/A</v>
      </c>
      <c r="AT158" s="6" t="e">
        <f t="shared" si="147"/>
        <v>#N/A</v>
      </c>
      <c r="AU158" s="6" t="e">
        <f t="shared" si="147"/>
        <v>#N/A</v>
      </c>
      <c r="AV158" s="6" t="e">
        <f t="shared" si="147"/>
        <v>#N/A</v>
      </c>
      <c r="AW158" s="6" t="e">
        <f t="shared" si="147"/>
        <v>#N/A</v>
      </c>
      <c r="AX158" s="6" t="e">
        <f t="shared" si="147"/>
        <v>#N/A</v>
      </c>
      <c r="AY158" s="6" t="e">
        <f t="shared" si="147"/>
        <v>#N/A</v>
      </c>
      <c r="AZ158" s="6" t="e">
        <f t="shared" si="147"/>
        <v>#N/A</v>
      </c>
      <c r="BA158" s="6" t="e">
        <f t="shared" si="147"/>
        <v>#N/A</v>
      </c>
      <c r="BB158" s="6" t="e">
        <f t="shared" si="125"/>
        <v>#N/A</v>
      </c>
      <c r="BC158" s="6" t="e">
        <f t="shared" si="126"/>
        <v>#N/A</v>
      </c>
      <c r="BD158" s="6" t="e">
        <f t="shared" si="127"/>
        <v>#N/A</v>
      </c>
      <c r="BE158" s="6" t="e">
        <f t="shared" si="128"/>
        <v>#N/A</v>
      </c>
      <c r="BF158" s="6" t="e">
        <f t="shared" si="140"/>
        <v>#N/A</v>
      </c>
      <c r="BG158" s="6" t="e">
        <f t="shared" si="140"/>
        <v>#N/A</v>
      </c>
      <c r="BH158" s="6" t="e">
        <f t="shared" si="140"/>
        <v>#N/A</v>
      </c>
      <c r="BI158" s="6" t="e">
        <f t="shared" si="140"/>
        <v>#N/A</v>
      </c>
      <c r="BJ158" s="6" t="e">
        <f t="shared" si="141"/>
        <v>#N/A</v>
      </c>
      <c r="BK158" s="6" t="e">
        <f t="shared" si="141"/>
        <v>#N/A</v>
      </c>
      <c r="BL158" s="6" t="e">
        <f t="shared" si="141"/>
        <v>#N/A</v>
      </c>
      <c r="BM158" s="6" t="e">
        <f t="shared" si="141"/>
        <v>#N/A</v>
      </c>
      <c r="BN158" s="6" t="e">
        <f t="shared" si="141"/>
        <v>#N/A</v>
      </c>
      <c r="BO158" s="6" t="e">
        <f t="shared" si="141"/>
        <v>#N/A</v>
      </c>
      <c r="BP158" s="6" t="e">
        <f t="shared" si="141"/>
        <v>#N/A</v>
      </c>
      <c r="BQ158" s="6" t="e">
        <f t="shared" si="141"/>
        <v>#N/A</v>
      </c>
      <c r="BR158" s="6" t="e">
        <f t="shared" si="141"/>
        <v>#N/A</v>
      </c>
      <c r="BS158" s="6" t="e">
        <f t="shared" si="141"/>
        <v>#N/A</v>
      </c>
      <c r="BT158" s="6" t="e">
        <f t="shared" si="133"/>
        <v>#N/A</v>
      </c>
      <c r="BU158" s="6" t="e">
        <f t="shared" si="133"/>
        <v>#N/A</v>
      </c>
      <c r="BV158" s="6" t="e">
        <f t="shared" si="133"/>
        <v>#N/A</v>
      </c>
      <c r="BW158" s="6" t="e">
        <f t="shared" si="133"/>
        <v>#N/A</v>
      </c>
      <c r="BX158" s="6" t="e">
        <f t="shared" si="133"/>
        <v>#N/A</v>
      </c>
      <c r="BY158" s="6" t="e">
        <f t="shared" si="133"/>
        <v>#N/A</v>
      </c>
      <c r="BZ158" s="6" t="e">
        <f t="shared" si="133"/>
        <v>#N/A</v>
      </c>
      <c r="CA158" s="6" t="e">
        <f t="shared" si="133"/>
        <v>#N/A</v>
      </c>
      <c r="CB158" s="6" t="e">
        <f t="shared" si="133"/>
        <v>#N/A</v>
      </c>
    </row>
    <row r="159" spans="1:80" hidden="1" x14ac:dyDescent="0.2">
      <c r="A159" s="6">
        <v>157</v>
      </c>
      <c r="B159" s="6" t="b">
        <v>0</v>
      </c>
      <c r="C159" s="6" t="s">
        <v>969</v>
      </c>
      <c r="D159" s="6" t="s">
        <v>654</v>
      </c>
      <c r="E159" s="6" t="s">
        <v>350</v>
      </c>
      <c r="F159" s="6" t="s">
        <v>961</v>
      </c>
      <c r="G159" s="7">
        <v>1</v>
      </c>
      <c r="H159" s="7" t="s">
        <v>627</v>
      </c>
      <c r="I159" s="7" t="s">
        <v>983</v>
      </c>
      <c r="J159" s="6" t="s">
        <v>978</v>
      </c>
      <c r="K159" s="6" t="s">
        <v>30</v>
      </c>
      <c r="L159" s="10">
        <v>16.571999999999999</v>
      </c>
      <c r="M159" s="6">
        <v>21.1</v>
      </c>
      <c r="N159" s="6"/>
      <c r="O159" s="6"/>
      <c r="P159" s="6">
        <v>40</v>
      </c>
      <c r="Q159" s="8">
        <f>Y161*Y159/L159</f>
        <v>358.20304127443876</v>
      </c>
      <c r="R159" s="6">
        <v>7</v>
      </c>
      <c r="S159" s="6"/>
      <c r="T159" s="6"/>
      <c r="U159" s="6">
        <f t="shared" si="115"/>
        <v>0</v>
      </c>
      <c r="V159" s="6"/>
      <c r="W159" s="6" t="s">
        <v>979</v>
      </c>
      <c r="X159" s="6" t="s">
        <v>979</v>
      </c>
      <c r="Y159" s="6">
        <v>54.48</v>
      </c>
      <c r="Z159" s="10">
        <f t="shared" si="90"/>
        <v>12.3</v>
      </c>
      <c r="AA159" s="6" t="s">
        <v>648</v>
      </c>
      <c r="AB159" s="9" t="s">
        <v>980</v>
      </c>
      <c r="AC159" s="9"/>
      <c r="AD159" s="6">
        <v>105.08499999999999</v>
      </c>
      <c r="AE159" s="6">
        <v>0.85</v>
      </c>
      <c r="AF159" s="6" t="e">
        <f t="shared" si="143"/>
        <v>#N/A</v>
      </c>
      <c r="AG159" s="11" t="e">
        <f>(AF159*AD159)/(Y161*Y159)</f>
        <v>#N/A</v>
      </c>
      <c r="AH159" s="6" t="e">
        <f t="shared" si="118"/>
        <v>#N/A</v>
      </c>
      <c r="AI159" s="6" t="e">
        <f t="shared" si="119"/>
        <v>#N/A</v>
      </c>
      <c r="AJ159" s="6" t="e">
        <f t="shared" si="120"/>
        <v>#N/A</v>
      </c>
      <c r="AK159" s="6" t="e">
        <f t="shared" si="146"/>
        <v>#N/A</v>
      </c>
      <c r="AL159" s="6" t="e">
        <f t="shared" si="146"/>
        <v>#N/A</v>
      </c>
      <c r="AM159" s="6" t="e">
        <f t="shared" si="146"/>
        <v>#N/A</v>
      </c>
      <c r="AN159" s="6" t="e">
        <f t="shared" si="146"/>
        <v>#N/A</v>
      </c>
      <c r="AO159" s="6" t="e">
        <f t="shared" si="146"/>
        <v>#N/A</v>
      </c>
      <c r="AP159" s="8" t="e">
        <f t="shared" si="121"/>
        <v>#N/A</v>
      </c>
      <c r="AQ159" s="8" t="e">
        <f t="shared" si="122"/>
        <v>#N/A</v>
      </c>
      <c r="AR159" s="6" t="e">
        <f t="shared" si="123"/>
        <v>#N/A</v>
      </c>
      <c r="AS159" s="42" t="e">
        <f t="shared" ref="AS159:AS170" si="148">VLOOKUP(C159,data_HCP,2,FALSE)</f>
        <v>#N/A</v>
      </c>
      <c r="AT159" s="6" t="e">
        <f t="shared" si="147"/>
        <v>#N/A</v>
      </c>
      <c r="AU159" s="6" t="e">
        <f t="shared" si="147"/>
        <v>#N/A</v>
      </c>
      <c r="AV159" s="6" t="e">
        <f t="shared" si="147"/>
        <v>#N/A</v>
      </c>
      <c r="AW159" s="6" t="e">
        <f t="shared" si="147"/>
        <v>#N/A</v>
      </c>
      <c r="AX159" s="6" t="e">
        <f t="shared" si="147"/>
        <v>#N/A</v>
      </c>
      <c r="AY159" s="6" t="e">
        <f t="shared" si="147"/>
        <v>#N/A</v>
      </c>
      <c r="AZ159" s="6" t="e">
        <f t="shared" si="147"/>
        <v>#N/A</v>
      </c>
      <c r="BA159" s="6" t="e">
        <f t="shared" si="147"/>
        <v>#N/A</v>
      </c>
      <c r="BB159" s="6" t="e">
        <f t="shared" si="125"/>
        <v>#N/A</v>
      </c>
      <c r="BC159" s="6" t="e">
        <f t="shared" si="126"/>
        <v>#N/A</v>
      </c>
      <c r="BD159" s="6" t="e">
        <f t="shared" si="127"/>
        <v>#N/A</v>
      </c>
      <c r="BE159" s="6" t="e">
        <f t="shared" si="128"/>
        <v>#N/A</v>
      </c>
      <c r="BF159" s="6" t="e">
        <f t="shared" si="140"/>
        <v>#N/A</v>
      </c>
      <c r="BG159" s="6" t="e">
        <f t="shared" si="140"/>
        <v>#N/A</v>
      </c>
      <c r="BH159" s="6" t="e">
        <f t="shared" si="140"/>
        <v>#N/A</v>
      </c>
      <c r="BI159" s="6" t="e">
        <f t="shared" si="140"/>
        <v>#N/A</v>
      </c>
      <c r="BJ159" s="6" t="e">
        <f t="shared" si="141"/>
        <v>#N/A</v>
      </c>
      <c r="BK159" s="6" t="e">
        <f t="shared" si="141"/>
        <v>#N/A</v>
      </c>
      <c r="BL159" s="6" t="e">
        <f t="shared" si="141"/>
        <v>#N/A</v>
      </c>
      <c r="BM159" s="6" t="e">
        <f t="shared" si="141"/>
        <v>#N/A</v>
      </c>
      <c r="BN159" s="6" t="e">
        <f t="shared" si="141"/>
        <v>#N/A</v>
      </c>
      <c r="BO159" s="6" t="e">
        <f t="shared" si="141"/>
        <v>#N/A</v>
      </c>
      <c r="BP159" s="6" t="e">
        <f t="shared" si="141"/>
        <v>#N/A</v>
      </c>
      <c r="BQ159" s="6" t="e">
        <f t="shared" si="141"/>
        <v>#N/A</v>
      </c>
      <c r="BR159" s="6" t="e">
        <f t="shared" si="141"/>
        <v>#N/A</v>
      </c>
      <c r="BS159" s="6" t="e">
        <f t="shared" si="141"/>
        <v>#N/A</v>
      </c>
      <c r="BT159" s="6" t="e">
        <f t="shared" si="133"/>
        <v>#N/A</v>
      </c>
      <c r="BU159" s="6" t="e">
        <f t="shared" si="133"/>
        <v>#N/A</v>
      </c>
      <c r="BV159" s="6" t="e">
        <f t="shared" si="133"/>
        <v>#N/A</v>
      </c>
      <c r="BW159" s="6" t="e">
        <f t="shared" si="133"/>
        <v>#N/A</v>
      </c>
      <c r="BX159" s="6" t="e">
        <f t="shared" si="133"/>
        <v>#N/A</v>
      </c>
      <c r="BY159" s="6" t="e">
        <f t="shared" si="133"/>
        <v>#N/A</v>
      </c>
      <c r="BZ159" s="6" t="e">
        <f t="shared" si="133"/>
        <v>#N/A</v>
      </c>
      <c r="CA159" s="6" t="e">
        <f t="shared" si="133"/>
        <v>#N/A</v>
      </c>
      <c r="CB159" s="6" t="e">
        <f t="shared" si="133"/>
        <v>#N/A</v>
      </c>
    </row>
    <row r="160" spans="1:80" hidden="1" x14ac:dyDescent="0.2">
      <c r="A160" s="6">
        <v>158</v>
      </c>
      <c r="B160" s="6" t="b">
        <v>0</v>
      </c>
      <c r="C160" s="6" t="s">
        <v>970</v>
      </c>
      <c r="D160" s="6" t="s">
        <v>654</v>
      </c>
      <c r="E160" s="6" t="s">
        <v>350</v>
      </c>
      <c r="F160" s="6" t="s">
        <v>961</v>
      </c>
      <c r="G160" s="7">
        <v>2</v>
      </c>
      <c r="H160" s="7" t="s">
        <v>627</v>
      </c>
      <c r="I160" s="7" t="s">
        <v>983</v>
      </c>
      <c r="J160" s="6" t="s">
        <v>978</v>
      </c>
      <c r="K160" s="6" t="s">
        <v>30</v>
      </c>
      <c r="L160" s="10">
        <v>16.571999999999999</v>
      </c>
      <c r="M160" s="6">
        <v>21.1</v>
      </c>
      <c r="N160" s="6"/>
      <c r="O160" s="6"/>
      <c r="P160" s="6">
        <v>40</v>
      </c>
      <c r="Q160" s="8">
        <f t="shared" si="131"/>
        <v>40.435916002896455</v>
      </c>
      <c r="R160" s="6">
        <v>7</v>
      </c>
      <c r="S160" s="6"/>
      <c r="T160" s="6"/>
      <c r="U160" s="6">
        <f t="shared" si="115"/>
        <v>0</v>
      </c>
      <c r="V160" s="6"/>
      <c r="W160" s="6" t="s">
        <v>979</v>
      </c>
      <c r="X160" s="6" t="s">
        <v>979</v>
      </c>
      <c r="Y160" s="6">
        <v>54.48</v>
      </c>
      <c r="Z160" s="10">
        <f t="shared" si="90"/>
        <v>12.3</v>
      </c>
      <c r="AA160" s="6" t="s">
        <v>648</v>
      </c>
      <c r="AB160" s="9" t="s">
        <v>980</v>
      </c>
      <c r="AC160" s="9"/>
      <c r="AD160" s="6">
        <v>53.085999999999999</v>
      </c>
      <c r="AE160" s="6">
        <v>1.1399999999999999</v>
      </c>
      <c r="AF160" s="6" t="e">
        <f t="shared" si="143"/>
        <v>#N/A</v>
      </c>
      <c r="AG160" s="11" t="e">
        <f t="shared" si="144"/>
        <v>#N/A</v>
      </c>
      <c r="AH160" s="6" t="e">
        <f t="shared" si="118"/>
        <v>#N/A</v>
      </c>
      <c r="AI160" s="6" t="e">
        <f t="shared" si="119"/>
        <v>#N/A</v>
      </c>
      <c r="AJ160" s="6" t="e">
        <f t="shared" si="120"/>
        <v>#N/A</v>
      </c>
      <c r="AK160" s="6" t="e">
        <f t="shared" si="146"/>
        <v>#N/A</v>
      </c>
      <c r="AL160" s="6" t="e">
        <f t="shared" si="146"/>
        <v>#N/A</v>
      </c>
      <c r="AM160" s="6" t="e">
        <f t="shared" si="146"/>
        <v>#N/A</v>
      </c>
      <c r="AN160" s="6" t="e">
        <f t="shared" si="146"/>
        <v>#N/A</v>
      </c>
      <c r="AO160" s="6" t="e">
        <f t="shared" si="146"/>
        <v>#N/A</v>
      </c>
      <c r="AP160" s="8" t="e">
        <f t="shared" si="121"/>
        <v>#N/A</v>
      </c>
      <c r="AQ160" s="8" t="e">
        <f t="shared" si="122"/>
        <v>#N/A</v>
      </c>
      <c r="AR160" s="6" t="e">
        <f t="shared" si="123"/>
        <v>#N/A</v>
      </c>
      <c r="AS160" s="42" t="e">
        <f t="shared" si="148"/>
        <v>#N/A</v>
      </c>
      <c r="AT160" s="6" t="e">
        <f t="shared" si="147"/>
        <v>#N/A</v>
      </c>
      <c r="AU160" s="6" t="e">
        <f t="shared" si="147"/>
        <v>#N/A</v>
      </c>
      <c r="AV160" s="6" t="e">
        <f t="shared" si="147"/>
        <v>#N/A</v>
      </c>
      <c r="AW160" s="6" t="e">
        <f t="shared" si="147"/>
        <v>#N/A</v>
      </c>
      <c r="AX160" s="6" t="e">
        <f t="shared" si="147"/>
        <v>#N/A</v>
      </c>
      <c r="AY160" s="6" t="e">
        <f t="shared" si="147"/>
        <v>#N/A</v>
      </c>
      <c r="AZ160" s="6" t="e">
        <f t="shared" si="147"/>
        <v>#N/A</v>
      </c>
      <c r="BA160" s="6" t="e">
        <f t="shared" si="147"/>
        <v>#N/A</v>
      </c>
      <c r="BB160" s="6" t="e">
        <f t="shared" si="125"/>
        <v>#N/A</v>
      </c>
      <c r="BC160" s="6" t="e">
        <f t="shared" si="126"/>
        <v>#N/A</v>
      </c>
      <c r="BD160" s="6" t="e">
        <f t="shared" si="127"/>
        <v>#N/A</v>
      </c>
      <c r="BE160" s="6" t="e">
        <f t="shared" si="128"/>
        <v>#N/A</v>
      </c>
      <c r="BF160" s="6" t="e">
        <f t="shared" si="140"/>
        <v>#N/A</v>
      </c>
      <c r="BG160" s="6" t="e">
        <f t="shared" si="140"/>
        <v>#N/A</v>
      </c>
      <c r="BH160" s="6" t="e">
        <f t="shared" si="140"/>
        <v>#N/A</v>
      </c>
      <c r="BI160" s="6" t="e">
        <f t="shared" si="140"/>
        <v>#N/A</v>
      </c>
      <c r="BJ160" s="6" t="e">
        <f t="shared" si="141"/>
        <v>#N/A</v>
      </c>
      <c r="BK160" s="6" t="e">
        <f t="shared" si="141"/>
        <v>#N/A</v>
      </c>
      <c r="BL160" s="6" t="e">
        <f t="shared" si="141"/>
        <v>#N/A</v>
      </c>
      <c r="BM160" s="6" t="e">
        <f t="shared" si="141"/>
        <v>#N/A</v>
      </c>
      <c r="BN160" s="6" t="e">
        <f t="shared" si="141"/>
        <v>#N/A</v>
      </c>
      <c r="BO160" s="6" t="e">
        <f t="shared" si="141"/>
        <v>#N/A</v>
      </c>
      <c r="BP160" s="6" t="e">
        <f t="shared" si="141"/>
        <v>#N/A</v>
      </c>
      <c r="BQ160" s="6" t="e">
        <f t="shared" si="141"/>
        <v>#N/A</v>
      </c>
      <c r="BR160" s="6" t="e">
        <f t="shared" si="141"/>
        <v>#N/A</v>
      </c>
      <c r="BS160" s="6" t="e">
        <f t="shared" si="141"/>
        <v>#N/A</v>
      </c>
      <c r="BT160" s="6" t="e">
        <f t="shared" si="133"/>
        <v>#N/A</v>
      </c>
      <c r="BU160" s="6" t="e">
        <f t="shared" si="133"/>
        <v>#N/A</v>
      </c>
      <c r="BV160" s="6" t="e">
        <f t="shared" si="133"/>
        <v>#N/A</v>
      </c>
      <c r="BW160" s="6" t="e">
        <f t="shared" si="133"/>
        <v>#N/A</v>
      </c>
      <c r="BX160" s="6" t="e">
        <f t="shared" si="133"/>
        <v>#N/A</v>
      </c>
      <c r="BY160" s="6" t="e">
        <f t="shared" si="133"/>
        <v>#N/A</v>
      </c>
      <c r="BZ160" s="6" t="e">
        <f t="shared" si="133"/>
        <v>#N/A</v>
      </c>
      <c r="CA160" s="6" t="e">
        <f t="shared" si="133"/>
        <v>#N/A</v>
      </c>
      <c r="CB160" s="6" t="e">
        <f t="shared" si="133"/>
        <v>#N/A</v>
      </c>
    </row>
    <row r="161" spans="1:80" x14ac:dyDescent="0.2">
      <c r="A161" s="6">
        <v>159</v>
      </c>
      <c r="B161" s="6" t="b">
        <v>1</v>
      </c>
      <c r="C161" s="6" t="s">
        <v>971</v>
      </c>
      <c r="D161" s="6" t="s">
        <v>981</v>
      </c>
      <c r="E161" s="6" t="s">
        <v>350</v>
      </c>
      <c r="F161" s="6" t="s">
        <v>961</v>
      </c>
      <c r="G161" s="7">
        <v>1</v>
      </c>
      <c r="H161" s="7" t="s">
        <v>627</v>
      </c>
      <c r="I161" s="7" t="s">
        <v>1099</v>
      </c>
      <c r="J161" s="6" t="s">
        <v>978</v>
      </c>
      <c r="K161" s="6" t="s">
        <v>30</v>
      </c>
      <c r="L161" s="10">
        <v>16.571999999999999</v>
      </c>
      <c r="M161" s="6">
        <v>21.1</v>
      </c>
      <c r="N161" s="6"/>
      <c r="O161" s="6"/>
      <c r="P161" s="6">
        <v>40</v>
      </c>
      <c r="Q161" s="8">
        <f t="shared" si="131"/>
        <v>80.871832005792911</v>
      </c>
      <c r="R161" s="6">
        <v>7</v>
      </c>
      <c r="S161" s="6"/>
      <c r="T161" s="6"/>
      <c r="U161" s="6">
        <f t="shared" si="115"/>
        <v>0</v>
      </c>
      <c r="V161" s="6"/>
      <c r="W161" s="6" t="s">
        <v>979</v>
      </c>
      <c r="X161" s="6" t="s">
        <v>979</v>
      </c>
      <c r="Y161" s="6">
        <v>108.96</v>
      </c>
      <c r="Z161" s="10">
        <f t="shared" si="90"/>
        <v>12.3</v>
      </c>
      <c r="AA161" s="6" t="s">
        <v>648</v>
      </c>
      <c r="AB161" s="9" t="s">
        <v>1141</v>
      </c>
      <c r="AC161" s="9" t="s">
        <v>1141</v>
      </c>
      <c r="AD161" s="6">
        <v>158.17099999999999</v>
      </c>
      <c r="AE161" s="6">
        <v>0.95</v>
      </c>
      <c r="AF161" s="6">
        <f t="shared" si="143"/>
        <v>0.91</v>
      </c>
      <c r="AG161" s="11" t="e">
        <f>(AF161*AD161)/(Z161*#REF!)</f>
        <v>#REF!</v>
      </c>
      <c r="AH161" s="6">
        <f t="shared" si="118"/>
        <v>9.19</v>
      </c>
      <c r="AI161" s="6">
        <f t="shared" si="119"/>
        <v>5.4</v>
      </c>
      <c r="AJ161" s="6">
        <f t="shared" si="120"/>
        <v>78.7</v>
      </c>
      <c r="AK161" s="6" t="e">
        <f t="shared" si="146"/>
        <v>#N/A</v>
      </c>
      <c r="AL161" s="6" t="e">
        <f t="shared" si="146"/>
        <v>#N/A</v>
      </c>
      <c r="AM161" s="6" t="e">
        <f t="shared" si="146"/>
        <v>#N/A</v>
      </c>
      <c r="AN161" s="6" t="e">
        <f t="shared" si="146"/>
        <v>#N/A</v>
      </c>
      <c r="AO161" s="6" t="e">
        <f t="shared" si="146"/>
        <v>#N/A</v>
      </c>
      <c r="AP161" s="8">
        <f t="shared" si="121"/>
        <v>1.59</v>
      </c>
      <c r="AQ161" s="8">
        <f t="shared" si="122"/>
        <v>98.4</v>
      </c>
      <c r="AR161" s="6" t="str">
        <f t="shared" si="123"/>
        <v>BPQL</v>
      </c>
      <c r="AS161" s="42" t="e">
        <f t="shared" si="148"/>
        <v>#N/A</v>
      </c>
      <c r="AT161" s="6" t="str">
        <f t="shared" si="147"/>
        <v>BDL</v>
      </c>
      <c r="AU161" s="6" t="str">
        <f t="shared" si="147"/>
        <v>BDL</v>
      </c>
      <c r="AV161" s="6" t="str">
        <f t="shared" si="147"/>
        <v>BDL</v>
      </c>
      <c r="AW161" s="6" t="str">
        <f t="shared" si="147"/>
        <v>BDL</v>
      </c>
      <c r="AX161" s="6">
        <f t="shared" si="147"/>
        <v>0.42799999999999999</v>
      </c>
      <c r="AY161" s="6" t="str">
        <f t="shared" si="147"/>
        <v>BDL</v>
      </c>
      <c r="AZ161" s="6" t="str">
        <f t="shared" si="147"/>
        <v>BDL</v>
      </c>
      <c r="BA161" s="6">
        <f t="shared" si="147"/>
        <v>99.572000000000003</v>
      </c>
      <c r="BB161" s="6" t="e">
        <f t="shared" si="125"/>
        <v>#N/A</v>
      </c>
      <c r="BC161" s="6" t="e">
        <f t="shared" si="126"/>
        <v>#N/A</v>
      </c>
      <c r="BD161" s="6" t="e">
        <f t="shared" si="127"/>
        <v>#N/A</v>
      </c>
      <c r="BE161" s="6" t="e">
        <f t="shared" si="128"/>
        <v>#N/A</v>
      </c>
      <c r="BF161" s="6" t="e">
        <f t="shared" si="140"/>
        <v>#N/A</v>
      </c>
      <c r="BG161" s="6" t="e">
        <f t="shared" si="140"/>
        <v>#N/A</v>
      </c>
      <c r="BH161" s="6" t="e">
        <f t="shared" si="140"/>
        <v>#N/A</v>
      </c>
      <c r="BI161" s="6" t="e">
        <f t="shared" si="140"/>
        <v>#N/A</v>
      </c>
      <c r="BJ161" s="6">
        <f t="shared" si="141"/>
        <v>2.2000000000000002</v>
      </c>
      <c r="BK161" s="6">
        <f t="shared" si="141"/>
        <v>1.5</v>
      </c>
      <c r="BL161" s="6">
        <f t="shared" si="141"/>
        <v>23.3</v>
      </c>
      <c r="BM161" s="6">
        <f t="shared" si="141"/>
        <v>1</v>
      </c>
      <c r="BN161" s="6">
        <f t="shared" si="141"/>
        <v>0.2</v>
      </c>
      <c r="BO161" s="6">
        <f t="shared" si="141"/>
        <v>1</v>
      </c>
      <c r="BP161" s="6">
        <f t="shared" si="141"/>
        <v>1.6</v>
      </c>
      <c r="BQ161" s="6">
        <f t="shared" si="141"/>
        <v>70.2</v>
      </c>
      <c r="BR161" s="6">
        <f t="shared" si="141"/>
        <v>1.5</v>
      </c>
      <c r="BS161" s="6">
        <f t="shared" si="141"/>
        <v>0.3</v>
      </c>
      <c r="BT161" s="6">
        <f t="shared" si="133"/>
        <v>0.1</v>
      </c>
      <c r="BU161" s="6">
        <f t="shared" si="133"/>
        <v>14.8</v>
      </c>
      <c r="BV161" s="6">
        <f t="shared" si="133"/>
        <v>5.9</v>
      </c>
      <c r="BW161" s="6" t="str">
        <f t="shared" si="133"/>
        <v>BPQL</v>
      </c>
      <c r="BX161" s="6">
        <f t="shared" si="133"/>
        <v>2.5</v>
      </c>
      <c r="BY161" s="6">
        <f t="shared" si="133"/>
        <v>0</v>
      </c>
      <c r="BZ161" s="6">
        <f t="shared" si="133"/>
        <v>0.2</v>
      </c>
      <c r="CA161" s="6">
        <f t="shared" si="133"/>
        <v>0.1</v>
      </c>
      <c r="CB161" s="6" t="str">
        <f t="shared" si="133"/>
        <v>BPQL</v>
      </c>
    </row>
    <row r="162" spans="1:80" x14ac:dyDescent="0.2">
      <c r="A162" s="6">
        <v>160</v>
      </c>
      <c r="B162" s="6" t="b">
        <v>1</v>
      </c>
      <c r="C162" s="6" t="s">
        <v>972</v>
      </c>
      <c r="D162" s="6" t="s">
        <v>653</v>
      </c>
      <c r="E162" s="6" t="s">
        <v>350</v>
      </c>
      <c r="F162" s="6" t="s">
        <v>961</v>
      </c>
      <c r="G162" s="7">
        <v>1</v>
      </c>
      <c r="H162" s="7" t="s">
        <v>627</v>
      </c>
      <c r="I162" s="7" t="s">
        <v>1099</v>
      </c>
      <c r="J162" s="6" t="s">
        <v>978</v>
      </c>
      <c r="K162" s="6" t="s">
        <v>30</v>
      </c>
      <c r="L162" s="10">
        <v>16.571999999999999</v>
      </c>
      <c r="M162" s="6">
        <v>21.1</v>
      </c>
      <c r="N162" s="6"/>
      <c r="O162" s="6"/>
      <c r="P162" s="6">
        <v>40</v>
      </c>
      <c r="Q162" s="8">
        <f t="shared" si="131"/>
        <v>40.435916002896455</v>
      </c>
      <c r="R162" s="6">
        <v>7</v>
      </c>
      <c r="S162" s="6"/>
      <c r="T162" s="6"/>
      <c r="U162" s="6">
        <f t="shared" si="115"/>
        <v>0</v>
      </c>
      <c r="V162" s="6"/>
      <c r="W162" s="6" t="s">
        <v>979</v>
      </c>
      <c r="X162" s="6" t="s">
        <v>979</v>
      </c>
      <c r="Y162" s="6">
        <v>54.48</v>
      </c>
      <c r="Z162" s="10">
        <f t="shared" si="90"/>
        <v>12.3</v>
      </c>
      <c r="AA162" s="6" t="s">
        <v>648</v>
      </c>
      <c r="AB162" s="9" t="s">
        <v>219</v>
      </c>
      <c r="AC162" s="9" t="s">
        <v>231</v>
      </c>
      <c r="AD162" s="6">
        <v>25.361000000000001</v>
      </c>
      <c r="AE162" s="6">
        <v>21.5</v>
      </c>
      <c r="AF162" s="6">
        <f t="shared" si="143"/>
        <v>22.98</v>
      </c>
      <c r="AG162" s="11">
        <f t="shared" si="144"/>
        <v>0.8697094480856703</v>
      </c>
      <c r="AH162" s="6">
        <f t="shared" si="118"/>
        <v>9.1199999999999992</v>
      </c>
      <c r="AI162" s="6">
        <f t="shared" si="119"/>
        <v>28.4</v>
      </c>
      <c r="AJ162" s="6">
        <f t="shared" si="120"/>
        <v>6</v>
      </c>
      <c r="AK162" s="6" t="e">
        <f t="shared" si="146"/>
        <v>#N/A</v>
      </c>
      <c r="AL162" s="6" t="e">
        <f t="shared" si="146"/>
        <v>#N/A</v>
      </c>
      <c r="AM162" s="6" t="e">
        <f t="shared" si="146"/>
        <v>#N/A</v>
      </c>
      <c r="AN162" s="6" t="e">
        <f t="shared" si="146"/>
        <v>#N/A</v>
      </c>
      <c r="AO162" s="6" t="e">
        <f t="shared" si="146"/>
        <v>#N/A</v>
      </c>
      <c r="AP162" s="8">
        <f t="shared" si="121"/>
        <v>0.4</v>
      </c>
      <c r="AQ162" s="8">
        <f t="shared" si="122"/>
        <v>99.53</v>
      </c>
      <c r="AR162" s="6" t="str">
        <f t="shared" si="123"/>
        <v>BPQL</v>
      </c>
      <c r="AS162" s="42">
        <f t="shared" si="148"/>
        <v>76.599999999999994</v>
      </c>
      <c r="AT162" s="6">
        <f t="shared" si="147"/>
        <v>2.62</v>
      </c>
      <c r="AU162" s="6">
        <f t="shared" si="147"/>
        <v>3.7029999999999998</v>
      </c>
      <c r="AV162" s="6">
        <f t="shared" si="147"/>
        <v>9.3350000000000009</v>
      </c>
      <c r="AW162" s="6">
        <f t="shared" si="147"/>
        <v>13.513999999999999</v>
      </c>
      <c r="AX162" s="6">
        <f t="shared" si="147"/>
        <v>62.908000000000001</v>
      </c>
      <c r="AY162" s="6">
        <f t="shared" si="147"/>
        <v>6.25</v>
      </c>
      <c r="AZ162" s="6">
        <f t="shared" si="147"/>
        <v>0.745</v>
      </c>
      <c r="BA162" s="6">
        <f t="shared" si="147"/>
        <v>0.92500000000000004</v>
      </c>
      <c r="BB162" s="6" t="e">
        <f t="shared" si="125"/>
        <v>#N/A</v>
      </c>
      <c r="BC162" s="6" t="e">
        <f t="shared" si="126"/>
        <v>#N/A</v>
      </c>
      <c r="BD162" s="6" t="e">
        <f t="shared" si="127"/>
        <v>#N/A</v>
      </c>
      <c r="BE162" s="6" t="e">
        <f t="shared" si="128"/>
        <v>#N/A</v>
      </c>
      <c r="BF162" s="6" t="e">
        <f t="shared" si="140"/>
        <v>#N/A</v>
      </c>
      <c r="BG162" s="6" t="e">
        <f t="shared" si="140"/>
        <v>#N/A</v>
      </c>
      <c r="BH162" s="6" t="e">
        <f t="shared" si="140"/>
        <v>#N/A</v>
      </c>
      <c r="BI162" s="6" t="e">
        <f t="shared" si="140"/>
        <v>#N/A</v>
      </c>
      <c r="BJ162" s="6">
        <f t="shared" si="141"/>
        <v>2.2999999999999998</v>
      </c>
      <c r="BK162" s="6">
        <f t="shared" si="141"/>
        <v>1.8</v>
      </c>
      <c r="BL162" s="6">
        <f t="shared" si="141"/>
        <v>22.8</v>
      </c>
      <c r="BM162" s="6">
        <f t="shared" si="141"/>
        <v>1.1000000000000001</v>
      </c>
      <c r="BN162" s="6">
        <f t="shared" si="141"/>
        <v>0.2</v>
      </c>
      <c r="BO162" s="6">
        <f t="shared" si="141"/>
        <v>1.1000000000000001</v>
      </c>
      <c r="BP162" s="6">
        <f t="shared" si="141"/>
        <v>1.6</v>
      </c>
      <c r="BQ162" s="6">
        <f t="shared" si="141"/>
        <v>70.099999999999994</v>
      </c>
      <c r="BR162" s="6">
        <f t="shared" si="141"/>
        <v>1.6</v>
      </c>
      <c r="BS162" s="6">
        <f t="shared" si="141"/>
        <v>0.4</v>
      </c>
      <c r="BT162" s="6">
        <f t="shared" si="133"/>
        <v>0.2</v>
      </c>
      <c r="BU162" s="6">
        <f t="shared" si="133"/>
        <v>14.5</v>
      </c>
      <c r="BV162" s="6">
        <f t="shared" si="133"/>
        <v>5.9</v>
      </c>
      <c r="BW162" s="6">
        <f t="shared" si="133"/>
        <v>0.1</v>
      </c>
      <c r="BX162" s="6">
        <f t="shared" si="133"/>
        <v>2.4</v>
      </c>
      <c r="BY162" s="6">
        <f t="shared" si="133"/>
        <v>0</v>
      </c>
      <c r="BZ162" s="6">
        <f t="shared" si="133"/>
        <v>0.2</v>
      </c>
      <c r="CA162" s="6">
        <f t="shared" si="133"/>
        <v>0.1</v>
      </c>
      <c r="CB162" s="6" t="str">
        <f t="shared" si="133"/>
        <v>BPQL</v>
      </c>
    </row>
    <row r="163" spans="1:80" x14ac:dyDescent="0.2">
      <c r="A163" s="6">
        <v>161</v>
      </c>
      <c r="B163" s="6" t="b">
        <v>1</v>
      </c>
      <c r="C163" s="6" t="s">
        <v>973</v>
      </c>
      <c r="D163" s="6" t="s">
        <v>653</v>
      </c>
      <c r="E163" s="6" t="s">
        <v>350</v>
      </c>
      <c r="F163" s="6" t="s">
        <v>961</v>
      </c>
      <c r="G163" s="7">
        <v>2</v>
      </c>
      <c r="H163" s="7" t="s">
        <v>627</v>
      </c>
      <c r="I163" s="7" t="s">
        <v>1099</v>
      </c>
      <c r="J163" s="6" t="s">
        <v>978</v>
      </c>
      <c r="K163" s="6" t="s">
        <v>30</v>
      </c>
      <c r="L163" s="10">
        <v>16.571999999999999</v>
      </c>
      <c r="M163" s="6">
        <v>21.1</v>
      </c>
      <c r="N163" s="6"/>
      <c r="O163" s="6"/>
      <c r="P163" s="6">
        <v>40</v>
      </c>
      <c r="Q163" s="8">
        <f t="shared" si="131"/>
        <v>40.435916002896455</v>
      </c>
      <c r="R163" s="6">
        <v>7</v>
      </c>
      <c r="S163" s="6"/>
      <c r="T163" s="6">
        <v>9.1300000000000008</v>
      </c>
      <c r="U163" s="6">
        <f t="shared" ref="U163:U170" si="149">VLOOKUP(W163,loads,5,FALSE)</f>
        <v>0</v>
      </c>
      <c r="V163" s="6"/>
      <c r="W163" s="6" t="s">
        <v>979</v>
      </c>
      <c r="X163" s="6" t="s">
        <v>979</v>
      </c>
      <c r="Y163" s="6">
        <v>54.48</v>
      </c>
      <c r="Z163" s="10">
        <f t="shared" ref="Z163:Z169" si="150">VLOOKUP(W163,loads,6,FALSE)</f>
        <v>12.3</v>
      </c>
      <c r="AA163" s="6" t="s">
        <v>648</v>
      </c>
      <c r="AB163" s="9" t="s">
        <v>232</v>
      </c>
      <c r="AC163" s="9" t="s">
        <v>220</v>
      </c>
      <c r="AD163" s="6">
        <v>25.291</v>
      </c>
      <c r="AE163" s="6">
        <v>21.3</v>
      </c>
      <c r="AF163" s="6">
        <f t="shared" si="143"/>
        <v>22.73</v>
      </c>
      <c r="AG163" s="11">
        <f t="shared" si="144"/>
        <v>0.85787344949440669</v>
      </c>
      <c r="AH163" s="6">
        <f t="shared" si="118"/>
        <v>9.1199999999999992</v>
      </c>
      <c r="AI163" s="6">
        <f t="shared" si="119"/>
        <v>28.3</v>
      </c>
      <c r="AJ163" s="6">
        <f t="shared" si="120"/>
        <v>6.4</v>
      </c>
      <c r="AK163" s="6" t="e">
        <f t="shared" ref="AK163:AO170" si="151">VLOOKUP($C163,intactMSdata,COLUMN()-COLUMN($AK$3)+4,FALSE)</f>
        <v>#N/A</v>
      </c>
      <c r="AL163" s="6" t="e">
        <f t="shared" si="151"/>
        <v>#N/A</v>
      </c>
      <c r="AM163" s="6" t="e">
        <f t="shared" si="151"/>
        <v>#N/A</v>
      </c>
      <c r="AN163" s="6" t="e">
        <f t="shared" si="151"/>
        <v>#N/A</v>
      </c>
      <c r="AO163" s="6" t="e">
        <f t="shared" si="151"/>
        <v>#N/A</v>
      </c>
      <c r="AP163" s="8">
        <f t="shared" si="121"/>
        <v>0.39</v>
      </c>
      <c r="AQ163" s="8">
        <f t="shared" si="122"/>
        <v>99.57</v>
      </c>
      <c r="AR163" s="6" t="str">
        <f t="shared" si="123"/>
        <v>BPQL</v>
      </c>
      <c r="AS163" s="42">
        <f t="shared" si="148"/>
        <v>73.5</v>
      </c>
      <c r="AT163" s="6">
        <f t="shared" ref="AT163:BA170" si="152">VLOOKUP($C163,dataPhCEX,COLUMN()-COLUMN($AT$3)+2,FALSE)</f>
        <v>2.637</v>
      </c>
      <c r="AU163" s="6">
        <f t="shared" si="152"/>
        <v>4.5140000000000002</v>
      </c>
      <c r="AV163" s="6">
        <f t="shared" si="152"/>
        <v>8.5820000000000007</v>
      </c>
      <c r="AW163" s="6">
        <f t="shared" si="152"/>
        <v>13.55</v>
      </c>
      <c r="AX163" s="6">
        <f t="shared" si="152"/>
        <v>63.021999999999998</v>
      </c>
      <c r="AY163" s="6">
        <f t="shared" si="152"/>
        <v>6.2729999999999997</v>
      </c>
      <c r="AZ163" s="6">
        <f t="shared" si="152"/>
        <v>0.83599999999999997</v>
      </c>
      <c r="BA163" s="6">
        <f t="shared" si="152"/>
        <v>0.58599999999999997</v>
      </c>
      <c r="BB163" s="6" t="e">
        <f t="shared" si="125"/>
        <v>#N/A</v>
      </c>
      <c r="BC163" s="6" t="e">
        <f t="shared" si="126"/>
        <v>#N/A</v>
      </c>
      <c r="BD163" s="6" t="e">
        <f t="shared" si="127"/>
        <v>#N/A</v>
      </c>
      <c r="BE163" s="6" t="e">
        <f t="shared" si="128"/>
        <v>#N/A</v>
      </c>
      <c r="BF163" s="6" t="e">
        <f t="shared" ref="BF163:BI170" si="153">VLOOKUP($C163,rCESDSdata,COLUMN()-COLUMN($BF$3)+2,FALSE)</f>
        <v>#N/A</v>
      </c>
      <c r="BG163" s="6" t="e">
        <f t="shared" si="153"/>
        <v>#N/A</v>
      </c>
      <c r="BH163" s="6" t="e">
        <f t="shared" si="153"/>
        <v>#N/A</v>
      </c>
      <c r="BI163" s="6" t="e">
        <f t="shared" si="153"/>
        <v>#N/A</v>
      </c>
      <c r="BJ163" s="6">
        <f t="shared" si="141"/>
        <v>2.2999999999999998</v>
      </c>
      <c r="BK163" s="6">
        <f t="shared" si="141"/>
        <v>1.8</v>
      </c>
      <c r="BL163" s="6">
        <f t="shared" si="141"/>
        <v>23.6</v>
      </c>
      <c r="BM163" s="6">
        <f t="shared" si="141"/>
        <v>0.9</v>
      </c>
      <c r="BN163" s="6">
        <f t="shared" si="141"/>
        <v>0.2</v>
      </c>
      <c r="BO163" s="6">
        <f t="shared" si="141"/>
        <v>1</v>
      </c>
      <c r="BP163" s="6">
        <f t="shared" si="141"/>
        <v>1.6</v>
      </c>
      <c r="BQ163" s="6">
        <f t="shared" si="141"/>
        <v>69.5</v>
      </c>
      <c r="BR163" s="6">
        <f t="shared" si="141"/>
        <v>1.6</v>
      </c>
      <c r="BS163" s="6">
        <f t="shared" si="141"/>
        <v>0.4</v>
      </c>
      <c r="BT163" s="6">
        <f t="shared" si="133"/>
        <v>0.2</v>
      </c>
      <c r="BU163" s="6">
        <f t="shared" si="133"/>
        <v>14.9</v>
      </c>
      <c r="BV163" s="6">
        <f t="shared" si="133"/>
        <v>6.1</v>
      </c>
      <c r="BW163" s="6">
        <f t="shared" si="133"/>
        <v>0.1</v>
      </c>
      <c r="BX163" s="6">
        <f t="shared" si="133"/>
        <v>2.6</v>
      </c>
      <c r="BY163" s="6">
        <f t="shared" si="133"/>
        <v>0</v>
      </c>
      <c r="BZ163" s="6">
        <f t="shared" si="133"/>
        <v>0.2</v>
      </c>
      <c r="CA163" s="6">
        <f t="shared" si="133"/>
        <v>0.2</v>
      </c>
      <c r="CB163" s="6" t="str">
        <f t="shared" si="133"/>
        <v>BPQL</v>
      </c>
    </row>
    <row r="164" spans="1:80" x14ac:dyDescent="0.2">
      <c r="A164" s="6">
        <v>162</v>
      </c>
      <c r="B164" s="6" t="b">
        <v>1</v>
      </c>
      <c r="C164" s="6" t="s">
        <v>974</v>
      </c>
      <c r="D164" s="6" t="s">
        <v>653</v>
      </c>
      <c r="E164" s="6" t="s">
        <v>350</v>
      </c>
      <c r="F164" s="6" t="s">
        <v>961</v>
      </c>
      <c r="G164" s="7">
        <v>3</v>
      </c>
      <c r="H164" s="7" t="s">
        <v>627</v>
      </c>
      <c r="I164" s="7" t="s">
        <v>1099</v>
      </c>
      <c r="J164" s="6" t="s">
        <v>978</v>
      </c>
      <c r="K164" s="6" t="s">
        <v>30</v>
      </c>
      <c r="L164" s="10">
        <v>16.571999999999999</v>
      </c>
      <c r="M164" s="6">
        <v>21.1</v>
      </c>
      <c r="N164" s="6"/>
      <c r="O164" s="6"/>
      <c r="P164" s="6">
        <v>40</v>
      </c>
      <c r="Q164" s="8">
        <f t="shared" si="131"/>
        <v>40.435916002896455</v>
      </c>
      <c r="R164" s="6">
        <v>7</v>
      </c>
      <c r="S164" s="6"/>
      <c r="T164" s="6">
        <v>9.1199999999999992</v>
      </c>
      <c r="U164" s="6">
        <f t="shared" si="149"/>
        <v>0</v>
      </c>
      <c r="V164" s="6"/>
      <c r="W164" s="6" t="s">
        <v>979</v>
      </c>
      <c r="X164" s="6" t="s">
        <v>979</v>
      </c>
      <c r="Y164" s="6">
        <v>54.48</v>
      </c>
      <c r="Z164" s="10">
        <f t="shared" si="150"/>
        <v>12.3</v>
      </c>
      <c r="AA164" s="6" t="s">
        <v>648</v>
      </c>
      <c r="AB164" s="9" t="s">
        <v>221</v>
      </c>
      <c r="AC164" s="9" t="s">
        <v>256</v>
      </c>
      <c r="AD164" s="6">
        <v>25.202999999999999</v>
      </c>
      <c r="AE164" s="6">
        <v>21.4</v>
      </c>
      <c r="AF164" s="6">
        <f t="shared" si="143"/>
        <v>23</v>
      </c>
      <c r="AG164" s="11">
        <f t="shared" si="144"/>
        <v>0.8650433365567135</v>
      </c>
      <c r="AH164" s="6">
        <f t="shared" si="118"/>
        <v>9.1199999999999992</v>
      </c>
      <c r="AI164" s="6">
        <f t="shared" si="119"/>
        <v>28.4</v>
      </c>
      <c r="AJ164" s="6">
        <f t="shared" si="120"/>
        <v>6.2</v>
      </c>
      <c r="AK164" s="6" t="e">
        <f t="shared" si="151"/>
        <v>#N/A</v>
      </c>
      <c r="AL164" s="6" t="e">
        <f t="shared" si="151"/>
        <v>#N/A</v>
      </c>
      <c r="AM164" s="6" t="e">
        <f t="shared" si="151"/>
        <v>#N/A</v>
      </c>
      <c r="AN164" s="6" t="e">
        <f t="shared" si="151"/>
        <v>#N/A</v>
      </c>
      <c r="AO164" s="6" t="e">
        <f t="shared" si="151"/>
        <v>#N/A</v>
      </c>
      <c r="AP164" s="8">
        <f t="shared" si="121"/>
        <v>0.38</v>
      </c>
      <c r="AQ164" s="8">
        <f t="shared" si="122"/>
        <v>99.57</v>
      </c>
      <c r="AR164" s="6" t="str">
        <f t="shared" si="123"/>
        <v>BPQL</v>
      </c>
      <c r="AS164" s="42">
        <f t="shared" si="148"/>
        <v>72.599999999999994</v>
      </c>
      <c r="AT164" s="6">
        <f t="shared" si="152"/>
        <v>2.6779999999999999</v>
      </c>
      <c r="AU164" s="6">
        <f t="shared" si="152"/>
        <v>4.5140000000000002</v>
      </c>
      <c r="AV164" s="6">
        <f t="shared" si="152"/>
        <v>8.6029999999999998</v>
      </c>
      <c r="AW164" s="6">
        <f t="shared" si="152"/>
        <v>13.615</v>
      </c>
      <c r="AX164" s="6">
        <f t="shared" si="152"/>
        <v>62.984000000000002</v>
      </c>
      <c r="AY164" s="6">
        <f t="shared" si="152"/>
        <v>6.258</v>
      </c>
      <c r="AZ164" s="6">
        <f t="shared" si="152"/>
        <v>0.81899999999999995</v>
      </c>
      <c r="BA164" s="6">
        <f t="shared" si="152"/>
        <v>0.52900000000000003</v>
      </c>
      <c r="BB164" s="6" t="e">
        <f t="shared" si="125"/>
        <v>#N/A</v>
      </c>
      <c r="BC164" s="6" t="e">
        <f t="shared" si="126"/>
        <v>#N/A</v>
      </c>
      <c r="BD164" s="6" t="e">
        <f t="shared" si="127"/>
        <v>#N/A</v>
      </c>
      <c r="BE164" s="6" t="e">
        <f t="shared" si="128"/>
        <v>#N/A</v>
      </c>
      <c r="BF164" s="6" t="e">
        <f t="shared" si="153"/>
        <v>#N/A</v>
      </c>
      <c r="BG164" s="6" t="e">
        <f t="shared" si="153"/>
        <v>#N/A</v>
      </c>
      <c r="BH164" s="6" t="e">
        <f t="shared" si="153"/>
        <v>#N/A</v>
      </c>
      <c r="BI164" s="6" t="e">
        <f t="shared" si="153"/>
        <v>#N/A</v>
      </c>
      <c r="BJ164" s="6">
        <f t="shared" si="141"/>
        <v>2</v>
      </c>
      <c r="BK164" s="6">
        <f t="shared" si="141"/>
        <v>1.6</v>
      </c>
      <c r="BL164" s="6">
        <f t="shared" si="141"/>
        <v>23.2</v>
      </c>
      <c r="BM164" s="6">
        <f t="shared" si="141"/>
        <v>0.7</v>
      </c>
      <c r="BN164" s="6">
        <f t="shared" si="141"/>
        <v>0.2</v>
      </c>
      <c r="BO164" s="6">
        <f t="shared" si="141"/>
        <v>1</v>
      </c>
      <c r="BP164" s="6">
        <f t="shared" si="141"/>
        <v>1.5</v>
      </c>
      <c r="BQ164" s="6">
        <f t="shared" si="141"/>
        <v>70.599999999999994</v>
      </c>
      <c r="BR164" s="6">
        <f t="shared" si="141"/>
        <v>1.5</v>
      </c>
      <c r="BS164" s="6">
        <f t="shared" si="141"/>
        <v>0.3</v>
      </c>
      <c r="BT164" s="6" t="str">
        <f t="shared" si="141"/>
        <v>BPQL</v>
      </c>
      <c r="BU164" s="6">
        <f t="shared" si="141"/>
        <v>14.7</v>
      </c>
      <c r="BV164" s="6">
        <f t="shared" si="141"/>
        <v>6</v>
      </c>
      <c r="BW164" s="6">
        <f t="shared" si="141"/>
        <v>0.1</v>
      </c>
      <c r="BX164" s="6">
        <f t="shared" si="141"/>
        <v>2.5</v>
      </c>
      <c r="BY164" s="6">
        <f t="shared" si="141"/>
        <v>0</v>
      </c>
      <c r="BZ164" s="6">
        <f t="shared" ref="BT164:CB192" si="154">VLOOKUP($C164,data_Gmap,COLUMN()-COLUMN($BJ$2)+4,FALSE)</f>
        <v>0.2</v>
      </c>
      <c r="CA164" s="6">
        <f t="shared" si="154"/>
        <v>0.1</v>
      </c>
      <c r="CB164" s="6" t="str">
        <f t="shared" si="154"/>
        <v>BPQL</v>
      </c>
    </row>
    <row r="165" spans="1:80" x14ac:dyDescent="0.2">
      <c r="A165" s="6">
        <v>163</v>
      </c>
      <c r="B165" s="6" t="b">
        <v>1</v>
      </c>
      <c r="C165" s="6" t="s">
        <v>975</v>
      </c>
      <c r="D165" s="6" t="s">
        <v>653</v>
      </c>
      <c r="E165" s="6" t="s">
        <v>350</v>
      </c>
      <c r="F165" s="6" t="s">
        <v>961</v>
      </c>
      <c r="G165" s="7">
        <v>4</v>
      </c>
      <c r="H165" s="7" t="s">
        <v>627</v>
      </c>
      <c r="I165" s="7" t="s">
        <v>1099</v>
      </c>
      <c r="J165" s="6" t="s">
        <v>978</v>
      </c>
      <c r="K165" s="6" t="s">
        <v>30</v>
      </c>
      <c r="L165" s="10">
        <v>16.571999999999999</v>
      </c>
      <c r="M165" s="6">
        <v>21.1</v>
      </c>
      <c r="N165" s="6"/>
      <c r="O165" s="6"/>
      <c r="P165" s="6">
        <v>40</v>
      </c>
      <c r="Q165" s="8">
        <f t="shared" si="131"/>
        <v>40.435916002896455</v>
      </c>
      <c r="R165" s="6">
        <v>7</v>
      </c>
      <c r="S165" s="6"/>
      <c r="T165" s="6">
        <v>9.1300000000000008</v>
      </c>
      <c r="U165" s="6">
        <f t="shared" si="149"/>
        <v>0</v>
      </c>
      <c r="V165" s="6"/>
      <c r="W165" s="6" t="s">
        <v>979</v>
      </c>
      <c r="X165" s="6" t="s">
        <v>979</v>
      </c>
      <c r="Y165" s="6">
        <v>54.48</v>
      </c>
      <c r="Z165" s="10">
        <f t="shared" si="150"/>
        <v>12.3</v>
      </c>
      <c r="AA165" s="6" t="s">
        <v>648</v>
      </c>
      <c r="AB165" s="9" t="s">
        <v>257</v>
      </c>
      <c r="AC165" s="9" t="s">
        <v>337</v>
      </c>
      <c r="AD165" s="6">
        <v>25.483000000000001</v>
      </c>
      <c r="AE165" s="6">
        <v>21.1</v>
      </c>
      <c r="AF165" s="6">
        <f t="shared" si="143"/>
        <v>22.69</v>
      </c>
      <c r="AG165" s="11">
        <f t="shared" si="144"/>
        <v>0.86286497319819022</v>
      </c>
      <c r="AH165" s="6">
        <f t="shared" si="118"/>
        <v>9.1199999999999992</v>
      </c>
      <c r="AI165" s="6">
        <f t="shared" si="119"/>
        <v>29.3</v>
      </c>
      <c r="AJ165" s="6">
        <f t="shared" si="120"/>
        <v>5.8</v>
      </c>
      <c r="AK165" s="6" t="e">
        <f t="shared" si="151"/>
        <v>#N/A</v>
      </c>
      <c r="AL165" s="6" t="e">
        <f t="shared" si="151"/>
        <v>#N/A</v>
      </c>
      <c r="AM165" s="6" t="e">
        <f t="shared" si="151"/>
        <v>#N/A</v>
      </c>
      <c r="AN165" s="6" t="e">
        <f t="shared" si="151"/>
        <v>#N/A</v>
      </c>
      <c r="AO165" s="6" t="e">
        <f t="shared" si="151"/>
        <v>#N/A</v>
      </c>
      <c r="AP165" s="8">
        <f t="shared" si="121"/>
        <v>0.35</v>
      </c>
      <c r="AQ165" s="8">
        <f t="shared" si="122"/>
        <v>99.6</v>
      </c>
      <c r="AR165" s="6" t="str">
        <f t="shared" si="123"/>
        <v>BPQL</v>
      </c>
      <c r="AS165" s="42">
        <f t="shared" si="148"/>
        <v>72.8</v>
      </c>
      <c r="AT165" s="6">
        <f t="shared" si="152"/>
        <v>2.8239999999999998</v>
      </c>
      <c r="AU165" s="6">
        <f t="shared" si="152"/>
        <v>4.5810000000000004</v>
      </c>
      <c r="AV165" s="6">
        <f t="shared" si="152"/>
        <v>8.59</v>
      </c>
      <c r="AW165" s="6">
        <f t="shared" si="152"/>
        <v>13.566000000000001</v>
      </c>
      <c r="AX165" s="6">
        <f t="shared" si="152"/>
        <v>62.820999999999998</v>
      </c>
      <c r="AY165" s="6">
        <f t="shared" si="152"/>
        <v>6.2839999999999998</v>
      </c>
      <c r="AZ165" s="6">
        <f t="shared" si="152"/>
        <v>1.335</v>
      </c>
      <c r="BA165" s="6" t="str">
        <f t="shared" si="152"/>
        <v>BDL</v>
      </c>
      <c r="BB165" s="6" t="e">
        <f t="shared" si="125"/>
        <v>#N/A</v>
      </c>
      <c r="BC165" s="6" t="e">
        <f t="shared" si="126"/>
        <v>#N/A</v>
      </c>
      <c r="BD165" s="6" t="e">
        <f t="shared" si="127"/>
        <v>#N/A</v>
      </c>
      <c r="BE165" s="6" t="e">
        <f t="shared" si="128"/>
        <v>#N/A</v>
      </c>
      <c r="BF165" s="6" t="e">
        <f t="shared" si="153"/>
        <v>#N/A</v>
      </c>
      <c r="BG165" s="6" t="e">
        <f t="shared" si="153"/>
        <v>#N/A</v>
      </c>
      <c r="BH165" s="6" t="e">
        <f t="shared" si="153"/>
        <v>#N/A</v>
      </c>
      <c r="BI165" s="6" t="e">
        <f t="shared" si="153"/>
        <v>#N/A</v>
      </c>
      <c r="BJ165" s="6">
        <f t="shared" si="141"/>
        <v>2.4</v>
      </c>
      <c r="BK165" s="6">
        <f t="shared" si="141"/>
        <v>1.8</v>
      </c>
      <c r="BL165" s="6">
        <f t="shared" si="141"/>
        <v>22.7</v>
      </c>
      <c r="BM165" s="6">
        <f t="shared" si="141"/>
        <v>1.2</v>
      </c>
      <c r="BN165" s="6">
        <f t="shared" si="141"/>
        <v>0.2</v>
      </c>
      <c r="BO165" s="6">
        <f t="shared" si="141"/>
        <v>1.1000000000000001</v>
      </c>
      <c r="BP165" s="6">
        <f t="shared" si="141"/>
        <v>1.6</v>
      </c>
      <c r="BQ165" s="6">
        <f t="shared" si="141"/>
        <v>70</v>
      </c>
      <c r="BR165" s="6">
        <f t="shared" si="141"/>
        <v>1.7</v>
      </c>
      <c r="BS165" s="6">
        <f t="shared" si="141"/>
        <v>0.4</v>
      </c>
      <c r="BT165" s="6">
        <f t="shared" si="154"/>
        <v>0.2</v>
      </c>
      <c r="BU165" s="6">
        <f t="shared" si="154"/>
        <v>14.4</v>
      </c>
      <c r="BV165" s="6">
        <f t="shared" si="154"/>
        <v>5.9</v>
      </c>
      <c r="BW165" s="6">
        <f t="shared" si="154"/>
        <v>0.1</v>
      </c>
      <c r="BX165" s="6">
        <f t="shared" si="154"/>
        <v>2.4</v>
      </c>
      <c r="BY165" s="6">
        <f t="shared" si="154"/>
        <v>0</v>
      </c>
      <c r="BZ165" s="6">
        <f t="shared" si="154"/>
        <v>0.2</v>
      </c>
      <c r="CA165" s="6">
        <f t="shared" si="154"/>
        <v>0.1</v>
      </c>
      <c r="CB165" s="6" t="str">
        <f t="shared" si="154"/>
        <v>BPQL</v>
      </c>
    </row>
    <row r="166" spans="1:80" x14ac:dyDescent="0.2">
      <c r="A166" s="6">
        <v>164</v>
      </c>
      <c r="B166" s="6" t="b">
        <v>1</v>
      </c>
      <c r="C166" s="6" t="s">
        <v>976</v>
      </c>
      <c r="D166" s="6" t="s">
        <v>653</v>
      </c>
      <c r="E166" s="6" t="s">
        <v>350</v>
      </c>
      <c r="F166" s="6" t="s">
        <v>961</v>
      </c>
      <c r="G166" s="7">
        <v>5</v>
      </c>
      <c r="H166" s="7" t="s">
        <v>627</v>
      </c>
      <c r="I166" s="7" t="s">
        <v>1099</v>
      </c>
      <c r="J166" s="6" t="s">
        <v>978</v>
      </c>
      <c r="K166" s="6" t="s">
        <v>30</v>
      </c>
      <c r="L166" s="10">
        <v>16.571999999999999</v>
      </c>
      <c r="M166" s="6">
        <v>21.1</v>
      </c>
      <c r="N166" s="6"/>
      <c r="O166" s="6"/>
      <c r="P166" s="6">
        <v>35</v>
      </c>
      <c r="Q166" s="8">
        <f t="shared" si="131"/>
        <v>35.002896451846489</v>
      </c>
      <c r="R166" s="6">
        <v>7</v>
      </c>
      <c r="S166" s="6"/>
      <c r="T166" s="6">
        <v>9.23</v>
      </c>
      <c r="U166" s="6">
        <f t="shared" si="149"/>
        <v>0</v>
      </c>
      <c r="V166" s="6"/>
      <c r="W166" s="6" t="s">
        <v>979</v>
      </c>
      <c r="X166" s="6" t="s">
        <v>979</v>
      </c>
      <c r="Y166" s="6">
        <v>47.16</v>
      </c>
      <c r="Z166" s="10">
        <f t="shared" si="150"/>
        <v>12.3</v>
      </c>
      <c r="AA166" s="6" t="s">
        <v>648</v>
      </c>
      <c r="AB166" s="9" t="s">
        <v>284</v>
      </c>
      <c r="AC166" s="9" t="s">
        <v>595</v>
      </c>
      <c r="AD166" s="6">
        <v>24.788</v>
      </c>
      <c r="AE166" s="6">
        <v>18.899999999999999</v>
      </c>
      <c r="AF166" s="6">
        <f t="shared" si="143"/>
        <v>19.97</v>
      </c>
      <c r="AG166" s="11">
        <f>(AF166*AD166)/(Z166*Y166)</f>
        <v>0.85337643172869382</v>
      </c>
      <c r="AH166" s="6">
        <f t="shared" si="118"/>
        <v>9.1199999999999992</v>
      </c>
      <c r="AI166" s="6">
        <f t="shared" si="119"/>
        <v>29.8</v>
      </c>
      <c r="AJ166" s="6">
        <f t="shared" si="120"/>
        <v>5.8</v>
      </c>
      <c r="AK166" s="6" t="e">
        <f t="shared" si="151"/>
        <v>#N/A</v>
      </c>
      <c r="AL166" s="6" t="e">
        <f t="shared" si="151"/>
        <v>#N/A</v>
      </c>
      <c r="AM166" s="6" t="e">
        <f t="shared" si="151"/>
        <v>#N/A</v>
      </c>
      <c r="AN166" s="6" t="e">
        <f t="shared" si="151"/>
        <v>#N/A</v>
      </c>
      <c r="AO166" s="6" t="e">
        <f t="shared" si="151"/>
        <v>#N/A</v>
      </c>
      <c r="AP166" s="8">
        <f t="shared" si="121"/>
        <v>0.35</v>
      </c>
      <c r="AQ166" s="8">
        <f t="shared" si="122"/>
        <v>99.6</v>
      </c>
      <c r="AR166" s="6" t="str">
        <f t="shared" si="123"/>
        <v>BPQL</v>
      </c>
      <c r="AS166" s="42">
        <f t="shared" si="148"/>
        <v>63.4</v>
      </c>
      <c r="AT166" s="6">
        <f t="shared" si="152"/>
        <v>2.726</v>
      </c>
      <c r="AU166" s="6">
        <f t="shared" si="152"/>
        <v>4.6289999999999996</v>
      </c>
      <c r="AV166" s="6">
        <f t="shared" si="152"/>
        <v>8.6340000000000003</v>
      </c>
      <c r="AW166" s="6">
        <f t="shared" si="152"/>
        <v>13.625999999999999</v>
      </c>
      <c r="AX166" s="6">
        <f t="shared" si="152"/>
        <v>62.954999999999998</v>
      </c>
      <c r="AY166" s="6">
        <f t="shared" si="152"/>
        <v>6.1890000000000001</v>
      </c>
      <c r="AZ166" s="6">
        <f t="shared" si="152"/>
        <v>1.242</v>
      </c>
      <c r="BA166" s="6" t="str">
        <f t="shared" si="152"/>
        <v>BDL</v>
      </c>
      <c r="BB166" s="6" t="e">
        <f t="shared" si="125"/>
        <v>#N/A</v>
      </c>
      <c r="BC166" s="6" t="e">
        <f t="shared" si="126"/>
        <v>#N/A</v>
      </c>
      <c r="BD166" s="6" t="e">
        <f t="shared" si="127"/>
        <v>#N/A</v>
      </c>
      <c r="BE166" s="6" t="e">
        <f t="shared" si="128"/>
        <v>#N/A</v>
      </c>
      <c r="BF166" s="6" t="e">
        <f t="shared" si="153"/>
        <v>#N/A</v>
      </c>
      <c r="BG166" s="6" t="e">
        <f t="shared" si="153"/>
        <v>#N/A</v>
      </c>
      <c r="BH166" s="6" t="e">
        <f t="shared" si="153"/>
        <v>#N/A</v>
      </c>
      <c r="BI166" s="6" t="e">
        <f t="shared" si="153"/>
        <v>#N/A</v>
      </c>
      <c r="BJ166" s="6">
        <f t="shared" si="141"/>
        <v>2.2999999999999998</v>
      </c>
      <c r="BK166" s="6">
        <f t="shared" si="141"/>
        <v>1.8</v>
      </c>
      <c r="BL166" s="6">
        <f t="shared" si="141"/>
        <v>23</v>
      </c>
      <c r="BM166" s="6">
        <f t="shared" si="141"/>
        <v>1</v>
      </c>
      <c r="BN166" s="6">
        <f t="shared" si="141"/>
        <v>0.2</v>
      </c>
      <c r="BO166" s="6">
        <f t="shared" si="141"/>
        <v>1.1000000000000001</v>
      </c>
      <c r="BP166" s="6">
        <f t="shared" si="141"/>
        <v>1.6</v>
      </c>
      <c r="BQ166" s="6">
        <f t="shared" si="141"/>
        <v>70</v>
      </c>
      <c r="BR166" s="6">
        <f t="shared" si="141"/>
        <v>1.6</v>
      </c>
      <c r="BS166" s="6">
        <f t="shared" si="141"/>
        <v>0.4</v>
      </c>
      <c r="BT166" s="6">
        <f t="shared" si="154"/>
        <v>0.2</v>
      </c>
      <c r="BU166" s="6">
        <f t="shared" si="154"/>
        <v>14.6</v>
      </c>
      <c r="BV166" s="6">
        <f t="shared" si="154"/>
        <v>5.9</v>
      </c>
      <c r="BW166" s="6">
        <f t="shared" si="154"/>
        <v>0.1</v>
      </c>
      <c r="BX166" s="6">
        <f t="shared" si="154"/>
        <v>2.5</v>
      </c>
      <c r="BY166" s="6">
        <f t="shared" si="154"/>
        <v>0</v>
      </c>
      <c r="BZ166" s="6">
        <f t="shared" si="154"/>
        <v>0.2</v>
      </c>
      <c r="CA166" s="6">
        <f t="shared" si="154"/>
        <v>0.1</v>
      </c>
      <c r="CB166" s="6" t="str">
        <f t="shared" si="154"/>
        <v>BPQL</v>
      </c>
    </row>
    <row r="167" spans="1:80" x14ac:dyDescent="0.2">
      <c r="A167" s="6">
        <v>165</v>
      </c>
      <c r="B167" s="6" t="b">
        <v>1</v>
      </c>
      <c r="C167" s="6" t="s">
        <v>977</v>
      </c>
      <c r="D167" s="6" t="s">
        <v>982</v>
      </c>
      <c r="E167" s="6" t="s">
        <v>350</v>
      </c>
      <c r="F167" s="6" t="s">
        <v>961</v>
      </c>
      <c r="G167" s="7">
        <v>0</v>
      </c>
      <c r="H167" s="7" t="s">
        <v>627</v>
      </c>
      <c r="I167" s="7" t="s">
        <v>1099</v>
      </c>
      <c r="J167" s="6" t="s">
        <v>978</v>
      </c>
      <c r="K167" s="6" t="s">
        <v>30</v>
      </c>
      <c r="L167" s="10">
        <v>16.571999999999999</v>
      </c>
      <c r="M167" s="6">
        <v>21.1</v>
      </c>
      <c r="N167" s="6"/>
      <c r="O167" s="6"/>
      <c r="P167" s="6">
        <v>40</v>
      </c>
      <c r="Q167" s="8">
        <f t="shared" si="131"/>
        <v>196.7465604634323</v>
      </c>
      <c r="R167" s="6">
        <v>7</v>
      </c>
      <c r="S167" s="6"/>
      <c r="T167" s="6"/>
      <c r="U167" s="6">
        <f t="shared" si="149"/>
        <v>0</v>
      </c>
      <c r="V167" s="6"/>
      <c r="W167" s="6" t="s">
        <v>979</v>
      </c>
      <c r="X167" s="6" t="s">
        <v>979</v>
      </c>
      <c r="Y167" s="6">
        <f>SUM(Y162:Y166)</f>
        <v>265.08</v>
      </c>
      <c r="Z167" s="10">
        <f t="shared" si="150"/>
        <v>12.3</v>
      </c>
      <c r="AA167" s="6" t="s">
        <v>648</v>
      </c>
      <c r="AB167" s="9"/>
      <c r="AC167" s="9"/>
      <c r="AD167" s="6">
        <v>126.126</v>
      </c>
      <c r="AE167" s="6">
        <v>21</v>
      </c>
      <c r="AF167" s="6">
        <f t="shared" si="143"/>
        <v>22.19</v>
      </c>
      <c r="AG167" s="11">
        <f t="shared" ref="AG167:AG170" si="155">(AF167*AD167)/(Z167*Y167)</f>
        <v>0.85838051651227254</v>
      </c>
      <c r="AH167" s="6">
        <f t="shared" si="118"/>
        <v>9.1199999999999992</v>
      </c>
      <c r="AI167" s="6">
        <f t="shared" si="119"/>
        <v>28.9</v>
      </c>
      <c r="AJ167" s="6">
        <f t="shared" si="120"/>
        <v>5.9</v>
      </c>
      <c r="AK167" s="6" t="e">
        <f t="shared" si="151"/>
        <v>#N/A</v>
      </c>
      <c r="AL167" s="6" t="e">
        <f t="shared" si="151"/>
        <v>#N/A</v>
      </c>
      <c r="AM167" s="6" t="e">
        <f t="shared" si="151"/>
        <v>#N/A</v>
      </c>
      <c r="AN167" s="6" t="e">
        <f t="shared" si="151"/>
        <v>#N/A</v>
      </c>
      <c r="AO167" s="6" t="e">
        <f t="shared" si="151"/>
        <v>#N/A</v>
      </c>
      <c r="AP167" s="8">
        <f t="shared" si="121"/>
        <v>0.51</v>
      </c>
      <c r="AQ167" s="8">
        <f t="shared" si="122"/>
        <v>99.45</v>
      </c>
      <c r="AR167" s="6" t="str">
        <f t="shared" si="123"/>
        <v>BPQL</v>
      </c>
      <c r="AS167" s="42">
        <f t="shared" si="148"/>
        <v>69.099999999999994</v>
      </c>
      <c r="AT167" s="6">
        <f t="shared" si="152"/>
        <v>2.7280000000000002</v>
      </c>
      <c r="AU167" s="6">
        <f t="shared" si="152"/>
        <v>4.516</v>
      </c>
      <c r="AV167" s="6">
        <f t="shared" si="152"/>
        <v>8.5920000000000005</v>
      </c>
      <c r="AW167" s="6">
        <f t="shared" si="152"/>
        <v>13.569000000000001</v>
      </c>
      <c r="AX167" s="6">
        <f t="shared" si="152"/>
        <v>62.84</v>
      </c>
      <c r="AY167" s="6">
        <f t="shared" si="152"/>
        <v>6.2880000000000003</v>
      </c>
      <c r="AZ167" s="6">
        <f t="shared" si="152"/>
        <v>1.4670000000000001</v>
      </c>
      <c r="BA167" s="6" t="str">
        <f t="shared" si="152"/>
        <v>BDL</v>
      </c>
      <c r="BB167" s="6" t="e">
        <f t="shared" si="125"/>
        <v>#N/A</v>
      </c>
      <c r="BC167" s="6" t="e">
        <f t="shared" si="126"/>
        <v>#N/A</v>
      </c>
      <c r="BD167" s="6" t="e">
        <f t="shared" si="127"/>
        <v>#N/A</v>
      </c>
      <c r="BE167" s="6" t="e">
        <f t="shared" si="128"/>
        <v>#N/A</v>
      </c>
      <c r="BF167" s="6" t="e">
        <f t="shared" si="153"/>
        <v>#N/A</v>
      </c>
      <c r="BG167" s="6" t="e">
        <f t="shared" si="153"/>
        <v>#N/A</v>
      </c>
      <c r="BH167" s="6" t="e">
        <f t="shared" si="153"/>
        <v>#N/A</v>
      </c>
      <c r="BI167" s="6" t="e">
        <f t="shared" si="153"/>
        <v>#N/A</v>
      </c>
      <c r="BJ167" s="6">
        <f t="shared" si="141"/>
        <v>2.2999999999999998</v>
      </c>
      <c r="BK167" s="6">
        <f t="shared" si="141"/>
        <v>1.8</v>
      </c>
      <c r="BL167" s="6">
        <f t="shared" si="141"/>
        <v>22.5</v>
      </c>
      <c r="BM167" s="6">
        <f t="shared" si="141"/>
        <v>0.7</v>
      </c>
      <c r="BN167" s="6">
        <f t="shared" si="141"/>
        <v>0.2</v>
      </c>
      <c r="BO167" s="6">
        <f t="shared" si="141"/>
        <v>1.1000000000000001</v>
      </c>
      <c r="BP167" s="6">
        <f t="shared" si="141"/>
        <v>1.6</v>
      </c>
      <c r="BQ167" s="6">
        <f t="shared" si="141"/>
        <v>70.7</v>
      </c>
      <c r="BR167" s="6">
        <f t="shared" si="141"/>
        <v>1.6</v>
      </c>
      <c r="BS167" s="6">
        <f t="shared" si="141"/>
        <v>0.4</v>
      </c>
      <c r="BT167" s="6">
        <f t="shared" si="154"/>
        <v>0.2</v>
      </c>
      <c r="BU167" s="6">
        <f t="shared" si="154"/>
        <v>14.3</v>
      </c>
      <c r="BV167" s="6">
        <f t="shared" si="154"/>
        <v>5.8</v>
      </c>
      <c r="BW167" s="6">
        <f t="shared" si="154"/>
        <v>0.1</v>
      </c>
      <c r="BX167" s="6">
        <f t="shared" si="154"/>
        <v>2.4</v>
      </c>
      <c r="BY167" s="6">
        <f t="shared" si="154"/>
        <v>0</v>
      </c>
      <c r="BZ167" s="6">
        <f t="shared" si="154"/>
        <v>0.2</v>
      </c>
      <c r="CA167" s="6">
        <f t="shared" si="154"/>
        <v>0.1</v>
      </c>
      <c r="CB167" s="6" t="str">
        <f t="shared" si="154"/>
        <v>BPQL</v>
      </c>
    </row>
    <row r="168" spans="1:80" x14ac:dyDescent="0.2">
      <c r="A168" s="6">
        <v>166</v>
      </c>
      <c r="B168" s="6" t="b">
        <v>1</v>
      </c>
      <c r="C168" s="6" t="s">
        <v>962</v>
      </c>
      <c r="D168" s="6" t="s">
        <v>963</v>
      </c>
      <c r="E168" s="6" t="s">
        <v>350</v>
      </c>
      <c r="F168" s="6" t="s">
        <v>966</v>
      </c>
      <c r="G168" s="7">
        <v>1</v>
      </c>
      <c r="H168" s="7" t="s">
        <v>628</v>
      </c>
      <c r="I168" s="7" t="s">
        <v>1099</v>
      </c>
      <c r="J168" s="6" t="s">
        <v>967</v>
      </c>
      <c r="K168" s="6" t="s">
        <v>570</v>
      </c>
      <c r="L168" s="10">
        <v>10.996</v>
      </c>
      <c r="M168" s="6">
        <v>14</v>
      </c>
      <c r="N168" s="6"/>
      <c r="O168" s="6"/>
      <c r="P168" s="6">
        <v>184.4</v>
      </c>
      <c r="Q168" s="8">
        <f t="shared" si="131"/>
        <v>184.457984721717</v>
      </c>
      <c r="R168" s="6">
        <v>6.5</v>
      </c>
      <c r="S168" s="6"/>
      <c r="T168" s="6">
        <v>8.4</v>
      </c>
      <c r="U168" s="6">
        <f t="shared" si="149"/>
        <v>0</v>
      </c>
      <c r="V168" s="6"/>
      <c r="W168" s="6" t="s">
        <v>968</v>
      </c>
      <c r="X168" s="6" t="s">
        <v>968</v>
      </c>
      <c r="Y168" s="6">
        <v>100</v>
      </c>
      <c r="Z168" s="10">
        <f t="shared" si="150"/>
        <v>20.283000000000001</v>
      </c>
      <c r="AA168" s="6" t="s">
        <v>572</v>
      </c>
      <c r="AB168" s="9" t="s">
        <v>219</v>
      </c>
      <c r="AC168" s="9" t="s">
        <v>232</v>
      </c>
      <c r="AD168" s="6">
        <v>92.822000000000003</v>
      </c>
      <c r="AE168" s="6">
        <v>21.234000000000002</v>
      </c>
      <c r="AF168" s="6">
        <f t="shared" si="143"/>
        <v>22.98</v>
      </c>
      <c r="AG168" s="11">
        <f t="shared" si="155"/>
        <v>1.0516440171572252</v>
      </c>
      <c r="AH168" s="6">
        <f t="shared" si="118"/>
        <v>9.1199999999999992</v>
      </c>
      <c r="AI168" s="6">
        <f t="shared" si="119"/>
        <v>28.2</v>
      </c>
      <c r="AJ168" s="6">
        <f t="shared" si="120"/>
        <v>6</v>
      </c>
      <c r="AK168" s="6" t="e">
        <f t="shared" si="151"/>
        <v>#N/A</v>
      </c>
      <c r="AL168" s="6" t="e">
        <f t="shared" si="151"/>
        <v>#N/A</v>
      </c>
      <c r="AM168" s="6" t="e">
        <f t="shared" si="151"/>
        <v>#N/A</v>
      </c>
      <c r="AN168" s="6" t="e">
        <f t="shared" si="151"/>
        <v>#N/A</v>
      </c>
      <c r="AO168" s="6" t="e">
        <f t="shared" si="151"/>
        <v>#N/A</v>
      </c>
      <c r="AP168" s="8">
        <f t="shared" si="121"/>
        <v>0.8</v>
      </c>
      <c r="AQ168" s="8">
        <f t="shared" si="122"/>
        <v>99.17</v>
      </c>
      <c r="AR168" s="6" t="str">
        <f t="shared" si="123"/>
        <v>BPQL</v>
      </c>
      <c r="AS168" s="42">
        <f t="shared" si="148"/>
        <v>0.1</v>
      </c>
      <c r="AT168" s="6">
        <f t="shared" si="152"/>
        <v>2.5619999999999998</v>
      </c>
      <c r="AU168" s="6">
        <f t="shared" si="152"/>
        <v>4.4260000000000002</v>
      </c>
      <c r="AV168" s="6">
        <f t="shared" si="152"/>
        <v>8.34</v>
      </c>
      <c r="AW168" s="6">
        <f t="shared" si="152"/>
        <v>13.234</v>
      </c>
      <c r="AX168" s="6">
        <f t="shared" si="152"/>
        <v>63.59</v>
      </c>
      <c r="AY168" s="6">
        <f t="shared" si="152"/>
        <v>6.3689999999999998</v>
      </c>
      <c r="AZ168" s="6">
        <f t="shared" si="152"/>
        <v>0.82299999999999995</v>
      </c>
      <c r="BA168" s="6">
        <f t="shared" si="152"/>
        <v>0.65700000000000003</v>
      </c>
      <c r="BB168" s="6" t="e">
        <f t="shared" si="125"/>
        <v>#N/A</v>
      </c>
      <c r="BC168" s="6" t="e">
        <f t="shared" si="126"/>
        <v>#N/A</v>
      </c>
      <c r="BD168" s="6" t="e">
        <f t="shared" si="127"/>
        <v>#N/A</v>
      </c>
      <c r="BE168" s="6" t="e">
        <f t="shared" si="128"/>
        <v>#N/A</v>
      </c>
      <c r="BF168" s="6" t="e">
        <f t="shared" si="153"/>
        <v>#N/A</v>
      </c>
      <c r="BG168" s="6" t="e">
        <f t="shared" si="153"/>
        <v>#N/A</v>
      </c>
      <c r="BH168" s="6" t="e">
        <f t="shared" si="153"/>
        <v>#N/A</v>
      </c>
      <c r="BI168" s="6" t="e">
        <f t="shared" si="153"/>
        <v>#N/A</v>
      </c>
      <c r="BJ168" s="6">
        <f t="shared" si="141"/>
        <v>2.2000000000000002</v>
      </c>
      <c r="BK168" s="6">
        <f t="shared" si="141"/>
        <v>1.7</v>
      </c>
      <c r="BL168" s="6">
        <f t="shared" si="141"/>
        <v>22.9</v>
      </c>
      <c r="BM168" s="6">
        <f t="shared" si="141"/>
        <v>0.9</v>
      </c>
      <c r="BN168" s="6">
        <f t="shared" ref="BJ168:BS193" si="156">VLOOKUP($C168,data_Gmap,COLUMN()-COLUMN($BJ$2)+4,FALSE)</f>
        <v>0.2</v>
      </c>
      <c r="BO168" s="6">
        <f t="shared" si="156"/>
        <v>1.1000000000000001</v>
      </c>
      <c r="BP168" s="6">
        <f t="shared" si="156"/>
        <v>1.5</v>
      </c>
      <c r="BQ168" s="6">
        <f t="shared" si="156"/>
        <v>70.400000000000006</v>
      </c>
      <c r="BR168" s="6">
        <f t="shared" si="156"/>
        <v>1.6</v>
      </c>
      <c r="BS168" s="6">
        <f t="shared" si="156"/>
        <v>0.4</v>
      </c>
      <c r="BT168" s="6">
        <f t="shared" si="154"/>
        <v>0.2</v>
      </c>
      <c r="BU168" s="6">
        <f t="shared" si="154"/>
        <v>14.5</v>
      </c>
      <c r="BV168" s="6">
        <f t="shared" si="154"/>
        <v>5.9</v>
      </c>
      <c r="BW168" s="6">
        <f t="shared" si="154"/>
        <v>0.1</v>
      </c>
      <c r="BX168" s="6">
        <f t="shared" si="154"/>
        <v>2.4</v>
      </c>
      <c r="BY168" s="6">
        <f t="shared" si="154"/>
        <v>0</v>
      </c>
      <c r="BZ168" s="6">
        <f t="shared" si="154"/>
        <v>0.2</v>
      </c>
      <c r="CA168" s="6">
        <f t="shared" si="154"/>
        <v>0.1</v>
      </c>
      <c r="CB168" s="6" t="str">
        <f t="shared" si="154"/>
        <v>BPQL</v>
      </c>
    </row>
    <row r="169" spans="1:80" x14ac:dyDescent="0.2">
      <c r="A169" s="6">
        <v>167</v>
      </c>
      <c r="B169" s="6" t="b">
        <v>1</v>
      </c>
      <c r="C169" s="6" t="s">
        <v>1001</v>
      </c>
      <c r="D169" s="6" t="s">
        <v>964</v>
      </c>
      <c r="E169" s="6" t="s">
        <v>350</v>
      </c>
      <c r="F169" s="6" t="s">
        <v>966</v>
      </c>
      <c r="G169" s="7">
        <v>1</v>
      </c>
      <c r="H169" s="7" t="s">
        <v>628</v>
      </c>
      <c r="I169" s="7" t="s">
        <v>1099</v>
      </c>
      <c r="J169" s="6" t="s">
        <v>967</v>
      </c>
      <c r="K169" s="6" t="s">
        <v>570</v>
      </c>
      <c r="L169" s="10">
        <v>10.996</v>
      </c>
      <c r="M169" s="6">
        <v>14</v>
      </c>
      <c r="N169" s="6"/>
      <c r="O169" s="6"/>
      <c r="P169" s="6">
        <v>184.4</v>
      </c>
      <c r="Q169" s="8">
        <f t="shared" si="131"/>
        <v>184.457984721717</v>
      </c>
      <c r="R169" s="6">
        <v>6.5</v>
      </c>
      <c r="S169" s="6"/>
      <c r="T169" s="6">
        <v>3.23</v>
      </c>
      <c r="U169" s="6">
        <f t="shared" si="149"/>
        <v>0</v>
      </c>
      <c r="V169" s="6"/>
      <c r="W169" s="6" t="s">
        <v>968</v>
      </c>
      <c r="X169" s="6" t="s">
        <v>968</v>
      </c>
      <c r="Y169" s="6">
        <v>100</v>
      </c>
      <c r="Z169" s="10">
        <f t="shared" si="150"/>
        <v>20.283000000000001</v>
      </c>
      <c r="AA169" s="6" t="s">
        <v>572</v>
      </c>
      <c r="AB169" s="9" t="s">
        <v>220</v>
      </c>
      <c r="AC169" s="9" t="s">
        <v>220</v>
      </c>
      <c r="AD169" s="6">
        <v>10.577999999999999</v>
      </c>
      <c r="AE169" s="6">
        <v>4.0609999999999999</v>
      </c>
      <c r="AF169" s="6">
        <f t="shared" si="143"/>
        <v>4.1100000000000003</v>
      </c>
      <c r="AG169" s="11">
        <f t="shared" si="155"/>
        <v>2.1434491939062269E-2</v>
      </c>
      <c r="AH169" s="6">
        <f t="shared" si="118"/>
        <v>9.0399999999999991</v>
      </c>
      <c r="AI169" s="6">
        <f t="shared" si="119"/>
        <v>71.099999999999994</v>
      </c>
      <c r="AJ169" s="6">
        <f t="shared" si="120"/>
        <v>1.2</v>
      </c>
      <c r="AK169" s="6" t="e">
        <f t="shared" si="151"/>
        <v>#N/A</v>
      </c>
      <c r="AL169" s="6" t="e">
        <f t="shared" si="151"/>
        <v>#N/A</v>
      </c>
      <c r="AM169" s="6" t="e">
        <f t="shared" si="151"/>
        <v>#N/A</v>
      </c>
      <c r="AN169" s="6" t="e">
        <f t="shared" si="151"/>
        <v>#N/A</v>
      </c>
      <c r="AO169" s="6" t="e">
        <f t="shared" si="151"/>
        <v>#N/A</v>
      </c>
      <c r="AP169" s="8">
        <f t="shared" si="121"/>
        <v>1.82</v>
      </c>
      <c r="AQ169" s="8">
        <f t="shared" si="122"/>
        <v>98.18</v>
      </c>
      <c r="AR169" s="6" t="str">
        <f t="shared" si="123"/>
        <v>BPQL</v>
      </c>
      <c r="AS169" s="42">
        <f t="shared" si="148"/>
        <v>11.8</v>
      </c>
      <c r="AT169" s="6">
        <f t="shared" si="152"/>
        <v>17.036000000000001</v>
      </c>
      <c r="AU169" s="6">
        <f t="shared" si="152"/>
        <v>5.6630000000000003</v>
      </c>
      <c r="AV169" s="6">
        <f t="shared" si="152"/>
        <v>19.783000000000001</v>
      </c>
      <c r="AW169" s="6">
        <f t="shared" si="152"/>
        <v>22.623999999999999</v>
      </c>
      <c r="AX169" s="6">
        <f t="shared" si="152"/>
        <v>29.423999999999999</v>
      </c>
      <c r="AY169" s="6" t="str">
        <f t="shared" si="152"/>
        <v>BDL</v>
      </c>
      <c r="AZ169" s="6" t="str">
        <f t="shared" si="152"/>
        <v>BDL</v>
      </c>
      <c r="BA169" s="6">
        <f t="shared" si="152"/>
        <v>5.47</v>
      </c>
      <c r="BB169" s="6" t="e">
        <f t="shared" si="125"/>
        <v>#N/A</v>
      </c>
      <c r="BC169" s="6" t="e">
        <f t="shared" si="126"/>
        <v>#N/A</v>
      </c>
      <c r="BD169" s="6" t="e">
        <f t="shared" si="127"/>
        <v>#N/A</v>
      </c>
      <c r="BE169" s="6" t="e">
        <f t="shared" si="128"/>
        <v>#N/A</v>
      </c>
      <c r="BF169" s="6" t="e">
        <f t="shared" si="153"/>
        <v>#N/A</v>
      </c>
      <c r="BG169" s="6" t="e">
        <f t="shared" si="153"/>
        <v>#N/A</v>
      </c>
      <c r="BH169" s="6" t="e">
        <f t="shared" si="153"/>
        <v>#N/A</v>
      </c>
      <c r="BI169" s="6" t="e">
        <f t="shared" si="153"/>
        <v>#N/A</v>
      </c>
      <c r="BJ169" s="6">
        <f t="shared" si="156"/>
        <v>2.1</v>
      </c>
      <c r="BK169" s="6">
        <f t="shared" si="156"/>
        <v>0.8</v>
      </c>
      <c r="BL169" s="6">
        <f t="shared" si="156"/>
        <v>28.4</v>
      </c>
      <c r="BM169" s="6">
        <f t="shared" si="156"/>
        <v>0.7</v>
      </c>
      <c r="BN169" s="6">
        <f t="shared" si="156"/>
        <v>0.1</v>
      </c>
      <c r="BO169" s="6">
        <f t="shared" si="156"/>
        <v>0.7</v>
      </c>
      <c r="BP169" s="6">
        <f t="shared" si="156"/>
        <v>1.5</v>
      </c>
      <c r="BQ169" s="6">
        <f t="shared" si="156"/>
        <v>66</v>
      </c>
      <c r="BR169" s="6">
        <f t="shared" si="156"/>
        <v>0.8</v>
      </c>
      <c r="BS169" s="6">
        <f t="shared" si="156"/>
        <v>0.3</v>
      </c>
      <c r="BT169" s="6">
        <f t="shared" si="154"/>
        <v>0.1</v>
      </c>
      <c r="BU169" s="6">
        <f t="shared" si="154"/>
        <v>18.7</v>
      </c>
      <c r="BV169" s="6">
        <f t="shared" si="154"/>
        <v>6.2</v>
      </c>
      <c r="BW169" s="6" t="str">
        <f t="shared" si="154"/>
        <v>BPQL</v>
      </c>
      <c r="BX169" s="6">
        <f t="shared" si="154"/>
        <v>3.5</v>
      </c>
      <c r="BY169" s="6">
        <f t="shared" si="154"/>
        <v>0</v>
      </c>
      <c r="BZ169" s="6">
        <f t="shared" si="154"/>
        <v>0.3</v>
      </c>
      <c r="CA169" s="6">
        <f t="shared" si="154"/>
        <v>0.4</v>
      </c>
      <c r="CB169" s="6">
        <f t="shared" si="154"/>
        <v>0.3</v>
      </c>
    </row>
    <row r="170" spans="1:80" s="50" customFormat="1" hidden="1" x14ac:dyDescent="0.2">
      <c r="A170" s="43">
        <v>168</v>
      </c>
      <c r="B170" s="43" t="b">
        <v>0</v>
      </c>
      <c r="C170" s="43" t="s">
        <v>689</v>
      </c>
      <c r="D170" s="43" t="s">
        <v>965</v>
      </c>
      <c r="E170" s="43" t="s">
        <v>350</v>
      </c>
      <c r="F170" s="43" t="s">
        <v>966</v>
      </c>
      <c r="G170" s="44">
        <v>1</v>
      </c>
      <c r="H170" s="44" t="s">
        <v>628</v>
      </c>
      <c r="I170" s="44" t="s">
        <v>983</v>
      </c>
      <c r="J170" s="43" t="s">
        <v>967</v>
      </c>
      <c r="K170" s="43" t="s">
        <v>570</v>
      </c>
      <c r="L170" s="45">
        <v>10.996</v>
      </c>
      <c r="M170" s="43">
        <v>14</v>
      </c>
      <c r="N170" s="43"/>
      <c r="O170" s="43"/>
      <c r="P170" s="43">
        <v>184.4</v>
      </c>
      <c r="Q170" s="46">
        <f t="shared" si="131"/>
        <v>184.457984721717</v>
      </c>
      <c r="R170" s="43">
        <v>6.5</v>
      </c>
      <c r="S170" s="43"/>
      <c r="T170" s="43">
        <v>2.91</v>
      </c>
      <c r="U170" s="43">
        <f t="shared" si="149"/>
        <v>0</v>
      </c>
      <c r="V170" s="43"/>
      <c r="W170" s="43" t="s">
        <v>968</v>
      </c>
      <c r="X170" s="43" t="s">
        <v>968</v>
      </c>
      <c r="Y170" s="43">
        <v>100</v>
      </c>
      <c r="Z170" s="45">
        <f t="shared" ref="Z170:Z216" si="157">VLOOKUP(W170,loads,6,FALSE)</f>
        <v>20.283000000000001</v>
      </c>
      <c r="AA170" s="43" t="s">
        <v>572</v>
      </c>
      <c r="AB170" s="47" t="s">
        <v>221</v>
      </c>
      <c r="AC170" s="47" t="s">
        <v>221</v>
      </c>
      <c r="AD170" s="43">
        <v>29.484000000000002</v>
      </c>
      <c r="AE170" s="43">
        <v>9.2999999999999999E-2</v>
      </c>
      <c r="AF170" s="43" t="e">
        <f t="shared" si="143"/>
        <v>#N/A</v>
      </c>
      <c r="AG170" s="48" t="e">
        <f t="shared" si="155"/>
        <v>#N/A</v>
      </c>
      <c r="AH170" s="43" t="e">
        <f t="shared" si="118"/>
        <v>#N/A</v>
      </c>
      <c r="AI170" s="43" t="e">
        <f t="shared" si="119"/>
        <v>#N/A</v>
      </c>
      <c r="AJ170" s="43" t="e">
        <f t="shared" si="120"/>
        <v>#N/A</v>
      </c>
      <c r="AK170" s="43" t="e">
        <f t="shared" si="151"/>
        <v>#N/A</v>
      </c>
      <c r="AL170" s="43" t="e">
        <f t="shared" si="151"/>
        <v>#N/A</v>
      </c>
      <c r="AM170" s="43" t="e">
        <f t="shared" si="151"/>
        <v>#N/A</v>
      </c>
      <c r="AN170" s="43" t="e">
        <f t="shared" si="151"/>
        <v>#N/A</v>
      </c>
      <c r="AO170" s="43" t="e">
        <f t="shared" si="151"/>
        <v>#N/A</v>
      </c>
      <c r="AP170" s="46" t="e">
        <f t="shared" si="121"/>
        <v>#N/A</v>
      </c>
      <c r="AQ170" s="46" t="e">
        <f t="shared" si="122"/>
        <v>#N/A</v>
      </c>
      <c r="AR170" s="43" t="e">
        <f t="shared" si="123"/>
        <v>#N/A</v>
      </c>
      <c r="AS170" s="49" t="e">
        <f t="shared" si="148"/>
        <v>#N/A</v>
      </c>
      <c r="AT170" s="43" t="e">
        <f t="shared" si="152"/>
        <v>#N/A</v>
      </c>
      <c r="AU170" s="43" t="e">
        <f t="shared" si="152"/>
        <v>#N/A</v>
      </c>
      <c r="AV170" s="43" t="e">
        <f t="shared" si="152"/>
        <v>#N/A</v>
      </c>
      <c r="AW170" s="43" t="e">
        <f t="shared" si="152"/>
        <v>#N/A</v>
      </c>
      <c r="AX170" s="43" t="e">
        <f t="shared" si="152"/>
        <v>#N/A</v>
      </c>
      <c r="AY170" s="43" t="e">
        <f t="shared" si="152"/>
        <v>#N/A</v>
      </c>
      <c r="AZ170" s="43" t="e">
        <f t="shared" si="152"/>
        <v>#N/A</v>
      </c>
      <c r="BA170" s="43" t="e">
        <f t="shared" si="152"/>
        <v>#N/A</v>
      </c>
      <c r="BB170" s="43" t="e">
        <f t="shared" si="125"/>
        <v>#N/A</v>
      </c>
      <c r="BC170" s="43" t="e">
        <f t="shared" si="126"/>
        <v>#N/A</v>
      </c>
      <c r="BD170" s="43" t="e">
        <f t="shared" si="127"/>
        <v>#N/A</v>
      </c>
      <c r="BE170" s="43" t="e">
        <f t="shared" si="128"/>
        <v>#N/A</v>
      </c>
      <c r="BF170" s="43" t="e">
        <f t="shared" si="153"/>
        <v>#N/A</v>
      </c>
      <c r="BG170" s="43" t="e">
        <f t="shared" si="153"/>
        <v>#N/A</v>
      </c>
      <c r="BH170" s="43" t="e">
        <f t="shared" si="153"/>
        <v>#N/A</v>
      </c>
      <c r="BI170" s="43" t="e">
        <f t="shared" si="153"/>
        <v>#N/A</v>
      </c>
      <c r="BJ170" s="6" t="e">
        <f t="shared" si="156"/>
        <v>#N/A</v>
      </c>
      <c r="BK170" s="6" t="e">
        <f t="shared" si="156"/>
        <v>#N/A</v>
      </c>
      <c r="BL170" s="6" t="e">
        <f t="shared" si="156"/>
        <v>#N/A</v>
      </c>
      <c r="BM170" s="6" t="e">
        <f t="shared" si="156"/>
        <v>#N/A</v>
      </c>
      <c r="BN170" s="6" t="e">
        <f t="shared" si="156"/>
        <v>#N/A</v>
      </c>
      <c r="BO170" s="6" t="e">
        <f t="shared" si="156"/>
        <v>#N/A</v>
      </c>
      <c r="BP170" s="6" t="e">
        <f t="shared" si="156"/>
        <v>#N/A</v>
      </c>
      <c r="BQ170" s="6" t="e">
        <f t="shared" si="156"/>
        <v>#N/A</v>
      </c>
      <c r="BR170" s="6" t="e">
        <f t="shared" si="156"/>
        <v>#N/A</v>
      </c>
      <c r="BS170" s="6" t="e">
        <f t="shared" si="156"/>
        <v>#N/A</v>
      </c>
      <c r="BT170" s="6" t="e">
        <f t="shared" si="154"/>
        <v>#N/A</v>
      </c>
      <c r="BU170" s="6" t="e">
        <f t="shared" si="154"/>
        <v>#N/A</v>
      </c>
      <c r="BV170" s="6" t="e">
        <f t="shared" si="154"/>
        <v>#N/A</v>
      </c>
      <c r="BW170" s="6" t="e">
        <f t="shared" si="154"/>
        <v>#N/A</v>
      </c>
      <c r="BX170" s="6" t="e">
        <f t="shared" si="154"/>
        <v>#N/A</v>
      </c>
      <c r="BY170" s="6" t="e">
        <f t="shared" si="154"/>
        <v>#N/A</v>
      </c>
      <c r="BZ170" s="6" t="e">
        <f t="shared" si="154"/>
        <v>#N/A</v>
      </c>
      <c r="CA170" s="6" t="e">
        <f t="shared" si="154"/>
        <v>#N/A</v>
      </c>
      <c r="CB170" s="6" t="e">
        <f t="shared" si="154"/>
        <v>#N/A</v>
      </c>
    </row>
    <row r="171" spans="1:80" hidden="1" x14ac:dyDescent="0.2">
      <c r="A171" s="6">
        <v>169</v>
      </c>
      <c r="B171" s="6" t="b">
        <v>1</v>
      </c>
      <c r="C171" s="6" t="s">
        <v>1019</v>
      </c>
      <c r="D171" s="6" t="s">
        <v>1000</v>
      </c>
      <c r="E171" s="6" t="s">
        <v>350</v>
      </c>
      <c r="F171" s="6" t="s">
        <v>1020</v>
      </c>
      <c r="G171" s="7">
        <v>1</v>
      </c>
      <c r="H171" s="7" t="s">
        <v>628</v>
      </c>
      <c r="I171" s="7" t="s">
        <v>991</v>
      </c>
      <c r="J171" s="6" t="s">
        <v>998</v>
      </c>
      <c r="K171" s="6" t="s">
        <v>570</v>
      </c>
      <c r="L171" s="10">
        <v>10.996</v>
      </c>
      <c r="M171" s="6">
        <v>14</v>
      </c>
      <c r="N171" s="6">
        <v>1</v>
      </c>
      <c r="O171" s="25" t="s">
        <v>994</v>
      </c>
      <c r="P171" s="25">
        <v>50</v>
      </c>
      <c r="Q171" s="8">
        <f t="shared" si="131"/>
        <v>49.999518006547824</v>
      </c>
      <c r="R171" s="25">
        <v>6</v>
      </c>
      <c r="S171" s="25">
        <v>15</v>
      </c>
      <c r="T171" s="6">
        <v>3.2</v>
      </c>
      <c r="U171" s="25">
        <v>3</v>
      </c>
      <c r="V171" s="25">
        <v>2000</v>
      </c>
      <c r="W171" s="6" t="s">
        <v>1021</v>
      </c>
      <c r="X171" s="25"/>
      <c r="Y171" s="6">
        <v>114.66</v>
      </c>
      <c r="Z171" s="25">
        <f t="shared" si="157"/>
        <v>4.7949999999999999</v>
      </c>
      <c r="AA171" s="6" t="s">
        <v>572</v>
      </c>
      <c r="AB171" s="9" t="s">
        <v>219</v>
      </c>
      <c r="AC171" s="9" t="s">
        <v>221</v>
      </c>
      <c r="AD171" s="6">
        <v>117.205</v>
      </c>
      <c r="AE171" s="6">
        <v>4.5</v>
      </c>
      <c r="AF171" s="6" t="e">
        <f t="shared" ref="AF171:AF222" si="158">VLOOKUP(C172,nanodrop,2,FALSE)</f>
        <v>#N/A</v>
      </c>
      <c r="AG171" s="11">
        <f>(AE171*AD171)/(Z171*Y171)</f>
        <v>0.95930808354463959</v>
      </c>
      <c r="AH171" s="6" t="e">
        <f t="shared" ref="AH171:AH215" si="159">VLOOKUP($C172,pIdata,3,FALSE)</f>
        <v>#N/A</v>
      </c>
      <c r="AI171" s="6" t="e">
        <f t="shared" ref="AI171:AI215" si="160">VLOOKUP($C172,iceAreaData,4,FALSE)</f>
        <v>#N/A</v>
      </c>
      <c r="AJ171" s="6" t="e">
        <f t="shared" ref="AJ171:AJ215" si="161">VLOOKUP($C172,iceAreaData,5,FALSE)</f>
        <v>#N/A</v>
      </c>
      <c r="AK171" s="6" t="e">
        <f t="shared" ref="AK171:AK215" si="162">VLOOKUP($C172,intactMSdata,COLUMN()-COLUMN($AK$3)+4,FALSE)</f>
        <v>#N/A</v>
      </c>
      <c r="AL171" s="6" t="e">
        <f t="shared" ref="AL171:AL215" si="163">VLOOKUP($C172,intactMSdata,COLUMN()-COLUMN($AK$3)+4,FALSE)</f>
        <v>#N/A</v>
      </c>
      <c r="AM171" s="6" t="e">
        <f t="shared" ref="AM171:AM215" si="164">VLOOKUP($C172,intactMSdata,COLUMN()-COLUMN($AK$3)+4,FALSE)</f>
        <v>#N/A</v>
      </c>
      <c r="AN171" s="6" t="e">
        <f t="shared" ref="AN171:AN215" si="165">VLOOKUP($C172,intactMSdata,COLUMN()-COLUMN($AK$3)+4,FALSE)</f>
        <v>#N/A</v>
      </c>
      <c r="AO171" s="6" t="e">
        <f t="shared" ref="AO171:AO215" si="166">VLOOKUP($C172,intactMSdata,COLUMN()-COLUMN($AK$3)+4,FALSE)</f>
        <v>#N/A</v>
      </c>
      <c r="AP171" s="8" t="e">
        <f t="shared" ref="AP171:AP215" si="167">VLOOKUP($C172,dataSEC,2,FALSE)</f>
        <v>#N/A</v>
      </c>
      <c r="AQ171" s="8" t="e">
        <f t="shared" ref="AQ171:AQ215" si="168">VLOOKUP($C172,dataSEC,3,FALSE)</f>
        <v>#N/A</v>
      </c>
      <c r="AR171" s="6" t="e">
        <f t="shared" ref="AR171:AR215" si="169">VLOOKUP($C172,dataSEC,4,FALSE)</f>
        <v>#N/A</v>
      </c>
      <c r="AS171" s="42" t="e">
        <f t="shared" ref="AS171:AS215" si="170">VLOOKUP(C172,data_HCP,2,FALSE)</f>
        <v>#N/A</v>
      </c>
      <c r="AT171" s="6" t="e">
        <f t="shared" ref="AT171:AT215" si="171">VLOOKUP($C172,dataPhCEX,COLUMN()-COLUMN($AT$3)+2,FALSE)</f>
        <v>#N/A</v>
      </c>
      <c r="AU171" s="6" t="e">
        <f t="shared" ref="AU171:AU215" si="172">VLOOKUP($C172,dataPhCEX,COLUMN()-COLUMN($AT$3)+2,FALSE)</f>
        <v>#N/A</v>
      </c>
      <c r="AV171" s="6" t="e">
        <f t="shared" ref="AV171:AV215" si="173">VLOOKUP($C172,dataPhCEX,COLUMN()-COLUMN($AT$3)+2,FALSE)</f>
        <v>#N/A</v>
      </c>
      <c r="AW171" s="6" t="e">
        <f t="shared" ref="AW171:AW215" si="174">VLOOKUP($C172,dataPhCEX,COLUMN()-COLUMN($AT$3)+2,FALSE)</f>
        <v>#N/A</v>
      </c>
      <c r="AX171" s="6" t="e">
        <f t="shared" ref="AX171:AX215" si="175">VLOOKUP($C172,dataPhCEX,COLUMN()-COLUMN($AT$3)+2,FALSE)</f>
        <v>#N/A</v>
      </c>
      <c r="AY171" s="6" t="e">
        <f t="shared" ref="AY171:AY215" si="176">VLOOKUP($C172,dataPhCEX,COLUMN()-COLUMN($AT$3)+2,FALSE)</f>
        <v>#N/A</v>
      </c>
      <c r="AZ171" s="6" t="e">
        <f t="shared" ref="AZ171:AZ215" si="177">VLOOKUP($C172,dataPhCEX,COLUMN()-COLUMN($AT$3)+2,FALSE)</f>
        <v>#N/A</v>
      </c>
      <c r="BA171" s="6" t="e">
        <f t="shared" ref="BA171:BA215" si="178">VLOOKUP($C172,dataPhCEX,COLUMN()-COLUMN($AT$3)+2,FALSE)</f>
        <v>#N/A</v>
      </c>
      <c r="BB171" s="6" t="e">
        <f t="shared" ref="BB171:BB215" si="179">VLOOKUP($C172,data_nrCESDS,3,FALSE)</f>
        <v>#N/A</v>
      </c>
      <c r="BC171" s="6" t="e">
        <f t="shared" ref="BC171:BC215" si="180">VLOOKUP($C172,data_nrCESDS,5,FALSE)</f>
        <v>#N/A</v>
      </c>
      <c r="BD171" s="6" t="e">
        <f t="shared" ref="BD171:BD215" si="181">VLOOKUP($C172,data_nrCESDS,14,FALSE)</f>
        <v>#N/A</v>
      </c>
      <c r="BE171" s="6" t="e">
        <f t="shared" ref="BE171:BE215" si="182">VLOOKUP($C172,data_nrCESDS,15,FALSE)</f>
        <v>#N/A</v>
      </c>
      <c r="BF171" s="6" t="e">
        <f t="shared" ref="BF171:BF215" si="183">VLOOKUP($C172,rCESDSdata,COLUMN()-COLUMN($BF$3)+2,FALSE)</f>
        <v>#N/A</v>
      </c>
      <c r="BG171" s="6" t="e">
        <f t="shared" ref="BG171:BG215" si="184">VLOOKUP($C172,rCESDSdata,COLUMN()-COLUMN($BF$3)+2,FALSE)</f>
        <v>#N/A</v>
      </c>
      <c r="BH171" s="6" t="e">
        <f t="shared" ref="BH171:BH215" si="185">VLOOKUP($C172,rCESDSdata,COLUMN()-COLUMN($BF$3)+2,FALSE)</f>
        <v>#N/A</v>
      </c>
      <c r="BI171" s="6" t="e">
        <f t="shared" ref="BI171:BI215" si="186">VLOOKUP($C172,rCESDSdata,COLUMN()-COLUMN($BF$3)+2,FALSE)</f>
        <v>#N/A</v>
      </c>
      <c r="BJ171" s="6" t="e">
        <f t="shared" si="156"/>
        <v>#N/A</v>
      </c>
      <c r="BK171" s="6" t="e">
        <f t="shared" si="156"/>
        <v>#N/A</v>
      </c>
      <c r="BL171" s="6" t="e">
        <f t="shared" si="156"/>
        <v>#N/A</v>
      </c>
      <c r="BM171" s="6" t="e">
        <f t="shared" si="156"/>
        <v>#N/A</v>
      </c>
      <c r="BN171" s="6" t="e">
        <f t="shared" si="156"/>
        <v>#N/A</v>
      </c>
      <c r="BO171" s="6" t="e">
        <f t="shared" si="156"/>
        <v>#N/A</v>
      </c>
      <c r="BP171" s="6" t="e">
        <f t="shared" si="156"/>
        <v>#N/A</v>
      </c>
      <c r="BQ171" s="6" t="e">
        <f t="shared" si="156"/>
        <v>#N/A</v>
      </c>
      <c r="BR171" s="6" t="e">
        <f t="shared" si="156"/>
        <v>#N/A</v>
      </c>
      <c r="BS171" s="6" t="e">
        <f t="shared" si="156"/>
        <v>#N/A</v>
      </c>
      <c r="BT171" s="6" t="e">
        <f t="shared" si="154"/>
        <v>#N/A</v>
      </c>
      <c r="BU171" s="6" t="e">
        <f t="shared" si="154"/>
        <v>#N/A</v>
      </c>
      <c r="BV171" s="6" t="e">
        <f t="shared" si="154"/>
        <v>#N/A</v>
      </c>
      <c r="BW171" s="6" t="e">
        <f t="shared" si="154"/>
        <v>#N/A</v>
      </c>
      <c r="BX171" s="6" t="e">
        <f t="shared" si="154"/>
        <v>#N/A</v>
      </c>
      <c r="BY171" s="6" t="e">
        <f t="shared" si="154"/>
        <v>#N/A</v>
      </c>
      <c r="BZ171" s="6" t="e">
        <f t="shared" si="154"/>
        <v>#N/A</v>
      </c>
      <c r="CA171" s="6" t="e">
        <f t="shared" si="154"/>
        <v>#N/A</v>
      </c>
      <c r="CB171" s="6" t="e">
        <f t="shared" si="154"/>
        <v>#N/A</v>
      </c>
    </row>
    <row r="172" spans="1:80" hidden="1" x14ac:dyDescent="0.2">
      <c r="A172" s="6">
        <v>170</v>
      </c>
      <c r="B172" s="6" t="b">
        <v>1</v>
      </c>
      <c r="C172" s="6" t="s">
        <v>1002</v>
      </c>
      <c r="D172" s="6" t="s">
        <v>1000</v>
      </c>
      <c r="E172" s="6" t="s">
        <v>350</v>
      </c>
      <c r="F172" s="6" t="s">
        <v>1003</v>
      </c>
      <c r="G172" s="7">
        <v>1</v>
      </c>
      <c r="H172" s="7" t="s">
        <v>628</v>
      </c>
      <c r="I172" s="7" t="s">
        <v>991</v>
      </c>
      <c r="J172" s="6" t="s">
        <v>992</v>
      </c>
      <c r="K172" s="6" t="s">
        <v>570</v>
      </c>
      <c r="L172" s="10">
        <v>10.996</v>
      </c>
      <c r="M172" s="6">
        <v>14</v>
      </c>
      <c r="N172" s="6">
        <v>2</v>
      </c>
      <c r="O172" s="25" t="s">
        <v>995</v>
      </c>
      <c r="P172" s="25">
        <v>50</v>
      </c>
      <c r="Q172" s="8">
        <f t="shared" si="131"/>
        <v>50.217729174245179</v>
      </c>
      <c r="R172">
        <v>6</v>
      </c>
      <c r="S172" s="25">
        <v>2</v>
      </c>
      <c r="T172" s="6">
        <v>14.23</v>
      </c>
      <c r="U172" s="25">
        <v>15</v>
      </c>
      <c r="V172" s="25">
        <v>600</v>
      </c>
      <c r="W172" s="25" t="s">
        <v>1004</v>
      </c>
      <c r="Y172" s="25">
        <v>38.950000000000003</v>
      </c>
      <c r="Z172" s="25">
        <f t="shared" si="157"/>
        <v>14.177</v>
      </c>
      <c r="AA172" s="6" t="s">
        <v>572</v>
      </c>
      <c r="AB172" s="9" t="s">
        <v>219</v>
      </c>
      <c r="AC172" s="9" t="s">
        <v>219</v>
      </c>
      <c r="AD172" s="6">
        <v>34.874000000000002</v>
      </c>
      <c r="AE172" s="6">
        <v>15.29</v>
      </c>
      <c r="AF172" s="6" t="e">
        <f t="shared" si="158"/>
        <v>#N/A</v>
      </c>
      <c r="AG172" s="11">
        <f t="shared" ref="AG172:AG213" si="187">(AE172*AD172)/(Z172*Y172)</f>
        <v>0.96564489138466969</v>
      </c>
      <c r="AH172" s="6" t="e">
        <f t="shared" si="159"/>
        <v>#N/A</v>
      </c>
      <c r="AI172" s="6" t="e">
        <f t="shared" si="160"/>
        <v>#N/A</v>
      </c>
      <c r="AJ172" s="6" t="e">
        <f t="shared" si="161"/>
        <v>#N/A</v>
      </c>
      <c r="AK172" s="6" t="e">
        <f t="shared" si="162"/>
        <v>#N/A</v>
      </c>
      <c r="AL172" s="6" t="e">
        <f t="shared" si="163"/>
        <v>#N/A</v>
      </c>
      <c r="AM172" s="6" t="e">
        <f t="shared" si="164"/>
        <v>#N/A</v>
      </c>
      <c r="AN172" s="6" t="e">
        <f t="shared" si="165"/>
        <v>#N/A</v>
      </c>
      <c r="AO172" s="6" t="e">
        <f t="shared" si="166"/>
        <v>#N/A</v>
      </c>
      <c r="AP172" s="8" t="e">
        <f t="shared" si="167"/>
        <v>#N/A</v>
      </c>
      <c r="AQ172" s="8" t="e">
        <f t="shared" si="168"/>
        <v>#N/A</v>
      </c>
      <c r="AR172" s="6" t="e">
        <f t="shared" si="169"/>
        <v>#N/A</v>
      </c>
      <c r="AS172" s="42" t="e">
        <f t="shared" si="170"/>
        <v>#N/A</v>
      </c>
      <c r="AT172" s="6" t="e">
        <f t="shared" si="171"/>
        <v>#N/A</v>
      </c>
      <c r="AU172" s="6" t="e">
        <f t="shared" si="172"/>
        <v>#N/A</v>
      </c>
      <c r="AV172" s="6" t="e">
        <f t="shared" si="173"/>
        <v>#N/A</v>
      </c>
      <c r="AW172" s="6" t="e">
        <f t="shared" si="174"/>
        <v>#N/A</v>
      </c>
      <c r="AX172" s="6" t="e">
        <f t="shared" si="175"/>
        <v>#N/A</v>
      </c>
      <c r="AY172" s="6" t="e">
        <f t="shared" si="176"/>
        <v>#N/A</v>
      </c>
      <c r="AZ172" s="6" t="e">
        <f t="shared" si="177"/>
        <v>#N/A</v>
      </c>
      <c r="BA172" s="6" t="e">
        <f t="shared" si="178"/>
        <v>#N/A</v>
      </c>
      <c r="BB172" s="6" t="e">
        <f t="shared" si="179"/>
        <v>#N/A</v>
      </c>
      <c r="BC172" s="6" t="e">
        <f t="shared" si="180"/>
        <v>#N/A</v>
      </c>
      <c r="BD172" s="6" t="e">
        <f t="shared" si="181"/>
        <v>#N/A</v>
      </c>
      <c r="BE172" s="6" t="e">
        <f t="shared" si="182"/>
        <v>#N/A</v>
      </c>
      <c r="BF172" s="6" t="e">
        <f t="shared" si="183"/>
        <v>#N/A</v>
      </c>
      <c r="BG172" s="6" t="e">
        <f t="shared" si="184"/>
        <v>#N/A</v>
      </c>
      <c r="BH172" s="6" t="e">
        <f t="shared" si="185"/>
        <v>#N/A</v>
      </c>
      <c r="BI172" s="6" t="e">
        <f t="shared" si="186"/>
        <v>#N/A</v>
      </c>
      <c r="BJ172" s="6" t="e">
        <f t="shared" si="156"/>
        <v>#N/A</v>
      </c>
      <c r="BK172" s="6" t="e">
        <f t="shared" si="156"/>
        <v>#N/A</v>
      </c>
      <c r="BL172" s="6" t="e">
        <f t="shared" si="156"/>
        <v>#N/A</v>
      </c>
      <c r="BM172" s="6" t="e">
        <f t="shared" si="156"/>
        <v>#N/A</v>
      </c>
      <c r="BN172" s="6" t="e">
        <f t="shared" si="156"/>
        <v>#N/A</v>
      </c>
      <c r="BO172" s="6" t="e">
        <f t="shared" si="156"/>
        <v>#N/A</v>
      </c>
      <c r="BP172" s="6" t="e">
        <f t="shared" si="156"/>
        <v>#N/A</v>
      </c>
      <c r="BQ172" s="6" t="e">
        <f t="shared" si="156"/>
        <v>#N/A</v>
      </c>
      <c r="BR172" s="6" t="e">
        <f t="shared" si="156"/>
        <v>#N/A</v>
      </c>
      <c r="BS172" s="6" t="e">
        <f t="shared" si="156"/>
        <v>#N/A</v>
      </c>
      <c r="BT172" s="6" t="e">
        <f t="shared" si="154"/>
        <v>#N/A</v>
      </c>
      <c r="BU172" s="6" t="e">
        <f t="shared" si="154"/>
        <v>#N/A</v>
      </c>
      <c r="BV172" s="6" t="e">
        <f t="shared" si="154"/>
        <v>#N/A</v>
      </c>
      <c r="BW172" s="6" t="e">
        <f t="shared" si="154"/>
        <v>#N/A</v>
      </c>
      <c r="BX172" s="6" t="e">
        <f t="shared" si="154"/>
        <v>#N/A</v>
      </c>
      <c r="BY172" s="6" t="e">
        <f t="shared" si="154"/>
        <v>#N/A</v>
      </c>
      <c r="BZ172" s="6" t="e">
        <f t="shared" si="154"/>
        <v>#N/A</v>
      </c>
      <c r="CA172" s="6" t="e">
        <f t="shared" si="154"/>
        <v>#N/A</v>
      </c>
      <c r="CB172" s="6" t="e">
        <f t="shared" si="154"/>
        <v>#N/A</v>
      </c>
    </row>
    <row r="173" spans="1:80" hidden="1" x14ac:dyDescent="0.2">
      <c r="A173" s="6">
        <v>171</v>
      </c>
      <c r="B173" s="6" t="b">
        <v>1</v>
      </c>
      <c r="C173" s="6" t="s">
        <v>1022</v>
      </c>
      <c r="D173" s="6" t="s">
        <v>1000</v>
      </c>
      <c r="E173" s="6" t="s">
        <v>350</v>
      </c>
      <c r="F173" s="6" t="s">
        <v>1023</v>
      </c>
      <c r="G173" s="7">
        <v>1</v>
      </c>
      <c r="H173" s="7" t="s">
        <v>628</v>
      </c>
      <c r="I173" s="7" t="s">
        <v>991</v>
      </c>
      <c r="J173" s="6" t="s">
        <v>992</v>
      </c>
      <c r="K173" s="6" t="s">
        <v>570</v>
      </c>
      <c r="L173" s="10">
        <v>10.996</v>
      </c>
      <c r="M173" s="6">
        <v>14</v>
      </c>
      <c r="N173" s="6">
        <v>3</v>
      </c>
      <c r="O173" s="25" t="s">
        <v>995</v>
      </c>
      <c r="P173" s="25">
        <v>250</v>
      </c>
      <c r="Q173" s="8">
        <f t="shared" si="131"/>
        <v>249.99897781011276</v>
      </c>
      <c r="R173">
        <v>7</v>
      </c>
      <c r="S173" s="25">
        <v>15</v>
      </c>
      <c r="T173" s="6">
        <v>10.67</v>
      </c>
      <c r="U173" s="25">
        <v>9</v>
      </c>
      <c r="V173" s="25">
        <v>600</v>
      </c>
      <c r="W173" s="6" t="s">
        <v>1026</v>
      </c>
      <c r="Y173" s="6">
        <v>190.36</v>
      </c>
      <c r="Z173" s="25">
        <f t="shared" si="157"/>
        <v>14.441000000000001</v>
      </c>
      <c r="AA173" s="6" t="s">
        <v>572</v>
      </c>
      <c r="AB173" s="9" t="s">
        <v>219</v>
      </c>
      <c r="AC173" s="9" t="s">
        <v>221</v>
      </c>
      <c r="AD173" s="6">
        <v>205.244</v>
      </c>
      <c r="AE173" s="6">
        <v>12.5</v>
      </c>
      <c r="AF173" s="6" t="e">
        <f t="shared" si="158"/>
        <v>#N/A</v>
      </c>
      <c r="AG173" s="11">
        <f>(AE173*AD173)/(Z173*Y173)</f>
        <v>0.93327045833392208</v>
      </c>
      <c r="AH173" s="6" t="e">
        <f t="shared" si="159"/>
        <v>#N/A</v>
      </c>
      <c r="AI173" s="6" t="e">
        <f t="shared" si="160"/>
        <v>#N/A</v>
      </c>
      <c r="AJ173" s="6" t="e">
        <f t="shared" si="161"/>
        <v>#N/A</v>
      </c>
      <c r="AK173" s="6" t="e">
        <f t="shared" si="162"/>
        <v>#N/A</v>
      </c>
      <c r="AL173" s="6" t="e">
        <f t="shared" si="163"/>
        <v>#N/A</v>
      </c>
      <c r="AM173" s="6" t="e">
        <f t="shared" si="164"/>
        <v>#N/A</v>
      </c>
      <c r="AN173" s="6" t="e">
        <f t="shared" si="165"/>
        <v>#N/A</v>
      </c>
      <c r="AO173" s="6" t="e">
        <f t="shared" si="166"/>
        <v>#N/A</v>
      </c>
      <c r="AP173" s="8" t="e">
        <f t="shared" si="167"/>
        <v>#N/A</v>
      </c>
      <c r="AQ173" s="8" t="e">
        <f t="shared" si="168"/>
        <v>#N/A</v>
      </c>
      <c r="AR173" s="6" t="e">
        <f t="shared" si="169"/>
        <v>#N/A</v>
      </c>
      <c r="AS173" s="42" t="e">
        <f t="shared" si="170"/>
        <v>#N/A</v>
      </c>
      <c r="AT173" s="6" t="e">
        <f t="shared" si="171"/>
        <v>#N/A</v>
      </c>
      <c r="AU173" s="6" t="e">
        <f t="shared" si="172"/>
        <v>#N/A</v>
      </c>
      <c r="AV173" s="6" t="e">
        <f t="shared" si="173"/>
        <v>#N/A</v>
      </c>
      <c r="AW173" s="6" t="e">
        <f t="shared" si="174"/>
        <v>#N/A</v>
      </c>
      <c r="AX173" s="6" t="e">
        <f t="shared" si="175"/>
        <v>#N/A</v>
      </c>
      <c r="AY173" s="6" t="e">
        <f t="shared" si="176"/>
        <v>#N/A</v>
      </c>
      <c r="AZ173" s="6" t="e">
        <f t="shared" si="177"/>
        <v>#N/A</v>
      </c>
      <c r="BA173" s="6" t="e">
        <f t="shared" si="178"/>
        <v>#N/A</v>
      </c>
      <c r="BB173" s="6" t="e">
        <f t="shared" si="179"/>
        <v>#N/A</v>
      </c>
      <c r="BC173" s="6" t="e">
        <f t="shared" si="180"/>
        <v>#N/A</v>
      </c>
      <c r="BD173" s="6" t="e">
        <f t="shared" si="181"/>
        <v>#N/A</v>
      </c>
      <c r="BE173" s="6" t="e">
        <f t="shared" si="182"/>
        <v>#N/A</v>
      </c>
      <c r="BF173" s="6" t="e">
        <f t="shared" si="183"/>
        <v>#N/A</v>
      </c>
      <c r="BG173" s="6" t="e">
        <f t="shared" si="184"/>
        <v>#N/A</v>
      </c>
      <c r="BH173" s="6" t="e">
        <f t="shared" si="185"/>
        <v>#N/A</v>
      </c>
      <c r="BI173" s="6" t="e">
        <f t="shared" si="186"/>
        <v>#N/A</v>
      </c>
      <c r="BJ173" s="6" t="e">
        <f t="shared" si="156"/>
        <v>#N/A</v>
      </c>
      <c r="BK173" s="6" t="e">
        <f t="shared" si="156"/>
        <v>#N/A</v>
      </c>
      <c r="BL173" s="6" t="e">
        <f t="shared" si="156"/>
        <v>#N/A</v>
      </c>
      <c r="BM173" s="6" t="e">
        <f t="shared" si="156"/>
        <v>#N/A</v>
      </c>
      <c r="BN173" s="6" t="e">
        <f t="shared" si="156"/>
        <v>#N/A</v>
      </c>
      <c r="BO173" s="6" t="e">
        <f t="shared" si="156"/>
        <v>#N/A</v>
      </c>
      <c r="BP173" s="6" t="e">
        <f t="shared" si="156"/>
        <v>#N/A</v>
      </c>
      <c r="BQ173" s="6" t="e">
        <f t="shared" si="156"/>
        <v>#N/A</v>
      </c>
      <c r="BR173" s="6" t="e">
        <f t="shared" si="156"/>
        <v>#N/A</v>
      </c>
      <c r="BS173" s="6" t="e">
        <f t="shared" si="156"/>
        <v>#N/A</v>
      </c>
      <c r="BT173" s="6" t="e">
        <f t="shared" si="154"/>
        <v>#N/A</v>
      </c>
      <c r="BU173" s="6" t="e">
        <f t="shared" si="154"/>
        <v>#N/A</v>
      </c>
      <c r="BV173" s="6" t="e">
        <f t="shared" si="154"/>
        <v>#N/A</v>
      </c>
      <c r="BW173" s="6" t="e">
        <f t="shared" si="154"/>
        <v>#N/A</v>
      </c>
      <c r="BX173" s="6" t="e">
        <f t="shared" si="154"/>
        <v>#N/A</v>
      </c>
      <c r="BY173" s="6" t="e">
        <f t="shared" si="154"/>
        <v>#N/A</v>
      </c>
      <c r="BZ173" s="6" t="e">
        <f t="shared" si="154"/>
        <v>#N/A</v>
      </c>
      <c r="CA173" s="6" t="e">
        <f t="shared" si="154"/>
        <v>#N/A</v>
      </c>
      <c r="CB173" s="6" t="e">
        <f t="shared" si="154"/>
        <v>#N/A</v>
      </c>
    </row>
    <row r="174" spans="1:80" hidden="1" x14ac:dyDescent="0.2">
      <c r="A174" s="6">
        <v>172</v>
      </c>
      <c r="B174" s="6" t="b">
        <v>1</v>
      </c>
      <c r="C174" s="6" t="s">
        <v>1027</v>
      </c>
      <c r="D174" s="6" t="s">
        <v>1000</v>
      </c>
      <c r="E174" s="6" t="s">
        <v>350</v>
      </c>
      <c r="F174" s="6" t="s">
        <v>1025</v>
      </c>
      <c r="G174" s="7">
        <v>1</v>
      </c>
      <c r="H174" s="7" t="s">
        <v>628</v>
      </c>
      <c r="I174" s="7" t="s">
        <v>991</v>
      </c>
      <c r="J174" s="6" t="s">
        <v>992</v>
      </c>
      <c r="K174" s="6" t="s">
        <v>570</v>
      </c>
      <c r="L174" s="10">
        <v>10.996</v>
      </c>
      <c r="M174" s="6">
        <v>14</v>
      </c>
      <c r="N174" s="6">
        <v>4</v>
      </c>
      <c r="O174" s="25" t="s">
        <v>995</v>
      </c>
      <c r="P174" s="25">
        <v>50</v>
      </c>
      <c r="Q174" s="8">
        <f t="shared" si="131"/>
        <v>50.004744452528193</v>
      </c>
      <c r="R174">
        <v>6.5</v>
      </c>
      <c r="S174" s="25">
        <v>8.5</v>
      </c>
      <c r="T174" s="6">
        <v>8.98</v>
      </c>
      <c r="U174" s="25">
        <v>9</v>
      </c>
      <c r="V174" s="25">
        <v>2000</v>
      </c>
      <c r="W174" s="6" t="s">
        <v>1028</v>
      </c>
      <c r="Y174" s="6">
        <v>37.21</v>
      </c>
      <c r="Z174" s="25">
        <f t="shared" si="157"/>
        <v>14.776999999999999</v>
      </c>
      <c r="AA174" s="6" t="s">
        <v>572</v>
      </c>
      <c r="AB174" s="9" t="s">
        <v>219</v>
      </c>
      <c r="AC174" s="9" t="s">
        <v>219</v>
      </c>
      <c r="AD174" s="6">
        <v>42.908999999999999</v>
      </c>
      <c r="AE174" s="6">
        <v>10.86</v>
      </c>
      <c r="AF174" s="6" t="e">
        <f t="shared" si="158"/>
        <v>#N/A</v>
      </c>
      <c r="AG174" s="11">
        <f t="shared" si="187"/>
        <v>0.84748549778388604</v>
      </c>
      <c r="AH174" s="6" t="e">
        <f t="shared" si="159"/>
        <v>#N/A</v>
      </c>
      <c r="AI174" s="6" t="e">
        <f t="shared" si="160"/>
        <v>#N/A</v>
      </c>
      <c r="AJ174" s="6" t="e">
        <f t="shared" si="161"/>
        <v>#N/A</v>
      </c>
      <c r="AK174" s="6" t="e">
        <f t="shared" si="162"/>
        <v>#N/A</v>
      </c>
      <c r="AL174" s="6" t="e">
        <f t="shared" si="163"/>
        <v>#N/A</v>
      </c>
      <c r="AM174" s="6" t="e">
        <f t="shared" si="164"/>
        <v>#N/A</v>
      </c>
      <c r="AN174" s="6" t="e">
        <f t="shared" si="165"/>
        <v>#N/A</v>
      </c>
      <c r="AO174" s="6" t="e">
        <f t="shared" si="166"/>
        <v>#N/A</v>
      </c>
      <c r="AP174" s="8" t="e">
        <f t="shared" si="167"/>
        <v>#N/A</v>
      </c>
      <c r="AQ174" s="8" t="e">
        <f t="shared" si="168"/>
        <v>#N/A</v>
      </c>
      <c r="AR174" s="6" t="e">
        <f t="shared" si="169"/>
        <v>#N/A</v>
      </c>
      <c r="AS174" s="42" t="e">
        <f t="shared" si="170"/>
        <v>#N/A</v>
      </c>
      <c r="AT174" s="6" t="e">
        <f t="shared" si="171"/>
        <v>#N/A</v>
      </c>
      <c r="AU174" s="6" t="e">
        <f t="shared" si="172"/>
        <v>#N/A</v>
      </c>
      <c r="AV174" s="6" t="e">
        <f t="shared" si="173"/>
        <v>#N/A</v>
      </c>
      <c r="AW174" s="6" t="e">
        <f t="shared" si="174"/>
        <v>#N/A</v>
      </c>
      <c r="AX174" s="6" t="e">
        <f t="shared" si="175"/>
        <v>#N/A</v>
      </c>
      <c r="AY174" s="6" t="e">
        <f t="shared" si="176"/>
        <v>#N/A</v>
      </c>
      <c r="AZ174" s="6" t="e">
        <f t="shared" si="177"/>
        <v>#N/A</v>
      </c>
      <c r="BA174" s="6" t="e">
        <f t="shared" si="178"/>
        <v>#N/A</v>
      </c>
      <c r="BB174" s="6" t="e">
        <f t="shared" si="179"/>
        <v>#N/A</v>
      </c>
      <c r="BC174" s="6" t="e">
        <f t="shared" si="180"/>
        <v>#N/A</v>
      </c>
      <c r="BD174" s="6" t="e">
        <f t="shared" si="181"/>
        <v>#N/A</v>
      </c>
      <c r="BE174" s="6" t="e">
        <f t="shared" si="182"/>
        <v>#N/A</v>
      </c>
      <c r="BF174" s="6" t="e">
        <f t="shared" si="183"/>
        <v>#N/A</v>
      </c>
      <c r="BG174" s="6" t="e">
        <f t="shared" si="184"/>
        <v>#N/A</v>
      </c>
      <c r="BH174" s="6" t="e">
        <f t="shared" si="185"/>
        <v>#N/A</v>
      </c>
      <c r="BI174" s="6" t="e">
        <f t="shared" si="186"/>
        <v>#N/A</v>
      </c>
      <c r="BJ174" s="6" t="e">
        <f t="shared" si="156"/>
        <v>#N/A</v>
      </c>
      <c r="BK174" s="6" t="e">
        <f t="shared" si="156"/>
        <v>#N/A</v>
      </c>
      <c r="BL174" s="6" t="e">
        <f t="shared" si="156"/>
        <v>#N/A</v>
      </c>
      <c r="BM174" s="6" t="e">
        <f t="shared" si="156"/>
        <v>#N/A</v>
      </c>
      <c r="BN174" s="6" t="e">
        <f t="shared" si="156"/>
        <v>#N/A</v>
      </c>
      <c r="BO174" s="6" t="e">
        <f t="shared" si="156"/>
        <v>#N/A</v>
      </c>
      <c r="BP174" s="6" t="e">
        <f t="shared" si="156"/>
        <v>#N/A</v>
      </c>
      <c r="BQ174" s="6" t="e">
        <f t="shared" si="156"/>
        <v>#N/A</v>
      </c>
      <c r="BR174" s="6" t="e">
        <f t="shared" si="156"/>
        <v>#N/A</v>
      </c>
      <c r="BS174" s="6" t="e">
        <f t="shared" si="156"/>
        <v>#N/A</v>
      </c>
      <c r="BT174" s="6" t="e">
        <f t="shared" si="154"/>
        <v>#N/A</v>
      </c>
      <c r="BU174" s="6" t="e">
        <f t="shared" si="154"/>
        <v>#N/A</v>
      </c>
      <c r="BV174" s="6" t="e">
        <f t="shared" si="154"/>
        <v>#N/A</v>
      </c>
      <c r="BW174" s="6" t="e">
        <f t="shared" si="154"/>
        <v>#N/A</v>
      </c>
      <c r="BX174" s="6" t="e">
        <f t="shared" si="154"/>
        <v>#N/A</v>
      </c>
      <c r="BY174" s="6" t="e">
        <f t="shared" si="154"/>
        <v>#N/A</v>
      </c>
      <c r="BZ174" s="6" t="e">
        <f t="shared" si="154"/>
        <v>#N/A</v>
      </c>
      <c r="CA174" s="6" t="e">
        <f t="shared" si="154"/>
        <v>#N/A</v>
      </c>
      <c r="CB174" s="6" t="e">
        <f t="shared" si="154"/>
        <v>#N/A</v>
      </c>
    </row>
    <row r="175" spans="1:80" hidden="1" x14ac:dyDescent="0.2">
      <c r="A175" s="6">
        <v>173</v>
      </c>
      <c r="B175" s="6" t="b">
        <v>1</v>
      </c>
      <c r="C175" s="6" t="s">
        <v>1029</v>
      </c>
      <c r="D175" s="6" t="s">
        <v>1000</v>
      </c>
      <c r="E175" s="6" t="s">
        <v>350</v>
      </c>
      <c r="F175" s="6" t="s">
        <v>1025</v>
      </c>
      <c r="G175" s="7">
        <v>2</v>
      </c>
      <c r="H175" s="7" t="s">
        <v>628</v>
      </c>
      <c r="I175" s="7" t="s">
        <v>991</v>
      </c>
      <c r="J175" s="6" t="s">
        <v>992</v>
      </c>
      <c r="K175" s="6" t="s">
        <v>570</v>
      </c>
      <c r="L175" s="10">
        <v>10.996</v>
      </c>
      <c r="M175" s="6">
        <v>14</v>
      </c>
      <c r="N175" s="6">
        <v>5</v>
      </c>
      <c r="O175" s="25" t="s">
        <v>995</v>
      </c>
      <c r="P175" s="25">
        <v>50</v>
      </c>
      <c r="Q175" s="8">
        <f t="shared" si="131"/>
        <v>49.999277919243362</v>
      </c>
      <c r="R175">
        <v>6.5</v>
      </c>
      <c r="S175" s="25">
        <v>15</v>
      </c>
      <c r="T175" s="6">
        <v>3.15</v>
      </c>
      <c r="U175" s="25">
        <v>3</v>
      </c>
      <c r="V175" s="25">
        <v>1300</v>
      </c>
      <c r="W175" s="6" t="s">
        <v>1030</v>
      </c>
      <c r="Y175" s="6">
        <v>120.41</v>
      </c>
      <c r="Z175" s="25">
        <f t="shared" si="157"/>
        <v>4.5659999999999998</v>
      </c>
      <c r="AA175" s="6" t="s">
        <v>572</v>
      </c>
      <c r="AB175" s="9" t="s">
        <v>232</v>
      </c>
      <c r="AC175" s="9" t="s">
        <v>257</v>
      </c>
      <c r="AD175" s="6">
        <v>166.27099999999999</v>
      </c>
      <c r="AE175" s="6">
        <v>3.22</v>
      </c>
      <c r="AF175" s="6" t="e">
        <f t="shared" si="158"/>
        <v>#N/A</v>
      </c>
      <c r="AG175" s="11">
        <f t="shared" si="187"/>
        <v>0.97380929800986937</v>
      </c>
      <c r="AH175" s="6" t="e">
        <f t="shared" si="159"/>
        <v>#N/A</v>
      </c>
      <c r="AI175" s="6" t="e">
        <f t="shared" si="160"/>
        <v>#N/A</v>
      </c>
      <c r="AJ175" s="6" t="e">
        <f t="shared" si="161"/>
        <v>#N/A</v>
      </c>
      <c r="AK175" s="6" t="e">
        <f t="shared" si="162"/>
        <v>#N/A</v>
      </c>
      <c r="AL175" s="6" t="e">
        <f t="shared" si="163"/>
        <v>#N/A</v>
      </c>
      <c r="AM175" s="6" t="e">
        <f t="shared" si="164"/>
        <v>#N/A</v>
      </c>
      <c r="AN175" s="6" t="e">
        <f t="shared" si="165"/>
        <v>#N/A</v>
      </c>
      <c r="AO175" s="6" t="e">
        <f t="shared" si="166"/>
        <v>#N/A</v>
      </c>
      <c r="AP175" s="8" t="e">
        <f t="shared" si="167"/>
        <v>#N/A</v>
      </c>
      <c r="AQ175" s="8" t="e">
        <f t="shared" si="168"/>
        <v>#N/A</v>
      </c>
      <c r="AR175" s="6" t="e">
        <f t="shared" si="169"/>
        <v>#N/A</v>
      </c>
      <c r="AS175" s="42" t="e">
        <f t="shared" si="170"/>
        <v>#N/A</v>
      </c>
      <c r="AT175" s="6" t="e">
        <f t="shared" si="171"/>
        <v>#N/A</v>
      </c>
      <c r="AU175" s="6" t="e">
        <f t="shared" si="172"/>
        <v>#N/A</v>
      </c>
      <c r="AV175" s="6" t="e">
        <f t="shared" si="173"/>
        <v>#N/A</v>
      </c>
      <c r="AW175" s="6" t="e">
        <f t="shared" si="174"/>
        <v>#N/A</v>
      </c>
      <c r="AX175" s="6" t="e">
        <f t="shared" si="175"/>
        <v>#N/A</v>
      </c>
      <c r="AY175" s="6" t="e">
        <f t="shared" si="176"/>
        <v>#N/A</v>
      </c>
      <c r="AZ175" s="6" t="e">
        <f t="shared" si="177"/>
        <v>#N/A</v>
      </c>
      <c r="BA175" s="6" t="e">
        <f t="shared" si="178"/>
        <v>#N/A</v>
      </c>
      <c r="BB175" s="6" t="e">
        <f t="shared" si="179"/>
        <v>#N/A</v>
      </c>
      <c r="BC175" s="6" t="e">
        <f t="shared" si="180"/>
        <v>#N/A</v>
      </c>
      <c r="BD175" s="6" t="e">
        <f t="shared" si="181"/>
        <v>#N/A</v>
      </c>
      <c r="BE175" s="6" t="e">
        <f t="shared" si="182"/>
        <v>#N/A</v>
      </c>
      <c r="BF175" s="6" t="e">
        <f t="shared" si="183"/>
        <v>#N/A</v>
      </c>
      <c r="BG175" s="6" t="e">
        <f t="shared" si="184"/>
        <v>#N/A</v>
      </c>
      <c r="BH175" s="6" t="e">
        <f t="shared" si="185"/>
        <v>#N/A</v>
      </c>
      <c r="BI175" s="6" t="e">
        <f t="shared" si="186"/>
        <v>#N/A</v>
      </c>
      <c r="BJ175" s="6" t="e">
        <f t="shared" si="156"/>
        <v>#N/A</v>
      </c>
      <c r="BK175" s="6" t="e">
        <f t="shared" si="156"/>
        <v>#N/A</v>
      </c>
      <c r="BL175" s="6" t="e">
        <f t="shared" si="156"/>
        <v>#N/A</v>
      </c>
      <c r="BM175" s="6" t="e">
        <f t="shared" si="156"/>
        <v>#N/A</v>
      </c>
      <c r="BN175" s="6" t="e">
        <f t="shared" si="156"/>
        <v>#N/A</v>
      </c>
      <c r="BO175" s="6" t="e">
        <f t="shared" si="156"/>
        <v>#N/A</v>
      </c>
      <c r="BP175" s="6" t="e">
        <f t="shared" si="156"/>
        <v>#N/A</v>
      </c>
      <c r="BQ175" s="6" t="e">
        <f t="shared" si="156"/>
        <v>#N/A</v>
      </c>
      <c r="BR175" s="6" t="e">
        <f t="shared" si="156"/>
        <v>#N/A</v>
      </c>
      <c r="BS175" s="6" t="e">
        <f t="shared" si="156"/>
        <v>#N/A</v>
      </c>
      <c r="BT175" s="6" t="e">
        <f t="shared" si="154"/>
        <v>#N/A</v>
      </c>
      <c r="BU175" s="6" t="e">
        <f t="shared" si="154"/>
        <v>#N/A</v>
      </c>
      <c r="BV175" s="6" t="e">
        <f t="shared" si="154"/>
        <v>#N/A</v>
      </c>
      <c r="BW175" s="6" t="e">
        <f t="shared" si="154"/>
        <v>#N/A</v>
      </c>
      <c r="BX175" s="6" t="e">
        <f t="shared" si="154"/>
        <v>#N/A</v>
      </c>
      <c r="BY175" s="6" t="e">
        <f t="shared" si="154"/>
        <v>#N/A</v>
      </c>
      <c r="BZ175" s="6" t="e">
        <f t="shared" si="154"/>
        <v>#N/A</v>
      </c>
      <c r="CA175" s="6" t="e">
        <f t="shared" si="154"/>
        <v>#N/A</v>
      </c>
      <c r="CB175" s="6" t="e">
        <f t="shared" si="154"/>
        <v>#N/A</v>
      </c>
    </row>
    <row r="176" spans="1:80" hidden="1" x14ac:dyDescent="0.2">
      <c r="A176" s="6">
        <v>174</v>
      </c>
      <c r="B176" s="6" t="b">
        <v>1</v>
      </c>
      <c r="C176" s="25" t="s">
        <v>1005</v>
      </c>
      <c r="D176" s="6" t="s">
        <v>1000</v>
      </c>
      <c r="E176" s="6" t="s">
        <v>350</v>
      </c>
      <c r="F176" s="6" t="s">
        <v>1006</v>
      </c>
      <c r="G176" s="7">
        <v>1</v>
      </c>
      <c r="H176" s="7" t="s">
        <v>628</v>
      </c>
      <c r="I176" s="7" t="s">
        <v>991</v>
      </c>
      <c r="J176" s="6" t="s">
        <v>999</v>
      </c>
      <c r="K176" s="6" t="s">
        <v>570</v>
      </c>
      <c r="L176" s="10">
        <v>10.996</v>
      </c>
      <c r="M176" s="6">
        <v>14</v>
      </c>
      <c r="N176" s="6">
        <v>6</v>
      </c>
      <c r="O176" s="25" t="s">
        <v>994</v>
      </c>
      <c r="P176" s="25">
        <v>50</v>
      </c>
      <c r="Q176" s="8">
        <f t="shared" si="131"/>
        <v>49.999518006547824</v>
      </c>
      <c r="R176">
        <v>6</v>
      </c>
      <c r="S176" s="25">
        <v>2</v>
      </c>
      <c r="T176" s="25">
        <v>2.9</v>
      </c>
      <c r="U176" s="25">
        <v>3</v>
      </c>
      <c r="V176" s="25">
        <v>600</v>
      </c>
      <c r="W176" s="6" t="s">
        <v>1007</v>
      </c>
      <c r="Y176" s="25">
        <v>114.66</v>
      </c>
      <c r="Z176" s="25">
        <f t="shared" si="157"/>
        <v>4.7949999999999999</v>
      </c>
      <c r="AA176" s="6" t="s">
        <v>572</v>
      </c>
      <c r="AB176" s="25" t="s">
        <v>232</v>
      </c>
      <c r="AC176" s="25" t="s">
        <v>220</v>
      </c>
      <c r="AD176" s="6">
        <v>86.918000000000006</v>
      </c>
      <c r="AE176" s="25">
        <v>6.149</v>
      </c>
      <c r="AF176" s="6" t="e">
        <f t="shared" si="158"/>
        <v>#N/A</v>
      </c>
      <c r="AG176" s="11">
        <f t="shared" si="187"/>
        <v>0.97210610069540526</v>
      </c>
      <c r="AH176" s="6" t="e">
        <f t="shared" si="159"/>
        <v>#N/A</v>
      </c>
      <c r="AI176" s="6" t="e">
        <f t="shared" si="160"/>
        <v>#N/A</v>
      </c>
      <c r="AJ176" s="6" t="e">
        <f t="shared" si="161"/>
        <v>#N/A</v>
      </c>
      <c r="AK176" s="6" t="e">
        <f t="shared" si="162"/>
        <v>#N/A</v>
      </c>
      <c r="AL176" s="6" t="e">
        <f t="shared" si="163"/>
        <v>#N/A</v>
      </c>
      <c r="AM176" s="6" t="e">
        <f t="shared" si="164"/>
        <v>#N/A</v>
      </c>
      <c r="AN176" s="6" t="e">
        <f t="shared" si="165"/>
        <v>#N/A</v>
      </c>
      <c r="AO176" s="6" t="e">
        <f t="shared" si="166"/>
        <v>#N/A</v>
      </c>
      <c r="AP176" s="8" t="e">
        <f t="shared" si="167"/>
        <v>#N/A</v>
      </c>
      <c r="AQ176" s="8" t="e">
        <f t="shared" si="168"/>
        <v>#N/A</v>
      </c>
      <c r="AR176" s="6" t="e">
        <f t="shared" si="169"/>
        <v>#N/A</v>
      </c>
      <c r="AS176" s="42" t="e">
        <f t="shared" si="170"/>
        <v>#N/A</v>
      </c>
      <c r="AT176" s="6" t="e">
        <f t="shared" si="171"/>
        <v>#N/A</v>
      </c>
      <c r="AU176" s="6" t="e">
        <f t="shared" si="172"/>
        <v>#N/A</v>
      </c>
      <c r="AV176" s="6" t="e">
        <f t="shared" si="173"/>
        <v>#N/A</v>
      </c>
      <c r="AW176" s="6" t="e">
        <f t="shared" si="174"/>
        <v>#N/A</v>
      </c>
      <c r="AX176" s="6" t="e">
        <f t="shared" si="175"/>
        <v>#N/A</v>
      </c>
      <c r="AY176" s="6" t="e">
        <f t="shared" si="176"/>
        <v>#N/A</v>
      </c>
      <c r="AZ176" s="6" t="e">
        <f t="shared" si="177"/>
        <v>#N/A</v>
      </c>
      <c r="BA176" s="6" t="e">
        <f t="shared" si="178"/>
        <v>#N/A</v>
      </c>
      <c r="BB176" s="6" t="e">
        <f t="shared" si="179"/>
        <v>#N/A</v>
      </c>
      <c r="BC176" s="6" t="e">
        <f t="shared" si="180"/>
        <v>#N/A</v>
      </c>
      <c r="BD176" s="6" t="e">
        <f t="shared" si="181"/>
        <v>#N/A</v>
      </c>
      <c r="BE176" s="6" t="e">
        <f t="shared" si="182"/>
        <v>#N/A</v>
      </c>
      <c r="BF176" s="6" t="e">
        <f t="shared" si="183"/>
        <v>#N/A</v>
      </c>
      <c r="BG176" s="6" t="e">
        <f t="shared" si="184"/>
        <v>#N/A</v>
      </c>
      <c r="BH176" s="6" t="e">
        <f t="shared" si="185"/>
        <v>#N/A</v>
      </c>
      <c r="BI176" s="6" t="e">
        <f t="shared" si="186"/>
        <v>#N/A</v>
      </c>
      <c r="BJ176" s="6" t="e">
        <f t="shared" si="156"/>
        <v>#N/A</v>
      </c>
      <c r="BK176" s="6" t="e">
        <f t="shared" si="156"/>
        <v>#N/A</v>
      </c>
      <c r="BL176" s="6" t="e">
        <f t="shared" si="156"/>
        <v>#N/A</v>
      </c>
      <c r="BM176" s="6" t="e">
        <f t="shared" si="156"/>
        <v>#N/A</v>
      </c>
      <c r="BN176" s="6" t="e">
        <f t="shared" si="156"/>
        <v>#N/A</v>
      </c>
      <c r="BO176" s="6" t="e">
        <f t="shared" si="156"/>
        <v>#N/A</v>
      </c>
      <c r="BP176" s="6" t="e">
        <f t="shared" si="156"/>
        <v>#N/A</v>
      </c>
      <c r="BQ176" s="6" t="e">
        <f t="shared" si="156"/>
        <v>#N/A</v>
      </c>
      <c r="BR176" s="6" t="e">
        <f t="shared" si="156"/>
        <v>#N/A</v>
      </c>
      <c r="BS176" s="6" t="e">
        <f t="shared" si="156"/>
        <v>#N/A</v>
      </c>
      <c r="BT176" s="6" t="e">
        <f t="shared" si="154"/>
        <v>#N/A</v>
      </c>
      <c r="BU176" s="6" t="e">
        <f t="shared" si="154"/>
        <v>#N/A</v>
      </c>
      <c r="BV176" s="6" t="e">
        <f t="shared" si="154"/>
        <v>#N/A</v>
      </c>
      <c r="BW176" s="6" t="e">
        <f t="shared" si="154"/>
        <v>#N/A</v>
      </c>
      <c r="BX176" s="6" t="e">
        <f t="shared" si="154"/>
        <v>#N/A</v>
      </c>
      <c r="BY176" s="6" t="e">
        <f t="shared" si="154"/>
        <v>#N/A</v>
      </c>
      <c r="BZ176" s="6" t="e">
        <f t="shared" si="154"/>
        <v>#N/A</v>
      </c>
      <c r="CA176" s="6" t="e">
        <f t="shared" si="154"/>
        <v>#N/A</v>
      </c>
      <c r="CB176" s="6" t="e">
        <f t="shared" si="154"/>
        <v>#N/A</v>
      </c>
    </row>
    <row r="177" spans="1:80" hidden="1" x14ac:dyDescent="0.2">
      <c r="A177" s="6">
        <v>175</v>
      </c>
      <c r="B177" s="6" t="b">
        <v>1</v>
      </c>
      <c r="C177" s="25" t="s">
        <v>1031</v>
      </c>
      <c r="D177" s="6" t="s">
        <v>1000</v>
      </c>
      <c r="E177" s="6" t="s">
        <v>350</v>
      </c>
      <c r="F177" s="25" t="s">
        <v>1032</v>
      </c>
      <c r="G177" s="7">
        <v>1</v>
      </c>
      <c r="H177" s="7" t="s">
        <v>628</v>
      </c>
      <c r="I177" s="7" t="s">
        <v>991</v>
      </c>
      <c r="J177" s="6" t="s">
        <v>999</v>
      </c>
      <c r="K177" s="6" t="s">
        <v>570</v>
      </c>
      <c r="L177" s="10">
        <v>10.996</v>
      </c>
      <c r="M177" s="6">
        <v>14</v>
      </c>
      <c r="N177" s="6">
        <v>7</v>
      </c>
      <c r="O177" s="25" t="s">
        <v>994</v>
      </c>
      <c r="P177" s="25">
        <v>250</v>
      </c>
      <c r="Q177" s="8">
        <f t="shared" si="131"/>
        <v>249.99966897053469</v>
      </c>
      <c r="R177">
        <v>7</v>
      </c>
      <c r="S177" s="25">
        <v>8.5</v>
      </c>
      <c r="T177" s="6">
        <v>3</v>
      </c>
      <c r="U177" s="25">
        <v>3</v>
      </c>
      <c r="V177" s="25">
        <v>1300</v>
      </c>
      <c r="W177" s="6" t="s">
        <v>1033</v>
      </c>
      <c r="Y177" s="6">
        <v>590.04</v>
      </c>
      <c r="Z177" s="25">
        <f t="shared" si="157"/>
        <v>4.6589999999999998</v>
      </c>
      <c r="AA177" s="6" t="s">
        <v>572</v>
      </c>
      <c r="AB177" s="9" t="s">
        <v>219</v>
      </c>
      <c r="AC177" s="9" t="s">
        <v>222</v>
      </c>
      <c r="AD177" s="6">
        <v>528.48299999999995</v>
      </c>
      <c r="AE177" s="6">
        <v>4.5039999999999996</v>
      </c>
      <c r="AF177" s="6" t="e">
        <f t="shared" si="158"/>
        <v>#N/A</v>
      </c>
      <c r="AG177" s="11">
        <f t="shared" si="187"/>
        <v>0.86587507594953672</v>
      </c>
      <c r="AH177" s="6" t="e">
        <f t="shared" si="159"/>
        <v>#N/A</v>
      </c>
      <c r="AI177" s="6" t="e">
        <f t="shared" si="160"/>
        <v>#N/A</v>
      </c>
      <c r="AJ177" s="6" t="e">
        <f t="shared" si="161"/>
        <v>#N/A</v>
      </c>
      <c r="AK177" s="6" t="e">
        <f t="shared" si="162"/>
        <v>#N/A</v>
      </c>
      <c r="AL177" s="6" t="e">
        <f t="shared" si="163"/>
        <v>#N/A</v>
      </c>
      <c r="AM177" s="6" t="e">
        <f t="shared" si="164"/>
        <v>#N/A</v>
      </c>
      <c r="AN177" s="6" t="e">
        <f t="shared" si="165"/>
        <v>#N/A</v>
      </c>
      <c r="AO177" s="6" t="e">
        <f t="shared" si="166"/>
        <v>#N/A</v>
      </c>
      <c r="AP177" s="8" t="e">
        <f t="shared" si="167"/>
        <v>#N/A</v>
      </c>
      <c r="AQ177" s="8" t="e">
        <f t="shared" si="168"/>
        <v>#N/A</v>
      </c>
      <c r="AR177" s="6" t="e">
        <f t="shared" si="169"/>
        <v>#N/A</v>
      </c>
      <c r="AS177" s="42" t="e">
        <f t="shared" si="170"/>
        <v>#N/A</v>
      </c>
      <c r="AT177" s="6" t="e">
        <f t="shared" si="171"/>
        <v>#N/A</v>
      </c>
      <c r="AU177" s="6" t="e">
        <f t="shared" si="172"/>
        <v>#N/A</v>
      </c>
      <c r="AV177" s="6" t="e">
        <f t="shared" si="173"/>
        <v>#N/A</v>
      </c>
      <c r="AW177" s="6" t="e">
        <f t="shared" si="174"/>
        <v>#N/A</v>
      </c>
      <c r="AX177" s="6" t="e">
        <f t="shared" si="175"/>
        <v>#N/A</v>
      </c>
      <c r="AY177" s="6" t="e">
        <f t="shared" si="176"/>
        <v>#N/A</v>
      </c>
      <c r="AZ177" s="6" t="e">
        <f t="shared" si="177"/>
        <v>#N/A</v>
      </c>
      <c r="BA177" s="6" t="e">
        <f t="shared" si="178"/>
        <v>#N/A</v>
      </c>
      <c r="BB177" s="6" t="e">
        <f t="shared" si="179"/>
        <v>#N/A</v>
      </c>
      <c r="BC177" s="6" t="e">
        <f t="shared" si="180"/>
        <v>#N/A</v>
      </c>
      <c r="BD177" s="6" t="e">
        <f t="shared" si="181"/>
        <v>#N/A</v>
      </c>
      <c r="BE177" s="6" t="e">
        <f t="shared" si="182"/>
        <v>#N/A</v>
      </c>
      <c r="BF177" s="6" t="e">
        <f t="shared" si="183"/>
        <v>#N/A</v>
      </c>
      <c r="BG177" s="6" t="e">
        <f t="shared" si="184"/>
        <v>#N/A</v>
      </c>
      <c r="BH177" s="6" t="e">
        <f t="shared" si="185"/>
        <v>#N/A</v>
      </c>
      <c r="BI177" s="6" t="e">
        <f t="shared" si="186"/>
        <v>#N/A</v>
      </c>
      <c r="BJ177" s="6" t="e">
        <f t="shared" si="156"/>
        <v>#N/A</v>
      </c>
      <c r="BK177" s="6" t="e">
        <f t="shared" si="156"/>
        <v>#N/A</v>
      </c>
      <c r="BL177" s="6" t="e">
        <f t="shared" si="156"/>
        <v>#N/A</v>
      </c>
      <c r="BM177" s="6" t="e">
        <f t="shared" si="156"/>
        <v>#N/A</v>
      </c>
      <c r="BN177" s="6" t="e">
        <f t="shared" si="156"/>
        <v>#N/A</v>
      </c>
      <c r="BO177" s="6" t="e">
        <f t="shared" si="156"/>
        <v>#N/A</v>
      </c>
      <c r="BP177" s="6" t="e">
        <f t="shared" si="156"/>
        <v>#N/A</v>
      </c>
      <c r="BQ177" s="6" t="e">
        <f t="shared" si="156"/>
        <v>#N/A</v>
      </c>
      <c r="BR177" s="6" t="e">
        <f t="shared" si="156"/>
        <v>#N/A</v>
      </c>
      <c r="BS177" s="6" t="e">
        <f t="shared" si="156"/>
        <v>#N/A</v>
      </c>
      <c r="BT177" s="6" t="e">
        <f t="shared" si="154"/>
        <v>#N/A</v>
      </c>
      <c r="BU177" s="6" t="e">
        <f t="shared" si="154"/>
        <v>#N/A</v>
      </c>
      <c r="BV177" s="6" t="e">
        <f t="shared" si="154"/>
        <v>#N/A</v>
      </c>
      <c r="BW177" s="6" t="e">
        <f t="shared" si="154"/>
        <v>#N/A</v>
      </c>
      <c r="BX177" s="6" t="e">
        <f t="shared" si="154"/>
        <v>#N/A</v>
      </c>
      <c r="BY177" s="6" t="e">
        <f t="shared" si="154"/>
        <v>#N/A</v>
      </c>
      <c r="BZ177" s="6" t="e">
        <f t="shared" si="154"/>
        <v>#N/A</v>
      </c>
      <c r="CA177" s="6" t="e">
        <f t="shared" si="154"/>
        <v>#N/A</v>
      </c>
      <c r="CB177" s="6" t="e">
        <f t="shared" si="154"/>
        <v>#N/A</v>
      </c>
    </row>
    <row r="178" spans="1:80" hidden="1" x14ac:dyDescent="0.2">
      <c r="A178" s="6">
        <v>176</v>
      </c>
      <c r="B178" s="6" t="b">
        <v>1</v>
      </c>
      <c r="C178" s="6" t="s">
        <v>1034</v>
      </c>
      <c r="D178" s="6" t="s">
        <v>1000</v>
      </c>
      <c r="E178" s="6" t="s">
        <v>350</v>
      </c>
      <c r="F178" s="6" t="s">
        <v>1024</v>
      </c>
      <c r="G178" s="7">
        <v>1</v>
      </c>
      <c r="H178" s="7" t="s">
        <v>628</v>
      </c>
      <c r="I178" s="7" t="s">
        <v>991</v>
      </c>
      <c r="J178" s="6" t="s">
        <v>999</v>
      </c>
      <c r="K178" s="6" t="s">
        <v>570</v>
      </c>
      <c r="L178" s="10">
        <v>10.996</v>
      </c>
      <c r="M178" s="6">
        <v>14</v>
      </c>
      <c r="N178" s="6">
        <v>8</v>
      </c>
      <c r="O178" s="25" t="s">
        <v>994</v>
      </c>
      <c r="P178" s="25">
        <v>250</v>
      </c>
      <c r="Q178" s="8">
        <f t="shared" si="131"/>
        <v>250.00202073481265</v>
      </c>
      <c r="R178">
        <v>6</v>
      </c>
      <c r="S178" s="25">
        <v>15</v>
      </c>
      <c r="T178" s="6">
        <v>3.05</v>
      </c>
      <c r="U178" s="25">
        <v>3</v>
      </c>
      <c r="V178" s="25">
        <v>600</v>
      </c>
      <c r="W178" s="6" t="s">
        <v>1035</v>
      </c>
      <c r="Y178" s="6">
        <v>543.92999999999995</v>
      </c>
      <c r="Z178" s="25">
        <f t="shared" si="157"/>
        <v>5.0540000000000003</v>
      </c>
      <c r="AA178" s="6" t="s">
        <v>572</v>
      </c>
      <c r="AB178" s="9" t="s">
        <v>219</v>
      </c>
      <c r="AC178" s="9" t="s">
        <v>223</v>
      </c>
      <c r="AD178" s="6">
        <v>542.67200000000003</v>
      </c>
      <c r="AE178" s="6">
        <v>4.43</v>
      </c>
      <c r="AF178" s="6" t="e">
        <f t="shared" si="158"/>
        <v>#N/A</v>
      </c>
      <c r="AG178" s="11">
        <f t="shared" si="187"/>
        <v>0.87450619442428512</v>
      </c>
      <c r="AH178" s="6" t="e">
        <f t="shared" si="159"/>
        <v>#N/A</v>
      </c>
      <c r="AI178" s="6" t="e">
        <f t="shared" si="160"/>
        <v>#N/A</v>
      </c>
      <c r="AJ178" s="6" t="e">
        <f t="shared" si="161"/>
        <v>#N/A</v>
      </c>
      <c r="AK178" s="6" t="e">
        <f t="shared" si="162"/>
        <v>#N/A</v>
      </c>
      <c r="AL178" s="6" t="e">
        <f t="shared" si="163"/>
        <v>#N/A</v>
      </c>
      <c r="AM178" s="6" t="e">
        <f t="shared" si="164"/>
        <v>#N/A</v>
      </c>
      <c r="AN178" s="6" t="e">
        <f t="shared" si="165"/>
        <v>#N/A</v>
      </c>
      <c r="AO178" s="6" t="e">
        <f t="shared" si="166"/>
        <v>#N/A</v>
      </c>
      <c r="AP178" s="8" t="e">
        <f t="shared" si="167"/>
        <v>#N/A</v>
      </c>
      <c r="AQ178" s="8" t="e">
        <f t="shared" si="168"/>
        <v>#N/A</v>
      </c>
      <c r="AR178" s="6" t="e">
        <f t="shared" si="169"/>
        <v>#N/A</v>
      </c>
      <c r="AS178" s="42" t="e">
        <f t="shared" si="170"/>
        <v>#N/A</v>
      </c>
      <c r="AT178" s="6" t="e">
        <f t="shared" si="171"/>
        <v>#N/A</v>
      </c>
      <c r="AU178" s="6" t="e">
        <f t="shared" si="172"/>
        <v>#N/A</v>
      </c>
      <c r="AV178" s="6" t="e">
        <f t="shared" si="173"/>
        <v>#N/A</v>
      </c>
      <c r="AW178" s="6" t="e">
        <f t="shared" si="174"/>
        <v>#N/A</v>
      </c>
      <c r="AX178" s="6" t="e">
        <f t="shared" si="175"/>
        <v>#N/A</v>
      </c>
      <c r="AY178" s="6" t="e">
        <f t="shared" si="176"/>
        <v>#N/A</v>
      </c>
      <c r="AZ178" s="6" t="e">
        <f t="shared" si="177"/>
        <v>#N/A</v>
      </c>
      <c r="BA178" s="6" t="e">
        <f t="shared" si="178"/>
        <v>#N/A</v>
      </c>
      <c r="BB178" s="6" t="e">
        <f t="shared" si="179"/>
        <v>#N/A</v>
      </c>
      <c r="BC178" s="6" t="e">
        <f t="shared" si="180"/>
        <v>#N/A</v>
      </c>
      <c r="BD178" s="6" t="e">
        <f t="shared" si="181"/>
        <v>#N/A</v>
      </c>
      <c r="BE178" s="6" t="e">
        <f t="shared" si="182"/>
        <v>#N/A</v>
      </c>
      <c r="BF178" s="6" t="e">
        <f t="shared" si="183"/>
        <v>#N/A</v>
      </c>
      <c r="BG178" s="6" t="e">
        <f t="shared" si="184"/>
        <v>#N/A</v>
      </c>
      <c r="BH178" s="6" t="e">
        <f t="shared" si="185"/>
        <v>#N/A</v>
      </c>
      <c r="BI178" s="6" t="e">
        <f t="shared" si="186"/>
        <v>#N/A</v>
      </c>
      <c r="BJ178" s="6" t="e">
        <f t="shared" si="156"/>
        <v>#N/A</v>
      </c>
      <c r="BK178" s="6" t="e">
        <f t="shared" si="156"/>
        <v>#N/A</v>
      </c>
      <c r="BL178" s="6" t="e">
        <f t="shared" si="156"/>
        <v>#N/A</v>
      </c>
      <c r="BM178" s="6" t="e">
        <f t="shared" si="156"/>
        <v>#N/A</v>
      </c>
      <c r="BN178" s="6" t="e">
        <f t="shared" si="156"/>
        <v>#N/A</v>
      </c>
      <c r="BO178" s="6" t="e">
        <f t="shared" si="156"/>
        <v>#N/A</v>
      </c>
      <c r="BP178" s="6" t="e">
        <f t="shared" si="156"/>
        <v>#N/A</v>
      </c>
      <c r="BQ178" s="6" t="e">
        <f t="shared" si="156"/>
        <v>#N/A</v>
      </c>
      <c r="BR178" s="6" t="e">
        <f t="shared" si="156"/>
        <v>#N/A</v>
      </c>
      <c r="BS178" s="6" t="e">
        <f t="shared" si="156"/>
        <v>#N/A</v>
      </c>
      <c r="BT178" s="6" t="e">
        <f t="shared" si="154"/>
        <v>#N/A</v>
      </c>
      <c r="BU178" s="6" t="e">
        <f t="shared" si="154"/>
        <v>#N/A</v>
      </c>
      <c r="BV178" s="6" t="e">
        <f t="shared" si="154"/>
        <v>#N/A</v>
      </c>
      <c r="BW178" s="6" t="e">
        <f t="shared" si="154"/>
        <v>#N/A</v>
      </c>
      <c r="BX178" s="6" t="e">
        <f t="shared" si="154"/>
        <v>#N/A</v>
      </c>
      <c r="BY178" s="6" t="e">
        <f t="shared" si="154"/>
        <v>#N/A</v>
      </c>
      <c r="BZ178" s="6" t="e">
        <f t="shared" si="154"/>
        <v>#N/A</v>
      </c>
      <c r="CA178" s="6" t="e">
        <f t="shared" si="154"/>
        <v>#N/A</v>
      </c>
      <c r="CB178" s="6" t="e">
        <f t="shared" si="154"/>
        <v>#N/A</v>
      </c>
    </row>
    <row r="179" spans="1:80" hidden="1" x14ac:dyDescent="0.2">
      <c r="A179" s="6">
        <v>177</v>
      </c>
      <c r="B179" s="6" t="b">
        <v>1</v>
      </c>
      <c r="C179" s="6" t="s">
        <v>1036</v>
      </c>
      <c r="D179" s="6" t="s">
        <v>1000</v>
      </c>
      <c r="E179" s="6" t="s">
        <v>350</v>
      </c>
      <c r="F179" s="6" t="s">
        <v>1025</v>
      </c>
      <c r="G179" s="7">
        <v>3</v>
      </c>
      <c r="H179" s="7" t="s">
        <v>628</v>
      </c>
      <c r="I179" s="7" t="s">
        <v>991</v>
      </c>
      <c r="J179" s="6" t="s">
        <v>992</v>
      </c>
      <c r="K179" s="6" t="s">
        <v>570</v>
      </c>
      <c r="L179" s="10">
        <v>10.996</v>
      </c>
      <c r="M179" s="6">
        <v>14</v>
      </c>
      <c r="N179" s="6">
        <v>9</v>
      </c>
      <c r="O179" s="25" t="s">
        <v>995</v>
      </c>
      <c r="P179" s="25">
        <v>50</v>
      </c>
      <c r="Q179" s="8">
        <f t="shared" si="131"/>
        <v>49.999521644234271</v>
      </c>
      <c r="R179">
        <v>6</v>
      </c>
      <c r="S179" s="25">
        <v>15</v>
      </c>
      <c r="T179" s="6">
        <v>9.74</v>
      </c>
      <c r="U179" s="25">
        <v>9</v>
      </c>
      <c r="V179" s="25">
        <v>600</v>
      </c>
      <c r="W179" s="6" t="s">
        <v>1037</v>
      </c>
      <c r="Y179" s="6">
        <v>39.82</v>
      </c>
      <c r="Z179" s="25">
        <f t="shared" si="157"/>
        <v>13.807</v>
      </c>
      <c r="AA179" s="6" t="s">
        <v>572</v>
      </c>
      <c r="AB179" s="9" t="s">
        <v>337</v>
      </c>
      <c r="AC179" s="9" t="s">
        <v>337</v>
      </c>
      <c r="AD179" s="6">
        <v>39.82</v>
      </c>
      <c r="AE179" s="6">
        <v>12.56</v>
      </c>
      <c r="AF179" s="6" t="e">
        <f t="shared" si="158"/>
        <v>#N/A</v>
      </c>
      <c r="AG179" s="11">
        <f t="shared" si="187"/>
        <v>0.90968349387991598</v>
      </c>
      <c r="AH179" s="6" t="e">
        <f t="shared" si="159"/>
        <v>#N/A</v>
      </c>
      <c r="AI179" s="6" t="e">
        <f t="shared" si="160"/>
        <v>#N/A</v>
      </c>
      <c r="AJ179" s="6" t="e">
        <f t="shared" si="161"/>
        <v>#N/A</v>
      </c>
      <c r="AK179" s="6" t="e">
        <f t="shared" si="162"/>
        <v>#N/A</v>
      </c>
      <c r="AL179" s="6" t="e">
        <f t="shared" si="163"/>
        <v>#N/A</v>
      </c>
      <c r="AM179" s="6" t="e">
        <f t="shared" si="164"/>
        <v>#N/A</v>
      </c>
      <c r="AN179" s="6" t="e">
        <f t="shared" si="165"/>
        <v>#N/A</v>
      </c>
      <c r="AO179" s="6" t="e">
        <f t="shared" si="166"/>
        <v>#N/A</v>
      </c>
      <c r="AP179" s="8" t="e">
        <f t="shared" si="167"/>
        <v>#N/A</v>
      </c>
      <c r="AQ179" s="8" t="e">
        <f t="shared" si="168"/>
        <v>#N/A</v>
      </c>
      <c r="AR179" s="6" t="e">
        <f t="shared" si="169"/>
        <v>#N/A</v>
      </c>
      <c r="AS179" s="42" t="e">
        <f t="shared" si="170"/>
        <v>#N/A</v>
      </c>
      <c r="AT179" s="6" t="e">
        <f t="shared" si="171"/>
        <v>#N/A</v>
      </c>
      <c r="AU179" s="6" t="e">
        <f t="shared" si="172"/>
        <v>#N/A</v>
      </c>
      <c r="AV179" s="6" t="e">
        <f t="shared" si="173"/>
        <v>#N/A</v>
      </c>
      <c r="AW179" s="6" t="e">
        <f t="shared" si="174"/>
        <v>#N/A</v>
      </c>
      <c r="AX179" s="6" t="e">
        <f t="shared" si="175"/>
        <v>#N/A</v>
      </c>
      <c r="AY179" s="6" t="e">
        <f t="shared" si="176"/>
        <v>#N/A</v>
      </c>
      <c r="AZ179" s="6" t="e">
        <f t="shared" si="177"/>
        <v>#N/A</v>
      </c>
      <c r="BA179" s="6" t="e">
        <f t="shared" si="178"/>
        <v>#N/A</v>
      </c>
      <c r="BB179" s="6" t="e">
        <f t="shared" si="179"/>
        <v>#N/A</v>
      </c>
      <c r="BC179" s="6" t="e">
        <f t="shared" si="180"/>
        <v>#N/A</v>
      </c>
      <c r="BD179" s="6" t="e">
        <f t="shared" si="181"/>
        <v>#N/A</v>
      </c>
      <c r="BE179" s="6" t="e">
        <f t="shared" si="182"/>
        <v>#N/A</v>
      </c>
      <c r="BF179" s="6" t="e">
        <f t="shared" si="183"/>
        <v>#N/A</v>
      </c>
      <c r="BG179" s="6" t="e">
        <f t="shared" si="184"/>
        <v>#N/A</v>
      </c>
      <c r="BH179" s="6" t="e">
        <f t="shared" si="185"/>
        <v>#N/A</v>
      </c>
      <c r="BI179" s="6" t="e">
        <f t="shared" si="186"/>
        <v>#N/A</v>
      </c>
      <c r="BJ179" s="6" t="e">
        <f t="shared" si="156"/>
        <v>#N/A</v>
      </c>
      <c r="BK179" s="6" t="e">
        <f t="shared" si="156"/>
        <v>#N/A</v>
      </c>
      <c r="BL179" s="6" t="e">
        <f t="shared" si="156"/>
        <v>#N/A</v>
      </c>
      <c r="BM179" s="6" t="e">
        <f t="shared" si="156"/>
        <v>#N/A</v>
      </c>
      <c r="BN179" s="6" t="e">
        <f t="shared" si="156"/>
        <v>#N/A</v>
      </c>
      <c r="BO179" s="6" t="e">
        <f t="shared" si="156"/>
        <v>#N/A</v>
      </c>
      <c r="BP179" s="6" t="e">
        <f t="shared" si="156"/>
        <v>#N/A</v>
      </c>
      <c r="BQ179" s="6" t="e">
        <f t="shared" si="156"/>
        <v>#N/A</v>
      </c>
      <c r="BR179" s="6" t="e">
        <f t="shared" si="156"/>
        <v>#N/A</v>
      </c>
      <c r="BS179" s="6" t="e">
        <f t="shared" si="156"/>
        <v>#N/A</v>
      </c>
      <c r="BT179" s="6" t="e">
        <f t="shared" si="154"/>
        <v>#N/A</v>
      </c>
      <c r="BU179" s="6" t="e">
        <f t="shared" si="154"/>
        <v>#N/A</v>
      </c>
      <c r="BV179" s="6" t="e">
        <f t="shared" si="154"/>
        <v>#N/A</v>
      </c>
      <c r="BW179" s="6" t="e">
        <f t="shared" si="154"/>
        <v>#N/A</v>
      </c>
      <c r="BX179" s="6" t="e">
        <f t="shared" si="154"/>
        <v>#N/A</v>
      </c>
      <c r="BY179" s="6" t="e">
        <f t="shared" si="154"/>
        <v>#N/A</v>
      </c>
      <c r="BZ179" s="6" t="e">
        <f t="shared" si="154"/>
        <v>#N/A</v>
      </c>
      <c r="CA179" s="6" t="e">
        <f t="shared" si="154"/>
        <v>#N/A</v>
      </c>
      <c r="CB179" s="6" t="e">
        <f t="shared" si="154"/>
        <v>#N/A</v>
      </c>
    </row>
    <row r="180" spans="1:80" hidden="1" x14ac:dyDescent="0.2">
      <c r="A180" s="6">
        <v>178</v>
      </c>
      <c r="B180" s="6" t="b">
        <v>1</v>
      </c>
      <c r="C180" s="6" t="s">
        <v>1038</v>
      </c>
      <c r="D180" s="6" t="s">
        <v>1000</v>
      </c>
      <c r="E180" s="6" t="s">
        <v>350</v>
      </c>
      <c r="F180" s="6" t="s">
        <v>1025</v>
      </c>
      <c r="G180" s="7">
        <v>4</v>
      </c>
      <c r="H180" s="7" t="s">
        <v>628</v>
      </c>
      <c r="I180" s="7" t="s">
        <v>991</v>
      </c>
      <c r="J180" s="6" t="s">
        <v>992</v>
      </c>
      <c r="K180" s="6" t="s">
        <v>570</v>
      </c>
      <c r="L180" s="10">
        <v>10.996</v>
      </c>
      <c r="M180" s="6">
        <v>14</v>
      </c>
      <c r="N180" s="6">
        <v>10</v>
      </c>
      <c r="O180" s="25" t="s">
        <v>995</v>
      </c>
      <c r="P180" s="25">
        <v>50</v>
      </c>
      <c r="Q180" s="8">
        <f t="shared" si="131"/>
        <v>50.000781193161146</v>
      </c>
      <c r="R180">
        <v>7</v>
      </c>
      <c r="S180" s="25">
        <v>2</v>
      </c>
      <c r="T180" s="6">
        <v>3.31</v>
      </c>
      <c r="U180" s="25">
        <v>3</v>
      </c>
      <c r="V180" s="25">
        <v>600</v>
      </c>
      <c r="W180" s="6" t="s">
        <v>1033</v>
      </c>
      <c r="Y180" s="6">
        <v>118.01</v>
      </c>
      <c r="Z180" s="25">
        <f t="shared" si="157"/>
        <v>4.6589999999999998</v>
      </c>
      <c r="AA180" s="6" t="s">
        <v>572</v>
      </c>
      <c r="AB180" s="9" t="s">
        <v>595</v>
      </c>
      <c r="AC180" s="9" t="s">
        <v>255</v>
      </c>
      <c r="AD180" s="6">
        <v>86.242000000000004</v>
      </c>
      <c r="AE180" s="6">
        <v>4.79</v>
      </c>
      <c r="AF180" s="6" t="e">
        <f t="shared" si="158"/>
        <v>#N/A</v>
      </c>
      <c r="AG180" s="11">
        <f t="shared" si="187"/>
        <v>0.75135090195662468</v>
      </c>
      <c r="AH180" s="6" t="e">
        <f t="shared" si="159"/>
        <v>#N/A</v>
      </c>
      <c r="AI180" s="6" t="e">
        <f t="shared" si="160"/>
        <v>#N/A</v>
      </c>
      <c r="AJ180" s="6" t="e">
        <f t="shared" si="161"/>
        <v>#N/A</v>
      </c>
      <c r="AK180" s="6" t="e">
        <f t="shared" si="162"/>
        <v>#N/A</v>
      </c>
      <c r="AL180" s="6" t="e">
        <f t="shared" si="163"/>
        <v>#N/A</v>
      </c>
      <c r="AM180" s="6" t="e">
        <f t="shared" si="164"/>
        <v>#N/A</v>
      </c>
      <c r="AN180" s="6" t="e">
        <f t="shared" si="165"/>
        <v>#N/A</v>
      </c>
      <c r="AO180" s="6" t="e">
        <f t="shared" si="166"/>
        <v>#N/A</v>
      </c>
      <c r="AP180" s="8" t="e">
        <f t="shared" si="167"/>
        <v>#N/A</v>
      </c>
      <c r="AQ180" s="8" t="e">
        <f t="shared" si="168"/>
        <v>#N/A</v>
      </c>
      <c r="AR180" s="6" t="e">
        <f t="shared" si="169"/>
        <v>#N/A</v>
      </c>
      <c r="AS180" s="42" t="e">
        <f t="shared" si="170"/>
        <v>#N/A</v>
      </c>
      <c r="AT180" s="6" t="e">
        <f t="shared" si="171"/>
        <v>#N/A</v>
      </c>
      <c r="AU180" s="6" t="e">
        <f t="shared" si="172"/>
        <v>#N/A</v>
      </c>
      <c r="AV180" s="6" t="e">
        <f t="shared" si="173"/>
        <v>#N/A</v>
      </c>
      <c r="AW180" s="6" t="e">
        <f t="shared" si="174"/>
        <v>#N/A</v>
      </c>
      <c r="AX180" s="6" t="e">
        <f t="shared" si="175"/>
        <v>#N/A</v>
      </c>
      <c r="AY180" s="6" t="e">
        <f t="shared" si="176"/>
        <v>#N/A</v>
      </c>
      <c r="AZ180" s="6" t="e">
        <f t="shared" si="177"/>
        <v>#N/A</v>
      </c>
      <c r="BA180" s="6" t="e">
        <f t="shared" si="178"/>
        <v>#N/A</v>
      </c>
      <c r="BB180" s="6" t="e">
        <f t="shared" si="179"/>
        <v>#N/A</v>
      </c>
      <c r="BC180" s="6" t="e">
        <f t="shared" si="180"/>
        <v>#N/A</v>
      </c>
      <c r="BD180" s="6" t="e">
        <f t="shared" si="181"/>
        <v>#N/A</v>
      </c>
      <c r="BE180" s="6" t="e">
        <f t="shared" si="182"/>
        <v>#N/A</v>
      </c>
      <c r="BF180" s="6" t="e">
        <f t="shared" si="183"/>
        <v>#N/A</v>
      </c>
      <c r="BG180" s="6" t="e">
        <f t="shared" si="184"/>
        <v>#N/A</v>
      </c>
      <c r="BH180" s="6" t="e">
        <f t="shared" si="185"/>
        <v>#N/A</v>
      </c>
      <c r="BI180" s="6" t="e">
        <f t="shared" si="186"/>
        <v>#N/A</v>
      </c>
      <c r="BJ180" s="6" t="e">
        <f t="shared" si="156"/>
        <v>#N/A</v>
      </c>
      <c r="BK180" s="6" t="e">
        <f t="shared" si="156"/>
        <v>#N/A</v>
      </c>
      <c r="BL180" s="6" t="e">
        <f t="shared" si="156"/>
        <v>#N/A</v>
      </c>
      <c r="BM180" s="6" t="e">
        <f t="shared" si="156"/>
        <v>#N/A</v>
      </c>
      <c r="BN180" s="6" t="e">
        <f t="shared" si="156"/>
        <v>#N/A</v>
      </c>
      <c r="BO180" s="6" t="e">
        <f t="shared" si="156"/>
        <v>#N/A</v>
      </c>
      <c r="BP180" s="6" t="e">
        <f t="shared" si="156"/>
        <v>#N/A</v>
      </c>
      <c r="BQ180" s="6" t="e">
        <f t="shared" si="156"/>
        <v>#N/A</v>
      </c>
      <c r="BR180" s="6" t="e">
        <f t="shared" si="156"/>
        <v>#N/A</v>
      </c>
      <c r="BS180" s="6" t="e">
        <f t="shared" si="156"/>
        <v>#N/A</v>
      </c>
      <c r="BT180" s="6" t="e">
        <f t="shared" si="154"/>
        <v>#N/A</v>
      </c>
      <c r="BU180" s="6" t="e">
        <f t="shared" si="154"/>
        <v>#N/A</v>
      </c>
      <c r="BV180" s="6" t="e">
        <f t="shared" si="154"/>
        <v>#N/A</v>
      </c>
      <c r="BW180" s="6" t="e">
        <f t="shared" si="154"/>
        <v>#N/A</v>
      </c>
      <c r="BX180" s="6" t="e">
        <f t="shared" si="154"/>
        <v>#N/A</v>
      </c>
      <c r="BY180" s="6" t="e">
        <f t="shared" si="154"/>
        <v>#N/A</v>
      </c>
      <c r="BZ180" s="6" t="e">
        <f t="shared" si="154"/>
        <v>#N/A</v>
      </c>
      <c r="CA180" s="6" t="e">
        <f t="shared" si="154"/>
        <v>#N/A</v>
      </c>
      <c r="CB180" s="6" t="e">
        <f t="shared" si="154"/>
        <v>#N/A</v>
      </c>
    </row>
    <row r="181" spans="1:80" hidden="1" x14ac:dyDescent="0.2">
      <c r="A181" s="6">
        <v>179</v>
      </c>
      <c r="B181" s="6" t="b">
        <v>1</v>
      </c>
      <c r="C181" s="6" t="s">
        <v>1039</v>
      </c>
      <c r="D181" s="6" t="s">
        <v>1000</v>
      </c>
      <c r="E181" s="6" t="s">
        <v>350</v>
      </c>
      <c r="F181" s="6" t="s">
        <v>1024</v>
      </c>
      <c r="G181" s="7">
        <v>2</v>
      </c>
      <c r="H181" s="7" t="s">
        <v>628</v>
      </c>
      <c r="I181" s="7" t="s">
        <v>991</v>
      </c>
      <c r="J181" s="6" t="s">
        <v>999</v>
      </c>
      <c r="K181" s="6" t="s">
        <v>570</v>
      </c>
      <c r="L181" s="10">
        <v>10.996</v>
      </c>
      <c r="M181" s="6">
        <v>14</v>
      </c>
      <c r="N181" s="6">
        <v>11</v>
      </c>
      <c r="O181" s="25" t="s">
        <v>994</v>
      </c>
      <c r="P181" s="25">
        <v>50</v>
      </c>
      <c r="Q181" s="8">
        <f t="shared" si="131"/>
        <v>50.002055292833752</v>
      </c>
      <c r="R181">
        <v>6</v>
      </c>
      <c r="S181" s="25">
        <v>2</v>
      </c>
      <c r="T181" s="6">
        <v>13.89</v>
      </c>
      <c r="U181" s="25">
        <v>15</v>
      </c>
      <c r="V181" s="25">
        <v>2000</v>
      </c>
      <c r="W181" s="6" t="s">
        <v>1040</v>
      </c>
      <c r="Y181" s="6">
        <v>39.15</v>
      </c>
      <c r="Z181" s="25">
        <f t="shared" si="157"/>
        <v>14.044</v>
      </c>
      <c r="AA181" s="6" t="s">
        <v>572</v>
      </c>
      <c r="AB181" s="9" t="s">
        <v>224</v>
      </c>
      <c r="AC181" s="9" t="s">
        <v>224</v>
      </c>
      <c r="AD181" s="6">
        <v>34.258000000000003</v>
      </c>
      <c r="AE181" s="6">
        <v>16.46</v>
      </c>
      <c r="AF181" s="6" t="e">
        <f t="shared" si="158"/>
        <v>#N/A</v>
      </c>
      <c r="AG181" s="11">
        <f t="shared" si="187"/>
        <v>1.0255793050340238</v>
      </c>
      <c r="AH181" s="6" t="e">
        <f t="shared" si="159"/>
        <v>#N/A</v>
      </c>
      <c r="AI181" s="6" t="e">
        <f t="shared" si="160"/>
        <v>#N/A</v>
      </c>
      <c r="AJ181" s="6" t="e">
        <f t="shared" si="161"/>
        <v>#N/A</v>
      </c>
      <c r="AK181" s="6" t="e">
        <f t="shared" si="162"/>
        <v>#N/A</v>
      </c>
      <c r="AL181" s="6" t="e">
        <f t="shared" si="163"/>
        <v>#N/A</v>
      </c>
      <c r="AM181" s="6" t="e">
        <f t="shared" si="164"/>
        <v>#N/A</v>
      </c>
      <c r="AN181" s="6" t="e">
        <f t="shared" si="165"/>
        <v>#N/A</v>
      </c>
      <c r="AO181" s="6" t="e">
        <f t="shared" si="166"/>
        <v>#N/A</v>
      </c>
      <c r="AP181" s="8" t="e">
        <f t="shared" si="167"/>
        <v>#N/A</v>
      </c>
      <c r="AQ181" s="8" t="e">
        <f t="shared" si="168"/>
        <v>#N/A</v>
      </c>
      <c r="AR181" s="6" t="e">
        <f t="shared" si="169"/>
        <v>#N/A</v>
      </c>
      <c r="AS181" s="42" t="e">
        <f t="shared" si="170"/>
        <v>#N/A</v>
      </c>
      <c r="AT181" s="6" t="e">
        <f t="shared" si="171"/>
        <v>#N/A</v>
      </c>
      <c r="AU181" s="6" t="e">
        <f t="shared" si="172"/>
        <v>#N/A</v>
      </c>
      <c r="AV181" s="6" t="e">
        <f t="shared" si="173"/>
        <v>#N/A</v>
      </c>
      <c r="AW181" s="6" t="e">
        <f t="shared" si="174"/>
        <v>#N/A</v>
      </c>
      <c r="AX181" s="6" t="e">
        <f t="shared" si="175"/>
        <v>#N/A</v>
      </c>
      <c r="AY181" s="6" t="e">
        <f t="shared" si="176"/>
        <v>#N/A</v>
      </c>
      <c r="AZ181" s="6" t="e">
        <f t="shared" si="177"/>
        <v>#N/A</v>
      </c>
      <c r="BA181" s="6" t="e">
        <f t="shared" si="178"/>
        <v>#N/A</v>
      </c>
      <c r="BB181" s="6" t="e">
        <f t="shared" si="179"/>
        <v>#N/A</v>
      </c>
      <c r="BC181" s="6" t="e">
        <f t="shared" si="180"/>
        <v>#N/A</v>
      </c>
      <c r="BD181" s="6" t="e">
        <f t="shared" si="181"/>
        <v>#N/A</v>
      </c>
      <c r="BE181" s="6" t="e">
        <f t="shared" si="182"/>
        <v>#N/A</v>
      </c>
      <c r="BF181" s="6" t="e">
        <f t="shared" si="183"/>
        <v>#N/A</v>
      </c>
      <c r="BG181" s="6" t="e">
        <f t="shared" si="184"/>
        <v>#N/A</v>
      </c>
      <c r="BH181" s="6" t="e">
        <f t="shared" si="185"/>
        <v>#N/A</v>
      </c>
      <c r="BI181" s="6" t="e">
        <f t="shared" si="186"/>
        <v>#N/A</v>
      </c>
      <c r="BJ181" s="6" t="e">
        <f t="shared" si="156"/>
        <v>#N/A</v>
      </c>
      <c r="BK181" s="6" t="e">
        <f t="shared" si="156"/>
        <v>#N/A</v>
      </c>
      <c r="BL181" s="6" t="e">
        <f t="shared" si="156"/>
        <v>#N/A</v>
      </c>
      <c r="BM181" s="6" t="e">
        <f t="shared" si="156"/>
        <v>#N/A</v>
      </c>
      <c r="BN181" s="6" t="e">
        <f t="shared" si="156"/>
        <v>#N/A</v>
      </c>
      <c r="BO181" s="6" t="e">
        <f t="shared" si="156"/>
        <v>#N/A</v>
      </c>
      <c r="BP181" s="6" t="e">
        <f t="shared" si="156"/>
        <v>#N/A</v>
      </c>
      <c r="BQ181" s="6" t="e">
        <f t="shared" si="156"/>
        <v>#N/A</v>
      </c>
      <c r="BR181" s="6" t="e">
        <f t="shared" si="156"/>
        <v>#N/A</v>
      </c>
      <c r="BS181" s="6" t="e">
        <f t="shared" si="156"/>
        <v>#N/A</v>
      </c>
      <c r="BT181" s="6" t="e">
        <f t="shared" si="154"/>
        <v>#N/A</v>
      </c>
      <c r="BU181" s="6" t="e">
        <f t="shared" si="154"/>
        <v>#N/A</v>
      </c>
      <c r="BV181" s="6" t="e">
        <f t="shared" si="154"/>
        <v>#N/A</v>
      </c>
      <c r="BW181" s="6" t="e">
        <f t="shared" si="154"/>
        <v>#N/A</v>
      </c>
      <c r="BX181" s="6" t="e">
        <f t="shared" si="154"/>
        <v>#N/A</v>
      </c>
      <c r="BY181" s="6" t="e">
        <f t="shared" si="154"/>
        <v>#N/A</v>
      </c>
      <c r="BZ181" s="6" t="e">
        <f t="shared" si="154"/>
        <v>#N/A</v>
      </c>
      <c r="CA181" s="6" t="e">
        <f t="shared" si="154"/>
        <v>#N/A</v>
      </c>
      <c r="CB181" s="6" t="e">
        <f t="shared" si="154"/>
        <v>#N/A</v>
      </c>
    </row>
    <row r="182" spans="1:80" hidden="1" x14ac:dyDescent="0.2">
      <c r="A182" s="6">
        <v>180</v>
      </c>
      <c r="B182" s="6" t="b">
        <v>1</v>
      </c>
      <c r="C182" s="6" t="s">
        <v>1041</v>
      </c>
      <c r="D182" s="6" t="s">
        <v>1000</v>
      </c>
      <c r="E182" s="6" t="s">
        <v>350</v>
      </c>
      <c r="F182" s="6" t="s">
        <v>1024</v>
      </c>
      <c r="G182" s="7">
        <v>3</v>
      </c>
      <c r="H182" s="7" t="s">
        <v>628</v>
      </c>
      <c r="I182" s="7" t="s">
        <v>991</v>
      </c>
      <c r="J182" s="6" t="s">
        <v>999</v>
      </c>
      <c r="K182" s="6" t="s">
        <v>570</v>
      </c>
      <c r="L182" s="10">
        <v>10.996</v>
      </c>
      <c r="M182" s="6">
        <v>14</v>
      </c>
      <c r="N182" s="6">
        <v>12</v>
      </c>
      <c r="O182" s="25" t="s">
        <v>994</v>
      </c>
      <c r="P182" s="25">
        <v>150</v>
      </c>
      <c r="Q182" s="8">
        <f t="shared" si="131"/>
        <v>150.00079483448528</v>
      </c>
      <c r="R182">
        <v>6.5</v>
      </c>
      <c r="S182" s="25">
        <v>8.5</v>
      </c>
      <c r="T182" s="6">
        <v>8.9499999999999993</v>
      </c>
      <c r="U182" s="25">
        <v>9</v>
      </c>
      <c r="V182" s="25">
        <v>1300</v>
      </c>
      <c r="W182" s="6" t="s">
        <v>1028</v>
      </c>
      <c r="Y182" s="6">
        <v>111.62</v>
      </c>
      <c r="Z182" s="25">
        <f t="shared" si="157"/>
        <v>14.776999999999999</v>
      </c>
      <c r="AA182" s="6" t="s">
        <v>572</v>
      </c>
      <c r="AB182" s="9" t="s">
        <v>601</v>
      </c>
      <c r="AC182" s="9" t="s">
        <v>297</v>
      </c>
      <c r="AD182" s="6">
        <v>123.81699999999999</v>
      </c>
      <c r="AE182" s="6">
        <v>13.06</v>
      </c>
      <c r="AF182" s="6" t="e">
        <f t="shared" si="158"/>
        <v>#N/A</v>
      </c>
      <c r="AG182" s="11">
        <f t="shared" si="187"/>
        <v>0.98038162450867083</v>
      </c>
      <c r="AH182" s="6" t="e">
        <f t="shared" si="159"/>
        <v>#N/A</v>
      </c>
      <c r="AI182" s="6" t="e">
        <f t="shared" si="160"/>
        <v>#N/A</v>
      </c>
      <c r="AJ182" s="6" t="e">
        <f t="shared" si="161"/>
        <v>#N/A</v>
      </c>
      <c r="AK182" s="6" t="e">
        <f t="shared" si="162"/>
        <v>#N/A</v>
      </c>
      <c r="AL182" s="6" t="e">
        <f t="shared" si="163"/>
        <v>#N/A</v>
      </c>
      <c r="AM182" s="6" t="e">
        <f t="shared" si="164"/>
        <v>#N/A</v>
      </c>
      <c r="AN182" s="6" t="e">
        <f t="shared" si="165"/>
        <v>#N/A</v>
      </c>
      <c r="AO182" s="6" t="e">
        <f t="shared" si="166"/>
        <v>#N/A</v>
      </c>
      <c r="AP182" s="8" t="e">
        <f t="shared" si="167"/>
        <v>#N/A</v>
      </c>
      <c r="AQ182" s="8" t="e">
        <f t="shared" si="168"/>
        <v>#N/A</v>
      </c>
      <c r="AR182" s="6" t="e">
        <f t="shared" si="169"/>
        <v>#N/A</v>
      </c>
      <c r="AS182" s="42" t="e">
        <f t="shared" si="170"/>
        <v>#N/A</v>
      </c>
      <c r="AT182" s="6" t="e">
        <f t="shared" si="171"/>
        <v>#N/A</v>
      </c>
      <c r="AU182" s="6" t="e">
        <f t="shared" si="172"/>
        <v>#N/A</v>
      </c>
      <c r="AV182" s="6" t="e">
        <f t="shared" si="173"/>
        <v>#N/A</v>
      </c>
      <c r="AW182" s="6" t="e">
        <f t="shared" si="174"/>
        <v>#N/A</v>
      </c>
      <c r="AX182" s="6" t="e">
        <f t="shared" si="175"/>
        <v>#N/A</v>
      </c>
      <c r="AY182" s="6" t="e">
        <f t="shared" si="176"/>
        <v>#N/A</v>
      </c>
      <c r="AZ182" s="6" t="e">
        <f t="shared" si="177"/>
        <v>#N/A</v>
      </c>
      <c r="BA182" s="6" t="e">
        <f t="shared" si="178"/>
        <v>#N/A</v>
      </c>
      <c r="BB182" s="6" t="e">
        <f t="shared" si="179"/>
        <v>#N/A</v>
      </c>
      <c r="BC182" s="6" t="e">
        <f t="shared" si="180"/>
        <v>#N/A</v>
      </c>
      <c r="BD182" s="6" t="e">
        <f t="shared" si="181"/>
        <v>#N/A</v>
      </c>
      <c r="BE182" s="6" t="e">
        <f t="shared" si="182"/>
        <v>#N/A</v>
      </c>
      <c r="BF182" s="6" t="e">
        <f t="shared" si="183"/>
        <v>#N/A</v>
      </c>
      <c r="BG182" s="6" t="e">
        <f t="shared" si="184"/>
        <v>#N/A</v>
      </c>
      <c r="BH182" s="6" t="e">
        <f t="shared" si="185"/>
        <v>#N/A</v>
      </c>
      <c r="BI182" s="6" t="e">
        <f t="shared" si="186"/>
        <v>#N/A</v>
      </c>
      <c r="BJ182" s="6" t="e">
        <f t="shared" si="156"/>
        <v>#N/A</v>
      </c>
      <c r="BK182" s="6" t="e">
        <f t="shared" si="156"/>
        <v>#N/A</v>
      </c>
      <c r="BL182" s="6" t="e">
        <f t="shared" si="156"/>
        <v>#N/A</v>
      </c>
      <c r="BM182" s="6" t="e">
        <f t="shared" si="156"/>
        <v>#N/A</v>
      </c>
      <c r="BN182" s="6" t="e">
        <f t="shared" si="156"/>
        <v>#N/A</v>
      </c>
      <c r="BO182" s="6" t="e">
        <f t="shared" si="156"/>
        <v>#N/A</v>
      </c>
      <c r="BP182" s="6" t="e">
        <f t="shared" si="156"/>
        <v>#N/A</v>
      </c>
      <c r="BQ182" s="6" t="e">
        <f t="shared" si="156"/>
        <v>#N/A</v>
      </c>
      <c r="BR182" s="6" t="e">
        <f t="shared" si="156"/>
        <v>#N/A</v>
      </c>
      <c r="BS182" s="6" t="e">
        <f t="shared" si="156"/>
        <v>#N/A</v>
      </c>
      <c r="BT182" s="6" t="e">
        <f t="shared" si="154"/>
        <v>#N/A</v>
      </c>
      <c r="BU182" s="6" t="e">
        <f t="shared" si="154"/>
        <v>#N/A</v>
      </c>
      <c r="BV182" s="6" t="e">
        <f t="shared" si="154"/>
        <v>#N/A</v>
      </c>
      <c r="BW182" s="6" t="e">
        <f t="shared" si="154"/>
        <v>#N/A</v>
      </c>
      <c r="BX182" s="6" t="e">
        <f t="shared" si="154"/>
        <v>#N/A</v>
      </c>
      <c r="BY182" s="6" t="e">
        <f t="shared" si="154"/>
        <v>#N/A</v>
      </c>
      <c r="BZ182" s="6" t="e">
        <f t="shared" si="154"/>
        <v>#N/A</v>
      </c>
      <c r="CA182" s="6" t="e">
        <f t="shared" si="154"/>
        <v>#N/A</v>
      </c>
      <c r="CB182" s="6" t="e">
        <f t="shared" si="154"/>
        <v>#N/A</v>
      </c>
    </row>
    <row r="183" spans="1:80" hidden="1" x14ac:dyDescent="0.2">
      <c r="A183" s="6">
        <v>181</v>
      </c>
      <c r="B183" s="6" t="b">
        <v>1</v>
      </c>
      <c r="C183" s="6" t="s">
        <v>1059</v>
      </c>
      <c r="D183" s="6" t="s">
        <v>1000</v>
      </c>
      <c r="E183" s="6" t="s">
        <v>350</v>
      </c>
      <c r="F183" s="6" t="s">
        <v>1060</v>
      </c>
      <c r="G183" s="7">
        <v>1</v>
      </c>
      <c r="H183" s="7" t="s">
        <v>628</v>
      </c>
      <c r="I183" s="7" t="s">
        <v>991</v>
      </c>
      <c r="J183" s="6" t="s">
        <v>992</v>
      </c>
      <c r="K183" s="6" t="s">
        <v>570</v>
      </c>
      <c r="L183" s="10">
        <v>10.996</v>
      </c>
      <c r="M183" s="6">
        <v>14</v>
      </c>
      <c r="N183" s="6">
        <v>13</v>
      </c>
      <c r="O183" s="25" t="s">
        <v>995</v>
      </c>
      <c r="P183" s="25">
        <v>250</v>
      </c>
      <c r="Q183" s="8">
        <f t="shared" si="131"/>
        <v>249.99749181520548</v>
      </c>
      <c r="R183">
        <v>6.5</v>
      </c>
      <c r="S183" s="25">
        <v>8.5</v>
      </c>
      <c r="T183" s="6">
        <v>16.14</v>
      </c>
      <c r="U183" s="25">
        <v>15</v>
      </c>
      <c r="V183" s="25">
        <v>600</v>
      </c>
      <c r="W183" s="6" t="s">
        <v>1061</v>
      </c>
      <c r="Y183" s="6">
        <v>191.82</v>
      </c>
      <c r="Z183" s="25">
        <f t="shared" si="157"/>
        <v>14.331</v>
      </c>
      <c r="AA183" s="6" t="s">
        <v>572</v>
      </c>
      <c r="AB183" s="9" t="s">
        <v>219</v>
      </c>
      <c r="AC183" s="9" t="s">
        <v>221</v>
      </c>
      <c r="AD183" s="6">
        <v>186.59200000000001</v>
      </c>
      <c r="AE183" s="6">
        <v>14.619</v>
      </c>
      <c r="AF183" s="6" t="e">
        <f t="shared" si="158"/>
        <v>#N/A</v>
      </c>
      <c r="AG183" s="11">
        <f t="shared" si="187"/>
        <v>0.99229385793546832</v>
      </c>
      <c r="AH183" s="6" t="e">
        <f t="shared" si="159"/>
        <v>#N/A</v>
      </c>
      <c r="AI183" s="6" t="e">
        <f t="shared" si="160"/>
        <v>#N/A</v>
      </c>
      <c r="AJ183" s="6" t="e">
        <f t="shared" si="161"/>
        <v>#N/A</v>
      </c>
      <c r="AK183" s="6" t="e">
        <f t="shared" si="162"/>
        <v>#N/A</v>
      </c>
      <c r="AL183" s="6" t="e">
        <f t="shared" si="163"/>
        <v>#N/A</v>
      </c>
      <c r="AM183" s="6" t="e">
        <f t="shared" si="164"/>
        <v>#N/A</v>
      </c>
      <c r="AN183" s="6" t="e">
        <f t="shared" si="165"/>
        <v>#N/A</v>
      </c>
      <c r="AO183" s="6" t="e">
        <f t="shared" si="166"/>
        <v>#N/A</v>
      </c>
      <c r="AP183" s="8" t="e">
        <f t="shared" si="167"/>
        <v>#N/A</v>
      </c>
      <c r="AQ183" s="8" t="e">
        <f t="shared" si="168"/>
        <v>#N/A</v>
      </c>
      <c r="AR183" s="6" t="e">
        <f t="shared" si="169"/>
        <v>#N/A</v>
      </c>
      <c r="AS183" s="42" t="e">
        <f t="shared" si="170"/>
        <v>#N/A</v>
      </c>
      <c r="AT183" s="6" t="e">
        <f t="shared" si="171"/>
        <v>#N/A</v>
      </c>
      <c r="AU183" s="6" t="e">
        <f t="shared" si="172"/>
        <v>#N/A</v>
      </c>
      <c r="AV183" s="6" t="e">
        <f t="shared" si="173"/>
        <v>#N/A</v>
      </c>
      <c r="AW183" s="6" t="e">
        <f t="shared" si="174"/>
        <v>#N/A</v>
      </c>
      <c r="AX183" s="6" t="e">
        <f t="shared" si="175"/>
        <v>#N/A</v>
      </c>
      <c r="AY183" s="6" t="e">
        <f t="shared" si="176"/>
        <v>#N/A</v>
      </c>
      <c r="AZ183" s="6" t="e">
        <f t="shared" si="177"/>
        <v>#N/A</v>
      </c>
      <c r="BA183" s="6" t="e">
        <f t="shared" si="178"/>
        <v>#N/A</v>
      </c>
      <c r="BB183" s="6" t="e">
        <f t="shared" si="179"/>
        <v>#N/A</v>
      </c>
      <c r="BC183" s="6" t="e">
        <f t="shared" si="180"/>
        <v>#N/A</v>
      </c>
      <c r="BD183" s="6" t="e">
        <f t="shared" si="181"/>
        <v>#N/A</v>
      </c>
      <c r="BE183" s="6" t="e">
        <f t="shared" si="182"/>
        <v>#N/A</v>
      </c>
      <c r="BF183" s="6" t="e">
        <f t="shared" si="183"/>
        <v>#N/A</v>
      </c>
      <c r="BG183" s="6" t="e">
        <f t="shared" si="184"/>
        <v>#N/A</v>
      </c>
      <c r="BH183" s="6" t="e">
        <f t="shared" si="185"/>
        <v>#N/A</v>
      </c>
      <c r="BI183" s="6" t="e">
        <f t="shared" si="186"/>
        <v>#N/A</v>
      </c>
      <c r="BJ183" s="6" t="e">
        <f t="shared" si="156"/>
        <v>#N/A</v>
      </c>
      <c r="BK183" s="6" t="e">
        <f t="shared" si="156"/>
        <v>#N/A</v>
      </c>
      <c r="BL183" s="6" t="e">
        <f t="shared" si="156"/>
        <v>#N/A</v>
      </c>
      <c r="BM183" s="6" t="e">
        <f t="shared" si="156"/>
        <v>#N/A</v>
      </c>
      <c r="BN183" s="6" t="e">
        <f t="shared" si="156"/>
        <v>#N/A</v>
      </c>
      <c r="BO183" s="6" t="e">
        <f t="shared" si="156"/>
        <v>#N/A</v>
      </c>
      <c r="BP183" s="6" t="e">
        <f t="shared" si="156"/>
        <v>#N/A</v>
      </c>
      <c r="BQ183" s="6" t="e">
        <f t="shared" si="156"/>
        <v>#N/A</v>
      </c>
      <c r="BR183" s="6" t="e">
        <f t="shared" si="156"/>
        <v>#N/A</v>
      </c>
      <c r="BS183" s="6" t="e">
        <f t="shared" si="156"/>
        <v>#N/A</v>
      </c>
      <c r="BT183" s="6" t="e">
        <f t="shared" si="154"/>
        <v>#N/A</v>
      </c>
      <c r="BU183" s="6" t="e">
        <f t="shared" si="154"/>
        <v>#N/A</v>
      </c>
      <c r="BV183" s="6" t="e">
        <f t="shared" si="154"/>
        <v>#N/A</v>
      </c>
      <c r="BW183" s="6" t="e">
        <f t="shared" si="154"/>
        <v>#N/A</v>
      </c>
      <c r="BX183" s="6" t="e">
        <f t="shared" si="154"/>
        <v>#N/A</v>
      </c>
      <c r="BY183" s="6" t="e">
        <f t="shared" si="154"/>
        <v>#N/A</v>
      </c>
      <c r="BZ183" s="6" t="e">
        <f t="shared" si="154"/>
        <v>#N/A</v>
      </c>
      <c r="CA183" s="6" t="e">
        <f t="shared" si="154"/>
        <v>#N/A</v>
      </c>
      <c r="CB183" s="6" t="e">
        <f t="shared" si="154"/>
        <v>#N/A</v>
      </c>
    </row>
    <row r="184" spans="1:80" hidden="1" x14ac:dyDescent="0.2">
      <c r="A184" s="6">
        <v>182</v>
      </c>
      <c r="B184" s="6" t="b">
        <v>1</v>
      </c>
      <c r="C184" s="6" t="s">
        <v>1137</v>
      </c>
      <c r="D184" s="6" t="s">
        <v>1000</v>
      </c>
      <c r="E184" s="6" t="s">
        <v>350</v>
      </c>
      <c r="F184" s="6" t="s">
        <v>1024</v>
      </c>
      <c r="G184" s="7">
        <v>4</v>
      </c>
      <c r="H184" s="7" t="s">
        <v>628</v>
      </c>
      <c r="I184" s="7" t="s">
        <v>991</v>
      </c>
      <c r="J184" s="6" t="s">
        <v>999</v>
      </c>
      <c r="K184" s="6" t="s">
        <v>570</v>
      </c>
      <c r="L184" s="10">
        <v>10.996</v>
      </c>
      <c r="M184" s="6">
        <v>14</v>
      </c>
      <c r="N184" s="6">
        <v>14</v>
      </c>
      <c r="O184" s="25" t="s">
        <v>994</v>
      </c>
      <c r="P184" s="25">
        <v>150</v>
      </c>
      <c r="Q184" s="8">
        <f t="shared" si="131"/>
        <v>150.00079483448528</v>
      </c>
      <c r="R184">
        <v>6.5</v>
      </c>
      <c r="S184" s="25">
        <v>8.5</v>
      </c>
      <c r="T184" s="6">
        <v>8.94</v>
      </c>
      <c r="U184" s="25">
        <v>9</v>
      </c>
      <c r="V184" s="25">
        <v>1300</v>
      </c>
      <c r="W184" s="6" t="s">
        <v>1028</v>
      </c>
      <c r="Y184" s="6">
        <v>111.62</v>
      </c>
      <c r="Z184" s="25">
        <f t="shared" si="157"/>
        <v>14.776999999999999</v>
      </c>
      <c r="AA184" s="6" t="s">
        <v>572</v>
      </c>
      <c r="AB184" s="9" t="s">
        <v>298</v>
      </c>
      <c r="AC184" s="9" t="s">
        <v>225</v>
      </c>
      <c r="AD184" s="6">
        <v>123.377</v>
      </c>
      <c r="AE184" s="6">
        <v>13.16</v>
      </c>
      <c r="AF184" s="6" t="e">
        <f t="shared" si="158"/>
        <v>#N/A</v>
      </c>
      <c r="AG184" s="11">
        <f t="shared" si="187"/>
        <v>0.98437778376268326</v>
      </c>
      <c r="AH184" s="6" t="e">
        <f t="shared" si="159"/>
        <v>#N/A</v>
      </c>
      <c r="AI184" s="6" t="e">
        <f t="shared" si="160"/>
        <v>#N/A</v>
      </c>
      <c r="AJ184" s="6" t="e">
        <f t="shared" si="161"/>
        <v>#N/A</v>
      </c>
      <c r="AK184" s="6" t="e">
        <f t="shared" si="162"/>
        <v>#N/A</v>
      </c>
      <c r="AL184" s="6" t="e">
        <f t="shared" si="163"/>
        <v>#N/A</v>
      </c>
      <c r="AM184" s="6" t="e">
        <f t="shared" si="164"/>
        <v>#N/A</v>
      </c>
      <c r="AN184" s="6" t="e">
        <f t="shared" si="165"/>
        <v>#N/A</v>
      </c>
      <c r="AO184" s="6" t="e">
        <f t="shared" si="166"/>
        <v>#N/A</v>
      </c>
      <c r="AP184" s="8" t="e">
        <f t="shared" si="167"/>
        <v>#N/A</v>
      </c>
      <c r="AQ184" s="8" t="e">
        <f t="shared" si="168"/>
        <v>#N/A</v>
      </c>
      <c r="AR184" s="6" t="e">
        <f t="shared" si="169"/>
        <v>#N/A</v>
      </c>
      <c r="AS184" s="42" t="e">
        <f t="shared" si="170"/>
        <v>#N/A</v>
      </c>
      <c r="AT184" s="6" t="e">
        <f t="shared" si="171"/>
        <v>#N/A</v>
      </c>
      <c r="AU184" s="6" t="e">
        <f t="shared" si="172"/>
        <v>#N/A</v>
      </c>
      <c r="AV184" s="6" t="e">
        <f t="shared" si="173"/>
        <v>#N/A</v>
      </c>
      <c r="AW184" s="6" t="e">
        <f t="shared" si="174"/>
        <v>#N/A</v>
      </c>
      <c r="AX184" s="6" t="e">
        <f t="shared" si="175"/>
        <v>#N/A</v>
      </c>
      <c r="AY184" s="6" t="e">
        <f t="shared" si="176"/>
        <v>#N/A</v>
      </c>
      <c r="AZ184" s="6" t="e">
        <f t="shared" si="177"/>
        <v>#N/A</v>
      </c>
      <c r="BA184" s="6" t="e">
        <f t="shared" si="178"/>
        <v>#N/A</v>
      </c>
      <c r="BB184" s="6" t="e">
        <f t="shared" si="179"/>
        <v>#N/A</v>
      </c>
      <c r="BC184" s="6" t="e">
        <f t="shared" si="180"/>
        <v>#N/A</v>
      </c>
      <c r="BD184" s="6" t="e">
        <f t="shared" si="181"/>
        <v>#N/A</v>
      </c>
      <c r="BE184" s="6" t="e">
        <f t="shared" si="182"/>
        <v>#N/A</v>
      </c>
      <c r="BF184" s="6" t="e">
        <f t="shared" si="183"/>
        <v>#N/A</v>
      </c>
      <c r="BG184" s="6" t="e">
        <f t="shared" si="184"/>
        <v>#N/A</v>
      </c>
      <c r="BH184" s="6" t="e">
        <f t="shared" si="185"/>
        <v>#N/A</v>
      </c>
      <c r="BI184" s="6" t="e">
        <f t="shared" si="186"/>
        <v>#N/A</v>
      </c>
      <c r="BJ184" s="6" t="e">
        <f t="shared" si="156"/>
        <v>#N/A</v>
      </c>
      <c r="BK184" s="6" t="e">
        <f t="shared" si="156"/>
        <v>#N/A</v>
      </c>
      <c r="BL184" s="6" t="e">
        <f t="shared" si="156"/>
        <v>#N/A</v>
      </c>
      <c r="BM184" s="6" t="e">
        <f t="shared" si="156"/>
        <v>#N/A</v>
      </c>
      <c r="BN184" s="6" t="e">
        <f t="shared" si="156"/>
        <v>#N/A</v>
      </c>
      <c r="BO184" s="6" t="e">
        <f t="shared" si="156"/>
        <v>#N/A</v>
      </c>
      <c r="BP184" s="6" t="e">
        <f t="shared" si="156"/>
        <v>#N/A</v>
      </c>
      <c r="BQ184" s="6" t="e">
        <f t="shared" si="156"/>
        <v>#N/A</v>
      </c>
      <c r="BR184" s="6" t="e">
        <f t="shared" si="156"/>
        <v>#N/A</v>
      </c>
      <c r="BS184" s="6" t="e">
        <f t="shared" si="156"/>
        <v>#N/A</v>
      </c>
      <c r="BT184" s="6" t="e">
        <f t="shared" si="154"/>
        <v>#N/A</v>
      </c>
      <c r="BU184" s="6" t="e">
        <f t="shared" si="154"/>
        <v>#N/A</v>
      </c>
      <c r="BV184" s="6" t="e">
        <f t="shared" si="154"/>
        <v>#N/A</v>
      </c>
      <c r="BW184" s="6" t="e">
        <f t="shared" si="154"/>
        <v>#N/A</v>
      </c>
      <c r="BX184" s="6" t="e">
        <f t="shared" si="154"/>
        <v>#N/A</v>
      </c>
      <c r="BY184" s="6" t="e">
        <f t="shared" si="154"/>
        <v>#N/A</v>
      </c>
      <c r="BZ184" s="6" t="e">
        <f t="shared" si="154"/>
        <v>#N/A</v>
      </c>
      <c r="CA184" s="6" t="e">
        <f t="shared" si="154"/>
        <v>#N/A</v>
      </c>
      <c r="CB184" s="6" t="e">
        <f t="shared" si="154"/>
        <v>#N/A</v>
      </c>
    </row>
    <row r="185" spans="1:80" hidden="1" x14ac:dyDescent="0.2">
      <c r="A185" s="6">
        <v>183</v>
      </c>
      <c r="B185" s="6" t="b">
        <v>1</v>
      </c>
      <c r="C185" s="6" t="s">
        <v>1042</v>
      </c>
      <c r="D185" s="6" t="s">
        <v>1000</v>
      </c>
      <c r="E185" s="6" t="s">
        <v>350</v>
      </c>
      <c r="F185" s="6" t="s">
        <v>1024</v>
      </c>
      <c r="G185" s="7">
        <v>5</v>
      </c>
      <c r="H185" s="7" t="s">
        <v>628</v>
      </c>
      <c r="I185" s="7" t="s">
        <v>991</v>
      </c>
      <c r="J185" s="6" t="s">
        <v>999</v>
      </c>
      <c r="K185" s="6" t="s">
        <v>570</v>
      </c>
      <c r="L185" s="10">
        <v>10.996</v>
      </c>
      <c r="M185" s="6">
        <v>14</v>
      </c>
      <c r="N185" s="6">
        <v>15</v>
      </c>
      <c r="O185" s="25" t="s">
        <v>994</v>
      </c>
      <c r="P185" s="25">
        <v>150</v>
      </c>
      <c r="Q185" s="8">
        <f t="shared" si="131"/>
        <v>150.00616587850129</v>
      </c>
      <c r="R185">
        <v>6</v>
      </c>
      <c r="S185" s="25">
        <v>8.5</v>
      </c>
      <c r="T185" s="6">
        <v>14.85</v>
      </c>
      <c r="U185" s="25">
        <v>15</v>
      </c>
      <c r="V185" s="25">
        <v>1300</v>
      </c>
      <c r="W185" s="6" t="s">
        <v>1040</v>
      </c>
      <c r="Y185" s="6">
        <v>117.45</v>
      </c>
      <c r="Z185" s="25">
        <f t="shared" si="157"/>
        <v>14.044</v>
      </c>
      <c r="AA185" s="6" t="s">
        <v>572</v>
      </c>
      <c r="AB185" s="9" t="s">
        <v>227</v>
      </c>
      <c r="AC185" s="9" t="s">
        <v>288</v>
      </c>
      <c r="AD185" s="6">
        <v>116.18300000000001</v>
      </c>
      <c r="AE185" s="6">
        <v>14.89</v>
      </c>
      <c r="AF185" s="6" t="e">
        <f t="shared" si="158"/>
        <v>#N/A</v>
      </c>
      <c r="AG185" s="11">
        <f t="shared" si="187"/>
        <v>1.0488018438432081</v>
      </c>
      <c r="AH185" s="6" t="e">
        <f t="shared" si="159"/>
        <v>#N/A</v>
      </c>
      <c r="AI185" s="6" t="e">
        <f t="shared" si="160"/>
        <v>#N/A</v>
      </c>
      <c r="AJ185" s="6" t="e">
        <f t="shared" si="161"/>
        <v>#N/A</v>
      </c>
      <c r="AK185" s="6" t="e">
        <f t="shared" si="162"/>
        <v>#N/A</v>
      </c>
      <c r="AL185" s="6" t="e">
        <f t="shared" si="163"/>
        <v>#N/A</v>
      </c>
      <c r="AM185" s="6" t="e">
        <f t="shared" si="164"/>
        <v>#N/A</v>
      </c>
      <c r="AN185" s="6" t="e">
        <f t="shared" si="165"/>
        <v>#N/A</v>
      </c>
      <c r="AO185" s="6" t="e">
        <f t="shared" si="166"/>
        <v>#N/A</v>
      </c>
      <c r="AP185" s="8" t="e">
        <f t="shared" si="167"/>
        <v>#N/A</v>
      </c>
      <c r="AQ185" s="8" t="e">
        <f t="shared" si="168"/>
        <v>#N/A</v>
      </c>
      <c r="AR185" s="6" t="e">
        <f t="shared" si="169"/>
        <v>#N/A</v>
      </c>
      <c r="AS185" s="42" t="e">
        <f t="shared" si="170"/>
        <v>#N/A</v>
      </c>
      <c r="AT185" s="6" t="e">
        <f t="shared" si="171"/>
        <v>#N/A</v>
      </c>
      <c r="AU185" s="6" t="e">
        <f t="shared" si="172"/>
        <v>#N/A</v>
      </c>
      <c r="AV185" s="6" t="e">
        <f t="shared" si="173"/>
        <v>#N/A</v>
      </c>
      <c r="AW185" s="6" t="e">
        <f t="shared" si="174"/>
        <v>#N/A</v>
      </c>
      <c r="AX185" s="6" t="e">
        <f t="shared" si="175"/>
        <v>#N/A</v>
      </c>
      <c r="AY185" s="6" t="e">
        <f t="shared" si="176"/>
        <v>#N/A</v>
      </c>
      <c r="AZ185" s="6" t="e">
        <f t="shared" si="177"/>
        <v>#N/A</v>
      </c>
      <c r="BA185" s="6" t="e">
        <f t="shared" si="178"/>
        <v>#N/A</v>
      </c>
      <c r="BB185" s="6" t="e">
        <f t="shared" si="179"/>
        <v>#N/A</v>
      </c>
      <c r="BC185" s="6" t="e">
        <f t="shared" si="180"/>
        <v>#N/A</v>
      </c>
      <c r="BD185" s="6" t="e">
        <f t="shared" si="181"/>
        <v>#N/A</v>
      </c>
      <c r="BE185" s="6" t="e">
        <f t="shared" si="182"/>
        <v>#N/A</v>
      </c>
      <c r="BF185" s="6" t="e">
        <f t="shared" si="183"/>
        <v>#N/A</v>
      </c>
      <c r="BG185" s="6" t="e">
        <f t="shared" si="184"/>
        <v>#N/A</v>
      </c>
      <c r="BH185" s="6" t="e">
        <f t="shared" si="185"/>
        <v>#N/A</v>
      </c>
      <c r="BI185" s="6" t="e">
        <f t="shared" si="186"/>
        <v>#N/A</v>
      </c>
      <c r="BJ185" s="6" t="e">
        <f t="shared" si="156"/>
        <v>#N/A</v>
      </c>
      <c r="BK185" s="6" t="e">
        <f t="shared" si="156"/>
        <v>#N/A</v>
      </c>
      <c r="BL185" s="6" t="e">
        <f t="shared" si="156"/>
        <v>#N/A</v>
      </c>
      <c r="BM185" s="6" t="e">
        <f t="shared" si="156"/>
        <v>#N/A</v>
      </c>
      <c r="BN185" s="6" t="e">
        <f t="shared" si="156"/>
        <v>#N/A</v>
      </c>
      <c r="BO185" s="6" t="e">
        <f t="shared" si="156"/>
        <v>#N/A</v>
      </c>
      <c r="BP185" s="6" t="e">
        <f t="shared" si="156"/>
        <v>#N/A</v>
      </c>
      <c r="BQ185" s="6" t="e">
        <f t="shared" si="156"/>
        <v>#N/A</v>
      </c>
      <c r="BR185" s="6" t="e">
        <f t="shared" si="156"/>
        <v>#N/A</v>
      </c>
      <c r="BS185" s="6" t="e">
        <f t="shared" si="156"/>
        <v>#N/A</v>
      </c>
      <c r="BT185" s="6" t="e">
        <f t="shared" si="154"/>
        <v>#N/A</v>
      </c>
      <c r="BU185" s="6" t="e">
        <f t="shared" si="154"/>
        <v>#N/A</v>
      </c>
      <c r="BV185" s="6" t="e">
        <f t="shared" si="154"/>
        <v>#N/A</v>
      </c>
      <c r="BW185" s="6" t="e">
        <f t="shared" si="154"/>
        <v>#N/A</v>
      </c>
      <c r="BX185" s="6" t="e">
        <f t="shared" si="154"/>
        <v>#N/A</v>
      </c>
      <c r="BY185" s="6" t="e">
        <f t="shared" si="154"/>
        <v>#N/A</v>
      </c>
      <c r="BZ185" s="6" t="e">
        <f t="shared" si="154"/>
        <v>#N/A</v>
      </c>
      <c r="CA185" s="6" t="e">
        <f t="shared" si="154"/>
        <v>#N/A</v>
      </c>
      <c r="CB185" s="6" t="e">
        <f t="shared" si="154"/>
        <v>#N/A</v>
      </c>
    </row>
    <row r="186" spans="1:80" hidden="1" x14ac:dyDescent="0.2">
      <c r="A186" s="6">
        <v>184</v>
      </c>
      <c r="B186" s="6" t="b">
        <v>1</v>
      </c>
      <c r="C186" s="6" t="s">
        <v>1062</v>
      </c>
      <c r="D186" s="6" t="s">
        <v>1000</v>
      </c>
      <c r="E186" s="6" t="s">
        <v>350</v>
      </c>
      <c r="F186" s="6" t="s">
        <v>1063</v>
      </c>
      <c r="G186" s="7">
        <v>1</v>
      </c>
      <c r="H186" s="7" t="s">
        <v>628</v>
      </c>
      <c r="I186" s="7" t="s">
        <v>991</v>
      </c>
      <c r="J186" s="6" t="s">
        <v>992</v>
      </c>
      <c r="K186" s="6" t="s">
        <v>570</v>
      </c>
      <c r="L186" s="10">
        <v>10.996</v>
      </c>
      <c r="M186" s="6">
        <v>14</v>
      </c>
      <c r="N186" s="6">
        <v>16</v>
      </c>
      <c r="O186" s="25" t="s">
        <v>995</v>
      </c>
      <c r="P186" s="25">
        <v>150</v>
      </c>
      <c r="Q186" s="8">
        <f t="shared" si="131"/>
        <v>150.00438159330665</v>
      </c>
      <c r="R186">
        <v>6</v>
      </c>
      <c r="S186" s="25">
        <v>8.5</v>
      </c>
      <c r="T186" s="6">
        <v>9.3800000000000008</v>
      </c>
      <c r="U186" s="25">
        <v>9</v>
      </c>
      <c r="V186" s="25">
        <v>2000</v>
      </c>
      <c r="W186" s="6" t="s">
        <v>1064</v>
      </c>
      <c r="Y186" s="6">
        <v>124.14</v>
      </c>
      <c r="Z186" s="25">
        <f t="shared" si="157"/>
        <v>13.287000000000001</v>
      </c>
      <c r="AA186" s="6" t="s">
        <v>572</v>
      </c>
      <c r="AB186" s="9" t="s">
        <v>219</v>
      </c>
      <c r="AC186" s="9" t="s">
        <v>1065</v>
      </c>
      <c r="AD186" s="6">
        <v>127.521</v>
      </c>
      <c r="AE186" s="6">
        <v>13.974</v>
      </c>
      <c r="AF186" s="6" t="e">
        <f t="shared" si="158"/>
        <v>#N/A</v>
      </c>
      <c r="AG186" s="11">
        <f t="shared" si="187"/>
        <v>1.0803482495582251</v>
      </c>
      <c r="AH186" s="6" t="e">
        <f t="shared" si="159"/>
        <v>#N/A</v>
      </c>
      <c r="AI186" s="6" t="e">
        <f t="shared" si="160"/>
        <v>#N/A</v>
      </c>
      <c r="AJ186" s="6" t="e">
        <f t="shared" si="161"/>
        <v>#N/A</v>
      </c>
      <c r="AK186" s="6" t="e">
        <f t="shared" si="162"/>
        <v>#N/A</v>
      </c>
      <c r="AL186" s="6" t="e">
        <f t="shared" si="163"/>
        <v>#N/A</v>
      </c>
      <c r="AM186" s="6" t="e">
        <f t="shared" si="164"/>
        <v>#N/A</v>
      </c>
      <c r="AN186" s="6" t="e">
        <f t="shared" si="165"/>
        <v>#N/A</v>
      </c>
      <c r="AO186" s="6" t="e">
        <f t="shared" si="166"/>
        <v>#N/A</v>
      </c>
      <c r="AP186" s="8" t="e">
        <f t="shared" si="167"/>
        <v>#N/A</v>
      </c>
      <c r="AQ186" s="8" t="e">
        <f t="shared" si="168"/>
        <v>#N/A</v>
      </c>
      <c r="AR186" s="6" t="e">
        <f t="shared" si="169"/>
        <v>#N/A</v>
      </c>
      <c r="AS186" s="42" t="e">
        <f t="shared" si="170"/>
        <v>#N/A</v>
      </c>
      <c r="AT186" s="6" t="e">
        <f t="shared" si="171"/>
        <v>#N/A</v>
      </c>
      <c r="AU186" s="6" t="e">
        <f t="shared" si="172"/>
        <v>#N/A</v>
      </c>
      <c r="AV186" s="6" t="e">
        <f t="shared" si="173"/>
        <v>#N/A</v>
      </c>
      <c r="AW186" s="6" t="e">
        <f t="shared" si="174"/>
        <v>#N/A</v>
      </c>
      <c r="AX186" s="6" t="e">
        <f t="shared" si="175"/>
        <v>#N/A</v>
      </c>
      <c r="AY186" s="6" t="e">
        <f t="shared" si="176"/>
        <v>#N/A</v>
      </c>
      <c r="AZ186" s="6" t="e">
        <f t="shared" si="177"/>
        <v>#N/A</v>
      </c>
      <c r="BA186" s="6" t="e">
        <f t="shared" si="178"/>
        <v>#N/A</v>
      </c>
      <c r="BB186" s="6" t="e">
        <f t="shared" si="179"/>
        <v>#N/A</v>
      </c>
      <c r="BC186" s="6" t="e">
        <f t="shared" si="180"/>
        <v>#N/A</v>
      </c>
      <c r="BD186" s="6" t="e">
        <f t="shared" si="181"/>
        <v>#N/A</v>
      </c>
      <c r="BE186" s="6" t="e">
        <f t="shared" si="182"/>
        <v>#N/A</v>
      </c>
      <c r="BF186" s="6" t="e">
        <f t="shared" si="183"/>
        <v>#N/A</v>
      </c>
      <c r="BG186" s="6" t="e">
        <f t="shared" si="184"/>
        <v>#N/A</v>
      </c>
      <c r="BH186" s="6" t="e">
        <f t="shared" si="185"/>
        <v>#N/A</v>
      </c>
      <c r="BI186" s="6" t="e">
        <f t="shared" si="186"/>
        <v>#N/A</v>
      </c>
      <c r="BJ186" s="6" t="e">
        <f t="shared" si="156"/>
        <v>#N/A</v>
      </c>
      <c r="BK186" s="6" t="e">
        <f t="shared" si="156"/>
        <v>#N/A</v>
      </c>
      <c r="BL186" s="6" t="e">
        <f t="shared" si="156"/>
        <v>#N/A</v>
      </c>
      <c r="BM186" s="6" t="e">
        <f t="shared" si="156"/>
        <v>#N/A</v>
      </c>
      <c r="BN186" s="6" t="e">
        <f t="shared" si="156"/>
        <v>#N/A</v>
      </c>
      <c r="BO186" s="6" t="e">
        <f t="shared" si="156"/>
        <v>#N/A</v>
      </c>
      <c r="BP186" s="6" t="e">
        <f t="shared" si="156"/>
        <v>#N/A</v>
      </c>
      <c r="BQ186" s="6" t="e">
        <f t="shared" si="156"/>
        <v>#N/A</v>
      </c>
      <c r="BR186" s="6" t="e">
        <f t="shared" si="156"/>
        <v>#N/A</v>
      </c>
      <c r="BS186" s="6" t="e">
        <f t="shared" si="156"/>
        <v>#N/A</v>
      </c>
      <c r="BT186" s="6" t="e">
        <f t="shared" si="154"/>
        <v>#N/A</v>
      </c>
      <c r="BU186" s="6" t="e">
        <f t="shared" si="154"/>
        <v>#N/A</v>
      </c>
      <c r="BV186" s="6" t="e">
        <f t="shared" si="154"/>
        <v>#N/A</v>
      </c>
      <c r="BW186" s="6" t="e">
        <f t="shared" si="154"/>
        <v>#N/A</v>
      </c>
      <c r="BX186" s="6" t="e">
        <f t="shared" si="154"/>
        <v>#N/A</v>
      </c>
      <c r="BY186" s="6" t="e">
        <f t="shared" si="154"/>
        <v>#N/A</v>
      </c>
      <c r="BZ186" s="6" t="e">
        <f t="shared" si="154"/>
        <v>#N/A</v>
      </c>
      <c r="CA186" s="6" t="e">
        <f t="shared" si="154"/>
        <v>#N/A</v>
      </c>
      <c r="CB186" s="6" t="e">
        <f t="shared" si="154"/>
        <v>#N/A</v>
      </c>
    </row>
    <row r="187" spans="1:80" hidden="1" x14ac:dyDescent="0.2">
      <c r="A187" s="6">
        <v>185</v>
      </c>
      <c r="B187" s="6" t="b">
        <v>1</v>
      </c>
      <c r="C187" s="6" t="s">
        <v>1043</v>
      </c>
      <c r="D187" s="6" t="s">
        <v>1000</v>
      </c>
      <c r="E187" s="6" t="s">
        <v>350</v>
      </c>
      <c r="F187" s="6" t="s">
        <v>1024</v>
      </c>
      <c r="G187" s="7">
        <v>6</v>
      </c>
      <c r="H187" s="7" t="s">
        <v>628</v>
      </c>
      <c r="I187" s="7" t="s">
        <v>991</v>
      </c>
      <c r="J187" s="6" t="s">
        <v>999</v>
      </c>
      <c r="K187" s="6" t="s">
        <v>570</v>
      </c>
      <c r="L187" s="10">
        <v>10.996</v>
      </c>
      <c r="M187" s="6">
        <v>14</v>
      </c>
      <c r="N187" s="6">
        <v>17</v>
      </c>
      <c r="O187" s="25" t="s">
        <v>994</v>
      </c>
      <c r="P187" s="25">
        <v>250</v>
      </c>
      <c r="Q187" s="8">
        <f t="shared" si="131"/>
        <v>249.99750454710804</v>
      </c>
      <c r="R187">
        <v>6</v>
      </c>
      <c r="S187" s="25">
        <v>2</v>
      </c>
      <c r="T187" s="6">
        <v>14.81</v>
      </c>
      <c r="U187" s="25">
        <v>15</v>
      </c>
      <c r="V187" s="25">
        <v>600</v>
      </c>
      <c r="W187" s="6" t="s">
        <v>1040</v>
      </c>
      <c r="Y187" s="6">
        <v>195.74</v>
      </c>
      <c r="Z187" s="25">
        <f t="shared" si="157"/>
        <v>14.044</v>
      </c>
      <c r="AA187" s="6" t="s">
        <v>572</v>
      </c>
      <c r="AB187" s="9" t="s">
        <v>289</v>
      </c>
      <c r="AC187" s="9" t="s">
        <v>290</v>
      </c>
      <c r="AD187" s="6">
        <v>191.792</v>
      </c>
      <c r="AE187" s="6">
        <v>15.04</v>
      </c>
      <c r="AF187" s="6" t="e">
        <f t="shared" si="158"/>
        <v>#N/A</v>
      </c>
      <c r="AG187" s="11">
        <f t="shared" si="187"/>
        <v>1.0493199248231129</v>
      </c>
      <c r="AH187" s="6" t="e">
        <f t="shared" si="159"/>
        <v>#N/A</v>
      </c>
      <c r="AI187" s="6" t="e">
        <f t="shared" si="160"/>
        <v>#N/A</v>
      </c>
      <c r="AJ187" s="6" t="e">
        <f t="shared" si="161"/>
        <v>#N/A</v>
      </c>
      <c r="AK187" s="6" t="e">
        <f t="shared" si="162"/>
        <v>#N/A</v>
      </c>
      <c r="AL187" s="6" t="e">
        <f t="shared" si="163"/>
        <v>#N/A</v>
      </c>
      <c r="AM187" s="6" t="e">
        <f t="shared" si="164"/>
        <v>#N/A</v>
      </c>
      <c r="AN187" s="6" t="e">
        <f t="shared" si="165"/>
        <v>#N/A</v>
      </c>
      <c r="AO187" s="6" t="e">
        <f t="shared" si="166"/>
        <v>#N/A</v>
      </c>
      <c r="AP187" s="8" t="e">
        <f t="shared" si="167"/>
        <v>#N/A</v>
      </c>
      <c r="AQ187" s="8" t="e">
        <f t="shared" si="168"/>
        <v>#N/A</v>
      </c>
      <c r="AR187" s="6" t="e">
        <f t="shared" si="169"/>
        <v>#N/A</v>
      </c>
      <c r="AS187" s="42" t="e">
        <f t="shared" si="170"/>
        <v>#N/A</v>
      </c>
      <c r="AT187" s="6" t="e">
        <f t="shared" si="171"/>
        <v>#N/A</v>
      </c>
      <c r="AU187" s="6" t="e">
        <f t="shared" si="172"/>
        <v>#N/A</v>
      </c>
      <c r="AV187" s="6" t="e">
        <f t="shared" si="173"/>
        <v>#N/A</v>
      </c>
      <c r="AW187" s="6" t="e">
        <f t="shared" si="174"/>
        <v>#N/A</v>
      </c>
      <c r="AX187" s="6" t="e">
        <f t="shared" si="175"/>
        <v>#N/A</v>
      </c>
      <c r="AY187" s="6" t="e">
        <f t="shared" si="176"/>
        <v>#N/A</v>
      </c>
      <c r="AZ187" s="6" t="e">
        <f t="shared" si="177"/>
        <v>#N/A</v>
      </c>
      <c r="BA187" s="6" t="e">
        <f t="shared" si="178"/>
        <v>#N/A</v>
      </c>
      <c r="BB187" s="6" t="e">
        <f t="shared" si="179"/>
        <v>#N/A</v>
      </c>
      <c r="BC187" s="6" t="e">
        <f t="shared" si="180"/>
        <v>#N/A</v>
      </c>
      <c r="BD187" s="6" t="e">
        <f t="shared" si="181"/>
        <v>#N/A</v>
      </c>
      <c r="BE187" s="6" t="e">
        <f t="shared" si="182"/>
        <v>#N/A</v>
      </c>
      <c r="BF187" s="6" t="e">
        <f t="shared" si="183"/>
        <v>#N/A</v>
      </c>
      <c r="BG187" s="6" t="e">
        <f t="shared" si="184"/>
        <v>#N/A</v>
      </c>
      <c r="BH187" s="6" t="e">
        <f t="shared" si="185"/>
        <v>#N/A</v>
      </c>
      <c r="BI187" s="6" t="e">
        <f t="shared" si="186"/>
        <v>#N/A</v>
      </c>
      <c r="BJ187" s="6" t="e">
        <f t="shared" si="156"/>
        <v>#N/A</v>
      </c>
      <c r="BK187" s="6" t="e">
        <f t="shared" si="156"/>
        <v>#N/A</v>
      </c>
      <c r="BL187" s="6" t="e">
        <f t="shared" si="156"/>
        <v>#N/A</v>
      </c>
      <c r="BM187" s="6" t="e">
        <f t="shared" si="156"/>
        <v>#N/A</v>
      </c>
      <c r="BN187" s="6" t="e">
        <f t="shared" si="156"/>
        <v>#N/A</v>
      </c>
      <c r="BO187" s="6" t="e">
        <f t="shared" si="156"/>
        <v>#N/A</v>
      </c>
      <c r="BP187" s="6" t="e">
        <f t="shared" si="156"/>
        <v>#N/A</v>
      </c>
      <c r="BQ187" s="6" t="e">
        <f t="shared" si="156"/>
        <v>#N/A</v>
      </c>
      <c r="BR187" s="6" t="e">
        <f t="shared" si="156"/>
        <v>#N/A</v>
      </c>
      <c r="BS187" s="6" t="e">
        <f t="shared" si="156"/>
        <v>#N/A</v>
      </c>
      <c r="BT187" s="6" t="e">
        <f t="shared" si="154"/>
        <v>#N/A</v>
      </c>
      <c r="BU187" s="6" t="e">
        <f t="shared" si="154"/>
        <v>#N/A</v>
      </c>
      <c r="BV187" s="6" t="e">
        <f t="shared" si="154"/>
        <v>#N/A</v>
      </c>
      <c r="BW187" s="6" t="e">
        <f t="shared" si="154"/>
        <v>#N/A</v>
      </c>
      <c r="BX187" s="6" t="e">
        <f t="shared" si="154"/>
        <v>#N/A</v>
      </c>
      <c r="BY187" s="6" t="e">
        <f t="shared" si="154"/>
        <v>#N/A</v>
      </c>
      <c r="BZ187" s="6" t="e">
        <f t="shared" si="154"/>
        <v>#N/A</v>
      </c>
      <c r="CA187" s="6" t="e">
        <f t="shared" si="154"/>
        <v>#N/A</v>
      </c>
      <c r="CB187" s="6" t="e">
        <f t="shared" si="154"/>
        <v>#N/A</v>
      </c>
    </row>
    <row r="188" spans="1:80" hidden="1" x14ac:dyDescent="0.2">
      <c r="A188" s="6">
        <v>186</v>
      </c>
      <c r="B188" s="6" t="b">
        <v>1</v>
      </c>
      <c r="C188" s="6" t="s">
        <v>1044</v>
      </c>
      <c r="D188" s="6" t="s">
        <v>1000</v>
      </c>
      <c r="E188" s="6" t="s">
        <v>350</v>
      </c>
      <c r="F188" s="6" t="s">
        <v>1045</v>
      </c>
      <c r="G188" s="7">
        <v>1</v>
      </c>
      <c r="H188" s="7" t="s">
        <v>628</v>
      </c>
      <c r="I188" s="7" t="s">
        <v>991</v>
      </c>
      <c r="J188" s="6" t="s">
        <v>999</v>
      </c>
      <c r="K188" s="6" t="s">
        <v>570</v>
      </c>
      <c r="L188" s="10">
        <v>10.996</v>
      </c>
      <c r="M188" s="6">
        <v>14</v>
      </c>
      <c r="N188" s="6">
        <v>18</v>
      </c>
      <c r="O188" s="25" t="s">
        <v>994</v>
      </c>
      <c r="P188" s="25">
        <v>250</v>
      </c>
      <c r="Q188" s="8">
        <f t="shared" si="131"/>
        <v>249.99966897053469</v>
      </c>
      <c r="R188">
        <v>7</v>
      </c>
      <c r="S188" s="25">
        <v>2</v>
      </c>
      <c r="T188" s="25">
        <v>3.02</v>
      </c>
      <c r="U188" s="25">
        <v>3</v>
      </c>
      <c r="V188" s="25">
        <v>600</v>
      </c>
      <c r="W188" s="6" t="s">
        <v>1046</v>
      </c>
      <c r="Y188" s="25">
        <v>590.04</v>
      </c>
      <c r="Z188" s="25">
        <f t="shared" si="157"/>
        <v>4.6589999999999998</v>
      </c>
      <c r="AA188" s="6" t="s">
        <v>572</v>
      </c>
      <c r="AB188" s="9" t="s">
        <v>219</v>
      </c>
      <c r="AC188" s="9" t="s">
        <v>223</v>
      </c>
      <c r="AD188" s="6">
        <v>557.25699999999995</v>
      </c>
      <c r="AE188" s="12">
        <v>4.5640000000000001</v>
      </c>
      <c r="AF188" s="6" t="e">
        <f t="shared" si="158"/>
        <v>#N/A</v>
      </c>
      <c r="AG188" s="11">
        <f t="shared" si="187"/>
        <v>0.92518163538055753</v>
      </c>
      <c r="AH188" s="6" t="e">
        <f>VLOOKUP($C192,pIdata,3,FALSE)</f>
        <v>#N/A</v>
      </c>
      <c r="AI188" s="6" t="e">
        <f>VLOOKUP($C192,iceAreaData,4,FALSE)</f>
        <v>#N/A</v>
      </c>
      <c r="AJ188" s="6" t="e">
        <f>VLOOKUP($C192,iceAreaData,5,FALSE)</f>
        <v>#N/A</v>
      </c>
      <c r="AK188" s="6" t="e">
        <f>VLOOKUP($C192,intactMSdata,COLUMN()-COLUMN($AK$3)+4,FALSE)</f>
        <v>#N/A</v>
      </c>
      <c r="AL188" s="6" t="e">
        <f>VLOOKUP($C192,intactMSdata,COLUMN()-COLUMN($AK$3)+4,FALSE)</f>
        <v>#N/A</v>
      </c>
      <c r="AM188" s="6" t="e">
        <f>VLOOKUP($C192,intactMSdata,COLUMN()-COLUMN($AK$3)+4,FALSE)</f>
        <v>#N/A</v>
      </c>
      <c r="AN188" s="6" t="e">
        <f>VLOOKUP($C192,intactMSdata,COLUMN()-COLUMN($AK$3)+4,FALSE)</f>
        <v>#N/A</v>
      </c>
      <c r="AO188" s="6" t="e">
        <f>VLOOKUP($C192,intactMSdata,COLUMN()-COLUMN($AK$3)+4,FALSE)</f>
        <v>#N/A</v>
      </c>
      <c r="AP188" s="8" t="e">
        <f>VLOOKUP($C192,dataSEC,2,FALSE)</f>
        <v>#N/A</v>
      </c>
      <c r="AQ188" s="8" t="e">
        <f>VLOOKUP($C192,dataSEC,3,FALSE)</f>
        <v>#N/A</v>
      </c>
      <c r="AR188" s="6" t="e">
        <f>VLOOKUP($C192,dataSEC,4,FALSE)</f>
        <v>#N/A</v>
      </c>
      <c r="AS188" s="42" t="e">
        <f>VLOOKUP(C192,data_HCP,2,FALSE)</f>
        <v>#N/A</v>
      </c>
      <c r="AT188" s="6" t="e">
        <f t="shared" ref="AT188:BA188" si="188">VLOOKUP($C192,dataPhCEX,COLUMN()-COLUMN($AT$3)+2,FALSE)</f>
        <v>#N/A</v>
      </c>
      <c r="AU188" s="6" t="e">
        <f t="shared" si="188"/>
        <v>#N/A</v>
      </c>
      <c r="AV188" s="6" t="e">
        <f t="shared" si="188"/>
        <v>#N/A</v>
      </c>
      <c r="AW188" s="6" t="e">
        <f t="shared" si="188"/>
        <v>#N/A</v>
      </c>
      <c r="AX188" s="6" t="e">
        <f t="shared" si="188"/>
        <v>#N/A</v>
      </c>
      <c r="AY188" s="6" t="e">
        <f t="shared" si="188"/>
        <v>#N/A</v>
      </c>
      <c r="AZ188" s="6" t="e">
        <f t="shared" si="188"/>
        <v>#N/A</v>
      </c>
      <c r="BA188" s="6" t="e">
        <f t="shared" si="188"/>
        <v>#N/A</v>
      </c>
      <c r="BB188" s="6" t="e">
        <f>VLOOKUP($C192,data_nrCESDS,3,FALSE)</f>
        <v>#N/A</v>
      </c>
      <c r="BC188" s="6" t="e">
        <f>VLOOKUP($C192,data_nrCESDS,5,FALSE)</f>
        <v>#N/A</v>
      </c>
      <c r="BD188" s="6" t="e">
        <f>VLOOKUP($C192,data_nrCESDS,14,FALSE)</f>
        <v>#N/A</v>
      </c>
      <c r="BE188" s="6" t="e">
        <f>VLOOKUP($C192,data_nrCESDS,15,FALSE)</f>
        <v>#N/A</v>
      </c>
      <c r="BF188" s="6" t="e">
        <f>VLOOKUP($C192,rCESDSdata,COLUMN()-COLUMN($BF$3)+2,FALSE)</f>
        <v>#N/A</v>
      </c>
      <c r="BG188" s="6" t="e">
        <f>VLOOKUP($C192,rCESDSdata,COLUMN()-COLUMN($BF$3)+2,FALSE)</f>
        <v>#N/A</v>
      </c>
      <c r="BH188" s="6" t="e">
        <f>VLOOKUP($C192,rCESDSdata,COLUMN()-COLUMN($BF$3)+2,FALSE)</f>
        <v>#N/A</v>
      </c>
      <c r="BI188" s="6" t="e">
        <f>VLOOKUP($C192,rCESDSdata,COLUMN()-COLUMN($BF$3)+2,FALSE)</f>
        <v>#N/A</v>
      </c>
      <c r="BJ188" s="6" t="e">
        <f t="shared" si="156"/>
        <v>#N/A</v>
      </c>
      <c r="BK188" s="6" t="e">
        <f t="shared" si="156"/>
        <v>#N/A</v>
      </c>
      <c r="BL188" s="6" t="e">
        <f t="shared" si="156"/>
        <v>#N/A</v>
      </c>
      <c r="BM188" s="6" t="e">
        <f t="shared" si="156"/>
        <v>#N/A</v>
      </c>
      <c r="BN188" s="6" t="e">
        <f t="shared" si="156"/>
        <v>#N/A</v>
      </c>
      <c r="BO188" s="6" t="e">
        <f t="shared" si="156"/>
        <v>#N/A</v>
      </c>
      <c r="BP188" s="6" t="e">
        <f t="shared" si="156"/>
        <v>#N/A</v>
      </c>
      <c r="BQ188" s="6" t="e">
        <f t="shared" si="156"/>
        <v>#N/A</v>
      </c>
      <c r="BR188" s="6" t="e">
        <f t="shared" si="156"/>
        <v>#N/A</v>
      </c>
      <c r="BS188" s="6" t="e">
        <f t="shared" si="156"/>
        <v>#N/A</v>
      </c>
      <c r="BT188" s="6" t="e">
        <f t="shared" si="154"/>
        <v>#N/A</v>
      </c>
      <c r="BU188" s="6" t="e">
        <f t="shared" si="154"/>
        <v>#N/A</v>
      </c>
      <c r="BV188" s="6" t="e">
        <f t="shared" si="154"/>
        <v>#N/A</v>
      </c>
      <c r="BW188" s="6" t="e">
        <f t="shared" si="154"/>
        <v>#N/A</v>
      </c>
      <c r="BX188" s="6" t="e">
        <f t="shared" si="154"/>
        <v>#N/A</v>
      </c>
      <c r="BY188" s="6" t="e">
        <f t="shared" si="154"/>
        <v>#N/A</v>
      </c>
      <c r="BZ188" s="6" t="e">
        <f t="shared" si="154"/>
        <v>#N/A</v>
      </c>
      <c r="CA188" s="6" t="e">
        <f t="shared" si="154"/>
        <v>#N/A</v>
      </c>
      <c r="CB188" s="6" t="e">
        <f t="shared" si="154"/>
        <v>#N/A</v>
      </c>
    </row>
    <row r="189" spans="1:80" hidden="1" x14ac:dyDescent="0.2">
      <c r="A189" s="6">
        <v>187</v>
      </c>
      <c r="B189" s="6" t="b">
        <v>1</v>
      </c>
      <c r="C189" s="6" t="s">
        <v>1066</v>
      </c>
      <c r="D189" s="6" t="s">
        <v>1000</v>
      </c>
      <c r="E189" s="6" t="s">
        <v>350</v>
      </c>
      <c r="F189" s="6" t="s">
        <v>1063</v>
      </c>
      <c r="G189" s="7">
        <v>2</v>
      </c>
      <c r="H189" s="7" t="s">
        <v>628</v>
      </c>
      <c r="I189" s="7" t="s">
        <v>991</v>
      </c>
      <c r="J189" s="6" t="s">
        <v>992</v>
      </c>
      <c r="K189" s="6" t="s">
        <v>570</v>
      </c>
      <c r="L189" s="10">
        <v>10.996</v>
      </c>
      <c r="M189" s="6">
        <v>14</v>
      </c>
      <c r="N189" s="6">
        <v>19</v>
      </c>
      <c r="O189" s="25" t="s">
        <v>995</v>
      </c>
      <c r="P189" s="25">
        <v>150</v>
      </c>
      <c r="Q189" s="8">
        <f t="shared" si="131"/>
        <v>149.99588850491088</v>
      </c>
      <c r="R189">
        <v>6.5</v>
      </c>
      <c r="S189" s="25">
        <v>15</v>
      </c>
      <c r="T189" s="6">
        <v>16.34</v>
      </c>
      <c r="U189" s="25">
        <v>15</v>
      </c>
      <c r="V189" s="25">
        <v>1300</v>
      </c>
      <c r="W189" s="6" t="s">
        <v>1061</v>
      </c>
      <c r="Y189" s="6">
        <v>115.09</v>
      </c>
      <c r="Z189" s="25">
        <f t="shared" si="157"/>
        <v>14.331</v>
      </c>
      <c r="AA189" s="6" t="s">
        <v>572</v>
      </c>
      <c r="AB189" s="9" t="s">
        <v>221</v>
      </c>
      <c r="AC189" s="9" t="s">
        <v>257</v>
      </c>
      <c r="AD189" s="6">
        <v>126.28100000000001</v>
      </c>
      <c r="AE189" s="6">
        <v>12.852</v>
      </c>
      <c r="AF189" s="6" t="e">
        <f t="shared" si="158"/>
        <v>#N/A</v>
      </c>
      <c r="AG189" s="11">
        <f t="shared" si="187"/>
        <v>0.9839989684693613</v>
      </c>
      <c r="AH189" s="6" t="e">
        <f t="shared" si="159"/>
        <v>#N/A</v>
      </c>
      <c r="AI189" s="6" t="e">
        <f t="shared" si="160"/>
        <v>#N/A</v>
      </c>
      <c r="AJ189" s="6" t="e">
        <f t="shared" si="161"/>
        <v>#N/A</v>
      </c>
      <c r="AK189" s="6" t="e">
        <f t="shared" si="162"/>
        <v>#N/A</v>
      </c>
      <c r="AL189" s="6" t="e">
        <f t="shared" si="163"/>
        <v>#N/A</v>
      </c>
      <c r="AM189" s="6" t="e">
        <f t="shared" si="164"/>
        <v>#N/A</v>
      </c>
      <c r="AN189" s="6" t="e">
        <f t="shared" si="165"/>
        <v>#N/A</v>
      </c>
      <c r="AO189" s="6" t="e">
        <f t="shared" si="166"/>
        <v>#N/A</v>
      </c>
      <c r="AP189" s="8" t="e">
        <f t="shared" si="167"/>
        <v>#N/A</v>
      </c>
      <c r="AQ189" s="8" t="e">
        <f t="shared" si="168"/>
        <v>#N/A</v>
      </c>
      <c r="AR189" s="6" t="e">
        <f t="shared" si="169"/>
        <v>#N/A</v>
      </c>
      <c r="AS189" s="42" t="e">
        <f t="shared" si="170"/>
        <v>#N/A</v>
      </c>
      <c r="AT189" s="6" t="e">
        <f t="shared" si="171"/>
        <v>#N/A</v>
      </c>
      <c r="AU189" s="6" t="e">
        <f t="shared" si="172"/>
        <v>#N/A</v>
      </c>
      <c r="AV189" s="6" t="e">
        <f t="shared" si="173"/>
        <v>#N/A</v>
      </c>
      <c r="AW189" s="6" t="e">
        <f t="shared" si="174"/>
        <v>#N/A</v>
      </c>
      <c r="AX189" s="6" t="e">
        <f t="shared" si="175"/>
        <v>#N/A</v>
      </c>
      <c r="AY189" s="6" t="e">
        <f t="shared" si="176"/>
        <v>#N/A</v>
      </c>
      <c r="AZ189" s="6" t="e">
        <f t="shared" si="177"/>
        <v>#N/A</v>
      </c>
      <c r="BA189" s="6" t="e">
        <f t="shared" si="178"/>
        <v>#N/A</v>
      </c>
      <c r="BB189" s="6" t="e">
        <f t="shared" si="179"/>
        <v>#N/A</v>
      </c>
      <c r="BC189" s="6" t="e">
        <f t="shared" si="180"/>
        <v>#N/A</v>
      </c>
      <c r="BD189" s="6" t="e">
        <f t="shared" si="181"/>
        <v>#N/A</v>
      </c>
      <c r="BE189" s="6" t="e">
        <f t="shared" si="182"/>
        <v>#N/A</v>
      </c>
      <c r="BF189" s="6" t="e">
        <f t="shared" si="183"/>
        <v>#N/A</v>
      </c>
      <c r="BG189" s="6" t="e">
        <f t="shared" si="184"/>
        <v>#N/A</v>
      </c>
      <c r="BH189" s="6" t="e">
        <f t="shared" si="185"/>
        <v>#N/A</v>
      </c>
      <c r="BI189" s="6" t="e">
        <f t="shared" si="186"/>
        <v>#N/A</v>
      </c>
      <c r="BJ189" s="6" t="e">
        <f t="shared" si="156"/>
        <v>#N/A</v>
      </c>
      <c r="BK189" s="6" t="e">
        <f t="shared" si="156"/>
        <v>#N/A</v>
      </c>
      <c r="BL189" s="6" t="e">
        <f t="shared" si="156"/>
        <v>#N/A</v>
      </c>
      <c r="BM189" s="6" t="e">
        <f t="shared" si="156"/>
        <v>#N/A</v>
      </c>
      <c r="BN189" s="6" t="e">
        <f t="shared" si="156"/>
        <v>#N/A</v>
      </c>
      <c r="BO189" s="6" t="e">
        <f t="shared" si="156"/>
        <v>#N/A</v>
      </c>
      <c r="BP189" s="6" t="e">
        <f t="shared" si="156"/>
        <v>#N/A</v>
      </c>
      <c r="BQ189" s="6" t="e">
        <f t="shared" si="156"/>
        <v>#N/A</v>
      </c>
      <c r="BR189" s="6" t="e">
        <f t="shared" si="156"/>
        <v>#N/A</v>
      </c>
      <c r="BS189" s="6" t="e">
        <f t="shared" si="156"/>
        <v>#N/A</v>
      </c>
      <c r="BT189" s="6" t="e">
        <f t="shared" si="154"/>
        <v>#N/A</v>
      </c>
      <c r="BU189" s="6" t="e">
        <f t="shared" si="154"/>
        <v>#N/A</v>
      </c>
      <c r="BV189" s="6" t="e">
        <f t="shared" si="154"/>
        <v>#N/A</v>
      </c>
      <c r="BW189" s="6" t="e">
        <f t="shared" si="154"/>
        <v>#N/A</v>
      </c>
      <c r="BX189" s="6" t="e">
        <f t="shared" si="154"/>
        <v>#N/A</v>
      </c>
      <c r="BY189" s="6" t="e">
        <f t="shared" si="154"/>
        <v>#N/A</v>
      </c>
      <c r="BZ189" s="6" t="e">
        <f t="shared" si="154"/>
        <v>#N/A</v>
      </c>
      <c r="CA189" s="6" t="e">
        <f t="shared" si="154"/>
        <v>#N/A</v>
      </c>
      <c r="CB189" s="6" t="e">
        <f t="shared" si="154"/>
        <v>#N/A</v>
      </c>
    </row>
    <row r="190" spans="1:80" hidden="1" x14ac:dyDescent="0.2">
      <c r="A190" s="6">
        <v>188</v>
      </c>
      <c r="B190" s="6" t="b">
        <v>1</v>
      </c>
      <c r="C190" s="6" t="s">
        <v>1067</v>
      </c>
      <c r="D190" s="6" t="s">
        <v>1000</v>
      </c>
      <c r="E190" s="6" t="s">
        <v>350</v>
      </c>
      <c r="F190" s="6" t="s">
        <v>1063</v>
      </c>
      <c r="G190" s="7">
        <v>3</v>
      </c>
      <c r="H190" s="7" t="s">
        <v>628</v>
      </c>
      <c r="I190" s="7" t="s">
        <v>991</v>
      </c>
      <c r="J190" s="6" t="s">
        <v>992</v>
      </c>
      <c r="K190" s="6" t="s">
        <v>570</v>
      </c>
      <c r="L190" s="10">
        <v>10.996</v>
      </c>
      <c r="M190" s="6">
        <v>14</v>
      </c>
      <c r="N190" s="6">
        <v>20</v>
      </c>
      <c r="O190" s="25" t="s">
        <v>995</v>
      </c>
      <c r="P190" s="25">
        <v>250</v>
      </c>
      <c r="Q190" s="8">
        <f t="shared" si="131"/>
        <v>250.00291014914515</v>
      </c>
      <c r="R190">
        <v>6</v>
      </c>
      <c r="S190" s="25">
        <v>15</v>
      </c>
      <c r="T190" s="6">
        <v>15.58</v>
      </c>
      <c r="U190" s="25">
        <v>15</v>
      </c>
      <c r="V190" s="25">
        <v>2000</v>
      </c>
      <c r="W190" s="6" t="s">
        <v>1058</v>
      </c>
      <c r="Y190" s="6">
        <v>193.05</v>
      </c>
      <c r="Z190" s="25">
        <f t="shared" si="157"/>
        <v>14.24</v>
      </c>
      <c r="AA190" s="6" t="s">
        <v>572</v>
      </c>
      <c r="AB190" s="9" t="s">
        <v>284</v>
      </c>
      <c r="AC190" s="9" t="s">
        <v>223</v>
      </c>
      <c r="AD190" s="6">
        <v>199.465</v>
      </c>
      <c r="AE190" s="6">
        <v>13.824</v>
      </c>
      <c r="AF190" s="6" t="e">
        <f t="shared" si="158"/>
        <v>#N/A</v>
      </c>
      <c r="AG190" s="11">
        <f t="shared" si="187"/>
        <v>1.0030454938320106</v>
      </c>
      <c r="AH190" s="6" t="e">
        <f t="shared" si="159"/>
        <v>#N/A</v>
      </c>
      <c r="AI190" s="6" t="e">
        <f t="shared" si="160"/>
        <v>#N/A</v>
      </c>
      <c r="AJ190" s="6" t="e">
        <f t="shared" si="161"/>
        <v>#N/A</v>
      </c>
      <c r="AK190" s="6" t="e">
        <f t="shared" si="162"/>
        <v>#N/A</v>
      </c>
      <c r="AL190" s="6" t="e">
        <f t="shared" si="163"/>
        <v>#N/A</v>
      </c>
      <c r="AM190" s="6" t="e">
        <f t="shared" si="164"/>
        <v>#N/A</v>
      </c>
      <c r="AN190" s="6" t="e">
        <f t="shared" si="165"/>
        <v>#N/A</v>
      </c>
      <c r="AO190" s="6" t="e">
        <f t="shared" si="166"/>
        <v>#N/A</v>
      </c>
      <c r="AP190" s="8" t="e">
        <f t="shared" si="167"/>
        <v>#N/A</v>
      </c>
      <c r="AQ190" s="8" t="e">
        <f t="shared" si="168"/>
        <v>#N/A</v>
      </c>
      <c r="AR190" s="6" t="e">
        <f t="shared" si="169"/>
        <v>#N/A</v>
      </c>
      <c r="AS190" s="42" t="e">
        <f t="shared" si="170"/>
        <v>#N/A</v>
      </c>
      <c r="AT190" s="6" t="e">
        <f t="shared" si="171"/>
        <v>#N/A</v>
      </c>
      <c r="AU190" s="6" t="e">
        <f t="shared" si="172"/>
        <v>#N/A</v>
      </c>
      <c r="AV190" s="6" t="e">
        <f t="shared" si="173"/>
        <v>#N/A</v>
      </c>
      <c r="AW190" s="6" t="e">
        <f t="shared" si="174"/>
        <v>#N/A</v>
      </c>
      <c r="AX190" s="6" t="e">
        <f t="shared" si="175"/>
        <v>#N/A</v>
      </c>
      <c r="AY190" s="6" t="e">
        <f t="shared" si="176"/>
        <v>#N/A</v>
      </c>
      <c r="AZ190" s="6" t="e">
        <f t="shared" si="177"/>
        <v>#N/A</v>
      </c>
      <c r="BA190" s="6" t="e">
        <f t="shared" si="178"/>
        <v>#N/A</v>
      </c>
      <c r="BB190" s="6" t="e">
        <f t="shared" si="179"/>
        <v>#N/A</v>
      </c>
      <c r="BC190" s="6" t="e">
        <f t="shared" si="180"/>
        <v>#N/A</v>
      </c>
      <c r="BD190" s="6" t="e">
        <f t="shared" si="181"/>
        <v>#N/A</v>
      </c>
      <c r="BE190" s="6" t="e">
        <f t="shared" si="182"/>
        <v>#N/A</v>
      </c>
      <c r="BF190" s="6" t="e">
        <f t="shared" si="183"/>
        <v>#N/A</v>
      </c>
      <c r="BG190" s="6" t="e">
        <f t="shared" si="184"/>
        <v>#N/A</v>
      </c>
      <c r="BH190" s="6" t="e">
        <f t="shared" si="185"/>
        <v>#N/A</v>
      </c>
      <c r="BI190" s="6" t="e">
        <f t="shared" si="186"/>
        <v>#N/A</v>
      </c>
      <c r="BJ190" s="6" t="e">
        <f t="shared" si="156"/>
        <v>#N/A</v>
      </c>
      <c r="BK190" s="6" t="e">
        <f t="shared" si="156"/>
        <v>#N/A</v>
      </c>
      <c r="BL190" s="6" t="e">
        <f t="shared" si="156"/>
        <v>#N/A</v>
      </c>
      <c r="BM190" s="6" t="e">
        <f t="shared" si="156"/>
        <v>#N/A</v>
      </c>
      <c r="BN190" s="6" t="e">
        <f t="shared" si="156"/>
        <v>#N/A</v>
      </c>
      <c r="BO190" s="6" t="e">
        <f t="shared" si="156"/>
        <v>#N/A</v>
      </c>
      <c r="BP190" s="6" t="e">
        <f t="shared" si="156"/>
        <v>#N/A</v>
      </c>
      <c r="BQ190" s="6" t="e">
        <f t="shared" si="156"/>
        <v>#N/A</v>
      </c>
      <c r="BR190" s="6" t="e">
        <f t="shared" si="156"/>
        <v>#N/A</v>
      </c>
      <c r="BS190" s="6" t="e">
        <f t="shared" si="156"/>
        <v>#N/A</v>
      </c>
      <c r="BT190" s="6" t="e">
        <f t="shared" si="154"/>
        <v>#N/A</v>
      </c>
      <c r="BU190" s="6" t="e">
        <f t="shared" si="154"/>
        <v>#N/A</v>
      </c>
      <c r="BV190" s="6" t="e">
        <f t="shared" si="154"/>
        <v>#N/A</v>
      </c>
      <c r="BW190" s="6" t="e">
        <f t="shared" si="154"/>
        <v>#N/A</v>
      </c>
      <c r="BX190" s="6" t="e">
        <f t="shared" si="154"/>
        <v>#N/A</v>
      </c>
      <c r="BY190" s="6" t="e">
        <f t="shared" si="154"/>
        <v>#N/A</v>
      </c>
      <c r="BZ190" s="6" t="e">
        <f t="shared" si="154"/>
        <v>#N/A</v>
      </c>
      <c r="CA190" s="6" t="e">
        <f t="shared" si="154"/>
        <v>#N/A</v>
      </c>
      <c r="CB190" s="6" t="e">
        <f t="shared" si="154"/>
        <v>#N/A</v>
      </c>
    </row>
    <row r="191" spans="1:80" hidden="1" x14ac:dyDescent="0.2">
      <c r="A191" s="6">
        <v>189</v>
      </c>
      <c r="B191" s="6" t="b">
        <v>1</v>
      </c>
      <c r="C191" s="6" t="s">
        <v>1073</v>
      </c>
      <c r="D191" s="6" t="s">
        <v>1000</v>
      </c>
      <c r="E191" s="6" t="s">
        <v>350</v>
      </c>
      <c r="F191" s="6" t="s">
        <v>1068</v>
      </c>
      <c r="G191" s="7">
        <v>1</v>
      </c>
      <c r="H191" s="7" t="s">
        <v>628</v>
      </c>
      <c r="I191" s="7" t="s">
        <v>991</v>
      </c>
      <c r="J191" s="6" t="s">
        <v>992</v>
      </c>
      <c r="K191" s="6" t="s">
        <v>570</v>
      </c>
      <c r="L191" s="10">
        <v>10.996</v>
      </c>
      <c r="M191" s="6">
        <v>14</v>
      </c>
      <c r="N191" s="6">
        <v>21</v>
      </c>
      <c r="O191" s="25" t="s">
        <v>995</v>
      </c>
      <c r="P191" s="25">
        <v>250</v>
      </c>
      <c r="Q191" s="8">
        <f t="shared" si="131"/>
        <v>249.99976718806835</v>
      </c>
      <c r="R191">
        <v>6.5</v>
      </c>
      <c r="S191" s="25">
        <v>15</v>
      </c>
      <c r="T191" s="6">
        <v>3.14</v>
      </c>
      <c r="U191" s="25">
        <v>3</v>
      </c>
      <c r="V191" s="25">
        <v>1300</v>
      </c>
      <c r="W191" s="6" t="s">
        <v>1074</v>
      </c>
      <c r="Y191" s="6">
        <v>606.04</v>
      </c>
      <c r="Z191" s="25">
        <f t="shared" si="157"/>
        <v>4.5359999999999996</v>
      </c>
      <c r="AA191" s="6" t="s">
        <v>572</v>
      </c>
      <c r="AB191" s="9" t="s">
        <v>219</v>
      </c>
      <c r="AC191" s="9" t="s">
        <v>234</v>
      </c>
      <c r="AD191" s="6">
        <v>605.68100000000004</v>
      </c>
      <c r="AE191" s="6">
        <v>4.38</v>
      </c>
      <c r="AF191" s="6" t="e">
        <f t="shared" si="158"/>
        <v>#N/A</v>
      </c>
      <c r="AG191" s="11">
        <f t="shared" si="187"/>
        <v>0.96503646798594334</v>
      </c>
      <c r="AH191" s="6" t="e">
        <f>VLOOKUP(#REF!,pIdata,3,FALSE)</f>
        <v>#REF!</v>
      </c>
      <c r="AI191" s="6" t="e">
        <f>VLOOKUP(#REF!,iceAreaData,4,FALSE)</f>
        <v>#REF!</v>
      </c>
      <c r="AJ191" s="6" t="e">
        <f>VLOOKUP(#REF!,iceAreaData,5,FALSE)</f>
        <v>#REF!</v>
      </c>
      <c r="AK191" s="6" t="e">
        <f>VLOOKUP(#REF!,intactMSdata,COLUMN()-COLUMN($AK$3)+4,FALSE)</f>
        <v>#REF!</v>
      </c>
      <c r="AL191" s="6" t="e">
        <f>VLOOKUP(#REF!,intactMSdata,COLUMN()-COLUMN($AK$3)+4,FALSE)</f>
        <v>#REF!</v>
      </c>
      <c r="AM191" s="6" t="e">
        <f>VLOOKUP(#REF!,intactMSdata,COLUMN()-COLUMN($AK$3)+4,FALSE)</f>
        <v>#REF!</v>
      </c>
      <c r="AN191" s="6" t="e">
        <f>VLOOKUP(#REF!,intactMSdata,COLUMN()-COLUMN($AK$3)+4,FALSE)</f>
        <v>#REF!</v>
      </c>
      <c r="AO191" s="6" t="e">
        <f>VLOOKUP(#REF!,intactMSdata,COLUMN()-COLUMN($AK$3)+4,FALSE)</f>
        <v>#REF!</v>
      </c>
      <c r="AP191" s="8" t="e">
        <f>VLOOKUP(#REF!,dataSEC,2,FALSE)</f>
        <v>#REF!</v>
      </c>
      <c r="AQ191" s="8" t="e">
        <f>VLOOKUP(#REF!,dataSEC,3,FALSE)</f>
        <v>#REF!</v>
      </c>
      <c r="AR191" s="6" t="e">
        <f>VLOOKUP(#REF!,dataSEC,4,FALSE)</f>
        <v>#REF!</v>
      </c>
      <c r="AS191" s="42" t="e">
        <f>VLOOKUP(#REF!,data_HCP,2,FALSE)</f>
        <v>#REF!</v>
      </c>
      <c r="AT191" s="6" t="e">
        <f>VLOOKUP(#REF!,dataPhCEX,COLUMN()-COLUMN($AT$3)+2,FALSE)</f>
        <v>#REF!</v>
      </c>
      <c r="AU191" s="6" t="e">
        <f>VLOOKUP(#REF!,dataPhCEX,COLUMN()-COLUMN($AT$3)+2,FALSE)</f>
        <v>#REF!</v>
      </c>
      <c r="AV191" s="6" t="e">
        <f>VLOOKUP(#REF!,dataPhCEX,COLUMN()-COLUMN($AT$3)+2,FALSE)</f>
        <v>#REF!</v>
      </c>
      <c r="AW191" s="6" t="e">
        <f>VLOOKUP(#REF!,dataPhCEX,COLUMN()-COLUMN($AT$3)+2,FALSE)</f>
        <v>#REF!</v>
      </c>
      <c r="AX191" s="6" t="e">
        <f>VLOOKUP(#REF!,dataPhCEX,COLUMN()-COLUMN($AT$3)+2,FALSE)</f>
        <v>#REF!</v>
      </c>
      <c r="AY191" s="6" t="e">
        <f>VLOOKUP(#REF!,dataPhCEX,COLUMN()-COLUMN($AT$3)+2,FALSE)</f>
        <v>#REF!</v>
      </c>
      <c r="AZ191" s="6" t="e">
        <f>VLOOKUP(#REF!,dataPhCEX,COLUMN()-COLUMN($AT$3)+2,FALSE)</f>
        <v>#REF!</v>
      </c>
      <c r="BA191" s="6" t="e">
        <f>VLOOKUP(#REF!,dataPhCEX,COLUMN()-COLUMN($AT$3)+2,FALSE)</f>
        <v>#REF!</v>
      </c>
      <c r="BB191" s="6" t="e">
        <f>VLOOKUP(#REF!,data_nrCESDS,3,FALSE)</f>
        <v>#REF!</v>
      </c>
      <c r="BC191" s="6" t="e">
        <f>VLOOKUP(#REF!,data_nrCESDS,5,FALSE)</f>
        <v>#REF!</v>
      </c>
      <c r="BD191" s="6" t="e">
        <f>VLOOKUP(#REF!,data_nrCESDS,14,FALSE)</f>
        <v>#REF!</v>
      </c>
      <c r="BE191" s="6" t="e">
        <f>VLOOKUP(#REF!,data_nrCESDS,15,FALSE)</f>
        <v>#REF!</v>
      </c>
      <c r="BF191" s="6" t="e">
        <f>VLOOKUP(#REF!,rCESDSdata,COLUMN()-COLUMN($BF$3)+2,FALSE)</f>
        <v>#REF!</v>
      </c>
      <c r="BG191" s="6" t="e">
        <f>VLOOKUP(#REF!,rCESDSdata,COLUMN()-COLUMN($BF$3)+2,FALSE)</f>
        <v>#REF!</v>
      </c>
      <c r="BH191" s="6" t="e">
        <f>VLOOKUP(#REF!,rCESDSdata,COLUMN()-COLUMN($BF$3)+2,FALSE)</f>
        <v>#REF!</v>
      </c>
      <c r="BI191" s="6" t="e">
        <f>VLOOKUP(#REF!,rCESDSdata,COLUMN()-COLUMN($BF$3)+2,FALSE)</f>
        <v>#REF!</v>
      </c>
      <c r="BJ191" s="6" t="e">
        <f t="shared" si="156"/>
        <v>#N/A</v>
      </c>
      <c r="BK191" s="6" t="e">
        <f t="shared" si="156"/>
        <v>#N/A</v>
      </c>
      <c r="BL191" s="6" t="e">
        <f t="shared" si="156"/>
        <v>#N/A</v>
      </c>
      <c r="BM191" s="6" t="e">
        <f t="shared" si="156"/>
        <v>#N/A</v>
      </c>
      <c r="BN191" s="6" t="e">
        <f t="shared" si="156"/>
        <v>#N/A</v>
      </c>
      <c r="BO191" s="6" t="e">
        <f t="shared" si="156"/>
        <v>#N/A</v>
      </c>
      <c r="BP191" s="6" t="e">
        <f t="shared" si="156"/>
        <v>#N/A</v>
      </c>
      <c r="BQ191" s="6" t="e">
        <f t="shared" si="156"/>
        <v>#N/A</v>
      </c>
      <c r="BR191" s="6" t="e">
        <f t="shared" si="156"/>
        <v>#N/A</v>
      </c>
      <c r="BS191" s="6" t="e">
        <f t="shared" si="156"/>
        <v>#N/A</v>
      </c>
      <c r="BT191" s="6" t="e">
        <f t="shared" si="154"/>
        <v>#N/A</v>
      </c>
      <c r="BU191" s="6" t="e">
        <f t="shared" si="154"/>
        <v>#N/A</v>
      </c>
      <c r="BV191" s="6" t="e">
        <f t="shared" si="154"/>
        <v>#N/A</v>
      </c>
      <c r="BW191" s="6" t="e">
        <f t="shared" si="154"/>
        <v>#N/A</v>
      </c>
      <c r="BX191" s="6" t="e">
        <f t="shared" si="154"/>
        <v>#N/A</v>
      </c>
      <c r="BY191" s="6" t="e">
        <f t="shared" si="154"/>
        <v>#N/A</v>
      </c>
      <c r="BZ191" s="6" t="e">
        <f t="shared" si="154"/>
        <v>#N/A</v>
      </c>
      <c r="CA191" s="6" t="e">
        <f t="shared" si="154"/>
        <v>#N/A</v>
      </c>
      <c r="CB191" s="6" t="e">
        <f t="shared" si="154"/>
        <v>#N/A</v>
      </c>
    </row>
    <row r="192" spans="1:80" hidden="1" x14ac:dyDescent="0.2">
      <c r="A192" s="6">
        <v>190</v>
      </c>
      <c r="B192" s="6" t="b">
        <v>1</v>
      </c>
      <c r="C192" s="6" t="s">
        <v>1047</v>
      </c>
      <c r="D192" s="6" t="s">
        <v>1000</v>
      </c>
      <c r="E192" s="6" t="s">
        <v>350</v>
      </c>
      <c r="F192" s="6" t="s">
        <v>1048</v>
      </c>
      <c r="G192" s="7">
        <v>1</v>
      </c>
      <c r="H192" s="7" t="s">
        <v>628</v>
      </c>
      <c r="I192" s="7" t="s">
        <v>991</v>
      </c>
      <c r="J192" s="6" t="s">
        <v>999</v>
      </c>
      <c r="K192" s="6" t="s">
        <v>570</v>
      </c>
      <c r="L192" s="10">
        <v>10.996</v>
      </c>
      <c r="M192" s="6">
        <v>14</v>
      </c>
      <c r="N192" s="6">
        <v>22</v>
      </c>
      <c r="O192" s="25" t="s">
        <v>994</v>
      </c>
      <c r="P192" s="25">
        <v>50</v>
      </c>
      <c r="Q192" s="8">
        <f t="shared" si="131"/>
        <v>49.995070934885412</v>
      </c>
      <c r="R192">
        <v>6.5</v>
      </c>
      <c r="S192" s="25">
        <v>8.5</v>
      </c>
      <c r="T192" s="25">
        <v>8.75</v>
      </c>
      <c r="U192" s="25">
        <v>9</v>
      </c>
      <c r="V192" s="25">
        <v>1300</v>
      </c>
      <c r="W192" s="6" t="s">
        <v>1049</v>
      </c>
      <c r="Y192" s="25">
        <v>39.880000000000003</v>
      </c>
      <c r="Z192" s="25">
        <f t="shared" si="157"/>
        <v>13.785</v>
      </c>
      <c r="AA192" s="6" t="s">
        <v>572</v>
      </c>
      <c r="AB192" s="9" t="s">
        <v>219</v>
      </c>
      <c r="AC192" s="9" t="s">
        <v>231</v>
      </c>
      <c r="AD192" s="6">
        <v>50.88</v>
      </c>
      <c r="AE192" s="6">
        <v>10.54</v>
      </c>
      <c r="AF192" s="6" t="e">
        <f t="shared" si="158"/>
        <v>#N/A</v>
      </c>
      <c r="AG192" s="11">
        <f t="shared" si="187"/>
        <v>0.97549667500870385</v>
      </c>
      <c r="AH192" s="6" t="e">
        <f t="shared" si="159"/>
        <v>#N/A</v>
      </c>
      <c r="AI192" s="6" t="e">
        <f t="shared" si="160"/>
        <v>#N/A</v>
      </c>
      <c r="AJ192" s="6" t="e">
        <f t="shared" si="161"/>
        <v>#N/A</v>
      </c>
      <c r="AK192" s="6" t="e">
        <f t="shared" si="162"/>
        <v>#N/A</v>
      </c>
      <c r="AL192" s="6" t="e">
        <f t="shared" si="163"/>
        <v>#N/A</v>
      </c>
      <c r="AM192" s="6" t="e">
        <f t="shared" si="164"/>
        <v>#N/A</v>
      </c>
      <c r="AN192" s="6" t="e">
        <f t="shared" si="165"/>
        <v>#N/A</v>
      </c>
      <c r="AO192" s="6" t="e">
        <f t="shared" si="166"/>
        <v>#N/A</v>
      </c>
      <c r="AP192" s="8" t="e">
        <f t="shared" si="167"/>
        <v>#N/A</v>
      </c>
      <c r="AQ192" s="8" t="e">
        <f t="shared" si="168"/>
        <v>#N/A</v>
      </c>
      <c r="AR192" s="6" t="e">
        <f t="shared" si="169"/>
        <v>#N/A</v>
      </c>
      <c r="AS192" s="42" t="e">
        <f t="shared" si="170"/>
        <v>#N/A</v>
      </c>
      <c r="AT192" s="6" t="e">
        <f t="shared" si="171"/>
        <v>#N/A</v>
      </c>
      <c r="AU192" s="6" t="e">
        <f t="shared" si="172"/>
        <v>#N/A</v>
      </c>
      <c r="AV192" s="6" t="e">
        <f t="shared" si="173"/>
        <v>#N/A</v>
      </c>
      <c r="AW192" s="6" t="e">
        <f t="shared" si="174"/>
        <v>#N/A</v>
      </c>
      <c r="AX192" s="6" t="e">
        <f t="shared" si="175"/>
        <v>#N/A</v>
      </c>
      <c r="AY192" s="6" t="e">
        <f t="shared" si="176"/>
        <v>#N/A</v>
      </c>
      <c r="AZ192" s="6" t="e">
        <f t="shared" si="177"/>
        <v>#N/A</v>
      </c>
      <c r="BA192" s="6" t="e">
        <f t="shared" si="178"/>
        <v>#N/A</v>
      </c>
      <c r="BB192" s="6" t="e">
        <f t="shared" si="179"/>
        <v>#N/A</v>
      </c>
      <c r="BC192" s="6" t="e">
        <f t="shared" si="180"/>
        <v>#N/A</v>
      </c>
      <c r="BD192" s="6" t="e">
        <f t="shared" si="181"/>
        <v>#N/A</v>
      </c>
      <c r="BE192" s="6" t="e">
        <f t="shared" si="182"/>
        <v>#N/A</v>
      </c>
      <c r="BF192" s="6" t="e">
        <f t="shared" si="183"/>
        <v>#N/A</v>
      </c>
      <c r="BG192" s="6" t="e">
        <f t="shared" si="184"/>
        <v>#N/A</v>
      </c>
      <c r="BH192" s="6" t="e">
        <f t="shared" si="185"/>
        <v>#N/A</v>
      </c>
      <c r="BI192" s="6" t="e">
        <f t="shared" si="186"/>
        <v>#N/A</v>
      </c>
      <c r="BJ192" s="6" t="e">
        <f t="shared" si="156"/>
        <v>#N/A</v>
      </c>
      <c r="BK192" s="6" t="e">
        <f t="shared" si="156"/>
        <v>#N/A</v>
      </c>
      <c r="BL192" s="6" t="e">
        <f t="shared" si="156"/>
        <v>#N/A</v>
      </c>
      <c r="BM192" s="6" t="e">
        <f t="shared" si="156"/>
        <v>#N/A</v>
      </c>
      <c r="BN192" s="6" t="e">
        <f t="shared" si="156"/>
        <v>#N/A</v>
      </c>
      <c r="BO192" s="6" t="e">
        <f t="shared" si="156"/>
        <v>#N/A</v>
      </c>
      <c r="BP192" s="6" t="e">
        <f t="shared" si="156"/>
        <v>#N/A</v>
      </c>
      <c r="BQ192" s="6" t="e">
        <f t="shared" si="156"/>
        <v>#N/A</v>
      </c>
      <c r="BR192" s="6" t="e">
        <f t="shared" si="156"/>
        <v>#N/A</v>
      </c>
      <c r="BS192" s="6" t="e">
        <f t="shared" si="156"/>
        <v>#N/A</v>
      </c>
      <c r="BT192" s="6" t="e">
        <f t="shared" si="154"/>
        <v>#N/A</v>
      </c>
      <c r="BU192" s="6" t="e">
        <f t="shared" si="154"/>
        <v>#N/A</v>
      </c>
      <c r="BV192" s="6" t="e">
        <f t="shared" si="154"/>
        <v>#N/A</v>
      </c>
      <c r="BW192" s="6" t="e">
        <f t="shared" si="154"/>
        <v>#N/A</v>
      </c>
      <c r="BX192" s="6" t="e">
        <f t="shared" si="154"/>
        <v>#N/A</v>
      </c>
      <c r="BY192" s="6" t="e">
        <f t="shared" si="154"/>
        <v>#N/A</v>
      </c>
      <c r="BZ192" s="6" t="e">
        <f t="shared" si="154"/>
        <v>#N/A</v>
      </c>
      <c r="CA192" s="6" t="e">
        <f t="shared" si="154"/>
        <v>#N/A</v>
      </c>
      <c r="CB192" s="6" t="e">
        <f t="shared" si="154"/>
        <v>#N/A</v>
      </c>
    </row>
    <row r="193" spans="1:80" hidden="1" x14ac:dyDescent="0.2">
      <c r="A193" s="6">
        <v>191</v>
      </c>
      <c r="B193" s="6" t="b">
        <v>1</v>
      </c>
      <c r="C193" s="6" t="s">
        <v>1050</v>
      </c>
      <c r="D193" s="6" t="s">
        <v>1000</v>
      </c>
      <c r="E193" s="6" t="s">
        <v>350</v>
      </c>
      <c r="F193" s="6" t="s">
        <v>1051</v>
      </c>
      <c r="G193" s="7">
        <v>6</v>
      </c>
      <c r="H193" s="7" t="s">
        <v>628</v>
      </c>
      <c r="I193" s="7" t="s">
        <v>991</v>
      </c>
      <c r="J193" s="6" t="s">
        <v>999</v>
      </c>
      <c r="K193" s="6" t="s">
        <v>570</v>
      </c>
      <c r="L193" s="10">
        <v>10.996</v>
      </c>
      <c r="M193" s="6">
        <v>14</v>
      </c>
      <c r="N193" s="6">
        <v>23</v>
      </c>
      <c r="O193" s="25" t="s">
        <v>994</v>
      </c>
      <c r="P193" s="25">
        <v>50</v>
      </c>
      <c r="Q193" s="8">
        <f t="shared" si="131"/>
        <v>50.000781193161146</v>
      </c>
      <c r="R193">
        <v>7</v>
      </c>
      <c r="S193" s="25">
        <v>2</v>
      </c>
      <c r="T193" s="25">
        <v>3.01</v>
      </c>
      <c r="U193" s="25">
        <v>3</v>
      </c>
      <c r="V193" s="25">
        <v>2000</v>
      </c>
      <c r="W193" s="6" t="s">
        <v>1046</v>
      </c>
      <c r="Y193" s="25">
        <v>118.01</v>
      </c>
      <c r="Z193" s="25">
        <f t="shared" si="157"/>
        <v>4.6589999999999998</v>
      </c>
      <c r="AA193" s="6" t="s">
        <v>572</v>
      </c>
      <c r="AB193" s="9" t="s">
        <v>251</v>
      </c>
      <c r="AC193" s="9" t="s">
        <v>298</v>
      </c>
      <c r="AD193" s="6">
        <v>62.21</v>
      </c>
      <c r="AE193" s="12">
        <v>3.64</v>
      </c>
      <c r="AF193" s="6" t="e">
        <f t="shared" si="158"/>
        <v>#N/A</v>
      </c>
      <c r="AG193" s="11">
        <f t="shared" si="187"/>
        <v>0.41186042582564963</v>
      </c>
      <c r="AH193" s="6" t="e">
        <f>VLOOKUP($C196,pIdata,3,FALSE)</f>
        <v>#N/A</v>
      </c>
      <c r="AI193" s="6" t="e">
        <f>VLOOKUP($C196,iceAreaData,4,FALSE)</f>
        <v>#N/A</v>
      </c>
      <c r="AJ193" s="6" t="e">
        <f>VLOOKUP($C196,iceAreaData,5,FALSE)</f>
        <v>#N/A</v>
      </c>
      <c r="AK193" s="6" t="e">
        <f>VLOOKUP($C196,intactMSdata,COLUMN()-COLUMN($AK$3)+4,FALSE)</f>
        <v>#N/A</v>
      </c>
      <c r="AL193" s="6" t="e">
        <f>VLOOKUP($C196,intactMSdata,COLUMN()-COLUMN($AK$3)+4,FALSE)</f>
        <v>#N/A</v>
      </c>
      <c r="AM193" s="6" t="e">
        <f>VLOOKUP($C196,intactMSdata,COLUMN()-COLUMN($AK$3)+4,FALSE)</f>
        <v>#N/A</v>
      </c>
      <c r="AN193" s="6" t="e">
        <f>VLOOKUP($C196,intactMSdata,COLUMN()-COLUMN($AK$3)+4,FALSE)</f>
        <v>#N/A</v>
      </c>
      <c r="AO193" s="6" t="e">
        <f>VLOOKUP($C196,intactMSdata,COLUMN()-COLUMN($AK$3)+4,FALSE)</f>
        <v>#N/A</v>
      </c>
      <c r="AP193" s="8" t="e">
        <f>VLOOKUP($C196,dataSEC,2,FALSE)</f>
        <v>#N/A</v>
      </c>
      <c r="AQ193" s="8" t="e">
        <f>VLOOKUP($C196,dataSEC,3,FALSE)</f>
        <v>#N/A</v>
      </c>
      <c r="AR193" s="6" t="e">
        <f>VLOOKUP($C196,dataSEC,4,FALSE)</f>
        <v>#N/A</v>
      </c>
      <c r="AS193" s="42" t="e">
        <f>VLOOKUP(C196,data_HCP,2,FALSE)</f>
        <v>#N/A</v>
      </c>
      <c r="AT193" s="6" t="e">
        <f t="shared" ref="AT193:BA193" si="189">VLOOKUP($C196,dataPhCEX,COLUMN()-COLUMN($AT$3)+2,FALSE)</f>
        <v>#N/A</v>
      </c>
      <c r="AU193" s="6" t="e">
        <f t="shared" si="189"/>
        <v>#N/A</v>
      </c>
      <c r="AV193" s="6" t="e">
        <f t="shared" si="189"/>
        <v>#N/A</v>
      </c>
      <c r="AW193" s="6" t="e">
        <f t="shared" si="189"/>
        <v>#N/A</v>
      </c>
      <c r="AX193" s="6" t="e">
        <f t="shared" si="189"/>
        <v>#N/A</v>
      </c>
      <c r="AY193" s="6" t="e">
        <f t="shared" si="189"/>
        <v>#N/A</v>
      </c>
      <c r="AZ193" s="6" t="e">
        <f t="shared" si="189"/>
        <v>#N/A</v>
      </c>
      <c r="BA193" s="6" t="e">
        <f t="shared" si="189"/>
        <v>#N/A</v>
      </c>
      <c r="BB193" s="6" t="e">
        <f>VLOOKUP($C196,data_nrCESDS,3,FALSE)</f>
        <v>#N/A</v>
      </c>
      <c r="BC193" s="6" t="e">
        <f>VLOOKUP($C196,data_nrCESDS,5,FALSE)</f>
        <v>#N/A</v>
      </c>
      <c r="BD193" s="6" t="e">
        <f>VLOOKUP($C196,data_nrCESDS,14,FALSE)</f>
        <v>#N/A</v>
      </c>
      <c r="BE193" s="6" t="e">
        <f>VLOOKUP($C196,data_nrCESDS,15,FALSE)</f>
        <v>#N/A</v>
      </c>
      <c r="BF193" s="6" t="e">
        <f>VLOOKUP($C196,rCESDSdata,COLUMN()-COLUMN($BF$3)+2,FALSE)</f>
        <v>#N/A</v>
      </c>
      <c r="BG193" s="6" t="e">
        <f>VLOOKUP($C196,rCESDSdata,COLUMN()-COLUMN($BF$3)+2,FALSE)</f>
        <v>#N/A</v>
      </c>
      <c r="BH193" s="6" t="e">
        <f>VLOOKUP($C196,rCESDSdata,COLUMN()-COLUMN($BF$3)+2,FALSE)</f>
        <v>#N/A</v>
      </c>
      <c r="BI193" s="6" t="e">
        <f>VLOOKUP($C196,rCESDSdata,COLUMN()-COLUMN($BF$3)+2,FALSE)</f>
        <v>#N/A</v>
      </c>
      <c r="BJ193" s="6" t="e">
        <f t="shared" si="156"/>
        <v>#N/A</v>
      </c>
      <c r="BK193" s="6" t="e">
        <f t="shared" si="156"/>
        <v>#N/A</v>
      </c>
      <c r="BL193" s="6" t="e">
        <f t="shared" si="156"/>
        <v>#N/A</v>
      </c>
      <c r="BM193" s="6" t="e">
        <f t="shared" si="156"/>
        <v>#N/A</v>
      </c>
      <c r="BN193" s="6" t="e">
        <f t="shared" si="156"/>
        <v>#N/A</v>
      </c>
      <c r="BO193" s="6" t="e">
        <f t="shared" si="156"/>
        <v>#N/A</v>
      </c>
      <c r="BP193" s="6" t="e">
        <f t="shared" si="156"/>
        <v>#N/A</v>
      </c>
      <c r="BQ193" s="6" t="e">
        <f t="shared" si="156"/>
        <v>#N/A</v>
      </c>
      <c r="BR193" s="6" t="e">
        <f t="shared" si="156"/>
        <v>#N/A</v>
      </c>
      <c r="BS193" s="6" t="e">
        <f t="shared" ref="BS193:CB221" si="190">VLOOKUP($C193,data_Gmap,COLUMN()-COLUMN($BJ$2)+4,FALSE)</f>
        <v>#N/A</v>
      </c>
      <c r="BT193" s="6" t="e">
        <f t="shared" si="190"/>
        <v>#N/A</v>
      </c>
      <c r="BU193" s="6" t="e">
        <f t="shared" si="190"/>
        <v>#N/A</v>
      </c>
      <c r="BV193" s="6" t="e">
        <f t="shared" si="190"/>
        <v>#N/A</v>
      </c>
      <c r="BW193" s="6" t="e">
        <f t="shared" si="190"/>
        <v>#N/A</v>
      </c>
      <c r="BX193" s="6" t="e">
        <f t="shared" si="190"/>
        <v>#N/A</v>
      </c>
      <c r="BY193" s="6" t="e">
        <f t="shared" si="190"/>
        <v>#N/A</v>
      </c>
      <c r="BZ193" s="6" t="e">
        <f t="shared" si="190"/>
        <v>#N/A</v>
      </c>
      <c r="CA193" s="6" t="e">
        <f t="shared" si="190"/>
        <v>#N/A</v>
      </c>
      <c r="CB193" s="6" t="e">
        <f t="shared" si="190"/>
        <v>#N/A</v>
      </c>
    </row>
    <row r="194" spans="1:80" hidden="1" x14ac:dyDescent="0.2">
      <c r="A194" s="6">
        <v>192</v>
      </c>
      <c r="B194" s="6" t="b">
        <v>1</v>
      </c>
      <c r="C194" s="6" t="s">
        <v>1070</v>
      </c>
      <c r="D194" s="6" t="s">
        <v>1000</v>
      </c>
      <c r="E194" s="6" t="s">
        <v>350</v>
      </c>
      <c r="F194" s="6" t="s">
        <v>1071</v>
      </c>
      <c r="G194" s="7">
        <v>1</v>
      </c>
      <c r="H194" s="7" t="s">
        <v>628</v>
      </c>
      <c r="I194" s="7" t="s">
        <v>991</v>
      </c>
      <c r="J194" s="6" t="s">
        <v>992</v>
      </c>
      <c r="K194" s="6" t="s">
        <v>570</v>
      </c>
      <c r="L194" s="10">
        <v>10.996</v>
      </c>
      <c r="M194" s="6">
        <v>14</v>
      </c>
      <c r="N194" s="6">
        <v>24</v>
      </c>
      <c r="O194" s="25" t="s">
        <v>995</v>
      </c>
      <c r="P194" s="25">
        <v>150</v>
      </c>
      <c r="Q194" s="8">
        <f t="shared" si="131"/>
        <v>149.99843397599125</v>
      </c>
      <c r="R194">
        <v>7</v>
      </c>
      <c r="S194" s="25">
        <v>2</v>
      </c>
      <c r="T194" s="6">
        <v>8.61</v>
      </c>
      <c r="U194" s="25">
        <v>9</v>
      </c>
      <c r="V194" s="25">
        <v>1300</v>
      </c>
      <c r="W194" s="6" t="s">
        <v>1072</v>
      </c>
      <c r="Y194" s="6">
        <v>120.27</v>
      </c>
      <c r="Z194" s="25">
        <f t="shared" si="157"/>
        <v>13.714</v>
      </c>
      <c r="AA194" s="6" t="s">
        <v>572</v>
      </c>
      <c r="AB194" s="9" t="s">
        <v>219</v>
      </c>
      <c r="AC194" s="9" t="s">
        <v>232</v>
      </c>
      <c r="AD194" s="6">
        <v>103.02200000000001</v>
      </c>
      <c r="AE194" s="6">
        <v>17.239999999999998</v>
      </c>
      <c r="AF194" s="6" t="e">
        <f t="shared" si="158"/>
        <v>#N/A</v>
      </c>
      <c r="AG194" s="11">
        <f t="shared" si="187"/>
        <v>1.0768266175302255</v>
      </c>
      <c r="AH194" s="6" t="e">
        <f t="shared" si="159"/>
        <v>#N/A</v>
      </c>
      <c r="AI194" s="6" t="e">
        <f t="shared" si="160"/>
        <v>#N/A</v>
      </c>
      <c r="AJ194" s="6" t="e">
        <f t="shared" si="161"/>
        <v>#N/A</v>
      </c>
      <c r="AK194" s="6" t="e">
        <f t="shared" si="162"/>
        <v>#N/A</v>
      </c>
      <c r="AL194" s="6" t="e">
        <f t="shared" si="163"/>
        <v>#N/A</v>
      </c>
      <c r="AM194" s="6" t="e">
        <f t="shared" si="164"/>
        <v>#N/A</v>
      </c>
      <c r="AN194" s="6" t="e">
        <f t="shared" si="165"/>
        <v>#N/A</v>
      </c>
      <c r="AO194" s="6" t="e">
        <f t="shared" si="166"/>
        <v>#N/A</v>
      </c>
      <c r="AP194" s="8" t="e">
        <f t="shared" si="167"/>
        <v>#N/A</v>
      </c>
      <c r="AQ194" s="8" t="e">
        <f t="shared" si="168"/>
        <v>#N/A</v>
      </c>
      <c r="AR194" s="6" t="e">
        <f t="shared" si="169"/>
        <v>#N/A</v>
      </c>
      <c r="AS194" s="42" t="e">
        <f t="shared" si="170"/>
        <v>#N/A</v>
      </c>
      <c r="AT194" s="6" t="e">
        <f t="shared" si="171"/>
        <v>#N/A</v>
      </c>
      <c r="AU194" s="6" t="e">
        <f t="shared" si="172"/>
        <v>#N/A</v>
      </c>
      <c r="AV194" s="6" t="e">
        <f t="shared" si="173"/>
        <v>#N/A</v>
      </c>
      <c r="AW194" s="6" t="e">
        <f t="shared" si="174"/>
        <v>#N/A</v>
      </c>
      <c r="AX194" s="6" t="e">
        <f t="shared" si="175"/>
        <v>#N/A</v>
      </c>
      <c r="AY194" s="6" t="e">
        <f t="shared" si="176"/>
        <v>#N/A</v>
      </c>
      <c r="AZ194" s="6" t="e">
        <f t="shared" si="177"/>
        <v>#N/A</v>
      </c>
      <c r="BA194" s="6" t="e">
        <f t="shared" si="178"/>
        <v>#N/A</v>
      </c>
      <c r="BB194" s="6" t="e">
        <f t="shared" si="179"/>
        <v>#N/A</v>
      </c>
      <c r="BC194" s="6" t="e">
        <f t="shared" si="180"/>
        <v>#N/A</v>
      </c>
      <c r="BD194" s="6" t="e">
        <f t="shared" si="181"/>
        <v>#N/A</v>
      </c>
      <c r="BE194" s="6" t="e">
        <f t="shared" si="182"/>
        <v>#N/A</v>
      </c>
      <c r="BF194" s="6" t="e">
        <f t="shared" si="183"/>
        <v>#N/A</v>
      </c>
      <c r="BG194" s="6" t="e">
        <f t="shared" si="184"/>
        <v>#N/A</v>
      </c>
      <c r="BH194" s="6" t="e">
        <f t="shared" si="185"/>
        <v>#N/A</v>
      </c>
      <c r="BI194" s="6" t="e">
        <f t="shared" si="186"/>
        <v>#N/A</v>
      </c>
      <c r="BJ194" s="6" t="e">
        <f t="shared" ref="BJ194:BS219" si="191">VLOOKUP($C194,data_Gmap,COLUMN()-COLUMN($BJ$2)+4,FALSE)</f>
        <v>#N/A</v>
      </c>
      <c r="BK194" s="6" t="e">
        <f t="shared" si="191"/>
        <v>#N/A</v>
      </c>
      <c r="BL194" s="6" t="e">
        <f t="shared" si="191"/>
        <v>#N/A</v>
      </c>
      <c r="BM194" s="6" t="e">
        <f t="shared" si="191"/>
        <v>#N/A</v>
      </c>
      <c r="BN194" s="6" t="e">
        <f t="shared" si="191"/>
        <v>#N/A</v>
      </c>
      <c r="BO194" s="6" t="e">
        <f t="shared" si="191"/>
        <v>#N/A</v>
      </c>
      <c r="BP194" s="6" t="e">
        <f t="shared" si="191"/>
        <v>#N/A</v>
      </c>
      <c r="BQ194" s="6" t="e">
        <f t="shared" si="191"/>
        <v>#N/A</v>
      </c>
      <c r="BR194" s="6" t="e">
        <f t="shared" si="191"/>
        <v>#N/A</v>
      </c>
      <c r="BS194" s="6" t="e">
        <f t="shared" si="191"/>
        <v>#N/A</v>
      </c>
      <c r="BT194" s="6" t="e">
        <f t="shared" si="190"/>
        <v>#N/A</v>
      </c>
      <c r="BU194" s="6" t="e">
        <f t="shared" si="190"/>
        <v>#N/A</v>
      </c>
      <c r="BV194" s="6" t="e">
        <f t="shared" si="190"/>
        <v>#N/A</v>
      </c>
      <c r="BW194" s="6" t="e">
        <f t="shared" si="190"/>
        <v>#N/A</v>
      </c>
      <c r="BX194" s="6" t="e">
        <f t="shared" si="190"/>
        <v>#N/A</v>
      </c>
      <c r="BY194" s="6" t="e">
        <f t="shared" si="190"/>
        <v>#N/A</v>
      </c>
      <c r="BZ194" s="6" t="e">
        <f t="shared" si="190"/>
        <v>#N/A</v>
      </c>
      <c r="CA194" s="6" t="e">
        <f t="shared" si="190"/>
        <v>#N/A</v>
      </c>
      <c r="CB194" s="6" t="e">
        <f t="shared" si="190"/>
        <v>#N/A</v>
      </c>
    </row>
    <row r="195" spans="1:80" hidden="1" x14ac:dyDescent="0.2">
      <c r="A195" s="6">
        <v>193</v>
      </c>
      <c r="B195" s="6" t="b">
        <v>1</v>
      </c>
      <c r="C195" s="6" t="s">
        <v>1069</v>
      </c>
      <c r="D195" s="6" t="s">
        <v>1000</v>
      </c>
      <c r="E195" s="6" t="s">
        <v>350</v>
      </c>
      <c r="F195" s="6" t="s">
        <v>1068</v>
      </c>
      <c r="G195" s="7">
        <v>1</v>
      </c>
      <c r="H195" s="7" t="s">
        <v>628</v>
      </c>
      <c r="I195" s="7" t="s">
        <v>991</v>
      </c>
      <c r="J195" s="6" t="s">
        <v>992</v>
      </c>
      <c r="K195" s="6" t="s">
        <v>570</v>
      </c>
      <c r="L195" s="10">
        <v>10.996</v>
      </c>
      <c r="M195" s="6">
        <v>14</v>
      </c>
      <c r="N195" s="6">
        <v>25</v>
      </c>
      <c r="O195" s="25" t="s">
        <v>995</v>
      </c>
      <c r="P195" s="25">
        <v>150</v>
      </c>
      <c r="Q195" s="8">
        <f t="shared" si="131"/>
        <v>249.99976718806835</v>
      </c>
      <c r="R195">
        <v>7</v>
      </c>
      <c r="S195" s="25">
        <v>15</v>
      </c>
      <c r="T195" s="6">
        <v>3.14</v>
      </c>
      <c r="U195" s="25">
        <v>3</v>
      </c>
      <c r="V195" s="25">
        <v>2000</v>
      </c>
      <c r="W195" s="6" t="s">
        <v>1074</v>
      </c>
      <c r="Y195" s="6">
        <v>606.04</v>
      </c>
      <c r="Z195" s="25">
        <f t="shared" si="157"/>
        <v>4.5359999999999996</v>
      </c>
      <c r="AA195" s="6" t="s">
        <v>572</v>
      </c>
      <c r="AB195" s="9" t="s">
        <v>219</v>
      </c>
      <c r="AC195" s="9" t="s">
        <v>234</v>
      </c>
      <c r="AD195" s="6">
        <v>605.68100000000004</v>
      </c>
      <c r="AE195" s="6">
        <v>3.74</v>
      </c>
      <c r="AF195" s="6" t="e">
        <f t="shared" si="158"/>
        <v>#N/A</v>
      </c>
      <c r="AG195" s="11">
        <f t="shared" si="187"/>
        <v>0.8240265731204176</v>
      </c>
      <c r="AH195" s="6" t="e">
        <f>VLOOKUP(#REF!,pIdata,3,FALSE)</f>
        <v>#REF!</v>
      </c>
      <c r="AI195" s="6" t="e">
        <f>VLOOKUP(#REF!,iceAreaData,4,FALSE)</f>
        <v>#REF!</v>
      </c>
      <c r="AJ195" s="6" t="e">
        <f>VLOOKUP(#REF!,iceAreaData,5,FALSE)</f>
        <v>#REF!</v>
      </c>
      <c r="AK195" s="6" t="e">
        <f>VLOOKUP(#REF!,intactMSdata,COLUMN()-COLUMN($AK$3)+4,FALSE)</f>
        <v>#REF!</v>
      </c>
      <c r="AL195" s="6" t="e">
        <f>VLOOKUP(#REF!,intactMSdata,COLUMN()-COLUMN($AK$3)+4,FALSE)</f>
        <v>#REF!</v>
      </c>
      <c r="AM195" s="6" t="e">
        <f>VLOOKUP(#REF!,intactMSdata,COLUMN()-COLUMN($AK$3)+4,FALSE)</f>
        <v>#REF!</v>
      </c>
      <c r="AN195" s="6" t="e">
        <f>VLOOKUP(#REF!,intactMSdata,COLUMN()-COLUMN($AK$3)+4,FALSE)</f>
        <v>#REF!</v>
      </c>
      <c r="AO195" s="6" t="e">
        <f>VLOOKUP(#REF!,intactMSdata,COLUMN()-COLUMN($AK$3)+4,FALSE)</f>
        <v>#REF!</v>
      </c>
      <c r="AP195" s="8" t="e">
        <f>VLOOKUP(#REF!,dataSEC,2,FALSE)</f>
        <v>#REF!</v>
      </c>
      <c r="AQ195" s="8" t="e">
        <f>VLOOKUP(#REF!,dataSEC,3,FALSE)</f>
        <v>#REF!</v>
      </c>
      <c r="AR195" s="6" t="e">
        <f>VLOOKUP(#REF!,dataSEC,4,FALSE)</f>
        <v>#REF!</v>
      </c>
      <c r="AS195" s="42" t="e">
        <f>VLOOKUP(#REF!,data_HCP,2,FALSE)</f>
        <v>#REF!</v>
      </c>
      <c r="AT195" s="6" t="e">
        <f>VLOOKUP(#REF!,dataPhCEX,COLUMN()-COLUMN($AT$3)+2,FALSE)</f>
        <v>#REF!</v>
      </c>
      <c r="AU195" s="6" t="e">
        <f>VLOOKUP(#REF!,dataPhCEX,COLUMN()-COLUMN($AT$3)+2,FALSE)</f>
        <v>#REF!</v>
      </c>
      <c r="AV195" s="6" t="e">
        <f>VLOOKUP(#REF!,dataPhCEX,COLUMN()-COLUMN($AT$3)+2,FALSE)</f>
        <v>#REF!</v>
      </c>
      <c r="AW195" s="6" t="e">
        <f>VLOOKUP(#REF!,dataPhCEX,COLUMN()-COLUMN($AT$3)+2,FALSE)</f>
        <v>#REF!</v>
      </c>
      <c r="AX195" s="6" t="e">
        <f>VLOOKUP(#REF!,dataPhCEX,COLUMN()-COLUMN($AT$3)+2,FALSE)</f>
        <v>#REF!</v>
      </c>
      <c r="AY195" s="6" t="e">
        <f>VLOOKUP(#REF!,dataPhCEX,COLUMN()-COLUMN($AT$3)+2,FALSE)</f>
        <v>#REF!</v>
      </c>
      <c r="AZ195" s="6" t="e">
        <f>VLOOKUP(#REF!,dataPhCEX,COLUMN()-COLUMN($AT$3)+2,FALSE)</f>
        <v>#REF!</v>
      </c>
      <c r="BA195" s="6" t="e">
        <f>VLOOKUP(#REF!,dataPhCEX,COLUMN()-COLUMN($AT$3)+2,FALSE)</f>
        <v>#REF!</v>
      </c>
      <c r="BB195" s="6" t="e">
        <f>VLOOKUP(#REF!,data_nrCESDS,3,FALSE)</f>
        <v>#REF!</v>
      </c>
      <c r="BC195" s="6" t="e">
        <f>VLOOKUP(#REF!,data_nrCESDS,5,FALSE)</f>
        <v>#REF!</v>
      </c>
      <c r="BD195" s="6" t="e">
        <f>VLOOKUP(#REF!,data_nrCESDS,14,FALSE)</f>
        <v>#REF!</v>
      </c>
      <c r="BE195" s="6" t="e">
        <f>VLOOKUP(#REF!,data_nrCESDS,15,FALSE)</f>
        <v>#REF!</v>
      </c>
      <c r="BF195" s="6" t="e">
        <f>VLOOKUP(#REF!,rCESDSdata,COLUMN()-COLUMN($BF$3)+2,FALSE)</f>
        <v>#REF!</v>
      </c>
      <c r="BG195" s="6" t="e">
        <f>VLOOKUP(#REF!,rCESDSdata,COLUMN()-COLUMN($BF$3)+2,FALSE)</f>
        <v>#REF!</v>
      </c>
      <c r="BH195" s="6" t="e">
        <f>VLOOKUP(#REF!,rCESDSdata,COLUMN()-COLUMN($BF$3)+2,FALSE)</f>
        <v>#REF!</v>
      </c>
      <c r="BI195" s="6" t="e">
        <f>VLOOKUP(#REF!,rCESDSdata,COLUMN()-COLUMN($BF$3)+2,FALSE)</f>
        <v>#REF!</v>
      </c>
      <c r="BJ195" s="6" t="e">
        <f t="shared" si="191"/>
        <v>#N/A</v>
      </c>
      <c r="BK195" s="6" t="e">
        <f t="shared" si="191"/>
        <v>#N/A</v>
      </c>
      <c r="BL195" s="6" t="e">
        <f t="shared" si="191"/>
        <v>#N/A</v>
      </c>
      <c r="BM195" s="6" t="e">
        <f t="shared" si="191"/>
        <v>#N/A</v>
      </c>
      <c r="BN195" s="6" t="e">
        <f t="shared" si="191"/>
        <v>#N/A</v>
      </c>
      <c r="BO195" s="6" t="e">
        <f t="shared" si="191"/>
        <v>#N/A</v>
      </c>
      <c r="BP195" s="6" t="e">
        <f t="shared" si="191"/>
        <v>#N/A</v>
      </c>
      <c r="BQ195" s="6" t="e">
        <f t="shared" si="191"/>
        <v>#N/A</v>
      </c>
      <c r="BR195" s="6" t="e">
        <f t="shared" si="191"/>
        <v>#N/A</v>
      </c>
      <c r="BS195" s="6" t="e">
        <f t="shared" si="191"/>
        <v>#N/A</v>
      </c>
      <c r="BT195" s="6" t="e">
        <f t="shared" si="190"/>
        <v>#N/A</v>
      </c>
      <c r="BU195" s="6" t="e">
        <f t="shared" si="190"/>
        <v>#N/A</v>
      </c>
      <c r="BV195" s="6" t="e">
        <f t="shared" si="190"/>
        <v>#N/A</v>
      </c>
      <c r="BW195" s="6" t="e">
        <f t="shared" si="190"/>
        <v>#N/A</v>
      </c>
      <c r="BX195" s="6" t="e">
        <f t="shared" si="190"/>
        <v>#N/A</v>
      </c>
      <c r="BY195" s="6" t="e">
        <f t="shared" si="190"/>
        <v>#N/A</v>
      </c>
      <c r="BZ195" s="6" t="e">
        <f t="shared" si="190"/>
        <v>#N/A</v>
      </c>
      <c r="CA195" s="6" t="e">
        <f t="shared" si="190"/>
        <v>#N/A</v>
      </c>
      <c r="CB195" s="6" t="e">
        <f t="shared" si="190"/>
        <v>#N/A</v>
      </c>
    </row>
    <row r="196" spans="1:80" hidden="1" x14ac:dyDescent="0.2">
      <c r="A196" s="6">
        <v>194</v>
      </c>
      <c r="B196" s="6" t="b">
        <v>1</v>
      </c>
      <c r="C196" s="6" t="s">
        <v>1052</v>
      </c>
      <c r="D196" s="6" t="s">
        <v>1000</v>
      </c>
      <c r="E196" s="6" t="s">
        <v>350</v>
      </c>
      <c r="F196" s="6" t="s">
        <v>1051</v>
      </c>
      <c r="G196" s="7">
        <v>1</v>
      </c>
      <c r="H196" s="7" t="s">
        <v>628</v>
      </c>
      <c r="I196" s="7" t="s">
        <v>991</v>
      </c>
      <c r="J196" s="6" t="s">
        <v>999</v>
      </c>
      <c r="K196" s="6" t="s">
        <v>570</v>
      </c>
      <c r="L196" s="10">
        <v>10.996</v>
      </c>
      <c r="M196" s="6">
        <v>14</v>
      </c>
      <c r="N196" s="6">
        <v>26</v>
      </c>
      <c r="O196" s="25" t="s">
        <v>994</v>
      </c>
      <c r="P196" s="25">
        <v>50</v>
      </c>
      <c r="Q196" s="8">
        <f t="shared" si="131"/>
        <v>50.004431611495093</v>
      </c>
      <c r="R196">
        <v>7</v>
      </c>
      <c r="S196" s="25">
        <v>15</v>
      </c>
      <c r="T196" s="25">
        <v>14.95</v>
      </c>
      <c r="U196" s="25">
        <v>15</v>
      </c>
      <c r="V196" s="25">
        <v>2000</v>
      </c>
      <c r="W196" s="6" t="s">
        <v>1053</v>
      </c>
      <c r="Y196" s="25">
        <v>38.67</v>
      </c>
      <c r="Z196" s="25">
        <f t="shared" si="157"/>
        <v>14.218999999999999</v>
      </c>
      <c r="AA196" s="6" t="s">
        <v>572</v>
      </c>
      <c r="AB196" s="9" t="s">
        <v>251</v>
      </c>
      <c r="AC196" s="9" t="s">
        <v>298</v>
      </c>
      <c r="AD196" s="6">
        <v>33.837000000000003</v>
      </c>
      <c r="AE196" s="12">
        <v>9.0410000000000004</v>
      </c>
      <c r="AF196" s="6" t="e">
        <f t="shared" si="158"/>
        <v>#N/A</v>
      </c>
      <c r="AG196" s="11">
        <f t="shared" si="187"/>
        <v>0.55637178065319903</v>
      </c>
      <c r="AH196" s="6" t="e">
        <f t="shared" si="159"/>
        <v>#N/A</v>
      </c>
      <c r="AI196" s="6" t="e">
        <f t="shared" si="160"/>
        <v>#N/A</v>
      </c>
      <c r="AJ196" s="6" t="e">
        <f t="shared" si="161"/>
        <v>#N/A</v>
      </c>
      <c r="AK196" s="6" t="e">
        <f t="shared" si="162"/>
        <v>#N/A</v>
      </c>
      <c r="AL196" s="6" t="e">
        <f t="shared" si="163"/>
        <v>#N/A</v>
      </c>
      <c r="AM196" s="6" t="e">
        <f t="shared" si="164"/>
        <v>#N/A</v>
      </c>
      <c r="AN196" s="6" t="e">
        <f t="shared" si="165"/>
        <v>#N/A</v>
      </c>
      <c r="AO196" s="6" t="e">
        <f t="shared" si="166"/>
        <v>#N/A</v>
      </c>
      <c r="AP196" s="8" t="e">
        <f t="shared" si="167"/>
        <v>#N/A</v>
      </c>
      <c r="AQ196" s="8" t="e">
        <f t="shared" si="168"/>
        <v>#N/A</v>
      </c>
      <c r="AR196" s="6" t="e">
        <f t="shared" si="169"/>
        <v>#N/A</v>
      </c>
      <c r="AS196" s="42" t="e">
        <f t="shared" si="170"/>
        <v>#N/A</v>
      </c>
      <c r="AT196" s="6" t="e">
        <f t="shared" si="171"/>
        <v>#N/A</v>
      </c>
      <c r="AU196" s="6" t="e">
        <f t="shared" si="172"/>
        <v>#N/A</v>
      </c>
      <c r="AV196" s="6" t="e">
        <f t="shared" si="173"/>
        <v>#N/A</v>
      </c>
      <c r="AW196" s="6" t="e">
        <f t="shared" si="174"/>
        <v>#N/A</v>
      </c>
      <c r="AX196" s="6" t="e">
        <f t="shared" si="175"/>
        <v>#N/A</v>
      </c>
      <c r="AY196" s="6" t="e">
        <f t="shared" si="176"/>
        <v>#N/A</v>
      </c>
      <c r="AZ196" s="6" t="e">
        <f t="shared" si="177"/>
        <v>#N/A</v>
      </c>
      <c r="BA196" s="6" t="e">
        <f t="shared" si="178"/>
        <v>#N/A</v>
      </c>
      <c r="BB196" s="6" t="e">
        <f t="shared" si="179"/>
        <v>#N/A</v>
      </c>
      <c r="BC196" s="6" t="e">
        <f t="shared" si="180"/>
        <v>#N/A</v>
      </c>
      <c r="BD196" s="6" t="e">
        <f t="shared" si="181"/>
        <v>#N/A</v>
      </c>
      <c r="BE196" s="6" t="e">
        <f t="shared" si="182"/>
        <v>#N/A</v>
      </c>
      <c r="BF196" s="6" t="e">
        <f t="shared" si="183"/>
        <v>#N/A</v>
      </c>
      <c r="BG196" s="6" t="e">
        <f t="shared" si="184"/>
        <v>#N/A</v>
      </c>
      <c r="BH196" s="6" t="e">
        <f t="shared" si="185"/>
        <v>#N/A</v>
      </c>
      <c r="BI196" s="6" t="e">
        <f t="shared" si="186"/>
        <v>#N/A</v>
      </c>
      <c r="BJ196" s="6" t="e">
        <f t="shared" si="191"/>
        <v>#N/A</v>
      </c>
      <c r="BK196" s="6" t="e">
        <f t="shared" si="191"/>
        <v>#N/A</v>
      </c>
      <c r="BL196" s="6" t="e">
        <f t="shared" si="191"/>
        <v>#N/A</v>
      </c>
      <c r="BM196" s="6" t="e">
        <f t="shared" si="191"/>
        <v>#N/A</v>
      </c>
      <c r="BN196" s="6" t="e">
        <f t="shared" si="191"/>
        <v>#N/A</v>
      </c>
      <c r="BO196" s="6" t="e">
        <f t="shared" si="191"/>
        <v>#N/A</v>
      </c>
      <c r="BP196" s="6" t="e">
        <f t="shared" si="191"/>
        <v>#N/A</v>
      </c>
      <c r="BQ196" s="6" t="e">
        <f t="shared" si="191"/>
        <v>#N/A</v>
      </c>
      <c r="BR196" s="6" t="e">
        <f t="shared" si="191"/>
        <v>#N/A</v>
      </c>
      <c r="BS196" s="6" t="e">
        <f t="shared" si="191"/>
        <v>#N/A</v>
      </c>
      <c r="BT196" s="6" t="e">
        <f t="shared" si="190"/>
        <v>#N/A</v>
      </c>
      <c r="BU196" s="6" t="e">
        <f t="shared" si="190"/>
        <v>#N/A</v>
      </c>
      <c r="BV196" s="6" t="e">
        <f t="shared" si="190"/>
        <v>#N/A</v>
      </c>
      <c r="BW196" s="6" t="e">
        <f t="shared" si="190"/>
        <v>#N/A</v>
      </c>
      <c r="BX196" s="6" t="e">
        <f t="shared" si="190"/>
        <v>#N/A</v>
      </c>
      <c r="BY196" s="6" t="e">
        <f t="shared" si="190"/>
        <v>#N/A</v>
      </c>
      <c r="BZ196" s="6" t="e">
        <f t="shared" si="190"/>
        <v>#N/A</v>
      </c>
      <c r="CA196" s="6" t="e">
        <f t="shared" si="190"/>
        <v>#N/A</v>
      </c>
      <c r="CB196" s="6" t="e">
        <f t="shared" si="190"/>
        <v>#N/A</v>
      </c>
    </row>
    <row r="197" spans="1:80" hidden="1" x14ac:dyDescent="0.2">
      <c r="A197" s="6">
        <v>195</v>
      </c>
      <c r="B197" s="6" t="b">
        <v>1</v>
      </c>
      <c r="C197" s="6" t="s">
        <v>1075</v>
      </c>
      <c r="D197" s="6" t="s">
        <v>1000</v>
      </c>
      <c r="E197" s="6" t="s">
        <v>350</v>
      </c>
      <c r="F197" s="6" t="s">
        <v>1068</v>
      </c>
      <c r="G197" s="7">
        <v>2</v>
      </c>
      <c r="H197" s="7" t="s">
        <v>628</v>
      </c>
      <c r="I197" s="7" t="s">
        <v>991</v>
      </c>
      <c r="J197" s="6" t="s">
        <v>992</v>
      </c>
      <c r="K197" s="6" t="s">
        <v>570</v>
      </c>
      <c r="L197" s="10">
        <v>10.996</v>
      </c>
      <c r="M197" s="6">
        <v>14</v>
      </c>
      <c r="N197" s="6">
        <v>27</v>
      </c>
      <c r="O197" s="25" t="s">
        <v>995</v>
      </c>
      <c r="P197" s="25">
        <v>150</v>
      </c>
      <c r="Q197" s="8">
        <f t="shared" si="131"/>
        <v>149.99821025827572</v>
      </c>
      <c r="R197">
        <v>6.5</v>
      </c>
      <c r="S197" s="25">
        <v>8.5</v>
      </c>
      <c r="T197" s="25">
        <v>3.13</v>
      </c>
      <c r="U197" s="25">
        <v>3</v>
      </c>
      <c r="V197" s="25">
        <v>600</v>
      </c>
      <c r="W197" s="6" t="s">
        <v>1074</v>
      </c>
      <c r="Y197" s="25">
        <v>363.62</v>
      </c>
      <c r="Z197" s="25">
        <f t="shared" si="157"/>
        <v>4.5359999999999996</v>
      </c>
      <c r="AA197" s="6" t="s">
        <v>572</v>
      </c>
      <c r="AB197" s="9" t="s">
        <v>1076</v>
      </c>
      <c r="AC197" s="9" t="s">
        <v>233</v>
      </c>
      <c r="AD197" s="6">
        <v>363.12</v>
      </c>
      <c r="AE197" s="12">
        <v>4.26</v>
      </c>
      <c r="AF197" s="6" t="e">
        <f t="shared" si="158"/>
        <v>#N/A</v>
      </c>
      <c r="AG197" s="11">
        <f t="shared" si="187"/>
        <v>0.9378620450618691</v>
      </c>
      <c r="AH197" s="6" t="e">
        <f t="shared" si="159"/>
        <v>#N/A</v>
      </c>
      <c r="AI197" s="6" t="e">
        <f t="shared" si="160"/>
        <v>#N/A</v>
      </c>
      <c r="AJ197" s="6" t="e">
        <f t="shared" si="161"/>
        <v>#N/A</v>
      </c>
      <c r="AK197" s="6" t="e">
        <f t="shared" si="162"/>
        <v>#N/A</v>
      </c>
      <c r="AL197" s="6" t="e">
        <f t="shared" si="163"/>
        <v>#N/A</v>
      </c>
      <c r="AM197" s="6" t="e">
        <f t="shared" si="164"/>
        <v>#N/A</v>
      </c>
      <c r="AN197" s="6" t="e">
        <f t="shared" si="165"/>
        <v>#N/A</v>
      </c>
      <c r="AO197" s="6" t="e">
        <f t="shared" si="166"/>
        <v>#N/A</v>
      </c>
      <c r="AP197" s="8" t="e">
        <f t="shared" si="167"/>
        <v>#N/A</v>
      </c>
      <c r="AQ197" s="8" t="e">
        <f t="shared" si="168"/>
        <v>#N/A</v>
      </c>
      <c r="AR197" s="6" t="e">
        <f t="shared" si="169"/>
        <v>#N/A</v>
      </c>
      <c r="AS197" s="42" t="e">
        <f t="shared" si="170"/>
        <v>#N/A</v>
      </c>
      <c r="AT197" s="6" t="e">
        <f t="shared" si="171"/>
        <v>#N/A</v>
      </c>
      <c r="AU197" s="6" t="e">
        <f t="shared" si="172"/>
        <v>#N/A</v>
      </c>
      <c r="AV197" s="6" t="e">
        <f t="shared" si="173"/>
        <v>#N/A</v>
      </c>
      <c r="AW197" s="6" t="e">
        <f t="shared" si="174"/>
        <v>#N/A</v>
      </c>
      <c r="AX197" s="6" t="e">
        <f t="shared" si="175"/>
        <v>#N/A</v>
      </c>
      <c r="AY197" s="6" t="e">
        <f t="shared" si="176"/>
        <v>#N/A</v>
      </c>
      <c r="AZ197" s="6" t="e">
        <f t="shared" si="177"/>
        <v>#N/A</v>
      </c>
      <c r="BA197" s="6" t="e">
        <f t="shared" si="178"/>
        <v>#N/A</v>
      </c>
      <c r="BB197" s="6" t="e">
        <f t="shared" si="179"/>
        <v>#N/A</v>
      </c>
      <c r="BC197" s="6" t="e">
        <f t="shared" si="180"/>
        <v>#N/A</v>
      </c>
      <c r="BD197" s="6" t="e">
        <f t="shared" si="181"/>
        <v>#N/A</v>
      </c>
      <c r="BE197" s="6" t="e">
        <f t="shared" si="182"/>
        <v>#N/A</v>
      </c>
      <c r="BF197" s="6" t="e">
        <f t="shared" si="183"/>
        <v>#N/A</v>
      </c>
      <c r="BG197" s="6" t="e">
        <f t="shared" si="184"/>
        <v>#N/A</v>
      </c>
      <c r="BH197" s="6" t="e">
        <f t="shared" si="185"/>
        <v>#N/A</v>
      </c>
      <c r="BI197" s="6" t="e">
        <f t="shared" si="186"/>
        <v>#N/A</v>
      </c>
      <c r="BJ197" s="6" t="e">
        <f t="shared" si="191"/>
        <v>#N/A</v>
      </c>
      <c r="BK197" s="6" t="e">
        <f t="shared" si="191"/>
        <v>#N/A</v>
      </c>
      <c r="BL197" s="6" t="e">
        <f t="shared" si="191"/>
        <v>#N/A</v>
      </c>
      <c r="BM197" s="6" t="e">
        <f t="shared" si="191"/>
        <v>#N/A</v>
      </c>
      <c r="BN197" s="6" t="e">
        <f t="shared" si="191"/>
        <v>#N/A</v>
      </c>
      <c r="BO197" s="6" t="e">
        <f t="shared" si="191"/>
        <v>#N/A</v>
      </c>
      <c r="BP197" s="6" t="e">
        <f t="shared" si="191"/>
        <v>#N/A</v>
      </c>
      <c r="BQ197" s="6" t="e">
        <f t="shared" si="191"/>
        <v>#N/A</v>
      </c>
      <c r="BR197" s="6" t="e">
        <f t="shared" si="191"/>
        <v>#N/A</v>
      </c>
      <c r="BS197" s="6" t="e">
        <f t="shared" si="191"/>
        <v>#N/A</v>
      </c>
      <c r="BT197" s="6" t="e">
        <f t="shared" si="190"/>
        <v>#N/A</v>
      </c>
      <c r="BU197" s="6" t="e">
        <f t="shared" si="190"/>
        <v>#N/A</v>
      </c>
      <c r="BV197" s="6" t="e">
        <f t="shared" si="190"/>
        <v>#N/A</v>
      </c>
      <c r="BW197" s="6" t="e">
        <f t="shared" si="190"/>
        <v>#N/A</v>
      </c>
      <c r="BX197" s="6" t="e">
        <f t="shared" si="190"/>
        <v>#N/A</v>
      </c>
      <c r="BY197" s="6" t="e">
        <f t="shared" si="190"/>
        <v>#N/A</v>
      </c>
      <c r="BZ197" s="6" t="e">
        <f t="shared" si="190"/>
        <v>#N/A</v>
      </c>
      <c r="CA197" s="6" t="e">
        <f t="shared" si="190"/>
        <v>#N/A</v>
      </c>
      <c r="CB197" s="6" t="e">
        <f t="shared" si="190"/>
        <v>#N/A</v>
      </c>
    </row>
    <row r="198" spans="1:80" hidden="1" x14ac:dyDescent="0.2">
      <c r="A198" s="6">
        <v>196</v>
      </c>
      <c r="B198" s="6" t="b">
        <v>1</v>
      </c>
      <c r="C198" s="6" t="s">
        <v>1054</v>
      </c>
      <c r="D198" s="6" t="s">
        <v>1000</v>
      </c>
      <c r="E198" s="6" t="s">
        <v>350</v>
      </c>
      <c r="F198" s="6" t="s">
        <v>1051</v>
      </c>
      <c r="G198" s="7">
        <v>2</v>
      </c>
      <c r="H198" s="7" t="s">
        <v>628</v>
      </c>
      <c r="I198" s="7" t="s">
        <v>991</v>
      </c>
      <c r="J198" s="6" t="s">
        <v>999</v>
      </c>
      <c r="K198" s="6" t="s">
        <v>570</v>
      </c>
      <c r="L198" s="10">
        <v>10.996</v>
      </c>
      <c r="M198" s="6">
        <v>14</v>
      </c>
      <c r="N198" s="6">
        <v>28</v>
      </c>
      <c r="O198" s="25" t="s">
        <v>994</v>
      </c>
      <c r="P198" s="25">
        <v>250</v>
      </c>
      <c r="Q198" s="8">
        <f t="shared" si="131"/>
        <v>249.9962959257912</v>
      </c>
      <c r="R198">
        <v>7</v>
      </c>
      <c r="S198" s="25">
        <v>15</v>
      </c>
      <c r="T198" s="25">
        <v>15.03</v>
      </c>
      <c r="U198" s="25">
        <v>15</v>
      </c>
      <c r="V198" s="25">
        <v>600</v>
      </c>
      <c r="W198" s="6" t="s">
        <v>1053</v>
      </c>
      <c r="Y198" s="25">
        <v>193.33</v>
      </c>
      <c r="Z198" s="25">
        <f t="shared" si="157"/>
        <v>14.218999999999999</v>
      </c>
      <c r="AA198" s="6" t="s">
        <v>572</v>
      </c>
      <c r="AB198" s="9" t="s">
        <v>232</v>
      </c>
      <c r="AC198" s="9" t="s">
        <v>257</v>
      </c>
      <c r="AD198" s="6">
        <v>210.274</v>
      </c>
      <c r="AE198" s="12">
        <v>12.6</v>
      </c>
      <c r="AF198" s="6" t="e">
        <f t="shared" si="158"/>
        <v>#N/A</v>
      </c>
      <c r="AG198" s="11">
        <f t="shared" si="187"/>
        <v>0.96380198459615585</v>
      </c>
      <c r="AH198" s="6" t="e">
        <f t="shared" si="159"/>
        <v>#N/A</v>
      </c>
      <c r="AI198" s="6" t="e">
        <f t="shared" si="160"/>
        <v>#N/A</v>
      </c>
      <c r="AJ198" s="6" t="e">
        <f t="shared" si="161"/>
        <v>#N/A</v>
      </c>
      <c r="AK198" s="6" t="e">
        <f t="shared" si="162"/>
        <v>#N/A</v>
      </c>
      <c r="AL198" s="6" t="e">
        <f t="shared" si="163"/>
        <v>#N/A</v>
      </c>
      <c r="AM198" s="6" t="e">
        <f t="shared" si="164"/>
        <v>#N/A</v>
      </c>
      <c r="AN198" s="6" t="e">
        <f t="shared" si="165"/>
        <v>#N/A</v>
      </c>
      <c r="AO198" s="6" t="e">
        <f t="shared" si="166"/>
        <v>#N/A</v>
      </c>
      <c r="AP198" s="8" t="e">
        <f t="shared" si="167"/>
        <v>#N/A</v>
      </c>
      <c r="AQ198" s="8" t="e">
        <f t="shared" si="168"/>
        <v>#N/A</v>
      </c>
      <c r="AR198" s="6" t="e">
        <f t="shared" si="169"/>
        <v>#N/A</v>
      </c>
      <c r="AS198" s="42" t="e">
        <f t="shared" si="170"/>
        <v>#N/A</v>
      </c>
      <c r="AT198" s="6" t="e">
        <f t="shared" si="171"/>
        <v>#N/A</v>
      </c>
      <c r="AU198" s="6" t="e">
        <f t="shared" si="172"/>
        <v>#N/A</v>
      </c>
      <c r="AV198" s="6" t="e">
        <f t="shared" si="173"/>
        <v>#N/A</v>
      </c>
      <c r="AW198" s="6" t="e">
        <f t="shared" si="174"/>
        <v>#N/A</v>
      </c>
      <c r="AX198" s="6" t="e">
        <f t="shared" si="175"/>
        <v>#N/A</v>
      </c>
      <c r="AY198" s="6" t="e">
        <f t="shared" si="176"/>
        <v>#N/A</v>
      </c>
      <c r="AZ198" s="6" t="e">
        <f t="shared" si="177"/>
        <v>#N/A</v>
      </c>
      <c r="BA198" s="6" t="e">
        <f t="shared" si="178"/>
        <v>#N/A</v>
      </c>
      <c r="BB198" s="6" t="e">
        <f t="shared" si="179"/>
        <v>#N/A</v>
      </c>
      <c r="BC198" s="6" t="e">
        <f t="shared" si="180"/>
        <v>#N/A</v>
      </c>
      <c r="BD198" s="6" t="e">
        <f t="shared" si="181"/>
        <v>#N/A</v>
      </c>
      <c r="BE198" s="6" t="e">
        <f t="shared" si="182"/>
        <v>#N/A</v>
      </c>
      <c r="BF198" s="6" t="e">
        <f t="shared" si="183"/>
        <v>#N/A</v>
      </c>
      <c r="BG198" s="6" t="e">
        <f t="shared" si="184"/>
        <v>#N/A</v>
      </c>
      <c r="BH198" s="6" t="e">
        <f t="shared" si="185"/>
        <v>#N/A</v>
      </c>
      <c r="BI198" s="6" t="e">
        <f t="shared" si="186"/>
        <v>#N/A</v>
      </c>
      <c r="BJ198" s="6" t="e">
        <f t="shared" si="191"/>
        <v>#N/A</v>
      </c>
      <c r="BK198" s="6" t="e">
        <f t="shared" si="191"/>
        <v>#N/A</v>
      </c>
      <c r="BL198" s="6" t="e">
        <f t="shared" si="191"/>
        <v>#N/A</v>
      </c>
      <c r="BM198" s="6" t="e">
        <f t="shared" si="191"/>
        <v>#N/A</v>
      </c>
      <c r="BN198" s="6" t="e">
        <f t="shared" si="191"/>
        <v>#N/A</v>
      </c>
      <c r="BO198" s="6" t="e">
        <f t="shared" si="191"/>
        <v>#N/A</v>
      </c>
      <c r="BP198" s="6" t="e">
        <f t="shared" si="191"/>
        <v>#N/A</v>
      </c>
      <c r="BQ198" s="6" t="e">
        <f t="shared" si="191"/>
        <v>#N/A</v>
      </c>
      <c r="BR198" s="6" t="e">
        <f t="shared" si="191"/>
        <v>#N/A</v>
      </c>
      <c r="BS198" s="6" t="e">
        <f t="shared" si="191"/>
        <v>#N/A</v>
      </c>
      <c r="BT198" s="6" t="e">
        <f t="shared" si="190"/>
        <v>#N/A</v>
      </c>
      <c r="BU198" s="6" t="e">
        <f t="shared" si="190"/>
        <v>#N/A</v>
      </c>
      <c r="BV198" s="6" t="e">
        <f t="shared" si="190"/>
        <v>#N/A</v>
      </c>
      <c r="BW198" s="6" t="e">
        <f t="shared" si="190"/>
        <v>#N/A</v>
      </c>
      <c r="BX198" s="6" t="e">
        <f t="shared" si="190"/>
        <v>#N/A</v>
      </c>
      <c r="BY198" s="6" t="e">
        <f t="shared" si="190"/>
        <v>#N/A</v>
      </c>
      <c r="BZ198" s="6" t="e">
        <f t="shared" si="190"/>
        <v>#N/A</v>
      </c>
      <c r="CA198" s="6" t="e">
        <f t="shared" si="190"/>
        <v>#N/A</v>
      </c>
      <c r="CB198" s="6" t="e">
        <f t="shared" si="190"/>
        <v>#N/A</v>
      </c>
    </row>
    <row r="199" spans="1:80" hidden="1" x14ac:dyDescent="0.2">
      <c r="A199" s="6">
        <v>197</v>
      </c>
      <c r="B199" s="6" t="b">
        <v>1</v>
      </c>
      <c r="C199" s="6" t="s">
        <v>1055</v>
      </c>
      <c r="D199" s="6" t="s">
        <v>1000</v>
      </c>
      <c r="E199" s="6" t="s">
        <v>350</v>
      </c>
      <c r="F199" s="6" t="s">
        <v>1051</v>
      </c>
      <c r="G199" s="7">
        <v>3</v>
      </c>
      <c r="H199" s="7" t="s">
        <v>628</v>
      </c>
      <c r="I199" s="7" t="s">
        <v>991</v>
      </c>
      <c r="J199" s="6" t="s">
        <v>999</v>
      </c>
      <c r="K199" s="6" t="s">
        <v>570</v>
      </c>
      <c r="L199" s="10">
        <v>10.996</v>
      </c>
      <c r="M199" s="6">
        <v>14</v>
      </c>
      <c r="N199" s="6">
        <v>29</v>
      </c>
      <c r="O199" s="25" t="s">
        <v>994</v>
      </c>
      <c r="P199" s="25">
        <v>50</v>
      </c>
      <c r="Q199" s="8">
        <f t="shared" ref="Q199:Q213" si="192">Z199*Y199/L199</f>
        <v>50.000781193161146</v>
      </c>
      <c r="R199">
        <v>7</v>
      </c>
      <c r="S199" s="25">
        <v>15</v>
      </c>
      <c r="T199" s="25">
        <v>3.12</v>
      </c>
      <c r="U199" s="25">
        <v>3</v>
      </c>
      <c r="V199" s="25">
        <v>600</v>
      </c>
      <c r="W199" s="6" t="s">
        <v>1046</v>
      </c>
      <c r="Y199" s="25">
        <v>118.01</v>
      </c>
      <c r="Z199" s="25">
        <f t="shared" si="157"/>
        <v>4.6589999999999998</v>
      </c>
      <c r="AA199" s="6" t="s">
        <v>572</v>
      </c>
      <c r="AB199" s="9" t="s">
        <v>255</v>
      </c>
      <c r="AC199" s="9" t="s">
        <v>223</v>
      </c>
      <c r="AD199" s="6">
        <v>114.99</v>
      </c>
      <c r="AE199" s="12">
        <v>2</v>
      </c>
      <c r="AF199" s="6" t="e">
        <f t="shared" si="158"/>
        <v>#N/A</v>
      </c>
      <c r="AG199" s="11">
        <f t="shared" si="187"/>
        <v>0.418291027428291</v>
      </c>
      <c r="AH199" s="6" t="e">
        <f t="shared" si="159"/>
        <v>#N/A</v>
      </c>
      <c r="AI199" s="6" t="e">
        <f t="shared" si="160"/>
        <v>#N/A</v>
      </c>
      <c r="AJ199" s="6" t="e">
        <f t="shared" si="161"/>
        <v>#N/A</v>
      </c>
      <c r="AK199" s="6" t="e">
        <f t="shared" si="162"/>
        <v>#N/A</v>
      </c>
      <c r="AL199" s="6" t="e">
        <f t="shared" si="163"/>
        <v>#N/A</v>
      </c>
      <c r="AM199" s="6" t="e">
        <f t="shared" si="164"/>
        <v>#N/A</v>
      </c>
      <c r="AN199" s="6" t="e">
        <f t="shared" si="165"/>
        <v>#N/A</v>
      </c>
      <c r="AO199" s="6" t="e">
        <f t="shared" si="166"/>
        <v>#N/A</v>
      </c>
      <c r="AP199" s="8" t="e">
        <f t="shared" si="167"/>
        <v>#N/A</v>
      </c>
      <c r="AQ199" s="8" t="e">
        <f t="shared" si="168"/>
        <v>#N/A</v>
      </c>
      <c r="AR199" s="6" t="e">
        <f t="shared" si="169"/>
        <v>#N/A</v>
      </c>
      <c r="AS199" s="42" t="e">
        <f t="shared" si="170"/>
        <v>#N/A</v>
      </c>
      <c r="AT199" s="6" t="e">
        <f t="shared" si="171"/>
        <v>#N/A</v>
      </c>
      <c r="AU199" s="6" t="e">
        <f t="shared" si="172"/>
        <v>#N/A</v>
      </c>
      <c r="AV199" s="6" t="e">
        <f t="shared" si="173"/>
        <v>#N/A</v>
      </c>
      <c r="AW199" s="6" t="e">
        <f t="shared" si="174"/>
        <v>#N/A</v>
      </c>
      <c r="AX199" s="6" t="e">
        <f t="shared" si="175"/>
        <v>#N/A</v>
      </c>
      <c r="AY199" s="6" t="e">
        <f t="shared" si="176"/>
        <v>#N/A</v>
      </c>
      <c r="AZ199" s="6" t="e">
        <f t="shared" si="177"/>
        <v>#N/A</v>
      </c>
      <c r="BA199" s="6" t="e">
        <f t="shared" si="178"/>
        <v>#N/A</v>
      </c>
      <c r="BB199" s="6" t="e">
        <f t="shared" si="179"/>
        <v>#N/A</v>
      </c>
      <c r="BC199" s="6" t="e">
        <f t="shared" si="180"/>
        <v>#N/A</v>
      </c>
      <c r="BD199" s="6" t="e">
        <f t="shared" si="181"/>
        <v>#N/A</v>
      </c>
      <c r="BE199" s="6" t="e">
        <f t="shared" si="182"/>
        <v>#N/A</v>
      </c>
      <c r="BF199" s="6" t="e">
        <f t="shared" si="183"/>
        <v>#N/A</v>
      </c>
      <c r="BG199" s="6" t="e">
        <f t="shared" si="184"/>
        <v>#N/A</v>
      </c>
      <c r="BH199" s="6" t="e">
        <f t="shared" si="185"/>
        <v>#N/A</v>
      </c>
      <c r="BI199" s="6" t="e">
        <f t="shared" si="186"/>
        <v>#N/A</v>
      </c>
      <c r="BJ199" s="6" t="e">
        <f t="shared" si="191"/>
        <v>#N/A</v>
      </c>
      <c r="BK199" s="6" t="e">
        <f t="shared" si="191"/>
        <v>#N/A</v>
      </c>
      <c r="BL199" s="6" t="e">
        <f t="shared" si="191"/>
        <v>#N/A</v>
      </c>
      <c r="BM199" s="6" t="e">
        <f t="shared" si="191"/>
        <v>#N/A</v>
      </c>
      <c r="BN199" s="6" t="e">
        <f t="shared" si="191"/>
        <v>#N/A</v>
      </c>
      <c r="BO199" s="6" t="e">
        <f t="shared" si="191"/>
        <v>#N/A</v>
      </c>
      <c r="BP199" s="6" t="e">
        <f t="shared" si="191"/>
        <v>#N/A</v>
      </c>
      <c r="BQ199" s="6" t="e">
        <f t="shared" si="191"/>
        <v>#N/A</v>
      </c>
      <c r="BR199" s="6" t="e">
        <f t="shared" si="191"/>
        <v>#N/A</v>
      </c>
      <c r="BS199" s="6" t="e">
        <f t="shared" si="191"/>
        <v>#N/A</v>
      </c>
      <c r="BT199" s="6" t="e">
        <f t="shared" si="190"/>
        <v>#N/A</v>
      </c>
      <c r="BU199" s="6" t="e">
        <f t="shared" si="190"/>
        <v>#N/A</v>
      </c>
      <c r="BV199" s="6" t="e">
        <f t="shared" si="190"/>
        <v>#N/A</v>
      </c>
      <c r="BW199" s="6" t="e">
        <f t="shared" si="190"/>
        <v>#N/A</v>
      </c>
      <c r="BX199" s="6" t="e">
        <f t="shared" si="190"/>
        <v>#N/A</v>
      </c>
      <c r="BY199" s="6" t="e">
        <f t="shared" si="190"/>
        <v>#N/A</v>
      </c>
      <c r="BZ199" s="6" t="e">
        <f t="shared" si="190"/>
        <v>#N/A</v>
      </c>
      <c r="CA199" s="6" t="e">
        <f t="shared" si="190"/>
        <v>#N/A</v>
      </c>
      <c r="CB199" s="6" t="e">
        <f t="shared" si="190"/>
        <v>#N/A</v>
      </c>
    </row>
    <row r="200" spans="1:80" hidden="1" x14ac:dyDescent="0.2">
      <c r="A200" s="6">
        <v>198</v>
      </c>
      <c r="B200" s="6" t="b">
        <v>1</v>
      </c>
      <c r="C200" s="6" t="s">
        <v>1056</v>
      </c>
      <c r="D200" s="6" t="s">
        <v>1000</v>
      </c>
      <c r="E200" s="6" t="s">
        <v>350</v>
      </c>
      <c r="F200" s="6" t="s">
        <v>1051</v>
      </c>
      <c r="G200" s="7">
        <v>4</v>
      </c>
      <c r="H200" s="7" t="s">
        <v>628</v>
      </c>
      <c r="I200" s="7" t="s">
        <v>991</v>
      </c>
      <c r="J200" s="6" t="s">
        <v>999</v>
      </c>
      <c r="K200" s="6" t="s">
        <v>570</v>
      </c>
      <c r="L200" s="10">
        <v>10.996</v>
      </c>
      <c r="M200" s="6">
        <v>14</v>
      </c>
      <c r="N200" s="6">
        <v>30</v>
      </c>
      <c r="O200" s="25" t="s">
        <v>994</v>
      </c>
      <c r="P200" s="25">
        <v>50</v>
      </c>
      <c r="Q200" s="8">
        <f t="shared" si="192"/>
        <v>50.004431611495093</v>
      </c>
      <c r="R200">
        <v>7</v>
      </c>
      <c r="S200" s="25">
        <v>2</v>
      </c>
      <c r="T200" s="25">
        <v>9.1</v>
      </c>
      <c r="U200" s="25">
        <v>15</v>
      </c>
      <c r="V200" s="25">
        <v>600</v>
      </c>
      <c r="W200" s="6" t="s">
        <v>1053</v>
      </c>
      <c r="Y200" s="25">
        <v>38.67</v>
      </c>
      <c r="Z200" s="25">
        <f t="shared" si="157"/>
        <v>14.218999999999999</v>
      </c>
      <c r="AA200" s="6" t="s">
        <v>572</v>
      </c>
      <c r="AB200" s="9" t="s">
        <v>224</v>
      </c>
      <c r="AC200" s="9" t="s">
        <v>224</v>
      </c>
      <c r="AD200" s="6">
        <v>20.690999999999999</v>
      </c>
      <c r="AE200" s="12">
        <v>25.704000000000001</v>
      </c>
      <c r="AF200" s="6" t="e">
        <f t="shared" si="158"/>
        <v>#N/A</v>
      </c>
      <c r="AG200" s="11">
        <f t="shared" si="187"/>
        <v>0.96725050906273791</v>
      </c>
      <c r="AH200" s="6" t="e">
        <f t="shared" si="159"/>
        <v>#N/A</v>
      </c>
      <c r="AI200" s="6" t="e">
        <f t="shared" si="160"/>
        <v>#N/A</v>
      </c>
      <c r="AJ200" s="6" t="e">
        <f t="shared" si="161"/>
        <v>#N/A</v>
      </c>
      <c r="AK200" s="6" t="e">
        <f t="shared" si="162"/>
        <v>#N/A</v>
      </c>
      <c r="AL200" s="6" t="e">
        <f t="shared" si="163"/>
        <v>#N/A</v>
      </c>
      <c r="AM200" s="6" t="e">
        <f t="shared" si="164"/>
        <v>#N/A</v>
      </c>
      <c r="AN200" s="6" t="e">
        <f t="shared" si="165"/>
        <v>#N/A</v>
      </c>
      <c r="AO200" s="6" t="e">
        <f t="shared" si="166"/>
        <v>#N/A</v>
      </c>
      <c r="AP200" s="8" t="e">
        <f t="shared" si="167"/>
        <v>#N/A</v>
      </c>
      <c r="AQ200" s="8" t="e">
        <f t="shared" si="168"/>
        <v>#N/A</v>
      </c>
      <c r="AR200" s="6" t="e">
        <f t="shared" si="169"/>
        <v>#N/A</v>
      </c>
      <c r="AS200" s="42" t="e">
        <f t="shared" si="170"/>
        <v>#N/A</v>
      </c>
      <c r="AT200" s="6" t="e">
        <f t="shared" si="171"/>
        <v>#N/A</v>
      </c>
      <c r="AU200" s="6" t="e">
        <f t="shared" si="172"/>
        <v>#N/A</v>
      </c>
      <c r="AV200" s="6" t="e">
        <f t="shared" si="173"/>
        <v>#N/A</v>
      </c>
      <c r="AW200" s="6" t="e">
        <f t="shared" si="174"/>
        <v>#N/A</v>
      </c>
      <c r="AX200" s="6" t="e">
        <f t="shared" si="175"/>
        <v>#N/A</v>
      </c>
      <c r="AY200" s="6" t="e">
        <f t="shared" si="176"/>
        <v>#N/A</v>
      </c>
      <c r="AZ200" s="6" t="e">
        <f t="shared" si="177"/>
        <v>#N/A</v>
      </c>
      <c r="BA200" s="6" t="e">
        <f t="shared" si="178"/>
        <v>#N/A</v>
      </c>
      <c r="BB200" s="6" t="e">
        <f t="shared" si="179"/>
        <v>#N/A</v>
      </c>
      <c r="BC200" s="6" t="e">
        <f t="shared" si="180"/>
        <v>#N/A</v>
      </c>
      <c r="BD200" s="6" t="e">
        <f t="shared" si="181"/>
        <v>#N/A</v>
      </c>
      <c r="BE200" s="6" t="e">
        <f t="shared" si="182"/>
        <v>#N/A</v>
      </c>
      <c r="BF200" s="6" t="e">
        <f t="shared" si="183"/>
        <v>#N/A</v>
      </c>
      <c r="BG200" s="6" t="e">
        <f t="shared" si="184"/>
        <v>#N/A</v>
      </c>
      <c r="BH200" s="6" t="e">
        <f t="shared" si="185"/>
        <v>#N/A</v>
      </c>
      <c r="BI200" s="6" t="e">
        <f t="shared" si="186"/>
        <v>#N/A</v>
      </c>
      <c r="BJ200" s="6" t="e">
        <f t="shared" si="191"/>
        <v>#N/A</v>
      </c>
      <c r="BK200" s="6" t="e">
        <f t="shared" si="191"/>
        <v>#N/A</v>
      </c>
      <c r="BL200" s="6" t="e">
        <f t="shared" si="191"/>
        <v>#N/A</v>
      </c>
      <c r="BM200" s="6" t="e">
        <f t="shared" si="191"/>
        <v>#N/A</v>
      </c>
      <c r="BN200" s="6" t="e">
        <f t="shared" si="191"/>
        <v>#N/A</v>
      </c>
      <c r="BO200" s="6" t="e">
        <f t="shared" si="191"/>
        <v>#N/A</v>
      </c>
      <c r="BP200" s="6" t="e">
        <f t="shared" si="191"/>
        <v>#N/A</v>
      </c>
      <c r="BQ200" s="6" t="e">
        <f t="shared" si="191"/>
        <v>#N/A</v>
      </c>
      <c r="BR200" s="6" t="e">
        <f t="shared" si="191"/>
        <v>#N/A</v>
      </c>
      <c r="BS200" s="6" t="e">
        <f t="shared" si="191"/>
        <v>#N/A</v>
      </c>
      <c r="BT200" s="6" t="e">
        <f t="shared" si="190"/>
        <v>#N/A</v>
      </c>
      <c r="BU200" s="6" t="e">
        <f t="shared" si="190"/>
        <v>#N/A</v>
      </c>
      <c r="BV200" s="6" t="e">
        <f t="shared" si="190"/>
        <v>#N/A</v>
      </c>
      <c r="BW200" s="6" t="e">
        <f t="shared" si="190"/>
        <v>#N/A</v>
      </c>
      <c r="BX200" s="6" t="e">
        <f t="shared" si="190"/>
        <v>#N/A</v>
      </c>
      <c r="BY200" s="6" t="e">
        <f t="shared" si="190"/>
        <v>#N/A</v>
      </c>
      <c r="BZ200" s="6" t="e">
        <f t="shared" si="190"/>
        <v>#N/A</v>
      </c>
      <c r="CA200" s="6" t="e">
        <f t="shared" si="190"/>
        <v>#N/A</v>
      </c>
      <c r="CB200" s="6" t="e">
        <f t="shared" si="190"/>
        <v>#N/A</v>
      </c>
    </row>
    <row r="201" spans="1:80" hidden="1" x14ac:dyDescent="0.2">
      <c r="A201" s="6">
        <v>199</v>
      </c>
      <c r="B201" s="6" t="b">
        <v>1</v>
      </c>
      <c r="C201" s="6" t="s">
        <v>1077</v>
      </c>
      <c r="D201" s="6" t="s">
        <v>1000</v>
      </c>
      <c r="E201" s="6" t="s">
        <v>350</v>
      </c>
      <c r="F201" s="6" t="s">
        <v>1068</v>
      </c>
      <c r="G201" s="7">
        <v>3</v>
      </c>
      <c r="H201" s="7" t="s">
        <v>628</v>
      </c>
      <c r="I201" s="7" t="s">
        <v>991</v>
      </c>
      <c r="J201" s="6" t="s">
        <v>992</v>
      </c>
      <c r="K201" s="6" t="s">
        <v>570</v>
      </c>
      <c r="L201" s="10">
        <v>10.996</v>
      </c>
      <c r="M201" s="6">
        <v>14</v>
      </c>
      <c r="N201" s="6">
        <v>31</v>
      </c>
      <c r="O201" s="25" t="s">
        <v>995</v>
      </c>
      <c r="P201" s="25">
        <v>50</v>
      </c>
      <c r="Q201" s="8">
        <f t="shared" si="192"/>
        <v>49.998408512186252</v>
      </c>
      <c r="R201">
        <v>6</v>
      </c>
      <c r="S201" s="25">
        <v>2</v>
      </c>
      <c r="T201" s="25">
        <v>3.03</v>
      </c>
      <c r="U201" s="25">
        <v>3</v>
      </c>
      <c r="V201" s="25">
        <v>1300</v>
      </c>
      <c r="W201" s="6" t="s">
        <v>1078</v>
      </c>
      <c r="Y201" s="25">
        <v>117.5</v>
      </c>
      <c r="Z201" s="25">
        <f t="shared" si="157"/>
        <v>4.6790000000000003</v>
      </c>
      <c r="AA201" s="6" t="s">
        <v>572</v>
      </c>
      <c r="AB201" s="9" t="s">
        <v>288</v>
      </c>
      <c r="AC201" s="9" t="s">
        <v>1079</v>
      </c>
      <c r="AD201" s="6">
        <v>87.884</v>
      </c>
      <c r="AE201" s="12">
        <v>6.05</v>
      </c>
      <c r="AF201" s="6" t="e">
        <f t="shared" si="158"/>
        <v>#N/A</v>
      </c>
      <c r="AG201" s="11">
        <f t="shared" si="187"/>
        <v>0.96710644664026235</v>
      </c>
      <c r="AH201" s="6" t="e">
        <f t="shared" si="159"/>
        <v>#N/A</v>
      </c>
      <c r="AI201" s="6" t="e">
        <f t="shared" si="160"/>
        <v>#N/A</v>
      </c>
      <c r="AJ201" s="6" t="e">
        <f t="shared" si="161"/>
        <v>#N/A</v>
      </c>
      <c r="AK201" s="6" t="e">
        <f t="shared" si="162"/>
        <v>#N/A</v>
      </c>
      <c r="AL201" s="6" t="e">
        <f t="shared" si="163"/>
        <v>#N/A</v>
      </c>
      <c r="AM201" s="6" t="e">
        <f t="shared" si="164"/>
        <v>#N/A</v>
      </c>
      <c r="AN201" s="6" t="e">
        <f t="shared" si="165"/>
        <v>#N/A</v>
      </c>
      <c r="AO201" s="6" t="e">
        <f t="shared" si="166"/>
        <v>#N/A</v>
      </c>
      <c r="AP201" s="8" t="e">
        <f t="shared" si="167"/>
        <v>#N/A</v>
      </c>
      <c r="AQ201" s="8" t="e">
        <f t="shared" si="168"/>
        <v>#N/A</v>
      </c>
      <c r="AR201" s="6" t="e">
        <f t="shared" si="169"/>
        <v>#N/A</v>
      </c>
      <c r="AS201" s="42" t="e">
        <f t="shared" si="170"/>
        <v>#N/A</v>
      </c>
      <c r="AT201" s="6" t="e">
        <f t="shared" si="171"/>
        <v>#N/A</v>
      </c>
      <c r="AU201" s="6" t="e">
        <f t="shared" si="172"/>
        <v>#N/A</v>
      </c>
      <c r="AV201" s="6" t="e">
        <f t="shared" si="173"/>
        <v>#N/A</v>
      </c>
      <c r="AW201" s="6" t="e">
        <f t="shared" si="174"/>
        <v>#N/A</v>
      </c>
      <c r="AX201" s="6" t="e">
        <f t="shared" si="175"/>
        <v>#N/A</v>
      </c>
      <c r="AY201" s="6" t="e">
        <f t="shared" si="176"/>
        <v>#N/A</v>
      </c>
      <c r="AZ201" s="6" t="e">
        <f t="shared" si="177"/>
        <v>#N/A</v>
      </c>
      <c r="BA201" s="6" t="e">
        <f t="shared" si="178"/>
        <v>#N/A</v>
      </c>
      <c r="BB201" s="6" t="e">
        <f t="shared" si="179"/>
        <v>#N/A</v>
      </c>
      <c r="BC201" s="6" t="e">
        <f t="shared" si="180"/>
        <v>#N/A</v>
      </c>
      <c r="BD201" s="6" t="e">
        <f t="shared" si="181"/>
        <v>#N/A</v>
      </c>
      <c r="BE201" s="6" t="e">
        <f t="shared" si="182"/>
        <v>#N/A</v>
      </c>
      <c r="BF201" s="6" t="e">
        <f t="shared" si="183"/>
        <v>#N/A</v>
      </c>
      <c r="BG201" s="6" t="e">
        <f t="shared" si="184"/>
        <v>#N/A</v>
      </c>
      <c r="BH201" s="6" t="e">
        <f t="shared" si="185"/>
        <v>#N/A</v>
      </c>
      <c r="BI201" s="6" t="e">
        <f t="shared" si="186"/>
        <v>#N/A</v>
      </c>
      <c r="BJ201" s="6" t="e">
        <f t="shared" si="191"/>
        <v>#N/A</v>
      </c>
      <c r="BK201" s="6" t="e">
        <f t="shared" si="191"/>
        <v>#N/A</v>
      </c>
      <c r="BL201" s="6" t="e">
        <f t="shared" si="191"/>
        <v>#N/A</v>
      </c>
      <c r="BM201" s="6" t="e">
        <f t="shared" si="191"/>
        <v>#N/A</v>
      </c>
      <c r="BN201" s="6" t="e">
        <f t="shared" si="191"/>
        <v>#N/A</v>
      </c>
      <c r="BO201" s="6" t="e">
        <f t="shared" si="191"/>
        <v>#N/A</v>
      </c>
      <c r="BP201" s="6" t="e">
        <f t="shared" si="191"/>
        <v>#N/A</v>
      </c>
      <c r="BQ201" s="6" t="e">
        <f t="shared" si="191"/>
        <v>#N/A</v>
      </c>
      <c r="BR201" s="6" t="e">
        <f t="shared" si="191"/>
        <v>#N/A</v>
      </c>
      <c r="BS201" s="6" t="e">
        <f t="shared" si="191"/>
        <v>#N/A</v>
      </c>
      <c r="BT201" s="6" t="e">
        <f t="shared" si="190"/>
        <v>#N/A</v>
      </c>
      <c r="BU201" s="6" t="e">
        <f t="shared" si="190"/>
        <v>#N/A</v>
      </c>
      <c r="BV201" s="6" t="e">
        <f t="shared" si="190"/>
        <v>#N/A</v>
      </c>
      <c r="BW201" s="6" t="e">
        <f t="shared" si="190"/>
        <v>#N/A</v>
      </c>
      <c r="BX201" s="6" t="e">
        <f t="shared" si="190"/>
        <v>#N/A</v>
      </c>
      <c r="BY201" s="6" t="e">
        <f t="shared" si="190"/>
        <v>#N/A</v>
      </c>
      <c r="BZ201" s="6" t="e">
        <f t="shared" si="190"/>
        <v>#N/A</v>
      </c>
      <c r="CA201" s="6" t="e">
        <f t="shared" si="190"/>
        <v>#N/A</v>
      </c>
      <c r="CB201" s="6" t="e">
        <f t="shared" si="190"/>
        <v>#N/A</v>
      </c>
    </row>
    <row r="202" spans="1:80" hidden="1" x14ac:dyDescent="0.2">
      <c r="A202" s="6">
        <v>200</v>
      </c>
      <c r="B202" s="6" t="b">
        <v>1</v>
      </c>
      <c r="C202" s="6" t="s">
        <v>1112</v>
      </c>
      <c r="D202" s="6" t="s">
        <v>1000</v>
      </c>
      <c r="E202" s="6" t="s">
        <v>350</v>
      </c>
      <c r="F202" s="6" t="s">
        <v>1068</v>
      </c>
      <c r="G202" s="7">
        <v>4</v>
      </c>
      <c r="H202" s="7" t="s">
        <v>628</v>
      </c>
      <c r="I202" s="7" t="s">
        <v>991</v>
      </c>
      <c r="J202" s="6" t="s">
        <v>992</v>
      </c>
      <c r="K202" s="6" t="s">
        <v>570</v>
      </c>
      <c r="L202" s="10">
        <v>10.996</v>
      </c>
      <c r="M202" s="6">
        <v>14</v>
      </c>
      <c r="N202" s="6">
        <v>32</v>
      </c>
      <c r="O202" s="25" t="s">
        <v>995</v>
      </c>
      <c r="P202" s="25">
        <v>250</v>
      </c>
      <c r="Q202" s="8">
        <f t="shared" si="192"/>
        <v>249.9952191706075</v>
      </c>
      <c r="R202">
        <v>6</v>
      </c>
      <c r="S202" s="25">
        <v>2</v>
      </c>
      <c r="T202" s="25">
        <v>9.26</v>
      </c>
      <c r="U202" s="25">
        <v>9</v>
      </c>
      <c r="V202" s="25">
        <v>1300</v>
      </c>
      <c r="W202" s="6" t="s">
        <v>1064</v>
      </c>
      <c r="Y202" s="25">
        <v>206.89</v>
      </c>
      <c r="Z202" s="25">
        <f t="shared" si="157"/>
        <v>13.287000000000001</v>
      </c>
      <c r="AA202" s="6" t="s">
        <v>572</v>
      </c>
      <c r="AB202" s="9" t="s">
        <v>292</v>
      </c>
      <c r="AC202" s="9" t="s">
        <v>1113</v>
      </c>
      <c r="AD202" s="6"/>
      <c r="AE202" s="12">
        <v>15.95</v>
      </c>
      <c r="AF202" s="6" t="e">
        <f t="shared" si="158"/>
        <v>#N/A</v>
      </c>
      <c r="AG202" s="11">
        <f t="shared" si="187"/>
        <v>0</v>
      </c>
      <c r="AH202" s="6" t="e">
        <f t="shared" si="159"/>
        <v>#N/A</v>
      </c>
      <c r="AI202" s="6" t="e">
        <f t="shared" si="160"/>
        <v>#N/A</v>
      </c>
      <c r="AJ202" s="6" t="e">
        <f t="shared" si="161"/>
        <v>#N/A</v>
      </c>
      <c r="AK202" s="6" t="e">
        <f t="shared" si="162"/>
        <v>#N/A</v>
      </c>
      <c r="AL202" s="6" t="e">
        <f t="shared" si="163"/>
        <v>#N/A</v>
      </c>
      <c r="AM202" s="6" t="e">
        <f t="shared" si="164"/>
        <v>#N/A</v>
      </c>
      <c r="AN202" s="6" t="e">
        <f t="shared" si="165"/>
        <v>#N/A</v>
      </c>
      <c r="AO202" s="6" t="e">
        <f t="shared" si="166"/>
        <v>#N/A</v>
      </c>
      <c r="AP202" s="8" t="e">
        <f t="shared" si="167"/>
        <v>#N/A</v>
      </c>
      <c r="AQ202" s="8" t="e">
        <f t="shared" si="168"/>
        <v>#N/A</v>
      </c>
      <c r="AR202" s="6" t="e">
        <f t="shared" si="169"/>
        <v>#N/A</v>
      </c>
      <c r="AS202" s="42" t="e">
        <f t="shared" si="170"/>
        <v>#N/A</v>
      </c>
      <c r="AT202" s="6" t="e">
        <f t="shared" si="171"/>
        <v>#N/A</v>
      </c>
      <c r="AU202" s="6" t="e">
        <f t="shared" si="172"/>
        <v>#N/A</v>
      </c>
      <c r="AV202" s="6" t="e">
        <f t="shared" si="173"/>
        <v>#N/A</v>
      </c>
      <c r="AW202" s="6" t="e">
        <f t="shared" si="174"/>
        <v>#N/A</v>
      </c>
      <c r="AX202" s="6" t="e">
        <f t="shared" si="175"/>
        <v>#N/A</v>
      </c>
      <c r="AY202" s="6" t="e">
        <f t="shared" si="176"/>
        <v>#N/A</v>
      </c>
      <c r="AZ202" s="6" t="e">
        <f t="shared" si="177"/>
        <v>#N/A</v>
      </c>
      <c r="BA202" s="6" t="e">
        <f t="shared" si="178"/>
        <v>#N/A</v>
      </c>
      <c r="BB202" s="6" t="e">
        <f t="shared" si="179"/>
        <v>#N/A</v>
      </c>
      <c r="BC202" s="6" t="e">
        <f t="shared" si="180"/>
        <v>#N/A</v>
      </c>
      <c r="BD202" s="6" t="e">
        <f t="shared" si="181"/>
        <v>#N/A</v>
      </c>
      <c r="BE202" s="6" t="e">
        <f t="shared" si="182"/>
        <v>#N/A</v>
      </c>
      <c r="BF202" s="6" t="e">
        <f t="shared" si="183"/>
        <v>#N/A</v>
      </c>
      <c r="BG202" s="6" t="e">
        <f t="shared" si="184"/>
        <v>#N/A</v>
      </c>
      <c r="BH202" s="6" t="e">
        <f t="shared" si="185"/>
        <v>#N/A</v>
      </c>
      <c r="BI202" s="6" t="e">
        <f t="shared" si="186"/>
        <v>#N/A</v>
      </c>
      <c r="BJ202" s="6" t="e">
        <f t="shared" si="191"/>
        <v>#N/A</v>
      </c>
      <c r="BK202" s="6" t="e">
        <f t="shared" si="191"/>
        <v>#N/A</v>
      </c>
      <c r="BL202" s="6" t="e">
        <f t="shared" si="191"/>
        <v>#N/A</v>
      </c>
      <c r="BM202" s="6" t="e">
        <f t="shared" si="191"/>
        <v>#N/A</v>
      </c>
      <c r="BN202" s="6" t="e">
        <f t="shared" si="191"/>
        <v>#N/A</v>
      </c>
      <c r="BO202" s="6" t="e">
        <f t="shared" si="191"/>
        <v>#N/A</v>
      </c>
      <c r="BP202" s="6" t="e">
        <f t="shared" si="191"/>
        <v>#N/A</v>
      </c>
      <c r="BQ202" s="6" t="e">
        <f t="shared" si="191"/>
        <v>#N/A</v>
      </c>
      <c r="BR202" s="6" t="e">
        <f t="shared" si="191"/>
        <v>#N/A</v>
      </c>
      <c r="BS202" s="6" t="e">
        <f t="shared" si="191"/>
        <v>#N/A</v>
      </c>
      <c r="BT202" s="6" t="e">
        <f t="shared" si="190"/>
        <v>#N/A</v>
      </c>
      <c r="BU202" s="6" t="e">
        <f t="shared" si="190"/>
        <v>#N/A</v>
      </c>
      <c r="BV202" s="6" t="e">
        <f t="shared" si="190"/>
        <v>#N/A</v>
      </c>
      <c r="BW202" s="6" t="e">
        <f t="shared" si="190"/>
        <v>#N/A</v>
      </c>
      <c r="BX202" s="6" t="e">
        <f t="shared" si="190"/>
        <v>#N/A</v>
      </c>
      <c r="BY202" s="6" t="e">
        <f t="shared" si="190"/>
        <v>#N/A</v>
      </c>
      <c r="BZ202" s="6" t="e">
        <f t="shared" si="190"/>
        <v>#N/A</v>
      </c>
      <c r="CA202" s="6" t="e">
        <f t="shared" si="190"/>
        <v>#N/A</v>
      </c>
      <c r="CB202" s="6" t="e">
        <f t="shared" si="190"/>
        <v>#N/A</v>
      </c>
    </row>
    <row r="203" spans="1:80" hidden="1" x14ac:dyDescent="0.2">
      <c r="A203" s="6">
        <v>201</v>
      </c>
      <c r="B203" s="6" t="b">
        <v>1</v>
      </c>
      <c r="C203" s="6" t="s">
        <v>1057</v>
      </c>
      <c r="D203" s="6" t="s">
        <v>1000</v>
      </c>
      <c r="E203" s="6" t="s">
        <v>350</v>
      </c>
      <c r="F203" s="6" t="s">
        <v>1051</v>
      </c>
      <c r="G203" s="7">
        <v>5</v>
      </c>
      <c r="H203" s="7" t="s">
        <v>628</v>
      </c>
      <c r="I203" s="7" t="s">
        <v>991</v>
      </c>
      <c r="J203" s="6" t="s">
        <v>999</v>
      </c>
      <c r="K203" s="6" t="s">
        <v>570</v>
      </c>
      <c r="L203" s="10">
        <v>10.996</v>
      </c>
      <c r="M203" s="6">
        <v>14</v>
      </c>
      <c r="N203" s="6">
        <v>33</v>
      </c>
      <c r="O203" s="25" t="s">
        <v>994</v>
      </c>
      <c r="P203" s="25">
        <v>50</v>
      </c>
      <c r="Q203" s="8">
        <f t="shared" si="192"/>
        <v>50.000582029829033</v>
      </c>
      <c r="R203">
        <v>6</v>
      </c>
      <c r="S203" s="25">
        <v>15</v>
      </c>
      <c r="T203" s="25">
        <v>15.21</v>
      </c>
      <c r="U203" s="25">
        <v>15</v>
      </c>
      <c r="V203" s="25">
        <v>600</v>
      </c>
      <c r="W203" s="6" t="s">
        <v>1058</v>
      </c>
      <c r="Y203" s="25">
        <v>38.61</v>
      </c>
      <c r="Z203" s="25">
        <f t="shared" si="157"/>
        <v>14.24</v>
      </c>
      <c r="AA203" s="6" t="s">
        <v>572</v>
      </c>
      <c r="AB203" s="9" t="s">
        <v>601</v>
      </c>
      <c r="AC203" s="9" t="s">
        <v>296</v>
      </c>
      <c r="AD203" s="6">
        <v>48.561999999999998</v>
      </c>
      <c r="AE203" s="12">
        <v>11.084</v>
      </c>
      <c r="AF203" s="6" t="e">
        <f t="shared" si="158"/>
        <v>#N/A</v>
      </c>
      <c r="AG203" s="11">
        <f t="shared" si="187"/>
        <v>0.97900135029348501</v>
      </c>
      <c r="AH203" s="6" t="e">
        <f t="shared" si="159"/>
        <v>#N/A</v>
      </c>
      <c r="AI203" s="6" t="e">
        <f t="shared" si="160"/>
        <v>#N/A</v>
      </c>
      <c r="AJ203" s="6" t="e">
        <f t="shared" si="161"/>
        <v>#N/A</v>
      </c>
      <c r="AK203" s="6" t="e">
        <f t="shared" si="162"/>
        <v>#N/A</v>
      </c>
      <c r="AL203" s="6" t="e">
        <f t="shared" si="163"/>
        <v>#N/A</v>
      </c>
      <c r="AM203" s="6" t="e">
        <f t="shared" si="164"/>
        <v>#N/A</v>
      </c>
      <c r="AN203" s="6" t="e">
        <f t="shared" si="165"/>
        <v>#N/A</v>
      </c>
      <c r="AO203" s="6" t="e">
        <f t="shared" si="166"/>
        <v>#N/A</v>
      </c>
      <c r="AP203" s="8" t="e">
        <f t="shared" si="167"/>
        <v>#N/A</v>
      </c>
      <c r="AQ203" s="8" t="e">
        <f t="shared" si="168"/>
        <v>#N/A</v>
      </c>
      <c r="AR203" s="6" t="e">
        <f t="shared" si="169"/>
        <v>#N/A</v>
      </c>
      <c r="AS203" s="42" t="e">
        <f t="shared" si="170"/>
        <v>#N/A</v>
      </c>
      <c r="AT203" s="6" t="e">
        <f t="shared" si="171"/>
        <v>#N/A</v>
      </c>
      <c r="AU203" s="6" t="e">
        <f t="shared" si="172"/>
        <v>#N/A</v>
      </c>
      <c r="AV203" s="6" t="e">
        <f t="shared" si="173"/>
        <v>#N/A</v>
      </c>
      <c r="AW203" s="6" t="e">
        <f t="shared" si="174"/>
        <v>#N/A</v>
      </c>
      <c r="AX203" s="6" t="e">
        <f t="shared" si="175"/>
        <v>#N/A</v>
      </c>
      <c r="AY203" s="6" t="e">
        <f t="shared" si="176"/>
        <v>#N/A</v>
      </c>
      <c r="AZ203" s="6" t="e">
        <f t="shared" si="177"/>
        <v>#N/A</v>
      </c>
      <c r="BA203" s="6" t="e">
        <f t="shared" si="178"/>
        <v>#N/A</v>
      </c>
      <c r="BB203" s="6" t="e">
        <f t="shared" si="179"/>
        <v>#N/A</v>
      </c>
      <c r="BC203" s="6" t="e">
        <f t="shared" si="180"/>
        <v>#N/A</v>
      </c>
      <c r="BD203" s="6" t="e">
        <f t="shared" si="181"/>
        <v>#N/A</v>
      </c>
      <c r="BE203" s="6" t="e">
        <f t="shared" si="182"/>
        <v>#N/A</v>
      </c>
      <c r="BF203" s="6" t="e">
        <f t="shared" si="183"/>
        <v>#N/A</v>
      </c>
      <c r="BG203" s="6" t="e">
        <f t="shared" si="184"/>
        <v>#N/A</v>
      </c>
      <c r="BH203" s="6" t="e">
        <f t="shared" si="185"/>
        <v>#N/A</v>
      </c>
      <c r="BI203" s="6" t="e">
        <f t="shared" si="186"/>
        <v>#N/A</v>
      </c>
      <c r="BJ203" s="6" t="e">
        <f t="shared" si="191"/>
        <v>#N/A</v>
      </c>
      <c r="BK203" s="6" t="e">
        <f t="shared" si="191"/>
        <v>#N/A</v>
      </c>
      <c r="BL203" s="6" t="e">
        <f t="shared" si="191"/>
        <v>#N/A</v>
      </c>
      <c r="BM203" s="6" t="e">
        <f t="shared" si="191"/>
        <v>#N/A</v>
      </c>
      <c r="BN203" s="6" t="e">
        <f t="shared" si="191"/>
        <v>#N/A</v>
      </c>
      <c r="BO203" s="6" t="e">
        <f t="shared" si="191"/>
        <v>#N/A</v>
      </c>
      <c r="BP203" s="6" t="e">
        <f t="shared" si="191"/>
        <v>#N/A</v>
      </c>
      <c r="BQ203" s="6" t="e">
        <f t="shared" si="191"/>
        <v>#N/A</v>
      </c>
      <c r="BR203" s="6" t="e">
        <f t="shared" si="191"/>
        <v>#N/A</v>
      </c>
      <c r="BS203" s="6" t="e">
        <f t="shared" si="191"/>
        <v>#N/A</v>
      </c>
      <c r="BT203" s="6" t="e">
        <f t="shared" si="190"/>
        <v>#N/A</v>
      </c>
      <c r="BU203" s="6" t="e">
        <f t="shared" si="190"/>
        <v>#N/A</v>
      </c>
      <c r="BV203" s="6" t="e">
        <f t="shared" si="190"/>
        <v>#N/A</v>
      </c>
      <c r="BW203" s="6" t="e">
        <f t="shared" si="190"/>
        <v>#N/A</v>
      </c>
      <c r="BX203" s="6" t="e">
        <f t="shared" si="190"/>
        <v>#N/A</v>
      </c>
      <c r="BY203" s="6" t="e">
        <f t="shared" si="190"/>
        <v>#N/A</v>
      </c>
      <c r="BZ203" s="6" t="e">
        <f t="shared" si="190"/>
        <v>#N/A</v>
      </c>
      <c r="CA203" s="6" t="e">
        <f t="shared" si="190"/>
        <v>#N/A</v>
      </c>
      <c r="CB203" s="6" t="e">
        <f t="shared" si="190"/>
        <v>#N/A</v>
      </c>
    </row>
    <row r="204" spans="1:80" hidden="1" x14ac:dyDescent="0.2">
      <c r="A204" s="6">
        <v>202</v>
      </c>
      <c r="B204" s="6" t="b">
        <v>1</v>
      </c>
      <c r="C204" s="6" t="s">
        <v>1123</v>
      </c>
      <c r="D204" s="6" t="s">
        <v>1000</v>
      </c>
      <c r="E204" s="6" t="s">
        <v>350</v>
      </c>
      <c r="F204" s="6" t="s">
        <v>1124</v>
      </c>
      <c r="G204" s="7">
        <v>1</v>
      </c>
      <c r="H204" s="7" t="s">
        <v>628</v>
      </c>
      <c r="I204" s="7" t="s">
        <v>991</v>
      </c>
      <c r="J204" s="6" t="s">
        <v>999</v>
      </c>
      <c r="K204" s="6" t="s">
        <v>570</v>
      </c>
      <c r="L204" s="10">
        <v>10.996</v>
      </c>
      <c r="M204" s="6">
        <v>14</v>
      </c>
      <c r="N204" s="6">
        <v>34</v>
      </c>
      <c r="O204" s="25" t="s">
        <v>994</v>
      </c>
      <c r="P204" s="25">
        <v>150</v>
      </c>
      <c r="Q204" s="8">
        <f t="shared" si="192"/>
        <v>149.99774918152056</v>
      </c>
      <c r="R204">
        <v>6.5</v>
      </c>
      <c r="S204" s="25">
        <v>2</v>
      </c>
      <c r="T204" s="25">
        <v>8.39</v>
      </c>
      <c r="U204" s="25">
        <v>9</v>
      </c>
      <c r="V204" s="25">
        <v>600</v>
      </c>
      <c r="W204" s="6" t="s">
        <v>1049</v>
      </c>
      <c r="Y204" s="25">
        <v>119.65</v>
      </c>
      <c r="Z204" s="25">
        <f t="shared" si="157"/>
        <v>13.785</v>
      </c>
      <c r="AA204" s="6" t="s">
        <v>572</v>
      </c>
      <c r="AB204" s="9" t="s">
        <v>219</v>
      </c>
      <c r="AC204" s="9" t="s">
        <v>232</v>
      </c>
      <c r="AD204" s="6">
        <v>118.883</v>
      </c>
      <c r="AE204" s="12">
        <v>15.35</v>
      </c>
      <c r="AF204" s="6" t="e">
        <f t="shared" si="158"/>
        <v>#N/A</v>
      </c>
      <c r="AG204" s="11">
        <f t="shared" si="187"/>
        <v>1.1063910714071887</v>
      </c>
      <c r="AH204" s="6" t="e">
        <f t="shared" si="159"/>
        <v>#N/A</v>
      </c>
      <c r="AI204" s="6" t="e">
        <f t="shared" si="160"/>
        <v>#N/A</v>
      </c>
      <c r="AJ204" s="6" t="e">
        <f t="shared" si="161"/>
        <v>#N/A</v>
      </c>
      <c r="AK204" s="6" t="e">
        <f t="shared" si="162"/>
        <v>#N/A</v>
      </c>
      <c r="AL204" s="6" t="e">
        <f t="shared" si="163"/>
        <v>#N/A</v>
      </c>
      <c r="AM204" s="6" t="e">
        <f t="shared" si="164"/>
        <v>#N/A</v>
      </c>
      <c r="AN204" s="6" t="e">
        <f t="shared" si="165"/>
        <v>#N/A</v>
      </c>
      <c r="AO204" s="6" t="e">
        <f t="shared" si="166"/>
        <v>#N/A</v>
      </c>
      <c r="AP204" s="8" t="e">
        <f t="shared" si="167"/>
        <v>#N/A</v>
      </c>
      <c r="AQ204" s="8" t="e">
        <f t="shared" si="168"/>
        <v>#N/A</v>
      </c>
      <c r="AR204" s="6" t="e">
        <f t="shared" si="169"/>
        <v>#N/A</v>
      </c>
      <c r="AS204" s="42" t="e">
        <f t="shared" si="170"/>
        <v>#N/A</v>
      </c>
      <c r="AT204" s="6" t="e">
        <f t="shared" si="171"/>
        <v>#N/A</v>
      </c>
      <c r="AU204" s="6" t="e">
        <f t="shared" si="172"/>
        <v>#N/A</v>
      </c>
      <c r="AV204" s="6" t="e">
        <f t="shared" si="173"/>
        <v>#N/A</v>
      </c>
      <c r="AW204" s="6" t="e">
        <f t="shared" si="174"/>
        <v>#N/A</v>
      </c>
      <c r="AX204" s="6" t="e">
        <f t="shared" si="175"/>
        <v>#N/A</v>
      </c>
      <c r="AY204" s="6" t="e">
        <f t="shared" si="176"/>
        <v>#N/A</v>
      </c>
      <c r="AZ204" s="6" t="e">
        <f t="shared" si="177"/>
        <v>#N/A</v>
      </c>
      <c r="BA204" s="6" t="e">
        <f t="shared" si="178"/>
        <v>#N/A</v>
      </c>
      <c r="BB204" s="6" t="e">
        <f t="shared" si="179"/>
        <v>#N/A</v>
      </c>
      <c r="BC204" s="6" t="e">
        <f t="shared" si="180"/>
        <v>#N/A</v>
      </c>
      <c r="BD204" s="6" t="e">
        <f t="shared" si="181"/>
        <v>#N/A</v>
      </c>
      <c r="BE204" s="6" t="e">
        <f t="shared" si="182"/>
        <v>#N/A</v>
      </c>
      <c r="BF204" s="6" t="e">
        <f t="shared" si="183"/>
        <v>#N/A</v>
      </c>
      <c r="BG204" s="6" t="e">
        <f t="shared" si="184"/>
        <v>#N/A</v>
      </c>
      <c r="BH204" s="6" t="e">
        <f t="shared" si="185"/>
        <v>#N/A</v>
      </c>
      <c r="BI204" s="6" t="e">
        <f t="shared" si="186"/>
        <v>#N/A</v>
      </c>
      <c r="BJ204" s="6" t="e">
        <f t="shared" si="191"/>
        <v>#N/A</v>
      </c>
      <c r="BK204" s="6" t="e">
        <f t="shared" si="191"/>
        <v>#N/A</v>
      </c>
      <c r="BL204" s="6" t="e">
        <f t="shared" si="191"/>
        <v>#N/A</v>
      </c>
      <c r="BM204" s="6" t="e">
        <f t="shared" si="191"/>
        <v>#N/A</v>
      </c>
      <c r="BN204" s="6" t="e">
        <f t="shared" si="191"/>
        <v>#N/A</v>
      </c>
      <c r="BO204" s="6" t="e">
        <f t="shared" si="191"/>
        <v>#N/A</v>
      </c>
      <c r="BP204" s="6" t="e">
        <f t="shared" si="191"/>
        <v>#N/A</v>
      </c>
      <c r="BQ204" s="6" t="e">
        <f t="shared" si="191"/>
        <v>#N/A</v>
      </c>
      <c r="BR204" s="6" t="e">
        <f t="shared" si="191"/>
        <v>#N/A</v>
      </c>
      <c r="BS204" s="6" t="e">
        <f t="shared" si="191"/>
        <v>#N/A</v>
      </c>
      <c r="BT204" s="6" t="e">
        <f t="shared" si="190"/>
        <v>#N/A</v>
      </c>
      <c r="BU204" s="6" t="e">
        <f t="shared" si="190"/>
        <v>#N/A</v>
      </c>
      <c r="BV204" s="6" t="e">
        <f t="shared" si="190"/>
        <v>#N/A</v>
      </c>
      <c r="BW204" s="6" t="e">
        <f t="shared" si="190"/>
        <v>#N/A</v>
      </c>
      <c r="BX204" s="6" t="e">
        <f t="shared" si="190"/>
        <v>#N/A</v>
      </c>
      <c r="BY204" s="6" t="e">
        <f t="shared" si="190"/>
        <v>#N/A</v>
      </c>
      <c r="BZ204" s="6" t="e">
        <f t="shared" si="190"/>
        <v>#N/A</v>
      </c>
      <c r="CA204" s="6" t="e">
        <f t="shared" si="190"/>
        <v>#N/A</v>
      </c>
      <c r="CB204" s="6" t="e">
        <f t="shared" si="190"/>
        <v>#N/A</v>
      </c>
    </row>
    <row r="205" spans="1:80" hidden="1" x14ac:dyDescent="0.2">
      <c r="A205" s="6">
        <v>203</v>
      </c>
      <c r="B205" s="6" t="b">
        <v>1</v>
      </c>
      <c r="C205" s="6" t="s">
        <v>1125</v>
      </c>
      <c r="D205" s="6" t="s">
        <v>1000</v>
      </c>
      <c r="E205" s="6" t="s">
        <v>350</v>
      </c>
      <c r="F205" s="6" t="s">
        <v>1124</v>
      </c>
      <c r="G205" s="7">
        <v>2</v>
      </c>
      <c r="H205" s="7" t="s">
        <v>628</v>
      </c>
      <c r="I205" s="7" t="s">
        <v>991</v>
      </c>
      <c r="J205" s="6" t="s">
        <v>999</v>
      </c>
      <c r="K205" s="6" t="s">
        <v>570</v>
      </c>
      <c r="L205" s="10">
        <v>10.996</v>
      </c>
      <c r="M205" s="6">
        <v>14</v>
      </c>
      <c r="N205" s="6">
        <v>35</v>
      </c>
      <c r="O205" s="25" t="s">
        <v>994</v>
      </c>
      <c r="P205" s="25">
        <v>250</v>
      </c>
      <c r="Q205" s="8">
        <f t="shared" si="192"/>
        <v>250.00042742815569</v>
      </c>
      <c r="R205">
        <v>6.5</v>
      </c>
      <c r="S205" s="25">
        <v>15</v>
      </c>
      <c r="T205" s="25">
        <v>9.14</v>
      </c>
      <c r="U205" s="25">
        <v>9</v>
      </c>
      <c r="V205" s="25">
        <v>2000</v>
      </c>
      <c r="W205" s="6" t="s">
        <v>1049</v>
      </c>
      <c r="Y205" s="25">
        <v>199.42</v>
      </c>
      <c r="Z205" s="25">
        <f t="shared" si="157"/>
        <v>13.785</v>
      </c>
      <c r="AA205" s="6" t="s">
        <v>572</v>
      </c>
      <c r="AB205" s="9" t="s">
        <v>221</v>
      </c>
      <c r="AC205" s="9" t="s">
        <v>284</v>
      </c>
      <c r="AD205" s="6">
        <v>198.767</v>
      </c>
      <c r="AE205" s="12">
        <v>13.88</v>
      </c>
      <c r="AF205" s="6" t="e">
        <f t="shared" si="158"/>
        <v>#N/A</v>
      </c>
      <c r="AG205" s="11">
        <f t="shared" si="187"/>
        <v>1.0035944863972042</v>
      </c>
      <c r="AH205" s="6" t="e">
        <f t="shared" si="159"/>
        <v>#N/A</v>
      </c>
      <c r="AI205" s="6" t="e">
        <f t="shared" si="160"/>
        <v>#N/A</v>
      </c>
      <c r="AJ205" s="6" t="e">
        <f t="shared" si="161"/>
        <v>#N/A</v>
      </c>
      <c r="AK205" s="6" t="e">
        <f t="shared" si="162"/>
        <v>#N/A</v>
      </c>
      <c r="AL205" s="6" t="e">
        <f t="shared" si="163"/>
        <v>#N/A</v>
      </c>
      <c r="AM205" s="6" t="e">
        <f t="shared" si="164"/>
        <v>#N/A</v>
      </c>
      <c r="AN205" s="6" t="e">
        <f t="shared" si="165"/>
        <v>#N/A</v>
      </c>
      <c r="AO205" s="6" t="e">
        <f t="shared" si="166"/>
        <v>#N/A</v>
      </c>
      <c r="AP205" s="8" t="e">
        <f t="shared" si="167"/>
        <v>#N/A</v>
      </c>
      <c r="AQ205" s="8" t="e">
        <f t="shared" si="168"/>
        <v>#N/A</v>
      </c>
      <c r="AR205" s="6" t="e">
        <f t="shared" si="169"/>
        <v>#N/A</v>
      </c>
      <c r="AS205" s="42" t="e">
        <f t="shared" si="170"/>
        <v>#N/A</v>
      </c>
      <c r="AT205" s="6" t="e">
        <f t="shared" si="171"/>
        <v>#N/A</v>
      </c>
      <c r="AU205" s="6" t="e">
        <f t="shared" si="172"/>
        <v>#N/A</v>
      </c>
      <c r="AV205" s="6" t="e">
        <f t="shared" si="173"/>
        <v>#N/A</v>
      </c>
      <c r="AW205" s="6" t="e">
        <f t="shared" si="174"/>
        <v>#N/A</v>
      </c>
      <c r="AX205" s="6" t="e">
        <f t="shared" si="175"/>
        <v>#N/A</v>
      </c>
      <c r="AY205" s="6" t="e">
        <f t="shared" si="176"/>
        <v>#N/A</v>
      </c>
      <c r="AZ205" s="6" t="e">
        <f t="shared" si="177"/>
        <v>#N/A</v>
      </c>
      <c r="BA205" s="6" t="e">
        <f t="shared" si="178"/>
        <v>#N/A</v>
      </c>
      <c r="BB205" s="6" t="e">
        <f t="shared" si="179"/>
        <v>#N/A</v>
      </c>
      <c r="BC205" s="6" t="e">
        <f t="shared" si="180"/>
        <v>#N/A</v>
      </c>
      <c r="BD205" s="6" t="e">
        <f t="shared" si="181"/>
        <v>#N/A</v>
      </c>
      <c r="BE205" s="6" t="e">
        <f t="shared" si="182"/>
        <v>#N/A</v>
      </c>
      <c r="BF205" s="6" t="e">
        <f t="shared" si="183"/>
        <v>#N/A</v>
      </c>
      <c r="BG205" s="6" t="e">
        <f t="shared" si="184"/>
        <v>#N/A</v>
      </c>
      <c r="BH205" s="6" t="e">
        <f t="shared" si="185"/>
        <v>#N/A</v>
      </c>
      <c r="BI205" s="6" t="e">
        <f t="shared" si="186"/>
        <v>#N/A</v>
      </c>
      <c r="BJ205" s="6" t="e">
        <f t="shared" si="191"/>
        <v>#N/A</v>
      </c>
      <c r="BK205" s="6" t="e">
        <f t="shared" si="191"/>
        <v>#N/A</v>
      </c>
      <c r="BL205" s="6" t="e">
        <f t="shared" si="191"/>
        <v>#N/A</v>
      </c>
      <c r="BM205" s="6" t="e">
        <f t="shared" si="191"/>
        <v>#N/A</v>
      </c>
      <c r="BN205" s="6" t="e">
        <f t="shared" si="191"/>
        <v>#N/A</v>
      </c>
      <c r="BO205" s="6" t="e">
        <f t="shared" si="191"/>
        <v>#N/A</v>
      </c>
      <c r="BP205" s="6" t="e">
        <f t="shared" si="191"/>
        <v>#N/A</v>
      </c>
      <c r="BQ205" s="6" t="e">
        <f t="shared" si="191"/>
        <v>#N/A</v>
      </c>
      <c r="BR205" s="6" t="e">
        <f t="shared" si="191"/>
        <v>#N/A</v>
      </c>
      <c r="BS205" s="6" t="e">
        <f t="shared" si="191"/>
        <v>#N/A</v>
      </c>
      <c r="BT205" s="6" t="e">
        <f t="shared" si="190"/>
        <v>#N/A</v>
      </c>
      <c r="BU205" s="6" t="e">
        <f t="shared" si="190"/>
        <v>#N/A</v>
      </c>
      <c r="BV205" s="6" t="e">
        <f t="shared" si="190"/>
        <v>#N/A</v>
      </c>
      <c r="BW205" s="6" t="e">
        <f t="shared" si="190"/>
        <v>#N/A</v>
      </c>
      <c r="BX205" s="6" t="e">
        <f t="shared" si="190"/>
        <v>#N/A</v>
      </c>
      <c r="BY205" s="6" t="e">
        <f t="shared" si="190"/>
        <v>#N/A</v>
      </c>
      <c r="BZ205" s="6" t="e">
        <f t="shared" si="190"/>
        <v>#N/A</v>
      </c>
      <c r="CA205" s="6" t="e">
        <f t="shared" si="190"/>
        <v>#N/A</v>
      </c>
      <c r="CB205" s="6" t="e">
        <f t="shared" si="190"/>
        <v>#N/A</v>
      </c>
    </row>
    <row r="206" spans="1:80" hidden="1" x14ac:dyDescent="0.2">
      <c r="A206" s="6">
        <v>204</v>
      </c>
      <c r="B206" s="6" t="b">
        <v>1</v>
      </c>
      <c r="C206" s="6" t="s">
        <v>1126</v>
      </c>
      <c r="D206" s="6" t="s">
        <v>1000</v>
      </c>
      <c r="E206" s="6" t="s">
        <v>350</v>
      </c>
      <c r="F206" s="6" t="s">
        <v>1124</v>
      </c>
      <c r="G206" s="7">
        <v>3</v>
      </c>
      <c r="H206" s="7" t="s">
        <v>628</v>
      </c>
      <c r="I206" s="7" t="s">
        <v>991</v>
      </c>
      <c r="J206" s="6" t="s">
        <v>999</v>
      </c>
      <c r="K206" s="6" t="s">
        <v>570</v>
      </c>
      <c r="L206" s="10">
        <v>10.996</v>
      </c>
      <c r="M206" s="6">
        <v>14</v>
      </c>
      <c r="N206" s="6">
        <v>36</v>
      </c>
      <c r="O206" s="25" t="s">
        <v>994</v>
      </c>
      <c r="P206" s="25">
        <v>150</v>
      </c>
      <c r="Q206" s="8">
        <f t="shared" si="192"/>
        <v>149.99774918152056</v>
      </c>
      <c r="R206">
        <v>6.5</v>
      </c>
      <c r="S206" s="25">
        <v>8.5</v>
      </c>
      <c r="T206" s="25">
        <v>8.93</v>
      </c>
      <c r="U206" s="25">
        <v>9</v>
      </c>
      <c r="V206" s="25">
        <v>1300</v>
      </c>
      <c r="W206" s="6" t="s">
        <v>1049</v>
      </c>
      <c r="Y206" s="25">
        <v>119.65</v>
      </c>
      <c r="Z206" s="25">
        <f t="shared" si="157"/>
        <v>13.785</v>
      </c>
      <c r="AA206" s="6" t="s">
        <v>572</v>
      </c>
      <c r="AB206" s="9" t="s">
        <v>255</v>
      </c>
      <c r="AC206" s="9" t="s">
        <v>223</v>
      </c>
      <c r="AD206" s="6">
        <v>130.655</v>
      </c>
      <c r="AE206" s="12">
        <v>13.49</v>
      </c>
      <c r="AF206" s="6" t="e">
        <f t="shared" si="158"/>
        <v>#N/A</v>
      </c>
      <c r="AG206" s="11">
        <f t="shared" si="187"/>
        <v>1.0686082199911753</v>
      </c>
      <c r="AH206" s="6" t="e">
        <f t="shared" si="159"/>
        <v>#N/A</v>
      </c>
      <c r="AI206" s="6" t="e">
        <f t="shared" si="160"/>
        <v>#N/A</v>
      </c>
      <c r="AJ206" s="6" t="e">
        <f t="shared" si="161"/>
        <v>#N/A</v>
      </c>
      <c r="AK206" s="6" t="e">
        <f t="shared" si="162"/>
        <v>#N/A</v>
      </c>
      <c r="AL206" s="6" t="e">
        <f t="shared" si="163"/>
        <v>#N/A</v>
      </c>
      <c r="AM206" s="6" t="e">
        <f t="shared" si="164"/>
        <v>#N/A</v>
      </c>
      <c r="AN206" s="6" t="e">
        <f t="shared" si="165"/>
        <v>#N/A</v>
      </c>
      <c r="AO206" s="6" t="e">
        <f t="shared" si="166"/>
        <v>#N/A</v>
      </c>
      <c r="AP206" s="8" t="e">
        <f t="shared" si="167"/>
        <v>#N/A</v>
      </c>
      <c r="AQ206" s="8" t="e">
        <f t="shared" si="168"/>
        <v>#N/A</v>
      </c>
      <c r="AR206" s="6" t="e">
        <f t="shared" si="169"/>
        <v>#N/A</v>
      </c>
      <c r="AS206" s="42" t="e">
        <f t="shared" si="170"/>
        <v>#N/A</v>
      </c>
      <c r="AT206" s="6" t="e">
        <f t="shared" si="171"/>
        <v>#N/A</v>
      </c>
      <c r="AU206" s="6" t="e">
        <f t="shared" si="172"/>
        <v>#N/A</v>
      </c>
      <c r="AV206" s="6" t="e">
        <f t="shared" si="173"/>
        <v>#N/A</v>
      </c>
      <c r="AW206" s="6" t="e">
        <f t="shared" si="174"/>
        <v>#N/A</v>
      </c>
      <c r="AX206" s="6" t="e">
        <f t="shared" si="175"/>
        <v>#N/A</v>
      </c>
      <c r="AY206" s="6" t="e">
        <f t="shared" si="176"/>
        <v>#N/A</v>
      </c>
      <c r="AZ206" s="6" t="e">
        <f t="shared" si="177"/>
        <v>#N/A</v>
      </c>
      <c r="BA206" s="6" t="e">
        <f t="shared" si="178"/>
        <v>#N/A</v>
      </c>
      <c r="BB206" s="6" t="e">
        <f t="shared" si="179"/>
        <v>#N/A</v>
      </c>
      <c r="BC206" s="6" t="e">
        <f t="shared" si="180"/>
        <v>#N/A</v>
      </c>
      <c r="BD206" s="6" t="e">
        <f t="shared" si="181"/>
        <v>#N/A</v>
      </c>
      <c r="BE206" s="6" t="e">
        <f t="shared" si="182"/>
        <v>#N/A</v>
      </c>
      <c r="BF206" s="6" t="e">
        <f t="shared" si="183"/>
        <v>#N/A</v>
      </c>
      <c r="BG206" s="6" t="e">
        <f t="shared" si="184"/>
        <v>#N/A</v>
      </c>
      <c r="BH206" s="6" t="e">
        <f t="shared" si="185"/>
        <v>#N/A</v>
      </c>
      <c r="BI206" s="6" t="e">
        <f t="shared" si="186"/>
        <v>#N/A</v>
      </c>
      <c r="BJ206" s="6" t="e">
        <f t="shared" si="191"/>
        <v>#N/A</v>
      </c>
      <c r="BK206" s="6" t="e">
        <f t="shared" si="191"/>
        <v>#N/A</v>
      </c>
      <c r="BL206" s="6" t="e">
        <f t="shared" si="191"/>
        <v>#N/A</v>
      </c>
      <c r="BM206" s="6" t="e">
        <f t="shared" si="191"/>
        <v>#N/A</v>
      </c>
      <c r="BN206" s="6" t="e">
        <f t="shared" si="191"/>
        <v>#N/A</v>
      </c>
      <c r="BO206" s="6" t="e">
        <f t="shared" si="191"/>
        <v>#N/A</v>
      </c>
      <c r="BP206" s="6" t="e">
        <f t="shared" si="191"/>
        <v>#N/A</v>
      </c>
      <c r="BQ206" s="6" t="e">
        <f t="shared" si="191"/>
        <v>#N/A</v>
      </c>
      <c r="BR206" s="6" t="e">
        <f t="shared" si="191"/>
        <v>#N/A</v>
      </c>
      <c r="BS206" s="6" t="e">
        <f t="shared" si="191"/>
        <v>#N/A</v>
      </c>
      <c r="BT206" s="6" t="e">
        <f t="shared" si="190"/>
        <v>#N/A</v>
      </c>
      <c r="BU206" s="6" t="e">
        <f t="shared" si="190"/>
        <v>#N/A</v>
      </c>
      <c r="BV206" s="6" t="e">
        <f t="shared" si="190"/>
        <v>#N/A</v>
      </c>
      <c r="BW206" s="6" t="e">
        <f t="shared" si="190"/>
        <v>#N/A</v>
      </c>
      <c r="BX206" s="6" t="e">
        <f t="shared" si="190"/>
        <v>#N/A</v>
      </c>
      <c r="BY206" s="6" t="e">
        <f t="shared" si="190"/>
        <v>#N/A</v>
      </c>
      <c r="BZ206" s="6" t="e">
        <f t="shared" si="190"/>
        <v>#N/A</v>
      </c>
      <c r="CA206" s="6" t="e">
        <f t="shared" si="190"/>
        <v>#N/A</v>
      </c>
      <c r="CB206" s="6" t="e">
        <f t="shared" si="190"/>
        <v>#N/A</v>
      </c>
    </row>
    <row r="207" spans="1:80" hidden="1" x14ac:dyDescent="0.2">
      <c r="A207" s="6">
        <v>205</v>
      </c>
      <c r="B207" s="6" t="b">
        <v>1</v>
      </c>
      <c r="C207" s="6" t="s">
        <v>1114</v>
      </c>
      <c r="D207" s="6" t="s">
        <v>1000</v>
      </c>
      <c r="E207" s="6" t="s">
        <v>350</v>
      </c>
      <c r="F207" s="6" t="s">
        <v>1115</v>
      </c>
      <c r="G207" s="7">
        <v>1</v>
      </c>
      <c r="H207" s="7" t="s">
        <v>628</v>
      </c>
      <c r="I207" s="7" t="s">
        <v>991</v>
      </c>
      <c r="J207" s="6" t="s">
        <v>992</v>
      </c>
      <c r="K207" s="6" t="s">
        <v>570</v>
      </c>
      <c r="L207" s="10">
        <v>10.996</v>
      </c>
      <c r="M207" s="6">
        <v>14</v>
      </c>
      <c r="N207" s="6">
        <v>37</v>
      </c>
      <c r="O207" s="25" t="s">
        <v>995</v>
      </c>
      <c r="P207" s="25">
        <v>250</v>
      </c>
      <c r="Q207" s="8">
        <f t="shared" si="192"/>
        <v>249.99738995998541</v>
      </c>
      <c r="R207">
        <v>7</v>
      </c>
      <c r="S207" s="25">
        <v>8.5</v>
      </c>
      <c r="T207" s="25">
        <v>9.3000000000000007</v>
      </c>
      <c r="U207" s="25">
        <v>9</v>
      </c>
      <c r="V207" s="25">
        <v>2000</v>
      </c>
      <c r="W207" s="6" t="s">
        <v>1072</v>
      </c>
      <c r="Y207" s="25">
        <v>200.45</v>
      </c>
      <c r="Z207" s="25">
        <f t="shared" si="157"/>
        <v>13.714</v>
      </c>
      <c r="AA207" s="6" t="s">
        <v>572</v>
      </c>
      <c r="AB207" s="9" t="s">
        <v>219</v>
      </c>
      <c r="AC207" s="9" t="s">
        <v>221</v>
      </c>
      <c r="AD207" s="6">
        <v>185.12700000000001</v>
      </c>
      <c r="AE207" s="12">
        <v>14.38</v>
      </c>
      <c r="AF207" s="6" t="e">
        <f t="shared" si="158"/>
        <v>#N/A</v>
      </c>
      <c r="AG207" s="11">
        <f t="shared" si="187"/>
        <v>0.96840816781171957</v>
      </c>
      <c r="AH207" s="6" t="e">
        <f t="shared" si="159"/>
        <v>#N/A</v>
      </c>
      <c r="AI207" s="6" t="e">
        <f t="shared" si="160"/>
        <v>#N/A</v>
      </c>
      <c r="AJ207" s="6" t="e">
        <f t="shared" si="161"/>
        <v>#N/A</v>
      </c>
      <c r="AK207" s="6" t="e">
        <f t="shared" si="162"/>
        <v>#N/A</v>
      </c>
      <c r="AL207" s="6" t="e">
        <f t="shared" si="163"/>
        <v>#N/A</v>
      </c>
      <c r="AM207" s="6" t="e">
        <f t="shared" si="164"/>
        <v>#N/A</v>
      </c>
      <c r="AN207" s="6" t="e">
        <f t="shared" si="165"/>
        <v>#N/A</v>
      </c>
      <c r="AO207" s="6" t="e">
        <f t="shared" si="166"/>
        <v>#N/A</v>
      </c>
      <c r="AP207" s="8" t="e">
        <f t="shared" si="167"/>
        <v>#N/A</v>
      </c>
      <c r="AQ207" s="8" t="e">
        <f t="shared" si="168"/>
        <v>#N/A</v>
      </c>
      <c r="AR207" s="6" t="e">
        <f t="shared" si="169"/>
        <v>#N/A</v>
      </c>
      <c r="AS207" s="42" t="e">
        <f t="shared" si="170"/>
        <v>#N/A</v>
      </c>
      <c r="AT207" s="6" t="e">
        <f t="shared" si="171"/>
        <v>#N/A</v>
      </c>
      <c r="AU207" s="6" t="e">
        <f t="shared" si="172"/>
        <v>#N/A</v>
      </c>
      <c r="AV207" s="6" t="e">
        <f t="shared" si="173"/>
        <v>#N/A</v>
      </c>
      <c r="AW207" s="6" t="e">
        <f t="shared" si="174"/>
        <v>#N/A</v>
      </c>
      <c r="AX207" s="6" t="e">
        <f t="shared" si="175"/>
        <v>#N/A</v>
      </c>
      <c r="AY207" s="6" t="e">
        <f t="shared" si="176"/>
        <v>#N/A</v>
      </c>
      <c r="AZ207" s="6" t="e">
        <f t="shared" si="177"/>
        <v>#N/A</v>
      </c>
      <c r="BA207" s="6" t="e">
        <f t="shared" si="178"/>
        <v>#N/A</v>
      </c>
      <c r="BB207" s="6" t="e">
        <f t="shared" si="179"/>
        <v>#N/A</v>
      </c>
      <c r="BC207" s="6" t="e">
        <f t="shared" si="180"/>
        <v>#N/A</v>
      </c>
      <c r="BD207" s="6" t="e">
        <f t="shared" si="181"/>
        <v>#N/A</v>
      </c>
      <c r="BE207" s="6" t="e">
        <f t="shared" si="182"/>
        <v>#N/A</v>
      </c>
      <c r="BF207" s="6" t="e">
        <f t="shared" si="183"/>
        <v>#N/A</v>
      </c>
      <c r="BG207" s="6" t="e">
        <f t="shared" si="184"/>
        <v>#N/A</v>
      </c>
      <c r="BH207" s="6" t="e">
        <f t="shared" si="185"/>
        <v>#N/A</v>
      </c>
      <c r="BI207" s="6" t="e">
        <f t="shared" si="186"/>
        <v>#N/A</v>
      </c>
      <c r="BJ207" s="6" t="e">
        <f t="shared" si="191"/>
        <v>#N/A</v>
      </c>
      <c r="BK207" s="6" t="e">
        <f t="shared" si="191"/>
        <v>#N/A</v>
      </c>
      <c r="BL207" s="6" t="e">
        <f t="shared" si="191"/>
        <v>#N/A</v>
      </c>
      <c r="BM207" s="6" t="e">
        <f t="shared" si="191"/>
        <v>#N/A</v>
      </c>
      <c r="BN207" s="6" t="e">
        <f t="shared" si="191"/>
        <v>#N/A</v>
      </c>
      <c r="BO207" s="6" t="e">
        <f t="shared" si="191"/>
        <v>#N/A</v>
      </c>
      <c r="BP207" s="6" t="e">
        <f t="shared" si="191"/>
        <v>#N/A</v>
      </c>
      <c r="BQ207" s="6" t="e">
        <f t="shared" si="191"/>
        <v>#N/A</v>
      </c>
      <c r="BR207" s="6" t="e">
        <f t="shared" si="191"/>
        <v>#N/A</v>
      </c>
      <c r="BS207" s="6" t="e">
        <f t="shared" si="191"/>
        <v>#N/A</v>
      </c>
      <c r="BT207" s="6" t="e">
        <f t="shared" si="190"/>
        <v>#N/A</v>
      </c>
      <c r="BU207" s="6" t="e">
        <f t="shared" si="190"/>
        <v>#N/A</v>
      </c>
      <c r="BV207" s="6" t="e">
        <f t="shared" si="190"/>
        <v>#N/A</v>
      </c>
      <c r="BW207" s="6" t="e">
        <f t="shared" si="190"/>
        <v>#N/A</v>
      </c>
      <c r="BX207" s="6" t="e">
        <f t="shared" si="190"/>
        <v>#N/A</v>
      </c>
      <c r="BY207" s="6" t="e">
        <f t="shared" si="190"/>
        <v>#N/A</v>
      </c>
      <c r="BZ207" s="6" t="e">
        <f t="shared" si="190"/>
        <v>#N/A</v>
      </c>
      <c r="CA207" s="6" t="e">
        <f t="shared" si="190"/>
        <v>#N/A</v>
      </c>
      <c r="CB207" s="6" t="e">
        <f t="shared" si="190"/>
        <v>#N/A</v>
      </c>
    </row>
    <row r="208" spans="1:80" hidden="1" x14ac:dyDescent="0.2">
      <c r="A208" s="6">
        <v>206</v>
      </c>
      <c r="B208" s="6" t="b">
        <v>1</v>
      </c>
      <c r="C208" s="6" t="s">
        <v>1116</v>
      </c>
      <c r="D208" s="6" t="s">
        <v>1000</v>
      </c>
      <c r="E208" s="6" t="s">
        <v>350</v>
      </c>
      <c r="F208" s="6" t="s">
        <v>1117</v>
      </c>
      <c r="G208" s="7">
        <v>2</v>
      </c>
      <c r="H208" s="7" t="s">
        <v>628</v>
      </c>
      <c r="I208" s="7" t="s">
        <v>991</v>
      </c>
      <c r="J208" s="6" t="s">
        <v>992</v>
      </c>
      <c r="K208" s="6" t="s">
        <v>570</v>
      </c>
      <c r="L208" s="10">
        <v>10.996</v>
      </c>
      <c r="M208" s="6">
        <v>14</v>
      </c>
      <c r="N208" s="6">
        <v>38</v>
      </c>
      <c r="O208" s="25" t="s">
        <v>995</v>
      </c>
      <c r="P208" s="25">
        <v>250</v>
      </c>
      <c r="Q208" s="8">
        <f t="shared" si="192"/>
        <v>249.99976718806835</v>
      </c>
      <c r="R208">
        <v>6.5</v>
      </c>
      <c r="S208" s="25">
        <v>2</v>
      </c>
      <c r="T208" s="25">
        <v>3.12</v>
      </c>
      <c r="U208" s="25">
        <v>3</v>
      </c>
      <c r="V208" s="25">
        <v>2000</v>
      </c>
      <c r="W208" s="6" t="s">
        <v>1074</v>
      </c>
      <c r="Y208" s="25">
        <v>606.04</v>
      </c>
      <c r="Z208" s="25">
        <f t="shared" si="157"/>
        <v>4.5359999999999996</v>
      </c>
      <c r="AA208" s="6" t="s">
        <v>572</v>
      </c>
      <c r="AB208" s="9" t="s">
        <v>219</v>
      </c>
      <c r="AC208" s="9" t="s">
        <v>215</v>
      </c>
      <c r="AD208" s="6">
        <v>597.20399999999995</v>
      </c>
      <c r="AE208" s="12">
        <v>4.58</v>
      </c>
      <c r="AF208" s="6" t="e">
        <f t="shared" si="158"/>
        <v>#N/A</v>
      </c>
      <c r="AG208" s="11">
        <f t="shared" si="187"/>
        <v>0.99497885309052891</v>
      </c>
      <c r="AH208" s="6" t="e">
        <f t="shared" si="159"/>
        <v>#N/A</v>
      </c>
      <c r="AI208" s="6" t="e">
        <f t="shared" si="160"/>
        <v>#N/A</v>
      </c>
      <c r="AJ208" s="6" t="e">
        <f t="shared" si="161"/>
        <v>#N/A</v>
      </c>
      <c r="AK208" s="6" t="e">
        <f t="shared" si="162"/>
        <v>#N/A</v>
      </c>
      <c r="AL208" s="6" t="e">
        <f t="shared" si="163"/>
        <v>#N/A</v>
      </c>
      <c r="AM208" s="6" t="e">
        <f t="shared" si="164"/>
        <v>#N/A</v>
      </c>
      <c r="AN208" s="6" t="e">
        <f t="shared" si="165"/>
        <v>#N/A</v>
      </c>
      <c r="AO208" s="6" t="e">
        <f t="shared" si="166"/>
        <v>#N/A</v>
      </c>
      <c r="AP208" s="8" t="e">
        <f t="shared" si="167"/>
        <v>#N/A</v>
      </c>
      <c r="AQ208" s="8" t="e">
        <f t="shared" si="168"/>
        <v>#N/A</v>
      </c>
      <c r="AR208" s="6" t="e">
        <f t="shared" si="169"/>
        <v>#N/A</v>
      </c>
      <c r="AS208" s="42" t="e">
        <f t="shared" si="170"/>
        <v>#N/A</v>
      </c>
      <c r="AT208" s="6" t="e">
        <f t="shared" si="171"/>
        <v>#N/A</v>
      </c>
      <c r="AU208" s="6" t="e">
        <f t="shared" si="172"/>
        <v>#N/A</v>
      </c>
      <c r="AV208" s="6" t="e">
        <f t="shared" si="173"/>
        <v>#N/A</v>
      </c>
      <c r="AW208" s="6" t="e">
        <f t="shared" si="174"/>
        <v>#N/A</v>
      </c>
      <c r="AX208" s="6" t="e">
        <f t="shared" si="175"/>
        <v>#N/A</v>
      </c>
      <c r="AY208" s="6" t="e">
        <f t="shared" si="176"/>
        <v>#N/A</v>
      </c>
      <c r="AZ208" s="6" t="e">
        <f t="shared" si="177"/>
        <v>#N/A</v>
      </c>
      <c r="BA208" s="6" t="e">
        <f t="shared" si="178"/>
        <v>#N/A</v>
      </c>
      <c r="BB208" s="6" t="e">
        <f t="shared" si="179"/>
        <v>#N/A</v>
      </c>
      <c r="BC208" s="6" t="e">
        <f t="shared" si="180"/>
        <v>#N/A</v>
      </c>
      <c r="BD208" s="6" t="e">
        <f t="shared" si="181"/>
        <v>#N/A</v>
      </c>
      <c r="BE208" s="6" t="e">
        <f t="shared" si="182"/>
        <v>#N/A</v>
      </c>
      <c r="BF208" s="6" t="e">
        <f t="shared" si="183"/>
        <v>#N/A</v>
      </c>
      <c r="BG208" s="6" t="e">
        <f t="shared" si="184"/>
        <v>#N/A</v>
      </c>
      <c r="BH208" s="6" t="e">
        <f t="shared" si="185"/>
        <v>#N/A</v>
      </c>
      <c r="BI208" s="6" t="e">
        <f t="shared" si="186"/>
        <v>#N/A</v>
      </c>
      <c r="BJ208" s="6" t="e">
        <f t="shared" si="191"/>
        <v>#N/A</v>
      </c>
      <c r="BK208" s="6" t="e">
        <f t="shared" si="191"/>
        <v>#N/A</v>
      </c>
      <c r="BL208" s="6" t="e">
        <f t="shared" si="191"/>
        <v>#N/A</v>
      </c>
      <c r="BM208" s="6" t="e">
        <f t="shared" si="191"/>
        <v>#N/A</v>
      </c>
      <c r="BN208" s="6" t="e">
        <f t="shared" si="191"/>
        <v>#N/A</v>
      </c>
      <c r="BO208" s="6" t="e">
        <f t="shared" si="191"/>
        <v>#N/A</v>
      </c>
      <c r="BP208" s="6" t="e">
        <f t="shared" si="191"/>
        <v>#N/A</v>
      </c>
      <c r="BQ208" s="6" t="e">
        <f t="shared" si="191"/>
        <v>#N/A</v>
      </c>
      <c r="BR208" s="6" t="e">
        <f t="shared" si="191"/>
        <v>#N/A</v>
      </c>
      <c r="BS208" s="6" t="e">
        <f t="shared" si="191"/>
        <v>#N/A</v>
      </c>
      <c r="BT208" s="6" t="e">
        <f t="shared" si="190"/>
        <v>#N/A</v>
      </c>
      <c r="BU208" s="6" t="e">
        <f t="shared" si="190"/>
        <v>#N/A</v>
      </c>
      <c r="BV208" s="6" t="e">
        <f t="shared" si="190"/>
        <v>#N/A</v>
      </c>
      <c r="BW208" s="6" t="e">
        <f t="shared" si="190"/>
        <v>#N/A</v>
      </c>
      <c r="BX208" s="6" t="e">
        <f t="shared" si="190"/>
        <v>#N/A</v>
      </c>
      <c r="BY208" s="6" t="e">
        <f t="shared" si="190"/>
        <v>#N/A</v>
      </c>
      <c r="BZ208" s="6" t="e">
        <f t="shared" si="190"/>
        <v>#N/A</v>
      </c>
      <c r="CA208" s="6" t="e">
        <f t="shared" si="190"/>
        <v>#N/A</v>
      </c>
      <c r="CB208" s="6" t="e">
        <f t="shared" si="190"/>
        <v>#N/A</v>
      </c>
    </row>
    <row r="209" spans="1:80" hidden="1" x14ac:dyDescent="0.2">
      <c r="A209" s="6">
        <v>207</v>
      </c>
      <c r="B209" s="6" t="b">
        <v>1</v>
      </c>
      <c r="C209" s="6" t="s">
        <v>1127</v>
      </c>
      <c r="D209" s="6" t="s">
        <v>1000</v>
      </c>
      <c r="E209" s="6" t="s">
        <v>350</v>
      </c>
      <c r="F209" s="6" t="s">
        <v>1124</v>
      </c>
      <c r="G209" s="7">
        <v>4</v>
      </c>
      <c r="H209" s="7" t="s">
        <v>628</v>
      </c>
      <c r="I209" s="7" t="s">
        <v>991</v>
      </c>
      <c r="J209" s="6" t="s">
        <v>999</v>
      </c>
      <c r="K209" s="6" t="s">
        <v>570</v>
      </c>
      <c r="L209" s="10">
        <v>10.996</v>
      </c>
      <c r="M209" s="6">
        <v>14</v>
      </c>
      <c r="N209" s="6">
        <v>39</v>
      </c>
      <c r="O209" s="25" t="s">
        <v>994</v>
      </c>
      <c r="P209" s="25">
        <v>250</v>
      </c>
      <c r="Q209" s="8">
        <f t="shared" si="192"/>
        <v>250.00055292833758</v>
      </c>
      <c r="R209">
        <v>6</v>
      </c>
      <c r="S209" s="25">
        <v>2</v>
      </c>
      <c r="T209" s="25">
        <v>3</v>
      </c>
      <c r="U209" s="25">
        <v>3</v>
      </c>
      <c r="V209" s="25">
        <v>2000</v>
      </c>
      <c r="W209" s="6" t="s">
        <v>1078</v>
      </c>
      <c r="Y209" s="25">
        <v>587.52</v>
      </c>
      <c r="Z209" s="25">
        <f t="shared" si="157"/>
        <v>4.6790000000000003</v>
      </c>
      <c r="AA209" s="6" t="s">
        <v>572</v>
      </c>
      <c r="AB209" s="9" t="s">
        <v>211</v>
      </c>
      <c r="AC209" s="9" t="s">
        <v>226</v>
      </c>
      <c r="AD209" s="6">
        <v>555.74900000000002</v>
      </c>
      <c r="AE209" s="12">
        <v>4.84</v>
      </c>
      <c r="AF209" s="6" t="e">
        <f t="shared" si="158"/>
        <v>#N/A</v>
      </c>
      <c r="AG209" s="11">
        <f t="shared" si="187"/>
        <v>0.97847188464566792</v>
      </c>
      <c r="AH209" s="6" t="e">
        <f t="shared" si="159"/>
        <v>#N/A</v>
      </c>
      <c r="AI209" s="6" t="e">
        <f t="shared" si="160"/>
        <v>#N/A</v>
      </c>
      <c r="AJ209" s="6" t="e">
        <f t="shared" si="161"/>
        <v>#N/A</v>
      </c>
      <c r="AK209" s="6" t="e">
        <f t="shared" si="162"/>
        <v>#N/A</v>
      </c>
      <c r="AL209" s="6" t="e">
        <f t="shared" si="163"/>
        <v>#N/A</v>
      </c>
      <c r="AM209" s="6" t="e">
        <f t="shared" si="164"/>
        <v>#N/A</v>
      </c>
      <c r="AN209" s="6" t="e">
        <f t="shared" si="165"/>
        <v>#N/A</v>
      </c>
      <c r="AO209" s="6" t="e">
        <f t="shared" si="166"/>
        <v>#N/A</v>
      </c>
      <c r="AP209" s="8" t="e">
        <f t="shared" si="167"/>
        <v>#N/A</v>
      </c>
      <c r="AQ209" s="8" t="e">
        <f t="shared" si="168"/>
        <v>#N/A</v>
      </c>
      <c r="AR209" s="6" t="e">
        <f t="shared" si="169"/>
        <v>#N/A</v>
      </c>
      <c r="AS209" s="42" t="e">
        <f t="shared" si="170"/>
        <v>#N/A</v>
      </c>
      <c r="AT209" s="6" t="e">
        <f t="shared" si="171"/>
        <v>#N/A</v>
      </c>
      <c r="AU209" s="6" t="e">
        <f t="shared" si="172"/>
        <v>#N/A</v>
      </c>
      <c r="AV209" s="6" t="e">
        <f t="shared" si="173"/>
        <v>#N/A</v>
      </c>
      <c r="AW209" s="6" t="e">
        <f t="shared" si="174"/>
        <v>#N/A</v>
      </c>
      <c r="AX209" s="6" t="e">
        <f t="shared" si="175"/>
        <v>#N/A</v>
      </c>
      <c r="AY209" s="6" t="e">
        <f t="shared" si="176"/>
        <v>#N/A</v>
      </c>
      <c r="AZ209" s="6" t="e">
        <f t="shared" si="177"/>
        <v>#N/A</v>
      </c>
      <c r="BA209" s="6" t="e">
        <f t="shared" si="178"/>
        <v>#N/A</v>
      </c>
      <c r="BB209" s="6" t="e">
        <f t="shared" si="179"/>
        <v>#N/A</v>
      </c>
      <c r="BC209" s="6" t="e">
        <f t="shared" si="180"/>
        <v>#N/A</v>
      </c>
      <c r="BD209" s="6" t="e">
        <f t="shared" si="181"/>
        <v>#N/A</v>
      </c>
      <c r="BE209" s="6" t="e">
        <f t="shared" si="182"/>
        <v>#N/A</v>
      </c>
      <c r="BF209" s="6" t="e">
        <f t="shared" si="183"/>
        <v>#N/A</v>
      </c>
      <c r="BG209" s="6" t="e">
        <f t="shared" si="184"/>
        <v>#N/A</v>
      </c>
      <c r="BH209" s="6" t="e">
        <f t="shared" si="185"/>
        <v>#N/A</v>
      </c>
      <c r="BI209" s="6" t="e">
        <f t="shared" si="186"/>
        <v>#N/A</v>
      </c>
      <c r="BJ209" s="6" t="e">
        <f t="shared" si="191"/>
        <v>#N/A</v>
      </c>
      <c r="BK209" s="6" t="e">
        <f t="shared" si="191"/>
        <v>#N/A</v>
      </c>
      <c r="BL209" s="6" t="e">
        <f t="shared" si="191"/>
        <v>#N/A</v>
      </c>
      <c r="BM209" s="6" t="e">
        <f t="shared" si="191"/>
        <v>#N/A</v>
      </c>
      <c r="BN209" s="6" t="e">
        <f t="shared" si="191"/>
        <v>#N/A</v>
      </c>
      <c r="BO209" s="6" t="e">
        <f t="shared" si="191"/>
        <v>#N/A</v>
      </c>
      <c r="BP209" s="6" t="e">
        <f t="shared" si="191"/>
        <v>#N/A</v>
      </c>
      <c r="BQ209" s="6" t="e">
        <f t="shared" si="191"/>
        <v>#N/A</v>
      </c>
      <c r="BR209" s="6" t="e">
        <f t="shared" si="191"/>
        <v>#N/A</v>
      </c>
      <c r="BS209" s="6" t="e">
        <f t="shared" si="191"/>
        <v>#N/A</v>
      </c>
      <c r="BT209" s="6" t="e">
        <f t="shared" si="190"/>
        <v>#N/A</v>
      </c>
      <c r="BU209" s="6" t="e">
        <f t="shared" si="190"/>
        <v>#N/A</v>
      </c>
      <c r="BV209" s="6" t="e">
        <f t="shared" si="190"/>
        <v>#N/A</v>
      </c>
      <c r="BW209" s="6" t="e">
        <f t="shared" si="190"/>
        <v>#N/A</v>
      </c>
      <c r="BX209" s="6" t="e">
        <f t="shared" si="190"/>
        <v>#N/A</v>
      </c>
      <c r="BY209" s="6" t="e">
        <f t="shared" si="190"/>
        <v>#N/A</v>
      </c>
      <c r="BZ209" s="6" t="e">
        <f t="shared" si="190"/>
        <v>#N/A</v>
      </c>
      <c r="CA209" s="6" t="e">
        <f t="shared" si="190"/>
        <v>#N/A</v>
      </c>
      <c r="CB209" s="6" t="e">
        <f t="shared" si="190"/>
        <v>#N/A</v>
      </c>
    </row>
    <row r="210" spans="1:80" hidden="1" x14ac:dyDescent="0.2">
      <c r="A210" s="6">
        <v>208</v>
      </c>
      <c r="B210" s="6" t="b">
        <v>1</v>
      </c>
      <c r="C210" s="6" t="s">
        <v>1118</v>
      </c>
      <c r="D210" s="6" t="s">
        <v>1000</v>
      </c>
      <c r="E210" s="6" t="s">
        <v>350</v>
      </c>
      <c r="F210" s="6" t="s">
        <v>1117</v>
      </c>
      <c r="G210" s="7">
        <v>3</v>
      </c>
      <c r="H210" s="7" t="s">
        <v>628</v>
      </c>
      <c r="I210" s="7" t="s">
        <v>991</v>
      </c>
      <c r="J210" s="6" t="s">
        <v>992</v>
      </c>
      <c r="K210" s="6" t="s">
        <v>570</v>
      </c>
      <c r="L210" s="10">
        <v>10.996</v>
      </c>
      <c r="M210" s="6">
        <v>14</v>
      </c>
      <c r="N210" s="6">
        <v>40</v>
      </c>
      <c r="O210" s="25" t="s">
        <v>995</v>
      </c>
      <c r="P210" s="25">
        <v>50</v>
      </c>
      <c r="Q210" s="8">
        <f t="shared" si="192"/>
        <v>50.001360494725354</v>
      </c>
      <c r="R210">
        <v>7</v>
      </c>
      <c r="S210" s="25">
        <v>8.5</v>
      </c>
      <c r="T210" s="25">
        <v>11.85</v>
      </c>
      <c r="U210" s="25">
        <v>15</v>
      </c>
      <c r="V210" s="25">
        <v>1300</v>
      </c>
      <c r="W210" s="6" t="s">
        <v>1080</v>
      </c>
      <c r="Y210" s="25">
        <v>37.21</v>
      </c>
      <c r="Z210" s="25">
        <f t="shared" si="157"/>
        <v>14.776</v>
      </c>
      <c r="AA210" s="6" t="s">
        <v>572</v>
      </c>
      <c r="AB210" s="9" t="s">
        <v>224</v>
      </c>
      <c r="AC210" s="9" t="s">
        <v>224</v>
      </c>
      <c r="AD210" s="6">
        <v>19.244</v>
      </c>
      <c r="AE210" s="12">
        <v>18.22</v>
      </c>
      <c r="AF210" s="6" t="e">
        <f t="shared" si="158"/>
        <v>#N/A</v>
      </c>
      <c r="AG210" s="11">
        <f t="shared" si="187"/>
        <v>0.6377157871440966</v>
      </c>
      <c r="AH210" s="6" t="e">
        <f t="shared" si="159"/>
        <v>#N/A</v>
      </c>
      <c r="AI210" s="6" t="e">
        <f t="shared" si="160"/>
        <v>#N/A</v>
      </c>
      <c r="AJ210" s="6" t="e">
        <f t="shared" si="161"/>
        <v>#N/A</v>
      </c>
      <c r="AK210" s="6" t="e">
        <f t="shared" si="162"/>
        <v>#N/A</v>
      </c>
      <c r="AL210" s="6" t="e">
        <f t="shared" si="163"/>
        <v>#N/A</v>
      </c>
      <c r="AM210" s="6" t="e">
        <f t="shared" si="164"/>
        <v>#N/A</v>
      </c>
      <c r="AN210" s="6" t="e">
        <f t="shared" si="165"/>
        <v>#N/A</v>
      </c>
      <c r="AO210" s="6" t="e">
        <f t="shared" si="166"/>
        <v>#N/A</v>
      </c>
      <c r="AP210" s="8" t="e">
        <f t="shared" si="167"/>
        <v>#N/A</v>
      </c>
      <c r="AQ210" s="8" t="e">
        <f t="shared" si="168"/>
        <v>#N/A</v>
      </c>
      <c r="AR210" s="6" t="e">
        <f t="shared" si="169"/>
        <v>#N/A</v>
      </c>
      <c r="AS210" s="42" t="e">
        <f t="shared" si="170"/>
        <v>#N/A</v>
      </c>
      <c r="AT210" s="6" t="e">
        <f t="shared" si="171"/>
        <v>#N/A</v>
      </c>
      <c r="AU210" s="6" t="e">
        <f t="shared" si="172"/>
        <v>#N/A</v>
      </c>
      <c r="AV210" s="6" t="e">
        <f t="shared" si="173"/>
        <v>#N/A</v>
      </c>
      <c r="AW210" s="6" t="e">
        <f t="shared" si="174"/>
        <v>#N/A</v>
      </c>
      <c r="AX210" s="6" t="e">
        <f t="shared" si="175"/>
        <v>#N/A</v>
      </c>
      <c r="AY210" s="6" t="e">
        <f t="shared" si="176"/>
        <v>#N/A</v>
      </c>
      <c r="AZ210" s="6" t="e">
        <f t="shared" si="177"/>
        <v>#N/A</v>
      </c>
      <c r="BA210" s="6" t="e">
        <f t="shared" si="178"/>
        <v>#N/A</v>
      </c>
      <c r="BB210" s="6" t="e">
        <f t="shared" si="179"/>
        <v>#N/A</v>
      </c>
      <c r="BC210" s="6" t="e">
        <f t="shared" si="180"/>
        <v>#N/A</v>
      </c>
      <c r="BD210" s="6" t="e">
        <f t="shared" si="181"/>
        <v>#N/A</v>
      </c>
      <c r="BE210" s="6" t="e">
        <f t="shared" si="182"/>
        <v>#N/A</v>
      </c>
      <c r="BF210" s="6" t="e">
        <f t="shared" si="183"/>
        <v>#N/A</v>
      </c>
      <c r="BG210" s="6" t="e">
        <f t="shared" si="184"/>
        <v>#N/A</v>
      </c>
      <c r="BH210" s="6" t="e">
        <f t="shared" si="185"/>
        <v>#N/A</v>
      </c>
      <c r="BI210" s="6" t="e">
        <f t="shared" si="186"/>
        <v>#N/A</v>
      </c>
      <c r="BJ210" s="6" t="e">
        <f t="shared" si="191"/>
        <v>#N/A</v>
      </c>
      <c r="BK210" s="6" t="e">
        <f t="shared" si="191"/>
        <v>#N/A</v>
      </c>
      <c r="BL210" s="6" t="e">
        <f t="shared" si="191"/>
        <v>#N/A</v>
      </c>
      <c r="BM210" s="6" t="e">
        <f t="shared" si="191"/>
        <v>#N/A</v>
      </c>
      <c r="BN210" s="6" t="e">
        <f t="shared" si="191"/>
        <v>#N/A</v>
      </c>
      <c r="BO210" s="6" t="e">
        <f t="shared" si="191"/>
        <v>#N/A</v>
      </c>
      <c r="BP210" s="6" t="e">
        <f t="shared" si="191"/>
        <v>#N/A</v>
      </c>
      <c r="BQ210" s="6" t="e">
        <f t="shared" si="191"/>
        <v>#N/A</v>
      </c>
      <c r="BR210" s="6" t="e">
        <f t="shared" si="191"/>
        <v>#N/A</v>
      </c>
      <c r="BS210" s="6" t="e">
        <f t="shared" si="191"/>
        <v>#N/A</v>
      </c>
      <c r="BT210" s="6" t="e">
        <f t="shared" si="190"/>
        <v>#N/A</v>
      </c>
      <c r="BU210" s="6" t="e">
        <f t="shared" si="190"/>
        <v>#N/A</v>
      </c>
      <c r="BV210" s="6" t="e">
        <f t="shared" si="190"/>
        <v>#N/A</v>
      </c>
      <c r="BW210" s="6" t="e">
        <f t="shared" si="190"/>
        <v>#N/A</v>
      </c>
      <c r="BX210" s="6" t="e">
        <f t="shared" si="190"/>
        <v>#N/A</v>
      </c>
      <c r="BY210" s="6" t="e">
        <f t="shared" si="190"/>
        <v>#N/A</v>
      </c>
      <c r="BZ210" s="6" t="e">
        <f t="shared" si="190"/>
        <v>#N/A</v>
      </c>
      <c r="CA210" s="6" t="e">
        <f t="shared" si="190"/>
        <v>#N/A</v>
      </c>
      <c r="CB210" s="6" t="e">
        <f t="shared" si="190"/>
        <v>#N/A</v>
      </c>
    </row>
    <row r="211" spans="1:80" hidden="1" x14ac:dyDescent="0.2">
      <c r="A211" s="6">
        <v>209</v>
      </c>
      <c r="B211" s="6" t="b">
        <v>1</v>
      </c>
      <c r="C211" s="6" t="s">
        <v>1119</v>
      </c>
      <c r="D211" s="6" t="s">
        <v>1000</v>
      </c>
      <c r="E211" s="6" t="s">
        <v>350</v>
      </c>
      <c r="F211" s="6" t="s">
        <v>1117</v>
      </c>
      <c r="G211" s="7">
        <v>4</v>
      </c>
      <c r="H211" s="7" t="s">
        <v>628</v>
      </c>
      <c r="I211" s="7" t="s">
        <v>991</v>
      </c>
      <c r="J211" s="6" t="s">
        <v>992</v>
      </c>
      <c r="K211" s="6" t="s">
        <v>570</v>
      </c>
      <c r="L211" s="10">
        <v>10.996</v>
      </c>
      <c r="M211" s="6">
        <v>14</v>
      </c>
      <c r="N211" s="6">
        <v>41</v>
      </c>
      <c r="O211" s="25" t="s">
        <v>995</v>
      </c>
      <c r="P211" s="25">
        <v>150</v>
      </c>
      <c r="Q211" s="8">
        <f t="shared" si="192"/>
        <v>150.00305565660241</v>
      </c>
      <c r="R211">
        <v>6.5</v>
      </c>
      <c r="S211" s="25">
        <v>2</v>
      </c>
      <c r="T211" s="25">
        <v>14.83</v>
      </c>
      <c r="U211" s="25">
        <v>15</v>
      </c>
      <c r="V211" s="25">
        <v>2000</v>
      </c>
      <c r="W211" s="6" t="s">
        <v>1081</v>
      </c>
      <c r="Y211" s="25">
        <v>115.2</v>
      </c>
      <c r="Z211" s="25">
        <f t="shared" si="157"/>
        <v>14.318</v>
      </c>
      <c r="AA211" s="6" t="s">
        <v>572</v>
      </c>
      <c r="AB211" s="9" t="s">
        <v>601</v>
      </c>
      <c r="AC211" s="9" t="s">
        <v>297</v>
      </c>
      <c r="AD211" s="6">
        <v>108.209</v>
      </c>
      <c r="AE211" s="12">
        <v>16.2</v>
      </c>
      <c r="AF211" s="6" t="e">
        <f t="shared" si="158"/>
        <v>#N/A</v>
      </c>
      <c r="AG211" s="11">
        <f t="shared" si="187"/>
        <v>1.0627804599106019</v>
      </c>
      <c r="AH211" s="6" t="e">
        <f t="shared" si="159"/>
        <v>#N/A</v>
      </c>
      <c r="AI211" s="6" t="e">
        <f t="shared" si="160"/>
        <v>#N/A</v>
      </c>
      <c r="AJ211" s="6" t="e">
        <f t="shared" si="161"/>
        <v>#N/A</v>
      </c>
      <c r="AK211" s="6" t="e">
        <f t="shared" si="162"/>
        <v>#N/A</v>
      </c>
      <c r="AL211" s="6" t="e">
        <f t="shared" si="163"/>
        <v>#N/A</v>
      </c>
      <c r="AM211" s="6" t="e">
        <f t="shared" si="164"/>
        <v>#N/A</v>
      </c>
      <c r="AN211" s="6" t="e">
        <f t="shared" si="165"/>
        <v>#N/A</v>
      </c>
      <c r="AO211" s="6" t="e">
        <f t="shared" si="166"/>
        <v>#N/A</v>
      </c>
      <c r="AP211" s="8" t="e">
        <f t="shared" si="167"/>
        <v>#N/A</v>
      </c>
      <c r="AQ211" s="8" t="e">
        <f t="shared" si="168"/>
        <v>#N/A</v>
      </c>
      <c r="AR211" s="6" t="e">
        <f t="shared" si="169"/>
        <v>#N/A</v>
      </c>
      <c r="AS211" s="42" t="e">
        <f t="shared" si="170"/>
        <v>#N/A</v>
      </c>
      <c r="AT211" s="6" t="e">
        <f t="shared" si="171"/>
        <v>#N/A</v>
      </c>
      <c r="AU211" s="6" t="e">
        <f t="shared" si="172"/>
        <v>#N/A</v>
      </c>
      <c r="AV211" s="6" t="e">
        <f t="shared" si="173"/>
        <v>#N/A</v>
      </c>
      <c r="AW211" s="6" t="e">
        <f t="shared" si="174"/>
        <v>#N/A</v>
      </c>
      <c r="AX211" s="6" t="e">
        <f t="shared" si="175"/>
        <v>#N/A</v>
      </c>
      <c r="AY211" s="6" t="e">
        <f t="shared" si="176"/>
        <v>#N/A</v>
      </c>
      <c r="AZ211" s="6" t="e">
        <f t="shared" si="177"/>
        <v>#N/A</v>
      </c>
      <c r="BA211" s="6" t="e">
        <f t="shared" si="178"/>
        <v>#N/A</v>
      </c>
      <c r="BB211" s="6" t="e">
        <f t="shared" si="179"/>
        <v>#N/A</v>
      </c>
      <c r="BC211" s="6" t="e">
        <f t="shared" si="180"/>
        <v>#N/A</v>
      </c>
      <c r="BD211" s="6" t="e">
        <f t="shared" si="181"/>
        <v>#N/A</v>
      </c>
      <c r="BE211" s="6" t="e">
        <f t="shared" si="182"/>
        <v>#N/A</v>
      </c>
      <c r="BF211" s="6" t="e">
        <f t="shared" si="183"/>
        <v>#N/A</v>
      </c>
      <c r="BG211" s="6" t="e">
        <f t="shared" si="184"/>
        <v>#N/A</v>
      </c>
      <c r="BH211" s="6" t="e">
        <f t="shared" si="185"/>
        <v>#N/A</v>
      </c>
      <c r="BI211" s="6" t="e">
        <f t="shared" si="186"/>
        <v>#N/A</v>
      </c>
      <c r="BJ211" s="6" t="e">
        <f t="shared" si="191"/>
        <v>#N/A</v>
      </c>
      <c r="BK211" s="6" t="e">
        <f t="shared" si="191"/>
        <v>#N/A</v>
      </c>
      <c r="BL211" s="6" t="e">
        <f t="shared" si="191"/>
        <v>#N/A</v>
      </c>
      <c r="BM211" s="6" t="e">
        <f t="shared" si="191"/>
        <v>#N/A</v>
      </c>
      <c r="BN211" s="6" t="e">
        <f t="shared" si="191"/>
        <v>#N/A</v>
      </c>
      <c r="BO211" s="6" t="e">
        <f t="shared" si="191"/>
        <v>#N/A</v>
      </c>
      <c r="BP211" s="6" t="e">
        <f t="shared" si="191"/>
        <v>#N/A</v>
      </c>
      <c r="BQ211" s="6" t="e">
        <f t="shared" si="191"/>
        <v>#N/A</v>
      </c>
      <c r="BR211" s="6" t="e">
        <f t="shared" si="191"/>
        <v>#N/A</v>
      </c>
      <c r="BS211" s="6" t="e">
        <f t="shared" si="191"/>
        <v>#N/A</v>
      </c>
      <c r="BT211" s="6" t="e">
        <f t="shared" si="190"/>
        <v>#N/A</v>
      </c>
      <c r="BU211" s="6" t="e">
        <f t="shared" si="190"/>
        <v>#N/A</v>
      </c>
      <c r="BV211" s="6" t="e">
        <f t="shared" si="190"/>
        <v>#N/A</v>
      </c>
      <c r="BW211" s="6" t="e">
        <f t="shared" si="190"/>
        <v>#N/A</v>
      </c>
      <c r="BX211" s="6" t="e">
        <f t="shared" si="190"/>
        <v>#N/A</v>
      </c>
      <c r="BY211" s="6" t="e">
        <f t="shared" si="190"/>
        <v>#N/A</v>
      </c>
      <c r="BZ211" s="6" t="e">
        <f t="shared" si="190"/>
        <v>#N/A</v>
      </c>
      <c r="CA211" s="6" t="e">
        <f t="shared" si="190"/>
        <v>#N/A</v>
      </c>
      <c r="CB211" s="6" t="e">
        <f t="shared" si="190"/>
        <v>#N/A</v>
      </c>
    </row>
    <row r="212" spans="1:80" hidden="1" x14ac:dyDescent="0.2">
      <c r="A212" s="6">
        <v>210</v>
      </c>
      <c r="B212" s="6" t="b">
        <v>1</v>
      </c>
      <c r="C212" s="6" t="s">
        <v>1120</v>
      </c>
      <c r="D212" s="6" t="s">
        <v>1000</v>
      </c>
      <c r="E212" s="6" t="s">
        <v>350</v>
      </c>
      <c r="F212" s="6" t="s">
        <v>1117</v>
      </c>
      <c r="G212" s="7">
        <v>5</v>
      </c>
      <c r="H212" s="7" t="s">
        <v>628</v>
      </c>
      <c r="I212" s="7" t="s">
        <v>991</v>
      </c>
      <c r="J212" s="6" t="s">
        <v>992</v>
      </c>
      <c r="K212" s="6" t="s">
        <v>570</v>
      </c>
      <c r="L212" s="10">
        <v>10.996</v>
      </c>
      <c r="M212" s="6">
        <v>14</v>
      </c>
      <c r="N212" s="6">
        <v>42</v>
      </c>
      <c r="O212" s="25" t="s">
        <v>995</v>
      </c>
      <c r="P212" s="25">
        <v>150</v>
      </c>
      <c r="Q212" s="8">
        <f t="shared" si="192"/>
        <v>149.99948072026191</v>
      </c>
      <c r="R212">
        <v>6</v>
      </c>
      <c r="S212" s="25">
        <v>8.5</v>
      </c>
      <c r="T212" s="25">
        <v>3.17</v>
      </c>
      <c r="U212" s="25">
        <v>3</v>
      </c>
      <c r="V212" s="25">
        <v>500</v>
      </c>
      <c r="W212" s="6" t="s">
        <v>1078</v>
      </c>
      <c r="Y212" s="25">
        <v>352.51</v>
      </c>
      <c r="Z212" s="25">
        <f t="shared" si="157"/>
        <v>4.6790000000000003</v>
      </c>
      <c r="AA212" s="6" t="s">
        <v>572</v>
      </c>
      <c r="AB212" s="9" t="s">
        <v>298</v>
      </c>
      <c r="AC212" s="9" t="s">
        <v>1079</v>
      </c>
      <c r="AD212" s="6">
        <v>352.303</v>
      </c>
      <c r="AE212" s="12">
        <v>4.6100000000000003</v>
      </c>
      <c r="AF212" s="6" t="e">
        <f t="shared" si="158"/>
        <v>#N/A</v>
      </c>
      <c r="AG212" s="11">
        <f t="shared" si="187"/>
        <v>0.98467470140205238</v>
      </c>
      <c r="AH212" s="6" t="e">
        <f t="shared" si="159"/>
        <v>#N/A</v>
      </c>
      <c r="AI212" s="6" t="e">
        <f t="shared" si="160"/>
        <v>#N/A</v>
      </c>
      <c r="AJ212" s="6" t="e">
        <f t="shared" si="161"/>
        <v>#N/A</v>
      </c>
      <c r="AK212" s="6" t="e">
        <f t="shared" si="162"/>
        <v>#N/A</v>
      </c>
      <c r="AL212" s="6" t="e">
        <f t="shared" si="163"/>
        <v>#N/A</v>
      </c>
      <c r="AM212" s="6" t="e">
        <f t="shared" si="164"/>
        <v>#N/A</v>
      </c>
      <c r="AN212" s="6" t="e">
        <f t="shared" si="165"/>
        <v>#N/A</v>
      </c>
      <c r="AO212" s="6" t="e">
        <f t="shared" si="166"/>
        <v>#N/A</v>
      </c>
      <c r="AP212" s="8" t="e">
        <f t="shared" si="167"/>
        <v>#N/A</v>
      </c>
      <c r="AQ212" s="8" t="e">
        <f t="shared" si="168"/>
        <v>#N/A</v>
      </c>
      <c r="AR212" s="6" t="e">
        <f t="shared" si="169"/>
        <v>#N/A</v>
      </c>
      <c r="AS212" s="42" t="e">
        <f t="shared" si="170"/>
        <v>#N/A</v>
      </c>
      <c r="AT212" s="6" t="e">
        <f t="shared" si="171"/>
        <v>#N/A</v>
      </c>
      <c r="AU212" s="6" t="e">
        <f t="shared" si="172"/>
        <v>#N/A</v>
      </c>
      <c r="AV212" s="6" t="e">
        <f t="shared" si="173"/>
        <v>#N/A</v>
      </c>
      <c r="AW212" s="6" t="e">
        <f t="shared" si="174"/>
        <v>#N/A</v>
      </c>
      <c r="AX212" s="6" t="e">
        <f t="shared" si="175"/>
        <v>#N/A</v>
      </c>
      <c r="AY212" s="6" t="e">
        <f t="shared" si="176"/>
        <v>#N/A</v>
      </c>
      <c r="AZ212" s="6" t="e">
        <f t="shared" si="177"/>
        <v>#N/A</v>
      </c>
      <c r="BA212" s="6" t="e">
        <f t="shared" si="178"/>
        <v>#N/A</v>
      </c>
      <c r="BB212" s="6" t="e">
        <f t="shared" si="179"/>
        <v>#N/A</v>
      </c>
      <c r="BC212" s="6" t="e">
        <f t="shared" si="180"/>
        <v>#N/A</v>
      </c>
      <c r="BD212" s="6" t="e">
        <f t="shared" si="181"/>
        <v>#N/A</v>
      </c>
      <c r="BE212" s="6" t="e">
        <f t="shared" si="182"/>
        <v>#N/A</v>
      </c>
      <c r="BF212" s="6" t="e">
        <f t="shared" si="183"/>
        <v>#N/A</v>
      </c>
      <c r="BG212" s="6" t="e">
        <f t="shared" si="184"/>
        <v>#N/A</v>
      </c>
      <c r="BH212" s="6" t="e">
        <f t="shared" si="185"/>
        <v>#N/A</v>
      </c>
      <c r="BI212" s="6" t="e">
        <f t="shared" si="186"/>
        <v>#N/A</v>
      </c>
      <c r="BJ212" s="6" t="e">
        <f t="shared" si="191"/>
        <v>#N/A</v>
      </c>
      <c r="BK212" s="6" t="e">
        <f t="shared" si="191"/>
        <v>#N/A</v>
      </c>
      <c r="BL212" s="6" t="e">
        <f t="shared" si="191"/>
        <v>#N/A</v>
      </c>
      <c r="BM212" s="6" t="e">
        <f t="shared" si="191"/>
        <v>#N/A</v>
      </c>
      <c r="BN212" s="6" t="e">
        <f t="shared" si="191"/>
        <v>#N/A</v>
      </c>
      <c r="BO212" s="6" t="e">
        <f t="shared" si="191"/>
        <v>#N/A</v>
      </c>
      <c r="BP212" s="6" t="e">
        <f t="shared" si="191"/>
        <v>#N/A</v>
      </c>
      <c r="BQ212" s="6" t="e">
        <f t="shared" si="191"/>
        <v>#N/A</v>
      </c>
      <c r="BR212" s="6" t="e">
        <f t="shared" si="191"/>
        <v>#N/A</v>
      </c>
      <c r="BS212" s="6" t="e">
        <f t="shared" si="191"/>
        <v>#N/A</v>
      </c>
      <c r="BT212" s="6" t="e">
        <f t="shared" si="190"/>
        <v>#N/A</v>
      </c>
      <c r="BU212" s="6" t="e">
        <f t="shared" si="190"/>
        <v>#N/A</v>
      </c>
      <c r="BV212" s="6" t="e">
        <f t="shared" si="190"/>
        <v>#N/A</v>
      </c>
      <c r="BW212" s="6" t="e">
        <f t="shared" si="190"/>
        <v>#N/A</v>
      </c>
      <c r="BX212" s="6" t="e">
        <f t="shared" si="190"/>
        <v>#N/A</v>
      </c>
      <c r="BY212" s="6" t="e">
        <f t="shared" si="190"/>
        <v>#N/A</v>
      </c>
      <c r="BZ212" s="6" t="e">
        <f t="shared" si="190"/>
        <v>#N/A</v>
      </c>
      <c r="CA212" s="6" t="e">
        <f t="shared" si="190"/>
        <v>#N/A</v>
      </c>
      <c r="CB212" s="6" t="e">
        <f t="shared" si="190"/>
        <v>#N/A</v>
      </c>
    </row>
    <row r="213" spans="1:80" hidden="1" x14ac:dyDescent="0.2">
      <c r="A213" s="6">
        <v>211</v>
      </c>
      <c r="B213" s="6" t="b">
        <v>1</v>
      </c>
      <c r="C213" s="6" t="s">
        <v>1128</v>
      </c>
      <c r="D213" s="6" t="s">
        <v>1000</v>
      </c>
      <c r="E213" s="6" t="s">
        <v>350</v>
      </c>
      <c r="F213" s="6" t="s">
        <v>1124</v>
      </c>
      <c r="G213" s="7">
        <v>5</v>
      </c>
      <c r="H213" s="7" t="s">
        <v>628</v>
      </c>
      <c r="I213" s="7" t="s">
        <v>991</v>
      </c>
      <c r="J213" s="6" t="s">
        <v>999</v>
      </c>
      <c r="K213" s="6" t="s">
        <v>570</v>
      </c>
      <c r="L213" s="10">
        <v>10.996</v>
      </c>
      <c r="M213" s="6">
        <v>14</v>
      </c>
      <c r="N213" s="6">
        <v>43</v>
      </c>
      <c r="O213" s="25" t="s">
        <v>994</v>
      </c>
      <c r="P213" s="25">
        <v>250</v>
      </c>
      <c r="Q213" s="8">
        <f t="shared" si="192"/>
        <v>249.99336485994905</v>
      </c>
      <c r="R213">
        <v>7</v>
      </c>
      <c r="S213" s="25">
        <v>2</v>
      </c>
      <c r="T213" s="25">
        <v>14.37</v>
      </c>
      <c r="U213" s="25">
        <v>15</v>
      </c>
      <c r="V213" s="25">
        <v>2000</v>
      </c>
      <c r="W213" s="6" t="s">
        <v>1080</v>
      </c>
      <c r="Y213" s="25">
        <v>186.04</v>
      </c>
      <c r="Z213" s="25">
        <f t="shared" si="157"/>
        <v>14.776</v>
      </c>
      <c r="AA213" s="6" t="s">
        <v>572</v>
      </c>
      <c r="AB213" s="9" t="s">
        <v>289</v>
      </c>
      <c r="AC213" s="9" t="s">
        <v>1129</v>
      </c>
      <c r="AD213" s="6">
        <v>167.614</v>
      </c>
      <c r="AE213" s="12">
        <v>16.920000000000002</v>
      </c>
      <c r="AF213" s="6" t="e">
        <f t="shared" si="158"/>
        <v>#N/A</v>
      </c>
      <c r="AG213" s="11">
        <f t="shared" si="187"/>
        <v>1.0316857591098527</v>
      </c>
      <c r="AH213" s="6" t="e">
        <f>VLOOKUP($C215,pIdata,3,FALSE)</f>
        <v>#N/A</v>
      </c>
      <c r="AI213" s="6" t="e">
        <f>VLOOKUP($C215,iceAreaData,4,FALSE)</f>
        <v>#N/A</v>
      </c>
      <c r="AJ213" s="6" t="e">
        <f>VLOOKUP($C215,iceAreaData,5,FALSE)</f>
        <v>#N/A</v>
      </c>
      <c r="AK213" s="6" t="e">
        <f t="shared" ref="AK213:AO214" si="193">VLOOKUP($C215,intactMSdata,COLUMN()-COLUMN($AK$3)+4,FALSE)</f>
        <v>#N/A</v>
      </c>
      <c r="AL213" s="6" t="e">
        <f t="shared" si="193"/>
        <v>#N/A</v>
      </c>
      <c r="AM213" s="6" t="e">
        <f t="shared" si="193"/>
        <v>#N/A</v>
      </c>
      <c r="AN213" s="6" t="e">
        <f t="shared" si="193"/>
        <v>#N/A</v>
      </c>
      <c r="AO213" s="6" t="e">
        <f t="shared" si="193"/>
        <v>#N/A</v>
      </c>
      <c r="AP213" s="8" t="e">
        <f>VLOOKUP($C215,dataSEC,2,FALSE)</f>
        <v>#N/A</v>
      </c>
      <c r="AQ213" s="8" t="e">
        <f>VLOOKUP($C215,dataSEC,3,FALSE)</f>
        <v>#N/A</v>
      </c>
      <c r="AR213" s="6" t="e">
        <f>VLOOKUP($C215,dataSEC,4,FALSE)</f>
        <v>#N/A</v>
      </c>
      <c r="AS213" s="42" t="e">
        <f>VLOOKUP(C215,data_HCP,2,FALSE)</f>
        <v>#N/A</v>
      </c>
      <c r="AT213" s="6" t="e">
        <f t="shared" ref="AT213:BA214" si="194">VLOOKUP($C215,dataPhCEX,COLUMN()-COLUMN($AT$3)+2,FALSE)</f>
        <v>#N/A</v>
      </c>
      <c r="AU213" s="6" t="e">
        <f t="shared" si="194"/>
        <v>#N/A</v>
      </c>
      <c r="AV213" s="6" t="e">
        <f t="shared" si="194"/>
        <v>#N/A</v>
      </c>
      <c r="AW213" s="6" t="e">
        <f t="shared" si="194"/>
        <v>#N/A</v>
      </c>
      <c r="AX213" s="6" t="e">
        <f t="shared" si="194"/>
        <v>#N/A</v>
      </c>
      <c r="AY213" s="6" t="e">
        <f t="shared" si="194"/>
        <v>#N/A</v>
      </c>
      <c r="AZ213" s="6" t="e">
        <f t="shared" si="194"/>
        <v>#N/A</v>
      </c>
      <c r="BA213" s="6" t="e">
        <f t="shared" si="194"/>
        <v>#N/A</v>
      </c>
      <c r="BB213" s="6" t="e">
        <f>VLOOKUP($C215,data_nrCESDS,3,FALSE)</f>
        <v>#N/A</v>
      </c>
      <c r="BC213" s="6" t="e">
        <f>VLOOKUP($C215,data_nrCESDS,5,FALSE)</f>
        <v>#N/A</v>
      </c>
      <c r="BD213" s="6" t="e">
        <f>VLOOKUP($C215,data_nrCESDS,14,FALSE)</f>
        <v>#N/A</v>
      </c>
      <c r="BE213" s="6" t="e">
        <f>VLOOKUP($C215,data_nrCESDS,15,FALSE)</f>
        <v>#N/A</v>
      </c>
      <c r="BF213" s="6" t="e">
        <f t="shared" ref="BF213:BI214" si="195">VLOOKUP($C215,rCESDSdata,COLUMN()-COLUMN($BF$3)+2,FALSE)</f>
        <v>#N/A</v>
      </c>
      <c r="BG213" s="6" t="e">
        <f t="shared" si="195"/>
        <v>#N/A</v>
      </c>
      <c r="BH213" s="6" t="e">
        <f t="shared" si="195"/>
        <v>#N/A</v>
      </c>
      <c r="BI213" s="6" t="e">
        <f t="shared" si="195"/>
        <v>#N/A</v>
      </c>
      <c r="BJ213" s="6" t="e">
        <f t="shared" si="191"/>
        <v>#N/A</v>
      </c>
      <c r="BK213" s="6" t="e">
        <f t="shared" si="191"/>
        <v>#N/A</v>
      </c>
      <c r="BL213" s="6" t="e">
        <f t="shared" si="191"/>
        <v>#N/A</v>
      </c>
      <c r="BM213" s="6" t="e">
        <f t="shared" si="191"/>
        <v>#N/A</v>
      </c>
      <c r="BN213" s="6" t="e">
        <f t="shared" si="191"/>
        <v>#N/A</v>
      </c>
      <c r="BO213" s="6" t="e">
        <f t="shared" si="191"/>
        <v>#N/A</v>
      </c>
      <c r="BP213" s="6" t="e">
        <f t="shared" si="191"/>
        <v>#N/A</v>
      </c>
      <c r="BQ213" s="6" t="e">
        <f t="shared" si="191"/>
        <v>#N/A</v>
      </c>
      <c r="BR213" s="6" t="e">
        <f t="shared" si="191"/>
        <v>#N/A</v>
      </c>
      <c r="BS213" s="6" t="e">
        <f t="shared" si="191"/>
        <v>#N/A</v>
      </c>
      <c r="BT213" s="6" t="e">
        <f t="shared" si="190"/>
        <v>#N/A</v>
      </c>
      <c r="BU213" s="6" t="e">
        <f t="shared" si="190"/>
        <v>#N/A</v>
      </c>
      <c r="BV213" s="6" t="e">
        <f t="shared" si="190"/>
        <v>#N/A</v>
      </c>
      <c r="BW213" s="6" t="e">
        <f t="shared" si="190"/>
        <v>#N/A</v>
      </c>
      <c r="BX213" s="6" t="e">
        <f t="shared" si="190"/>
        <v>#N/A</v>
      </c>
      <c r="BY213" s="6" t="e">
        <f t="shared" si="190"/>
        <v>#N/A</v>
      </c>
      <c r="BZ213" s="6" t="e">
        <f t="shared" si="190"/>
        <v>#N/A</v>
      </c>
      <c r="CA213" s="6" t="e">
        <f t="shared" si="190"/>
        <v>#N/A</v>
      </c>
      <c r="CB213" s="6" t="e">
        <f t="shared" si="190"/>
        <v>#N/A</v>
      </c>
    </row>
    <row r="214" spans="1:80" s="12" customFormat="1" hidden="1" x14ac:dyDescent="0.2">
      <c r="A214" s="6">
        <v>212</v>
      </c>
      <c r="B214" s="6" t="b">
        <v>1</v>
      </c>
      <c r="C214" s="6" t="s">
        <v>1121</v>
      </c>
      <c r="D214" s="6" t="s">
        <v>1000</v>
      </c>
      <c r="E214" s="6" t="s">
        <v>350</v>
      </c>
      <c r="F214" s="6" t="s">
        <v>1117</v>
      </c>
      <c r="G214" s="7">
        <v>6</v>
      </c>
      <c r="H214" s="7" t="s">
        <v>628</v>
      </c>
      <c r="I214" s="7" t="s">
        <v>991</v>
      </c>
      <c r="J214" s="6"/>
      <c r="K214" s="6" t="s">
        <v>570</v>
      </c>
      <c r="L214" s="10">
        <v>10.996</v>
      </c>
      <c r="M214" s="6">
        <v>14</v>
      </c>
      <c r="N214" s="6">
        <v>44</v>
      </c>
      <c r="O214" s="25" t="s">
        <v>995</v>
      </c>
      <c r="P214" s="25">
        <v>250</v>
      </c>
      <c r="Q214" s="8">
        <f>Z214*Y214/L214</f>
        <v>244.2645034558021</v>
      </c>
      <c r="R214" s="12">
        <v>6</v>
      </c>
      <c r="S214" s="25">
        <v>2</v>
      </c>
      <c r="T214" s="25">
        <v>9.27</v>
      </c>
      <c r="U214" s="25">
        <v>9</v>
      </c>
      <c r="V214" s="25">
        <v>1300</v>
      </c>
      <c r="W214" s="6" t="s">
        <v>1122</v>
      </c>
      <c r="Y214" s="25">
        <v>187.88</v>
      </c>
      <c r="Z214" s="25">
        <f t="shared" si="157"/>
        <v>14.295999999999999</v>
      </c>
      <c r="AA214" s="6" t="s">
        <v>572</v>
      </c>
      <c r="AB214" s="9" t="s">
        <v>292</v>
      </c>
      <c r="AC214" s="9" t="s">
        <v>291</v>
      </c>
      <c r="AD214" s="6">
        <v>179.66499999999999</v>
      </c>
      <c r="AE214" s="12">
        <v>16.07</v>
      </c>
      <c r="AF214" s="6" t="e">
        <f t="shared" si="158"/>
        <v>#N/A</v>
      </c>
      <c r="AG214" s="11">
        <f t="shared" ref="AG214" si="196">(AE214*AD214)/(Z214*Y214)</f>
        <v>1.0749401079508893</v>
      </c>
      <c r="AH214" s="6" t="e">
        <f>VLOOKUP($C216,pIdata,3,FALSE)</f>
        <v>#N/A</v>
      </c>
      <c r="AI214" s="6" t="e">
        <f>VLOOKUP($C216,iceAreaData,4,FALSE)</f>
        <v>#N/A</v>
      </c>
      <c r="AJ214" s="6" t="e">
        <f>VLOOKUP($C216,iceAreaData,5,FALSE)</f>
        <v>#N/A</v>
      </c>
      <c r="AK214" s="6" t="e">
        <f t="shared" si="193"/>
        <v>#N/A</v>
      </c>
      <c r="AL214" s="6" t="e">
        <f t="shared" si="193"/>
        <v>#N/A</v>
      </c>
      <c r="AM214" s="6" t="e">
        <f t="shared" si="193"/>
        <v>#N/A</v>
      </c>
      <c r="AN214" s="6" t="e">
        <f t="shared" si="193"/>
        <v>#N/A</v>
      </c>
      <c r="AO214" s="6" t="e">
        <f t="shared" si="193"/>
        <v>#N/A</v>
      </c>
      <c r="AP214" s="8" t="e">
        <f>VLOOKUP($C216,dataSEC,2,FALSE)</f>
        <v>#N/A</v>
      </c>
      <c r="AQ214" s="8" t="e">
        <f>VLOOKUP($C216,dataSEC,3,FALSE)</f>
        <v>#N/A</v>
      </c>
      <c r="AR214" s="6" t="e">
        <f>VLOOKUP($C216,dataSEC,4,FALSE)</f>
        <v>#N/A</v>
      </c>
      <c r="AS214" s="42" t="e">
        <f>VLOOKUP(C216,data_HCP,2,FALSE)</f>
        <v>#N/A</v>
      </c>
      <c r="AT214" s="6" t="e">
        <f t="shared" si="194"/>
        <v>#N/A</v>
      </c>
      <c r="AU214" s="6" t="e">
        <f t="shared" si="194"/>
        <v>#N/A</v>
      </c>
      <c r="AV214" s="6" t="e">
        <f t="shared" si="194"/>
        <v>#N/A</v>
      </c>
      <c r="AW214" s="6" t="e">
        <f t="shared" si="194"/>
        <v>#N/A</v>
      </c>
      <c r="AX214" s="6" t="e">
        <f t="shared" si="194"/>
        <v>#N/A</v>
      </c>
      <c r="AY214" s="6" t="e">
        <f t="shared" si="194"/>
        <v>#N/A</v>
      </c>
      <c r="AZ214" s="6" t="e">
        <f t="shared" si="194"/>
        <v>#N/A</v>
      </c>
      <c r="BA214" s="6" t="e">
        <f t="shared" si="194"/>
        <v>#N/A</v>
      </c>
      <c r="BB214" s="6" t="e">
        <f>VLOOKUP($C216,data_nrCESDS,3,FALSE)</f>
        <v>#N/A</v>
      </c>
      <c r="BC214" s="6" t="e">
        <f>VLOOKUP($C216,data_nrCESDS,5,FALSE)</f>
        <v>#N/A</v>
      </c>
      <c r="BD214" s="6" t="e">
        <f>VLOOKUP($C216,data_nrCESDS,14,FALSE)</f>
        <v>#N/A</v>
      </c>
      <c r="BE214" s="6" t="e">
        <f>VLOOKUP($C216,data_nrCESDS,15,FALSE)</f>
        <v>#N/A</v>
      </c>
      <c r="BF214" s="6" t="e">
        <f t="shared" si="195"/>
        <v>#N/A</v>
      </c>
      <c r="BG214" s="6" t="e">
        <f t="shared" si="195"/>
        <v>#N/A</v>
      </c>
      <c r="BH214" s="6" t="e">
        <f t="shared" si="195"/>
        <v>#N/A</v>
      </c>
      <c r="BI214" s="6" t="e">
        <f t="shared" si="195"/>
        <v>#N/A</v>
      </c>
      <c r="BJ214" s="6" t="e">
        <f t="shared" si="191"/>
        <v>#N/A</v>
      </c>
      <c r="BK214" s="6" t="e">
        <f t="shared" si="191"/>
        <v>#N/A</v>
      </c>
      <c r="BL214" s="6" t="e">
        <f t="shared" si="191"/>
        <v>#N/A</v>
      </c>
      <c r="BM214" s="6" t="e">
        <f t="shared" si="191"/>
        <v>#N/A</v>
      </c>
      <c r="BN214" s="6" t="e">
        <f t="shared" si="191"/>
        <v>#N/A</v>
      </c>
      <c r="BO214" s="6" t="e">
        <f t="shared" si="191"/>
        <v>#N/A</v>
      </c>
      <c r="BP214" s="6" t="e">
        <f t="shared" si="191"/>
        <v>#N/A</v>
      </c>
      <c r="BQ214" s="6" t="e">
        <f t="shared" si="191"/>
        <v>#N/A</v>
      </c>
      <c r="BR214" s="6" t="e">
        <f t="shared" si="191"/>
        <v>#N/A</v>
      </c>
      <c r="BS214" s="6" t="e">
        <f t="shared" si="191"/>
        <v>#N/A</v>
      </c>
      <c r="BT214" s="6" t="e">
        <f t="shared" si="190"/>
        <v>#N/A</v>
      </c>
      <c r="BU214" s="6" t="e">
        <f t="shared" si="190"/>
        <v>#N/A</v>
      </c>
      <c r="BV214" s="6" t="e">
        <f t="shared" si="190"/>
        <v>#N/A</v>
      </c>
      <c r="BW214" s="6" t="e">
        <f t="shared" si="190"/>
        <v>#N/A</v>
      </c>
      <c r="BX214" s="6" t="e">
        <f t="shared" si="190"/>
        <v>#N/A</v>
      </c>
      <c r="BY214" s="6" t="e">
        <f t="shared" si="190"/>
        <v>#N/A</v>
      </c>
      <c r="BZ214" s="6" t="e">
        <f t="shared" si="190"/>
        <v>#N/A</v>
      </c>
      <c r="CA214" s="6" t="e">
        <f t="shared" si="190"/>
        <v>#N/A</v>
      </c>
      <c r="CB214" s="6" t="e">
        <f t="shared" si="190"/>
        <v>#N/A</v>
      </c>
    </row>
    <row r="215" spans="1:80" s="50" customFormat="1" hidden="1" x14ac:dyDescent="0.2">
      <c r="A215" s="43">
        <v>213</v>
      </c>
      <c r="B215" s="43" t="b">
        <v>1</v>
      </c>
      <c r="C215" s="51" t="s">
        <v>1011</v>
      </c>
      <c r="D215" s="43" t="s">
        <v>1010</v>
      </c>
      <c r="E215" s="43" t="s">
        <v>350</v>
      </c>
      <c r="F215" s="43" t="s">
        <v>1006</v>
      </c>
      <c r="G215" s="44">
        <v>1</v>
      </c>
      <c r="H215" s="44" t="s">
        <v>628</v>
      </c>
      <c r="I215" s="44" t="s">
        <v>983</v>
      </c>
      <c r="J215" s="43" t="s">
        <v>999</v>
      </c>
      <c r="K215" s="43" t="s">
        <v>570</v>
      </c>
      <c r="L215" s="45">
        <v>10.996</v>
      </c>
      <c r="M215" s="43">
        <v>14</v>
      </c>
      <c r="N215" s="43"/>
      <c r="O215" s="51" t="s">
        <v>994</v>
      </c>
      <c r="P215" s="51">
        <v>50</v>
      </c>
      <c r="Q215" s="46">
        <f>Z215*Y215/L215</f>
        <v>49.999518006547824</v>
      </c>
      <c r="R215" s="50">
        <v>6</v>
      </c>
      <c r="S215" s="51">
        <v>2</v>
      </c>
      <c r="T215" s="51">
        <v>2.25</v>
      </c>
      <c r="U215" s="51">
        <v>3</v>
      </c>
      <c r="V215" s="51">
        <v>600</v>
      </c>
      <c r="W215" s="51" t="s">
        <v>1007</v>
      </c>
      <c r="Y215" s="51">
        <v>114.66</v>
      </c>
      <c r="Z215" s="45">
        <f t="shared" si="157"/>
        <v>4.7949999999999999</v>
      </c>
      <c r="AA215" s="43" t="s">
        <v>572</v>
      </c>
      <c r="AB215" s="51" t="s">
        <v>219</v>
      </c>
      <c r="AC215" s="51" t="s">
        <v>219</v>
      </c>
      <c r="AD215" s="51">
        <v>14.952</v>
      </c>
      <c r="AE215" s="51">
        <v>0.23</v>
      </c>
      <c r="AF215" s="43" t="e">
        <f t="shared" si="158"/>
        <v>#N/A</v>
      </c>
      <c r="AG215" s="48">
        <f t="shared" ref="AG215:AG222" si="197">(AE215*AD215)/(Z215*Y215)</f>
        <v>6.2549893623929089E-3</v>
      </c>
      <c r="AH215" s="43" t="e">
        <f t="shared" si="159"/>
        <v>#N/A</v>
      </c>
      <c r="AI215" s="43" t="e">
        <f t="shared" si="160"/>
        <v>#N/A</v>
      </c>
      <c r="AJ215" s="43" t="e">
        <f t="shared" si="161"/>
        <v>#N/A</v>
      </c>
      <c r="AK215" s="43" t="e">
        <f t="shared" si="162"/>
        <v>#N/A</v>
      </c>
      <c r="AL215" s="43" t="e">
        <f t="shared" si="163"/>
        <v>#N/A</v>
      </c>
      <c r="AM215" s="43" t="e">
        <f t="shared" si="164"/>
        <v>#N/A</v>
      </c>
      <c r="AN215" s="43" t="e">
        <f t="shared" si="165"/>
        <v>#N/A</v>
      </c>
      <c r="AO215" s="43" t="e">
        <f t="shared" si="166"/>
        <v>#N/A</v>
      </c>
      <c r="AP215" s="46" t="e">
        <f t="shared" si="167"/>
        <v>#N/A</v>
      </c>
      <c r="AQ215" s="46" t="e">
        <f t="shared" si="168"/>
        <v>#N/A</v>
      </c>
      <c r="AR215" s="43" t="e">
        <f t="shared" si="169"/>
        <v>#N/A</v>
      </c>
      <c r="AS215" s="49" t="e">
        <f t="shared" si="170"/>
        <v>#N/A</v>
      </c>
      <c r="AT215" s="43" t="e">
        <f t="shared" si="171"/>
        <v>#N/A</v>
      </c>
      <c r="AU215" s="43" t="e">
        <f t="shared" si="172"/>
        <v>#N/A</v>
      </c>
      <c r="AV215" s="43" t="e">
        <f t="shared" si="173"/>
        <v>#N/A</v>
      </c>
      <c r="AW215" s="43" t="e">
        <f t="shared" si="174"/>
        <v>#N/A</v>
      </c>
      <c r="AX215" s="43" t="e">
        <f t="shared" si="175"/>
        <v>#N/A</v>
      </c>
      <c r="AY215" s="43" t="e">
        <f t="shared" si="176"/>
        <v>#N/A</v>
      </c>
      <c r="AZ215" s="43" t="e">
        <f t="shared" si="177"/>
        <v>#N/A</v>
      </c>
      <c r="BA215" s="43" t="e">
        <f t="shared" si="178"/>
        <v>#N/A</v>
      </c>
      <c r="BB215" s="43" t="e">
        <f t="shared" si="179"/>
        <v>#N/A</v>
      </c>
      <c r="BC215" s="43" t="e">
        <f t="shared" si="180"/>
        <v>#N/A</v>
      </c>
      <c r="BD215" s="43" t="e">
        <f t="shared" si="181"/>
        <v>#N/A</v>
      </c>
      <c r="BE215" s="43" t="e">
        <f t="shared" si="182"/>
        <v>#N/A</v>
      </c>
      <c r="BF215" s="43" t="e">
        <f t="shared" si="183"/>
        <v>#N/A</v>
      </c>
      <c r="BG215" s="43" t="e">
        <f t="shared" si="184"/>
        <v>#N/A</v>
      </c>
      <c r="BH215" s="43" t="e">
        <f t="shared" si="185"/>
        <v>#N/A</v>
      </c>
      <c r="BI215" s="43" t="e">
        <f t="shared" si="186"/>
        <v>#N/A</v>
      </c>
      <c r="BJ215" s="6" t="e">
        <f t="shared" si="191"/>
        <v>#N/A</v>
      </c>
      <c r="BK215" s="6" t="e">
        <f t="shared" si="191"/>
        <v>#N/A</v>
      </c>
      <c r="BL215" s="6" t="e">
        <f t="shared" si="191"/>
        <v>#N/A</v>
      </c>
      <c r="BM215" s="6" t="e">
        <f t="shared" si="191"/>
        <v>#N/A</v>
      </c>
      <c r="BN215" s="6" t="e">
        <f t="shared" si="191"/>
        <v>#N/A</v>
      </c>
      <c r="BO215" s="6" t="e">
        <f t="shared" si="191"/>
        <v>#N/A</v>
      </c>
      <c r="BP215" s="6" t="e">
        <f t="shared" si="191"/>
        <v>#N/A</v>
      </c>
      <c r="BQ215" s="6" t="e">
        <f t="shared" si="191"/>
        <v>#N/A</v>
      </c>
      <c r="BR215" s="6" t="e">
        <f t="shared" si="191"/>
        <v>#N/A</v>
      </c>
      <c r="BS215" s="6" t="e">
        <f t="shared" si="191"/>
        <v>#N/A</v>
      </c>
      <c r="BT215" s="6" t="e">
        <f t="shared" si="190"/>
        <v>#N/A</v>
      </c>
      <c r="BU215" s="6" t="e">
        <f t="shared" si="190"/>
        <v>#N/A</v>
      </c>
      <c r="BV215" s="6" t="e">
        <f t="shared" si="190"/>
        <v>#N/A</v>
      </c>
      <c r="BW215" s="6" t="e">
        <f t="shared" si="190"/>
        <v>#N/A</v>
      </c>
      <c r="BX215" s="6" t="e">
        <f t="shared" si="190"/>
        <v>#N/A</v>
      </c>
      <c r="BY215" s="6" t="e">
        <f t="shared" si="190"/>
        <v>#N/A</v>
      </c>
      <c r="BZ215" s="6" t="e">
        <f t="shared" si="190"/>
        <v>#N/A</v>
      </c>
      <c r="CA215" s="6" t="e">
        <f t="shared" si="190"/>
        <v>#N/A</v>
      </c>
      <c r="CB215" s="6" t="e">
        <f t="shared" si="190"/>
        <v>#N/A</v>
      </c>
    </row>
    <row r="216" spans="1:80" hidden="1" x14ac:dyDescent="0.2">
      <c r="A216" s="6">
        <v>214</v>
      </c>
      <c r="B216" s="6" t="b">
        <v>1</v>
      </c>
      <c r="C216" s="6" t="s">
        <v>1130</v>
      </c>
      <c r="D216" s="6" t="s">
        <v>1010</v>
      </c>
      <c r="E216" s="6" t="s">
        <v>350</v>
      </c>
      <c r="F216" s="6" t="s">
        <v>1124</v>
      </c>
      <c r="G216" s="7">
        <v>6</v>
      </c>
      <c r="K216" s="6" t="s">
        <v>570</v>
      </c>
      <c r="L216" s="10">
        <v>10.996</v>
      </c>
      <c r="O216" s="25" t="s">
        <v>994</v>
      </c>
      <c r="P216" s="25">
        <v>50</v>
      </c>
      <c r="Q216" s="66">
        <f>Z216*Y216/L216</f>
        <v>50.000781193161146</v>
      </c>
      <c r="R216">
        <v>7</v>
      </c>
      <c r="S216" s="25">
        <v>15</v>
      </c>
      <c r="T216" s="25">
        <v>3.37</v>
      </c>
      <c r="U216" s="25">
        <v>3</v>
      </c>
      <c r="V216" s="25">
        <v>600</v>
      </c>
      <c r="W216" s="6" t="s">
        <v>1046</v>
      </c>
      <c r="Y216" s="25">
        <v>118.01</v>
      </c>
      <c r="Z216" s="25">
        <f t="shared" si="157"/>
        <v>4.6589999999999998</v>
      </c>
      <c r="AA216" s="6" t="s">
        <v>572</v>
      </c>
      <c r="AB216" s="9" t="s">
        <v>291</v>
      </c>
      <c r="AC216" s="9" t="s">
        <v>291</v>
      </c>
      <c r="AD216" s="6">
        <v>10.529</v>
      </c>
      <c r="AE216" s="12">
        <v>1.02</v>
      </c>
      <c r="AF216" s="6" t="e">
        <f t="shared" si="158"/>
        <v>#N/A</v>
      </c>
      <c r="AG216" s="11">
        <f t="shared" si="197"/>
        <v>1.9533307036908972E-2</v>
      </c>
      <c r="AH216" s="6" t="e">
        <f t="shared" ref="AH216:AH222" si="198">VLOOKUP($C218,pIdata,3,FALSE)</f>
        <v>#N/A</v>
      </c>
      <c r="AI216" s="6" t="e">
        <f t="shared" ref="AI216:AI222" si="199">VLOOKUP($C218,iceAreaData,4,FALSE)</f>
        <v>#N/A</v>
      </c>
      <c r="AJ216" s="6" t="e">
        <f t="shared" ref="AJ216:AJ222" si="200">VLOOKUP($C218,iceAreaData,5,FALSE)</f>
        <v>#N/A</v>
      </c>
      <c r="AK216" s="6" t="e">
        <f t="shared" ref="AK216:AO222" si="201">VLOOKUP($C218,intactMSdata,COLUMN()-COLUMN($AK$3)+4,FALSE)</f>
        <v>#N/A</v>
      </c>
      <c r="AL216" s="6" t="e">
        <f t="shared" si="201"/>
        <v>#N/A</v>
      </c>
      <c r="AM216" s="6" t="e">
        <f t="shared" si="201"/>
        <v>#N/A</v>
      </c>
      <c r="AN216" s="6" t="e">
        <f t="shared" si="201"/>
        <v>#N/A</v>
      </c>
      <c r="AO216" s="6" t="e">
        <f t="shared" si="201"/>
        <v>#N/A</v>
      </c>
      <c r="AP216" s="8" t="e">
        <f t="shared" ref="AP216:AP222" si="202">VLOOKUP($C218,dataSEC,2,FALSE)</f>
        <v>#N/A</v>
      </c>
      <c r="AQ216" s="8" t="e">
        <f t="shared" ref="AQ216:AQ222" si="203">VLOOKUP($C218,dataSEC,3,FALSE)</f>
        <v>#N/A</v>
      </c>
      <c r="AR216" s="6" t="e">
        <f t="shared" ref="AR216:AR222" si="204">VLOOKUP($C218,dataSEC,4,FALSE)</f>
        <v>#N/A</v>
      </c>
      <c r="AS216" s="42" t="e">
        <f t="shared" ref="AS216:AS222" si="205">VLOOKUP(C218,data_HCP,2,FALSE)</f>
        <v>#N/A</v>
      </c>
      <c r="AT216" s="6" t="e">
        <f t="shared" ref="AT216:BA222" si="206">VLOOKUP($C218,dataPhCEX,COLUMN()-COLUMN($AT$3)+2,FALSE)</f>
        <v>#N/A</v>
      </c>
      <c r="AU216" s="6" t="e">
        <f t="shared" si="206"/>
        <v>#N/A</v>
      </c>
      <c r="AV216" s="6" t="e">
        <f t="shared" si="206"/>
        <v>#N/A</v>
      </c>
      <c r="AW216" s="6" t="e">
        <f t="shared" si="206"/>
        <v>#N/A</v>
      </c>
      <c r="AX216" s="6" t="e">
        <f t="shared" si="206"/>
        <v>#N/A</v>
      </c>
      <c r="AY216" s="6" t="e">
        <f t="shared" si="206"/>
        <v>#N/A</v>
      </c>
      <c r="AZ216" s="6" t="e">
        <f t="shared" si="206"/>
        <v>#N/A</v>
      </c>
      <c r="BA216" s="6" t="e">
        <f t="shared" si="206"/>
        <v>#N/A</v>
      </c>
      <c r="BB216" s="6" t="e">
        <f t="shared" ref="BB216:BB222" si="207">VLOOKUP($C218,data_nrCESDS,3,FALSE)</f>
        <v>#N/A</v>
      </c>
      <c r="BC216" s="6" t="e">
        <f t="shared" ref="BC216:BC222" si="208">VLOOKUP($C218,data_nrCESDS,5,FALSE)</f>
        <v>#N/A</v>
      </c>
      <c r="BD216" s="6" t="e">
        <f t="shared" ref="BD216:BD222" si="209">VLOOKUP($C218,data_nrCESDS,14,FALSE)</f>
        <v>#N/A</v>
      </c>
      <c r="BE216" s="6" t="e">
        <f t="shared" ref="BE216:BE222" si="210">VLOOKUP($C218,data_nrCESDS,15,FALSE)</f>
        <v>#N/A</v>
      </c>
      <c r="BF216" s="6" t="e">
        <f t="shared" ref="BF216:BI222" si="211">VLOOKUP($C218,rCESDSdata,COLUMN()-COLUMN($BF$3)+2,FALSE)</f>
        <v>#N/A</v>
      </c>
      <c r="BG216" s="6" t="e">
        <f t="shared" si="211"/>
        <v>#N/A</v>
      </c>
      <c r="BH216" s="6" t="e">
        <f t="shared" si="211"/>
        <v>#N/A</v>
      </c>
      <c r="BI216" s="6" t="e">
        <f t="shared" si="211"/>
        <v>#N/A</v>
      </c>
      <c r="BJ216" s="6" t="e">
        <f t="shared" si="191"/>
        <v>#N/A</v>
      </c>
      <c r="BK216" s="6" t="e">
        <f t="shared" si="191"/>
        <v>#N/A</v>
      </c>
      <c r="BL216" s="6" t="e">
        <f t="shared" si="191"/>
        <v>#N/A</v>
      </c>
      <c r="BM216" s="6" t="e">
        <f t="shared" si="191"/>
        <v>#N/A</v>
      </c>
      <c r="BN216" s="6" t="e">
        <f t="shared" si="191"/>
        <v>#N/A</v>
      </c>
      <c r="BO216" s="6" t="e">
        <f t="shared" si="191"/>
        <v>#N/A</v>
      </c>
      <c r="BP216" s="6" t="e">
        <f t="shared" si="191"/>
        <v>#N/A</v>
      </c>
      <c r="BQ216" s="6" t="e">
        <f t="shared" si="191"/>
        <v>#N/A</v>
      </c>
      <c r="BR216" s="6" t="e">
        <f t="shared" si="191"/>
        <v>#N/A</v>
      </c>
      <c r="BS216" s="6" t="e">
        <f t="shared" si="191"/>
        <v>#N/A</v>
      </c>
      <c r="BT216" s="6" t="e">
        <f t="shared" si="190"/>
        <v>#N/A</v>
      </c>
      <c r="BU216" s="6" t="e">
        <f t="shared" si="190"/>
        <v>#N/A</v>
      </c>
      <c r="BV216" s="6" t="e">
        <f t="shared" si="190"/>
        <v>#N/A</v>
      </c>
      <c r="BW216" s="6" t="e">
        <f t="shared" si="190"/>
        <v>#N/A</v>
      </c>
      <c r="BX216" s="6" t="e">
        <f t="shared" si="190"/>
        <v>#N/A</v>
      </c>
      <c r="BY216" s="6" t="e">
        <f t="shared" si="190"/>
        <v>#N/A</v>
      </c>
      <c r="BZ216" s="6" t="e">
        <f t="shared" si="190"/>
        <v>#N/A</v>
      </c>
      <c r="CA216" s="6" t="e">
        <f t="shared" si="190"/>
        <v>#N/A</v>
      </c>
      <c r="CB216" s="6" t="e">
        <f t="shared" si="190"/>
        <v>#N/A</v>
      </c>
    </row>
    <row r="217" spans="1:80" hidden="1" x14ac:dyDescent="0.2">
      <c r="A217" s="6">
        <v>215</v>
      </c>
      <c r="B217" s="6" t="b">
        <v>1</v>
      </c>
      <c r="C217" s="6" t="s">
        <v>1131</v>
      </c>
      <c r="D217" s="6" t="s">
        <v>1010</v>
      </c>
      <c r="E217" s="6" t="s">
        <v>350</v>
      </c>
      <c r="K217" s="6" t="s">
        <v>570</v>
      </c>
      <c r="L217" s="10">
        <v>10.996</v>
      </c>
      <c r="AA217" s="6" t="s">
        <v>572</v>
      </c>
      <c r="AE217" s="12">
        <v>1.5</v>
      </c>
      <c r="AF217" s="6" t="e">
        <f t="shared" si="158"/>
        <v>#N/A</v>
      </c>
      <c r="AG217" s="11" t="e">
        <f t="shared" si="197"/>
        <v>#DIV/0!</v>
      </c>
      <c r="AH217" s="6" t="e">
        <f t="shared" si="198"/>
        <v>#N/A</v>
      </c>
      <c r="AI217" s="6" t="e">
        <f t="shared" si="199"/>
        <v>#N/A</v>
      </c>
      <c r="AJ217" s="6" t="e">
        <f t="shared" si="200"/>
        <v>#N/A</v>
      </c>
      <c r="AK217" s="6" t="e">
        <f t="shared" si="201"/>
        <v>#N/A</v>
      </c>
      <c r="AL217" s="6" t="e">
        <f t="shared" si="201"/>
        <v>#N/A</v>
      </c>
      <c r="AM217" s="6" t="e">
        <f t="shared" si="201"/>
        <v>#N/A</v>
      </c>
      <c r="AN217" s="6" t="e">
        <f t="shared" si="201"/>
        <v>#N/A</v>
      </c>
      <c r="AO217" s="6" t="e">
        <f t="shared" si="201"/>
        <v>#N/A</v>
      </c>
      <c r="AP217" s="8" t="e">
        <f t="shared" si="202"/>
        <v>#N/A</v>
      </c>
      <c r="AQ217" s="8" t="e">
        <f t="shared" si="203"/>
        <v>#N/A</v>
      </c>
      <c r="AR217" s="6" t="e">
        <f t="shared" si="204"/>
        <v>#N/A</v>
      </c>
      <c r="AS217" s="42" t="e">
        <f t="shared" si="205"/>
        <v>#N/A</v>
      </c>
      <c r="AT217" s="6" t="e">
        <f t="shared" si="206"/>
        <v>#N/A</v>
      </c>
      <c r="AU217" s="6" t="e">
        <f t="shared" si="206"/>
        <v>#N/A</v>
      </c>
      <c r="AV217" s="6" t="e">
        <f t="shared" si="206"/>
        <v>#N/A</v>
      </c>
      <c r="AW217" s="6" t="e">
        <f t="shared" si="206"/>
        <v>#N/A</v>
      </c>
      <c r="AX217" s="6" t="e">
        <f t="shared" si="206"/>
        <v>#N/A</v>
      </c>
      <c r="AY217" s="6" t="e">
        <f t="shared" si="206"/>
        <v>#N/A</v>
      </c>
      <c r="AZ217" s="6" t="e">
        <f t="shared" si="206"/>
        <v>#N/A</v>
      </c>
      <c r="BA217" s="6" t="e">
        <f t="shared" si="206"/>
        <v>#N/A</v>
      </c>
      <c r="BB217" s="6" t="e">
        <f t="shared" si="207"/>
        <v>#N/A</v>
      </c>
      <c r="BC217" s="6" t="e">
        <f t="shared" si="208"/>
        <v>#N/A</v>
      </c>
      <c r="BD217" s="6" t="e">
        <f t="shared" si="209"/>
        <v>#N/A</v>
      </c>
      <c r="BE217" s="6" t="e">
        <f t="shared" si="210"/>
        <v>#N/A</v>
      </c>
      <c r="BF217" s="6" t="e">
        <f t="shared" si="211"/>
        <v>#N/A</v>
      </c>
      <c r="BG217" s="6" t="e">
        <f t="shared" si="211"/>
        <v>#N/A</v>
      </c>
      <c r="BH217" s="6" t="e">
        <f t="shared" si="211"/>
        <v>#N/A</v>
      </c>
      <c r="BI217" s="6" t="e">
        <f t="shared" si="211"/>
        <v>#N/A</v>
      </c>
      <c r="BJ217" s="6" t="e">
        <f t="shared" si="191"/>
        <v>#N/A</v>
      </c>
      <c r="BK217" s="6" t="e">
        <f t="shared" si="191"/>
        <v>#N/A</v>
      </c>
      <c r="BL217" s="6" t="e">
        <f t="shared" si="191"/>
        <v>#N/A</v>
      </c>
      <c r="BM217" s="6" t="e">
        <f t="shared" si="191"/>
        <v>#N/A</v>
      </c>
      <c r="BN217" s="6" t="e">
        <f t="shared" si="191"/>
        <v>#N/A</v>
      </c>
      <c r="BO217" s="6" t="e">
        <f t="shared" si="191"/>
        <v>#N/A</v>
      </c>
      <c r="BP217" s="6" t="e">
        <f t="shared" si="191"/>
        <v>#N/A</v>
      </c>
      <c r="BQ217" s="6" t="e">
        <f t="shared" si="191"/>
        <v>#N/A</v>
      </c>
      <c r="BR217" s="6" t="e">
        <f t="shared" si="191"/>
        <v>#N/A</v>
      </c>
      <c r="BS217" s="6" t="e">
        <f t="shared" si="191"/>
        <v>#N/A</v>
      </c>
      <c r="BT217" s="6" t="e">
        <f t="shared" si="190"/>
        <v>#N/A</v>
      </c>
      <c r="BU217" s="6" t="e">
        <f t="shared" si="190"/>
        <v>#N/A</v>
      </c>
      <c r="BV217" s="6" t="e">
        <f t="shared" si="190"/>
        <v>#N/A</v>
      </c>
      <c r="BW217" s="6" t="e">
        <f t="shared" si="190"/>
        <v>#N/A</v>
      </c>
      <c r="BX217" s="6" t="e">
        <f t="shared" si="190"/>
        <v>#N/A</v>
      </c>
      <c r="BY217" s="6" t="e">
        <f t="shared" si="190"/>
        <v>#N/A</v>
      </c>
      <c r="BZ217" s="6" t="e">
        <f t="shared" si="190"/>
        <v>#N/A</v>
      </c>
      <c r="CA217" s="6" t="e">
        <f t="shared" si="190"/>
        <v>#N/A</v>
      </c>
      <c r="CB217" s="6" t="e">
        <f t="shared" si="190"/>
        <v>#N/A</v>
      </c>
    </row>
    <row r="218" spans="1:80" hidden="1" x14ac:dyDescent="0.2">
      <c r="A218" s="6">
        <v>216</v>
      </c>
      <c r="B218" s="6" t="b">
        <v>1</v>
      </c>
      <c r="C218" s="6" t="s">
        <v>1132</v>
      </c>
      <c r="D218" s="6" t="s">
        <v>1010</v>
      </c>
      <c r="E218" s="6" t="s">
        <v>350</v>
      </c>
      <c r="K218" s="6" t="s">
        <v>570</v>
      </c>
      <c r="L218" s="10">
        <v>10.996</v>
      </c>
      <c r="AA218" s="6" t="s">
        <v>572</v>
      </c>
      <c r="AE218" s="12">
        <v>1.45</v>
      </c>
      <c r="AF218" s="6" t="e">
        <f t="shared" si="158"/>
        <v>#N/A</v>
      </c>
      <c r="AG218" s="11" t="e">
        <f t="shared" si="197"/>
        <v>#DIV/0!</v>
      </c>
      <c r="AH218" s="6" t="e">
        <f t="shared" si="198"/>
        <v>#N/A</v>
      </c>
      <c r="AI218" s="6" t="e">
        <f t="shared" si="199"/>
        <v>#N/A</v>
      </c>
      <c r="AJ218" s="6" t="e">
        <f t="shared" si="200"/>
        <v>#N/A</v>
      </c>
      <c r="AK218" s="6" t="e">
        <f t="shared" si="201"/>
        <v>#N/A</v>
      </c>
      <c r="AL218" s="6" t="e">
        <f t="shared" si="201"/>
        <v>#N/A</v>
      </c>
      <c r="AM218" s="6" t="e">
        <f t="shared" si="201"/>
        <v>#N/A</v>
      </c>
      <c r="AN218" s="6" t="e">
        <f t="shared" si="201"/>
        <v>#N/A</v>
      </c>
      <c r="AO218" s="6" t="e">
        <f t="shared" si="201"/>
        <v>#N/A</v>
      </c>
      <c r="AP218" s="8" t="e">
        <f t="shared" si="202"/>
        <v>#N/A</v>
      </c>
      <c r="AQ218" s="8" t="e">
        <f t="shared" si="203"/>
        <v>#N/A</v>
      </c>
      <c r="AR218" s="6" t="e">
        <f t="shared" si="204"/>
        <v>#N/A</v>
      </c>
      <c r="AS218" s="42" t="e">
        <f t="shared" si="205"/>
        <v>#N/A</v>
      </c>
      <c r="AT218" s="6" t="e">
        <f t="shared" si="206"/>
        <v>#N/A</v>
      </c>
      <c r="AU218" s="6" t="e">
        <f t="shared" si="206"/>
        <v>#N/A</v>
      </c>
      <c r="AV218" s="6" t="e">
        <f t="shared" si="206"/>
        <v>#N/A</v>
      </c>
      <c r="AW218" s="6" t="e">
        <f t="shared" si="206"/>
        <v>#N/A</v>
      </c>
      <c r="AX218" s="6" t="e">
        <f t="shared" si="206"/>
        <v>#N/A</v>
      </c>
      <c r="AY218" s="6" t="e">
        <f t="shared" si="206"/>
        <v>#N/A</v>
      </c>
      <c r="AZ218" s="6" t="e">
        <f t="shared" si="206"/>
        <v>#N/A</v>
      </c>
      <c r="BA218" s="6" t="e">
        <f t="shared" si="206"/>
        <v>#N/A</v>
      </c>
      <c r="BB218" s="6" t="e">
        <f t="shared" si="207"/>
        <v>#N/A</v>
      </c>
      <c r="BC218" s="6" t="e">
        <f t="shared" si="208"/>
        <v>#N/A</v>
      </c>
      <c r="BD218" s="6" t="e">
        <f t="shared" si="209"/>
        <v>#N/A</v>
      </c>
      <c r="BE218" s="6" t="e">
        <f t="shared" si="210"/>
        <v>#N/A</v>
      </c>
      <c r="BF218" s="6" t="e">
        <f t="shared" si="211"/>
        <v>#N/A</v>
      </c>
      <c r="BG218" s="6" t="e">
        <f t="shared" si="211"/>
        <v>#N/A</v>
      </c>
      <c r="BH218" s="6" t="e">
        <f t="shared" si="211"/>
        <v>#N/A</v>
      </c>
      <c r="BI218" s="6" t="e">
        <f t="shared" si="211"/>
        <v>#N/A</v>
      </c>
      <c r="BJ218" s="6" t="e">
        <f t="shared" si="191"/>
        <v>#N/A</v>
      </c>
      <c r="BK218" s="6" t="e">
        <f t="shared" si="191"/>
        <v>#N/A</v>
      </c>
      <c r="BL218" s="6" t="e">
        <f t="shared" si="191"/>
        <v>#N/A</v>
      </c>
      <c r="BM218" s="6" t="e">
        <f t="shared" si="191"/>
        <v>#N/A</v>
      </c>
      <c r="BN218" s="6" t="e">
        <f t="shared" si="191"/>
        <v>#N/A</v>
      </c>
      <c r="BO218" s="6" t="e">
        <f t="shared" si="191"/>
        <v>#N/A</v>
      </c>
      <c r="BP218" s="6" t="e">
        <f t="shared" si="191"/>
        <v>#N/A</v>
      </c>
      <c r="BQ218" s="6" t="e">
        <f t="shared" si="191"/>
        <v>#N/A</v>
      </c>
      <c r="BR218" s="6" t="e">
        <f t="shared" si="191"/>
        <v>#N/A</v>
      </c>
      <c r="BS218" s="6" t="e">
        <f t="shared" si="191"/>
        <v>#N/A</v>
      </c>
      <c r="BT218" s="6" t="e">
        <f t="shared" si="190"/>
        <v>#N/A</v>
      </c>
      <c r="BU218" s="6" t="e">
        <f t="shared" si="190"/>
        <v>#N/A</v>
      </c>
      <c r="BV218" s="6" t="e">
        <f t="shared" si="190"/>
        <v>#N/A</v>
      </c>
      <c r="BW218" s="6" t="e">
        <f t="shared" si="190"/>
        <v>#N/A</v>
      </c>
      <c r="BX218" s="6" t="e">
        <f t="shared" si="190"/>
        <v>#N/A</v>
      </c>
      <c r="BY218" s="6" t="e">
        <f t="shared" si="190"/>
        <v>#N/A</v>
      </c>
      <c r="BZ218" s="6" t="e">
        <f t="shared" si="190"/>
        <v>#N/A</v>
      </c>
      <c r="CA218" s="6" t="e">
        <f t="shared" si="190"/>
        <v>#N/A</v>
      </c>
      <c r="CB218" s="6" t="e">
        <f t="shared" si="190"/>
        <v>#N/A</v>
      </c>
    </row>
    <row r="219" spans="1:80" hidden="1" x14ac:dyDescent="0.2">
      <c r="A219" s="6">
        <v>217</v>
      </c>
      <c r="B219" s="6" t="b">
        <v>1</v>
      </c>
      <c r="C219" s="6" t="s">
        <v>1133</v>
      </c>
      <c r="D219" s="6" t="s">
        <v>1010</v>
      </c>
      <c r="E219" s="6" t="s">
        <v>350</v>
      </c>
      <c r="K219" s="6" t="s">
        <v>570</v>
      </c>
      <c r="L219" s="10">
        <v>10.996</v>
      </c>
      <c r="AA219" s="6" t="s">
        <v>572</v>
      </c>
      <c r="AE219" s="12">
        <v>6.25</v>
      </c>
      <c r="AF219" s="6" t="e">
        <f t="shared" si="158"/>
        <v>#N/A</v>
      </c>
      <c r="AG219" s="11" t="e">
        <f t="shared" si="197"/>
        <v>#DIV/0!</v>
      </c>
      <c r="AH219" s="6" t="e">
        <f t="shared" si="198"/>
        <v>#N/A</v>
      </c>
      <c r="AI219" s="6" t="e">
        <f t="shared" si="199"/>
        <v>#N/A</v>
      </c>
      <c r="AJ219" s="6" t="e">
        <f t="shared" si="200"/>
        <v>#N/A</v>
      </c>
      <c r="AK219" s="6" t="e">
        <f t="shared" si="201"/>
        <v>#N/A</v>
      </c>
      <c r="AL219" s="6" t="e">
        <f t="shared" si="201"/>
        <v>#N/A</v>
      </c>
      <c r="AM219" s="6" t="e">
        <f t="shared" si="201"/>
        <v>#N/A</v>
      </c>
      <c r="AN219" s="6" t="e">
        <f t="shared" si="201"/>
        <v>#N/A</v>
      </c>
      <c r="AO219" s="6" t="e">
        <f t="shared" si="201"/>
        <v>#N/A</v>
      </c>
      <c r="AP219" s="8" t="e">
        <f t="shared" si="202"/>
        <v>#N/A</v>
      </c>
      <c r="AQ219" s="8" t="e">
        <f t="shared" si="203"/>
        <v>#N/A</v>
      </c>
      <c r="AR219" s="6" t="e">
        <f t="shared" si="204"/>
        <v>#N/A</v>
      </c>
      <c r="AS219" s="42" t="e">
        <f t="shared" si="205"/>
        <v>#N/A</v>
      </c>
      <c r="AT219" s="6" t="e">
        <f t="shared" si="206"/>
        <v>#N/A</v>
      </c>
      <c r="AU219" s="6" t="e">
        <f t="shared" si="206"/>
        <v>#N/A</v>
      </c>
      <c r="AV219" s="6" t="e">
        <f t="shared" si="206"/>
        <v>#N/A</v>
      </c>
      <c r="AW219" s="6" t="e">
        <f t="shared" si="206"/>
        <v>#N/A</v>
      </c>
      <c r="AX219" s="6" t="e">
        <f t="shared" si="206"/>
        <v>#N/A</v>
      </c>
      <c r="AY219" s="6" t="e">
        <f t="shared" si="206"/>
        <v>#N/A</v>
      </c>
      <c r="AZ219" s="6" t="e">
        <f t="shared" si="206"/>
        <v>#N/A</v>
      </c>
      <c r="BA219" s="6" t="e">
        <f t="shared" si="206"/>
        <v>#N/A</v>
      </c>
      <c r="BB219" s="6" t="e">
        <f t="shared" si="207"/>
        <v>#N/A</v>
      </c>
      <c r="BC219" s="6" t="e">
        <f t="shared" si="208"/>
        <v>#N/A</v>
      </c>
      <c r="BD219" s="6" t="e">
        <f t="shared" si="209"/>
        <v>#N/A</v>
      </c>
      <c r="BE219" s="6" t="e">
        <f t="shared" si="210"/>
        <v>#N/A</v>
      </c>
      <c r="BF219" s="6" t="e">
        <f t="shared" si="211"/>
        <v>#N/A</v>
      </c>
      <c r="BG219" s="6" t="e">
        <f t="shared" si="211"/>
        <v>#N/A</v>
      </c>
      <c r="BH219" s="6" t="e">
        <f t="shared" si="211"/>
        <v>#N/A</v>
      </c>
      <c r="BI219" s="6" t="e">
        <f t="shared" si="211"/>
        <v>#N/A</v>
      </c>
      <c r="BJ219" s="6" t="e">
        <f t="shared" si="191"/>
        <v>#N/A</v>
      </c>
      <c r="BK219" s="6" t="e">
        <f t="shared" si="191"/>
        <v>#N/A</v>
      </c>
      <c r="BL219" s="6" t="e">
        <f t="shared" si="191"/>
        <v>#N/A</v>
      </c>
      <c r="BM219" s="6" t="e">
        <f t="shared" si="191"/>
        <v>#N/A</v>
      </c>
      <c r="BN219" s="6" t="e">
        <f t="shared" si="191"/>
        <v>#N/A</v>
      </c>
      <c r="BO219" s="6" t="e">
        <f t="shared" ref="BJ219:BS222" si="212">VLOOKUP($C219,data_Gmap,COLUMN()-COLUMN($BJ$2)+4,FALSE)</f>
        <v>#N/A</v>
      </c>
      <c r="BP219" s="6" t="e">
        <f t="shared" si="212"/>
        <v>#N/A</v>
      </c>
      <c r="BQ219" s="6" t="e">
        <f t="shared" si="212"/>
        <v>#N/A</v>
      </c>
      <c r="BR219" s="6" t="e">
        <f t="shared" si="212"/>
        <v>#N/A</v>
      </c>
      <c r="BS219" s="6" t="e">
        <f t="shared" si="212"/>
        <v>#N/A</v>
      </c>
      <c r="BT219" s="6" t="e">
        <f t="shared" si="190"/>
        <v>#N/A</v>
      </c>
      <c r="BU219" s="6" t="e">
        <f t="shared" si="190"/>
        <v>#N/A</v>
      </c>
      <c r="BV219" s="6" t="e">
        <f t="shared" si="190"/>
        <v>#N/A</v>
      </c>
      <c r="BW219" s="6" t="e">
        <f t="shared" si="190"/>
        <v>#N/A</v>
      </c>
      <c r="BX219" s="6" t="e">
        <f t="shared" si="190"/>
        <v>#N/A</v>
      </c>
      <c r="BY219" s="6" t="e">
        <f t="shared" si="190"/>
        <v>#N/A</v>
      </c>
      <c r="BZ219" s="6" t="e">
        <f t="shared" si="190"/>
        <v>#N/A</v>
      </c>
      <c r="CA219" s="6" t="e">
        <f t="shared" si="190"/>
        <v>#N/A</v>
      </c>
      <c r="CB219" s="6" t="e">
        <f t="shared" si="190"/>
        <v>#N/A</v>
      </c>
    </row>
    <row r="220" spans="1:80" hidden="1" x14ac:dyDescent="0.2">
      <c r="A220" s="6">
        <v>218</v>
      </c>
      <c r="B220" s="6" t="b">
        <v>1</v>
      </c>
      <c r="C220" s="6" t="s">
        <v>1134</v>
      </c>
      <c r="D220" s="6" t="s">
        <v>1010</v>
      </c>
      <c r="E220" s="6" t="s">
        <v>350</v>
      </c>
      <c r="K220" s="6" t="s">
        <v>570</v>
      </c>
      <c r="L220" s="10">
        <v>10.996</v>
      </c>
      <c r="AA220" s="6" t="s">
        <v>572</v>
      </c>
      <c r="AE220" s="12">
        <v>2.85</v>
      </c>
      <c r="AF220" s="6" t="e">
        <f t="shared" si="158"/>
        <v>#N/A</v>
      </c>
      <c r="AG220" s="11" t="e">
        <f t="shared" si="197"/>
        <v>#DIV/0!</v>
      </c>
      <c r="AH220" s="6" t="e">
        <f t="shared" si="198"/>
        <v>#N/A</v>
      </c>
      <c r="AI220" s="6" t="e">
        <f t="shared" si="199"/>
        <v>#N/A</v>
      </c>
      <c r="AJ220" s="6" t="e">
        <f t="shared" si="200"/>
        <v>#N/A</v>
      </c>
      <c r="AK220" s="6" t="e">
        <f t="shared" si="201"/>
        <v>#N/A</v>
      </c>
      <c r="AL220" s="6" t="e">
        <f t="shared" si="201"/>
        <v>#N/A</v>
      </c>
      <c r="AM220" s="6" t="e">
        <f t="shared" si="201"/>
        <v>#N/A</v>
      </c>
      <c r="AN220" s="6" t="e">
        <f t="shared" si="201"/>
        <v>#N/A</v>
      </c>
      <c r="AO220" s="6" t="e">
        <f t="shared" si="201"/>
        <v>#N/A</v>
      </c>
      <c r="AP220" s="8" t="e">
        <f t="shared" si="202"/>
        <v>#N/A</v>
      </c>
      <c r="AQ220" s="8" t="e">
        <f t="shared" si="203"/>
        <v>#N/A</v>
      </c>
      <c r="AR220" s="6" t="e">
        <f t="shared" si="204"/>
        <v>#N/A</v>
      </c>
      <c r="AS220" s="42" t="e">
        <f t="shared" si="205"/>
        <v>#N/A</v>
      </c>
      <c r="AT220" s="6" t="e">
        <f t="shared" si="206"/>
        <v>#N/A</v>
      </c>
      <c r="AU220" s="6" t="e">
        <f t="shared" si="206"/>
        <v>#N/A</v>
      </c>
      <c r="AV220" s="6" t="e">
        <f t="shared" si="206"/>
        <v>#N/A</v>
      </c>
      <c r="AW220" s="6" t="e">
        <f t="shared" si="206"/>
        <v>#N/A</v>
      </c>
      <c r="AX220" s="6" t="e">
        <f t="shared" si="206"/>
        <v>#N/A</v>
      </c>
      <c r="AY220" s="6" t="e">
        <f t="shared" si="206"/>
        <v>#N/A</v>
      </c>
      <c r="AZ220" s="6" t="e">
        <f t="shared" si="206"/>
        <v>#N/A</v>
      </c>
      <c r="BA220" s="6" t="e">
        <f t="shared" si="206"/>
        <v>#N/A</v>
      </c>
      <c r="BB220" s="6" t="e">
        <f t="shared" si="207"/>
        <v>#N/A</v>
      </c>
      <c r="BC220" s="6" t="e">
        <f t="shared" si="208"/>
        <v>#N/A</v>
      </c>
      <c r="BD220" s="6" t="e">
        <f t="shared" si="209"/>
        <v>#N/A</v>
      </c>
      <c r="BE220" s="6" t="e">
        <f t="shared" si="210"/>
        <v>#N/A</v>
      </c>
      <c r="BF220" s="6" t="e">
        <f t="shared" si="211"/>
        <v>#N/A</v>
      </c>
      <c r="BG220" s="6" t="e">
        <f t="shared" si="211"/>
        <v>#N/A</v>
      </c>
      <c r="BH220" s="6" t="e">
        <f t="shared" si="211"/>
        <v>#N/A</v>
      </c>
      <c r="BI220" s="6" t="e">
        <f t="shared" si="211"/>
        <v>#N/A</v>
      </c>
      <c r="BJ220" s="6" t="e">
        <f t="shared" si="212"/>
        <v>#N/A</v>
      </c>
      <c r="BK220" s="6" t="e">
        <f t="shared" si="212"/>
        <v>#N/A</v>
      </c>
      <c r="BL220" s="6" t="e">
        <f t="shared" si="212"/>
        <v>#N/A</v>
      </c>
      <c r="BM220" s="6" t="e">
        <f t="shared" si="212"/>
        <v>#N/A</v>
      </c>
      <c r="BN220" s="6" t="e">
        <f t="shared" si="212"/>
        <v>#N/A</v>
      </c>
      <c r="BO220" s="6" t="e">
        <f t="shared" si="212"/>
        <v>#N/A</v>
      </c>
      <c r="BP220" s="6" t="e">
        <f t="shared" si="212"/>
        <v>#N/A</v>
      </c>
      <c r="BQ220" s="6" t="e">
        <f t="shared" si="212"/>
        <v>#N/A</v>
      </c>
      <c r="BR220" s="6" t="e">
        <f t="shared" si="212"/>
        <v>#N/A</v>
      </c>
      <c r="BS220" s="6" t="e">
        <f t="shared" si="212"/>
        <v>#N/A</v>
      </c>
      <c r="BT220" s="6" t="e">
        <f t="shared" si="190"/>
        <v>#N/A</v>
      </c>
      <c r="BU220" s="6" t="e">
        <f t="shared" si="190"/>
        <v>#N/A</v>
      </c>
      <c r="BV220" s="6" t="e">
        <f t="shared" si="190"/>
        <v>#N/A</v>
      </c>
      <c r="BW220" s="6" t="e">
        <f t="shared" si="190"/>
        <v>#N/A</v>
      </c>
      <c r="BX220" s="6" t="e">
        <f t="shared" si="190"/>
        <v>#N/A</v>
      </c>
      <c r="BY220" s="6" t="e">
        <f t="shared" si="190"/>
        <v>#N/A</v>
      </c>
      <c r="BZ220" s="6" t="e">
        <f t="shared" si="190"/>
        <v>#N/A</v>
      </c>
      <c r="CA220" s="6" t="e">
        <f t="shared" si="190"/>
        <v>#N/A</v>
      </c>
      <c r="CB220" s="6" t="e">
        <f t="shared" si="190"/>
        <v>#N/A</v>
      </c>
    </row>
    <row r="221" spans="1:80" hidden="1" x14ac:dyDescent="0.2">
      <c r="A221" s="6">
        <v>219</v>
      </c>
      <c r="B221" s="6" t="b">
        <v>1</v>
      </c>
      <c r="C221" s="6" t="s">
        <v>1135</v>
      </c>
      <c r="D221" s="6" t="s">
        <v>1010</v>
      </c>
      <c r="E221" s="6" t="s">
        <v>350</v>
      </c>
      <c r="K221" s="6" t="s">
        <v>570</v>
      </c>
      <c r="L221" s="10">
        <v>10.996</v>
      </c>
      <c r="AA221" s="6" t="s">
        <v>572</v>
      </c>
      <c r="AE221" s="12">
        <v>1.34</v>
      </c>
      <c r="AF221" s="6" t="e">
        <f t="shared" si="158"/>
        <v>#N/A</v>
      </c>
      <c r="AG221" s="11" t="e">
        <f t="shared" si="197"/>
        <v>#DIV/0!</v>
      </c>
      <c r="AH221" s="6" t="e">
        <f t="shared" si="198"/>
        <v>#N/A</v>
      </c>
      <c r="AI221" s="6" t="e">
        <f t="shared" si="199"/>
        <v>#N/A</v>
      </c>
      <c r="AJ221" s="6" t="e">
        <f t="shared" si="200"/>
        <v>#N/A</v>
      </c>
      <c r="AK221" s="6" t="e">
        <f t="shared" si="201"/>
        <v>#N/A</v>
      </c>
      <c r="AL221" s="6" t="e">
        <f t="shared" si="201"/>
        <v>#N/A</v>
      </c>
      <c r="AM221" s="6" t="e">
        <f t="shared" si="201"/>
        <v>#N/A</v>
      </c>
      <c r="AN221" s="6" t="e">
        <f t="shared" si="201"/>
        <v>#N/A</v>
      </c>
      <c r="AO221" s="6" t="e">
        <f t="shared" si="201"/>
        <v>#N/A</v>
      </c>
      <c r="AP221" s="8" t="e">
        <f t="shared" si="202"/>
        <v>#N/A</v>
      </c>
      <c r="AQ221" s="8" t="e">
        <f t="shared" si="203"/>
        <v>#N/A</v>
      </c>
      <c r="AR221" s="6" t="e">
        <f t="shared" si="204"/>
        <v>#N/A</v>
      </c>
      <c r="AS221" s="42" t="e">
        <f t="shared" si="205"/>
        <v>#N/A</v>
      </c>
      <c r="AT221" s="6" t="e">
        <f t="shared" si="206"/>
        <v>#N/A</v>
      </c>
      <c r="AU221" s="6" t="e">
        <f t="shared" si="206"/>
        <v>#N/A</v>
      </c>
      <c r="AV221" s="6" t="e">
        <f t="shared" si="206"/>
        <v>#N/A</v>
      </c>
      <c r="AW221" s="6" t="e">
        <f t="shared" si="206"/>
        <v>#N/A</v>
      </c>
      <c r="AX221" s="6" t="e">
        <f t="shared" si="206"/>
        <v>#N/A</v>
      </c>
      <c r="AY221" s="6" t="e">
        <f t="shared" si="206"/>
        <v>#N/A</v>
      </c>
      <c r="AZ221" s="6" t="e">
        <f t="shared" si="206"/>
        <v>#N/A</v>
      </c>
      <c r="BA221" s="6" t="e">
        <f t="shared" si="206"/>
        <v>#N/A</v>
      </c>
      <c r="BB221" s="6" t="e">
        <f t="shared" si="207"/>
        <v>#N/A</v>
      </c>
      <c r="BC221" s="6" t="e">
        <f t="shared" si="208"/>
        <v>#N/A</v>
      </c>
      <c r="BD221" s="6" t="e">
        <f t="shared" si="209"/>
        <v>#N/A</v>
      </c>
      <c r="BE221" s="6" t="e">
        <f t="shared" si="210"/>
        <v>#N/A</v>
      </c>
      <c r="BF221" s="6" t="e">
        <f t="shared" si="211"/>
        <v>#N/A</v>
      </c>
      <c r="BG221" s="6" t="e">
        <f t="shared" si="211"/>
        <v>#N/A</v>
      </c>
      <c r="BH221" s="6" t="e">
        <f t="shared" si="211"/>
        <v>#N/A</v>
      </c>
      <c r="BI221" s="6" t="e">
        <f t="shared" si="211"/>
        <v>#N/A</v>
      </c>
      <c r="BJ221" s="6" t="e">
        <f t="shared" si="212"/>
        <v>#N/A</v>
      </c>
      <c r="BK221" s="6" t="e">
        <f t="shared" si="212"/>
        <v>#N/A</v>
      </c>
      <c r="BL221" s="6" t="e">
        <f t="shared" si="212"/>
        <v>#N/A</v>
      </c>
      <c r="BM221" s="6" t="e">
        <f t="shared" si="212"/>
        <v>#N/A</v>
      </c>
      <c r="BN221" s="6" t="e">
        <f t="shared" si="212"/>
        <v>#N/A</v>
      </c>
      <c r="BO221" s="6" t="e">
        <f t="shared" si="212"/>
        <v>#N/A</v>
      </c>
      <c r="BP221" s="6" t="e">
        <f t="shared" si="212"/>
        <v>#N/A</v>
      </c>
      <c r="BQ221" s="6" t="e">
        <f t="shared" si="212"/>
        <v>#N/A</v>
      </c>
      <c r="BR221" s="6" t="e">
        <f t="shared" si="212"/>
        <v>#N/A</v>
      </c>
      <c r="BS221" s="6" t="e">
        <f t="shared" si="212"/>
        <v>#N/A</v>
      </c>
      <c r="BT221" s="6" t="e">
        <f t="shared" si="190"/>
        <v>#N/A</v>
      </c>
      <c r="BU221" s="6" t="e">
        <f t="shared" si="190"/>
        <v>#N/A</v>
      </c>
      <c r="BV221" s="6" t="e">
        <f t="shared" ref="BT221:CB222" si="213">VLOOKUP($C221,data_Gmap,COLUMN()-COLUMN($BJ$2)+4,FALSE)</f>
        <v>#N/A</v>
      </c>
      <c r="BW221" s="6" t="e">
        <f t="shared" si="213"/>
        <v>#N/A</v>
      </c>
      <c r="BX221" s="6" t="e">
        <f t="shared" si="213"/>
        <v>#N/A</v>
      </c>
      <c r="BY221" s="6" t="e">
        <f t="shared" si="213"/>
        <v>#N/A</v>
      </c>
      <c r="BZ221" s="6" t="e">
        <f t="shared" si="213"/>
        <v>#N/A</v>
      </c>
      <c r="CA221" s="6" t="e">
        <f t="shared" si="213"/>
        <v>#N/A</v>
      </c>
      <c r="CB221" s="6" t="e">
        <f t="shared" si="213"/>
        <v>#N/A</v>
      </c>
    </row>
    <row r="222" spans="1:80" hidden="1" x14ac:dyDescent="0.2">
      <c r="A222" s="6">
        <v>220</v>
      </c>
      <c r="B222" s="6" t="b">
        <v>1</v>
      </c>
      <c r="C222" s="6" t="s">
        <v>1136</v>
      </c>
      <c r="D222" s="6" t="s">
        <v>1010</v>
      </c>
      <c r="E222" s="6" t="s">
        <v>350</v>
      </c>
      <c r="K222" s="6" t="s">
        <v>570</v>
      </c>
      <c r="L222" s="10">
        <v>10.996</v>
      </c>
      <c r="AA222" s="6" t="s">
        <v>572</v>
      </c>
      <c r="AE222" s="12">
        <v>5.3710000000000004</v>
      </c>
      <c r="AF222" s="6" t="e">
        <f t="shared" si="158"/>
        <v>#N/A</v>
      </c>
      <c r="AG222" s="11" t="e">
        <f t="shared" si="197"/>
        <v>#DIV/0!</v>
      </c>
      <c r="AH222" s="6" t="e">
        <f t="shared" si="198"/>
        <v>#N/A</v>
      </c>
      <c r="AI222" s="6" t="e">
        <f t="shared" si="199"/>
        <v>#N/A</v>
      </c>
      <c r="AJ222" s="6" t="e">
        <f t="shared" si="200"/>
        <v>#N/A</v>
      </c>
      <c r="AK222" s="6" t="e">
        <f t="shared" si="201"/>
        <v>#N/A</v>
      </c>
      <c r="AL222" s="6" t="e">
        <f t="shared" si="201"/>
        <v>#N/A</v>
      </c>
      <c r="AM222" s="6" t="e">
        <f t="shared" si="201"/>
        <v>#N/A</v>
      </c>
      <c r="AN222" s="6" t="e">
        <f t="shared" si="201"/>
        <v>#N/A</v>
      </c>
      <c r="AO222" s="6" t="e">
        <f t="shared" si="201"/>
        <v>#N/A</v>
      </c>
      <c r="AP222" s="8" t="e">
        <f t="shared" si="202"/>
        <v>#N/A</v>
      </c>
      <c r="AQ222" s="8" t="e">
        <f t="shared" si="203"/>
        <v>#N/A</v>
      </c>
      <c r="AR222" s="6" t="e">
        <f t="shared" si="204"/>
        <v>#N/A</v>
      </c>
      <c r="AS222" s="42" t="e">
        <f t="shared" si="205"/>
        <v>#N/A</v>
      </c>
      <c r="AT222" s="6" t="e">
        <f t="shared" si="206"/>
        <v>#N/A</v>
      </c>
      <c r="AU222" s="6" t="e">
        <f t="shared" si="206"/>
        <v>#N/A</v>
      </c>
      <c r="AV222" s="6" t="e">
        <f t="shared" si="206"/>
        <v>#N/A</v>
      </c>
      <c r="AW222" s="6" t="e">
        <f t="shared" si="206"/>
        <v>#N/A</v>
      </c>
      <c r="AX222" s="6" t="e">
        <f t="shared" si="206"/>
        <v>#N/A</v>
      </c>
      <c r="AY222" s="6" t="e">
        <f t="shared" si="206"/>
        <v>#N/A</v>
      </c>
      <c r="AZ222" s="6" t="e">
        <f t="shared" si="206"/>
        <v>#N/A</v>
      </c>
      <c r="BA222" s="6" t="e">
        <f t="shared" si="206"/>
        <v>#N/A</v>
      </c>
      <c r="BB222" s="6" t="e">
        <f t="shared" si="207"/>
        <v>#N/A</v>
      </c>
      <c r="BC222" s="6" t="e">
        <f t="shared" si="208"/>
        <v>#N/A</v>
      </c>
      <c r="BD222" s="6" t="e">
        <f t="shared" si="209"/>
        <v>#N/A</v>
      </c>
      <c r="BE222" s="6" t="e">
        <f t="shared" si="210"/>
        <v>#N/A</v>
      </c>
      <c r="BF222" s="6" t="e">
        <f t="shared" si="211"/>
        <v>#N/A</v>
      </c>
      <c r="BG222" s="6" t="e">
        <f t="shared" si="211"/>
        <v>#N/A</v>
      </c>
      <c r="BH222" s="6" t="e">
        <f t="shared" si="211"/>
        <v>#N/A</v>
      </c>
      <c r="BI222" s="6" t="e">
        <f t="shared" si="211"/>
        <v>#N/A</v>
      </c>
      <c r="BJ222" s="6" t="e">
        <f t="shared" si="212"/>
        <v>#N/A</v>
      </c>
      <c r="BK222" s="6" t="e">
        <f t="shared" si="212"/>
        <v>#N/A</v>
      </c>
      <c r="BL222" s="6" t="e">
        <f t="shared" si="212"/>
        <v>#N/A</v>
      </c>
      <c r="BM222" s="6" t="e">
        <f t="shared" si="212"/>
        <v>#N/A</v>
      </c>
      <c r="BN222" s="6" t="e">
        <f t="shared" si="212"/>
        <v>#N/A</v>
      </c>
      <c r="BO222" s="6" t="e">
        <f t="shared" si="212"/>
        <v>#N/A</v>
      </c>
      <c r="BP222" s="6" t="e">
        <f t="shared" si="212"/>
        <v>#N/A</v>
      </c>
      <c r="BQ222" s="6" t="e">
        <f t="shared" si="212"/>
        <v>#N/A</v>
      </c>
      <c r="BR222" s="6" t="e">
        <f t="shared" si="212"/>
        <v>#N/A</v>
      </c>
      <c r="BS222" s="6" t="e">
        <f t="shared" si="212"/>
        <v>#N/A</v>
      </c>
      <c r="BT222" s="6" t="e">
        <f t="shared" si="213"/>
        <v>#N/A</v>
      </c>
      <c r="BU222" s="6" t="e">
        <f t="shared" si="213"/>
        <v>#N/A</v>
      </c>
      <c r="BV222" s="6" t="e">
        <f t="shared" si="213"/>
        <v>#N/A</v>
      </c>
      <c r="BW222" s="6" t="e">
        <f t="shared" si="213"/>
        <v>#N/A</v>
      </c>
      <c r="BX222" s="6" t="e">
        <f t="shared" si="213"/>
        <v>#N/A</v>
      </c>
      <c r="BY222" s="6" t="e">
        <f t="shared" si="213"/>
        <v>#N/A</v>
      </c>
      <c r="BZ222" s="6" t="e">
        <f t="shared" si="213"/>
        <v>#N/A</v>
      </c>
      <c r="CA222" s="6" t="e">
        <f t="shared" si="213"/>
        <v>#N/A</v>
      </c>
      <c r="CB222" s="6" t="e">
        <f t="shared" si="213"/>
        <v>#N/A</v>
      </c>
    </row>
    <row r="223" spans="1:80" x14ac:dyDescent="0.2">
      <c r="A223" s="6"/>
    </row>
    <row r="224" spans="1:80" x14ac:dyDescent="0.2">
      <c r="A224" s="6"/>
      <c r="D224"/>
    </row>
    <row r="225" spans="2:4" x14ac:dyDescent="0.2">
      <c r="B225" s="12"/>
      <c r="D225"/>
    </row>
    <row r="226" spans="2:4" x14ac:dyDescent="0.2">
      <c r="B226" s="12"/>
      <c r="D226"/>
    </row>
    <row r="227" spans="2:4" x14ac:dyDescent="0.2">
      <c r="B227" s="12"/>
      <c r="D227"/>
    </row>
    <row r="228" spans="2:4" x14ac:dyDescent="0.2">
      <c r="B228" s="12"/>
      <c r="D228"/>
    </row>
    <row r="229" spans="2:4" x14ac:dyDescent="0.2">
      <c r="B229" s="12"/>
      <c r="D229"/>
    </row>
    <row r="230" spans="2:4" x14ac:dyDescent="0.2">
      <c r="B230" s="12"/>
      <c r="D230"/>
    </row>
    <row r="231" spans="2:4" x14ac:dyDescent="0.2">
      <c r="B231" s="12"/>
      <c r="D231"/>
    </row>
    <row r="232" spans="2:4" x14ac:dyDescent="0.2">
      <c r="B232" s="12"/>
      <c r="D232"/>
    </row>
    <row r="233" spans="2:4" x14ac:dyDescent="0.2">
      <c r="B233" s="12"/>
      <c r="D233"/>
    </row>
    <row r="234" spans="2:4" x14ac:dyDescent="0.2">
      <c r="B234" s="12"/>
      <c r="D234"/>
    </row>
    <row r="235" spans="2:4" x14ac:dyDescent="0.2">
      <c r="B235" s="12"/>
      <c r="D235"/>
    </row>
    <row r="236" spans="2:4" x14ac:dyDescent="0.2">
      <c r="B236" s="12"/>
      <c r="D236"/>
    </row>
    <row r="237" spans="2:4" x14ac:dyDescent="0.2">
      <c r="B237" s="12"/>
      <c r="D237"/>
    </row>
    <row r="238" spans="2:4" x14ac:dyDescent="0.2">
      <c r="B238" s="12"/>
      <c r="D238"/>
    </row>
    <row r="239" spans="2:4" x14ac:dyDescent="0.2">
      <c r="B239" s="12"/>
      <c r="D239"/>
    </row>
    <row r="240" spans="2:4" x14ac:dyDescent="0.2">
      <c r="B240" s="12"/>
      <c r="D240"/>
    </row>
    <row r="241" spans="2:4" x14ac:dyDescent="0.2">
      <c r="B241" s="12"/>
      <c r="D241"/>
    </row>
    <row r="242" spans="2:4" x14ac:dyDescent="0.2">
      <c r="B242" s="12"/>
      <c r="D242"/>
    </row>
    <row r="243" spans="2:4" x14ac:dyDescent="0.2">
      <c r="B243" s="12"/>
      <c r="D243"/>
    </row>
    <row r="244" spans="2:4" x14ac:dyDescent="0.2">
      <c r="B244" s="12"/>
      <c r="D244"/>
    </row>
    <row r="245" spans="2:4" x14ac:dyDescent="0.2">
      <c r="B245" s="12"/>
      <c r="D245"/>
    </row>
    <row r="246" spans="2:4" x14ac:dyDescent="0.2">
      <c r="B246" s="12"/>
      <c r="D246"/>
    </row>
    <row r="247" spans="2:4" x14ac:dyDescent="0.2">
      <c r="B247" s="12"/>
      <c r="D247"/>
    </row>
    <row r="248" spans="2:4" x14ac:dyDescent="0.2">
      <c r="B248" s="12"/>
      <c r="D248"/>
    </row>
    <row r="249" spans="2:4" x14ac:dyDescent="0.2">
      <c r="B249" s="12"/>
      <c r="D249"/>
    </row>
    <row r="1048576" spans="6:25" x14ac:dyDescent="0.2">
      <c r="F1048576" s="6"/>
      <c r="P1048576" s="12"/>
      <c r="R1048576" s="6"/>
      <c r="S1048576" s="6"/>
      <c r="Y1048576" s="12"/>
    </row>
  </sheetData>
  <autoFilter ref="A2:CB222">
    <filterColumn colId="7">
      <customFilters>
        <customFilter operator="notEqual" val=" "/>
      </customFilters>
    </filterColumn>
    <filterColumn colId="8">
      <filters>
        <filter val="development_seq_1"/>
      </filters>
    </filterColumn>
    <sortState ref="A3:BT134">
      <sortCondition ref="A2:A134"/>
    </sortState>
  </autoFilter>
  <mergeCells count="7">
    <mergeCell ref="BJ1:CB1"/>
    <mergeCell ref="BF1:BI1"/>
    <mergeCell ref="AI1:AJ1"/>
    <mergeCell ref="AK1:AO1"/>
    <mergeCell ref="AP1:AR1"/>
    <mergeCell ref="AT1:BA1"/>
    <mergeCell ref="BB1:BE1"/>
  </mergeCells>
  <pageMargins left="0.7" right="0.7" top="0.75" bottom="0.75" header="0.3" footer="0.3"/>
  <pageSetup paperSize="9" scale="24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8572"/>
  <sheetViews>
    <sheetView workbookViewId="0">
      <pane xSplit="3" ySplit="2" topLeftCell="Q51" activePane="bottomRight" state="frozen"/>
      <selection pane="topRight" activeCell="D1" sqref="D1"/>
      <selection pane="bottomLeft" activeCell="A3" sqref="A3"/>
      <selection pane="bottomRight" activeCell="C56" sqref="C56"/>
    </sheetView>
  </sheetViews>
  <sheetFormatPr defaultRowHeight="12.75" x14ac:dyDescent="0.2"/>
  <cols>
    <col min="1" max="1" width="11.28515625" customWidth="1"/>
    <col min="2" max="2" width="12.42578125" style="25" customWidth="1"/>
    <col min="3" max="3" width="16.5703125" bestFit="1" customWidth="1"/>
    <col min="4" max="4" width="14.85546875" customWidth="1"/>
    <col min="5" max="5" width="14.85546875" style="12" customWidth="1"/>
    <col min="7" max="7" width="12.42578125" style="12" customWidth="1"/>
    <col min="8" max="8" width="16" customWidth="1"/>
    <col min="9" max="9" width="10" customWidth="1"/>
    <col min="10" max="10" width="16.42578125" customWidth="1"/>
    <col min="11" max="11" width="16.28515625" customWidth="1"/>
    <col min="12" max="12" width="21.5703125" bestFit="1" customWidth="1"/>
    <col min="14" max="14" width="9.140625" style="12"/>
    <col min="15" max="15" width="15.28515625" customWidth="1"/>
    <col min="17" max="17" width="11.28515625" bestFit="1" customWidth="1"/>
    <col min="18" max="18" width="11" bestFit="1" customWidth="1"/>
    <col min="19" max="19" width="11.140625" bestFit="1" customWidth="1"/>
    <col min="20" max="20" width="11.140625" style="12" customWidth="1"/>
    <col min="29" max="29" width="20.5703125" bestFit="1" customWidth="1"/>
    <col min="30" max="30" width="20.140625" style="12" bestFit="1" customWidth="1"/>
    <col min="31" max="31" width="17.7109375" style="12" bestFit="1" customWidth="1"/>
    <col min="32" max="32" width="18.85546875" bestFit="1" customWidth="1"/>
    <col min="34" max="35" width="9.140625" style="12"/>
    <col min="37" max="37" width="12.7109375" bestFit="1" customWidth="1"/>
    <col min="38" max="38" width="20.42578125" bestFit="1" customWidth="1"/>
    <col min="39" max="39" width="29.42578125" bestFit="1" customWidth="1"/>
    <col min="40" max="40" width="16.5703125" bestFit="1" customWidth="1"/>
    <col min="41" max="41" width="8.140625" bestFit="1" customWidth="1"/>
    <col min="42" max="42" width="6.42578125" bestFit="1" customWidth="1"/>
    <col min="43" max="43" width="6.28515625" bestFit="1" customWidth="1"/>
    <col min="44" max="45" width="5.140625" bestFit="1" customWidth="1"/>
    <col min="46" max="46" width="19.5703125" customWidth="1"/>
    <col min="47" max="47" width="12.7109375" customWidth="1"/>
    <col min="48" max="49" width="6.140625" bestFit="1" customWidth="1"/>
    <col min="50" max="51" width="5.140625" bestFit="1" customWidth="1"/>
    <col min="52" max="52" width="8.140625" bestFit="1" customWidth="1"/>
    <col min="53" max="54" width="9.7109375" bestFit="1" customWidth="1"/>
    <col min="55" max="55" width="8.140625" bestFit="1" customWidth="1"/>
  </cols>
  <sheetData>
    <row r="1" spans="1:55" ht="115.5" customHeight="1" thickBot="1" x14ac:dyDescent="0.25">
      <c r="A1" s="3" t="s">
        <v>12</v>
      </c>
      <c r="B1" s="3" t="s">
        <v>37</v>
      </c>
      <c r="C1" s="3" t="s">
        <v>38</v>
      </c>
      <c r="D1" s="4" t="s">
        <v>0</v>
      </c>
      <c r="E1" s="4" t="s">
        <v>438</v>
      </c>
      <c r="F1" s="4" t="s">
        <v>7</v>
      </c>
      <c r="G1" s="5" t="s">
        <v>73</v>
      </c>
      <c r="H1" s="5" t="s">
        <v>57</v>
      </c>
      <c r="I1" s="13" t="s">
        <v>81</v>
      </c>
      <c r="J1" s="74" t="s">
        <v>83</v>
      </c>
      <c r="K1" s="69"/>
      <c r="L1" s="75" t="s">
        <v>95</v>
      </c>
      <c r="M1" s="75"/>
      <c r="N1" s="75"/>
      <c r="O1" s="75"/>
      <c r="P1" s="75"/>
      <c r="Q1" s="76" t="s">
        <v>117</v>
      </c>
      <c r="R1" s="77"/>
      <c r="S1" s="77"/>
      <c r="T1" s="28" t="s">
        <v>562</v>
      </c>
      <c r="U1" s="78" t="s">
        <v>120</v>
      </c>
      <c r="V1" s="79"/>
      <c r="W1" s="79"/>
      <c r="X1" s="79"/>
      <c r="Y1" s="79"/>
      <c r="Z1" s="79"/>
      <c r="AA1" s="79"/>
      <c r="AB1" s="79"/>
      <c r="AC1" s="80" t="s">
        <v>624</v>
      </c>
      <c r="AD1" s="81"/>
      <c r="AE1" s="81"/>
      <c r="AF1" s="81"/>
      <c r="AG1" s="78" t="s">
        <v>209</v>
      </c>
      <c r="AH1" s="79"/>
      <c r="AI1" s="79"/>
      <c r="AJ1" s="79"/>
      <c r="AK1" s="72" t="s">
        <v>400</v>
      </c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</row>
    <row r="2" spans="1:55" ht="15.7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379</v>
      </c>
      <c r="F2" s="2" t="s">
        <v>7</v>
      </c>
      <c r="G2" s="1" t="s">
        <v>62</v>
      </c>
      <c r="H2" s="1" t="s">
        <v>58</v>
      </c>
      <c r="I2" s="14" t="s">
        <v>82</v>
      </c>
      <c r="J2" s="29" t="s">
        <v>556</v>
      </c>
      <c r="K2" s="29" t="s">
        <v>557</v>
      </c>
      <c r="L2" s="26" t="s">
        <v>605</v>
      </c>
      <c r="M2" s="26" t="s">
        <v>606</v>
      </c>
      <c r="N2" s="26" t="s">
        <v>266</v>
      </c>
      <c r="O2" s="26" t="s">
        <v>607</v>
      </c>
      <c r="P2" s="26" t="s">
        <v>608</v>
      </c>
      <c r="Q2" s="16" t="s">
        <v>444</v>
      </c>
      <c r="R2" s="16" t="s">
        <v>456</v>
      </c>
      <c r="S2" s="16" t="s">
        <v>455</v>
      </c>
      <c r="T2" s="28" t="s">
        <v>562</v>
      </c>
      <c r="U2" s="30" t="str">
        <f>pH_CEX!B1</f>
        <v>AP4</v>
      </c>
      <c r="V2" s="30" t="str">
        <f>pH_CEX!C1</f>
        <v>AP3</v>
      </c>
      <c r="W2" s="30" t="str">
        <f>pH_CEX!D1</f>
        <v>AP2</v>
      </c>
      <c r="X2" s="30" t="str">
        <f>pH_CEX!E1</f>
        <v>AP1</v>
      </c>
      <c r="Y2" s="30" t="str">
        <f>pH_CEX!F1</f>
        <v>MP</v>
      </c>
      <c r="Z2" s="30" t="str">
        <f>pH_CEX!G1</f>
        <v>BP1</v>
      </c>
      <c r="AA2" s="30" t="str">
        <f>pH_CEX!H1</f>
        <v>BP2</v>
      </c>
      <c r="AB2" s="30" t="str">
        <f>pH_CEX!I1</f>
        <v>BP3</v>
      </c>
      <c r="AC2" s="33" t="str">
        <f>'nrCE-SDS'!C1</f>
        <v>nrCE-SDS_LMWs</v>
      </c>
      <c r="AD2" s="33" t="str">
        <f>'nrCE-SDS'!E1</f>
        <v>nrCE_SDS_main</v>
      </c>
      <c r="AE2" s="33" t="str">
        <f>'nrCE-SDS'!N1</f>
        <v>nrCE-SDS_HH</v>
      </c>
      <c r="AF2" s="33" t="str">
        <f>'nrCE-SDS'!O1</f>
        <v>nrCE-SDS_HHL</v>
      </c>
      <c r="AG2" s="18" t="str">
        <f>'rCE-SDS'!B1</f>
        <v>rCE-SDS_site_occupancy</v>
      </c>
      <c r="AH2" s="18" t="str">
        <f>'rCE-SDS'!C1</f>
        <v>rCE-SDS_purity</v>
      </c>
      <c r="AI2" s="18" t="str">
        <f>'rCE-SDS'!D1</f>
        <v>LC</v>
      </c>
      <c r="AJ2" s="18" t="str">
        <f>'rCE-SDS'!E1</f>
        <v>rCE-SDS_NG_HC</v>
      </c>
      <c r="AK2" s="27" t="str">
        <f>Gmap!D1</f>
        <v>Afucosylation</v>
      </c>
      <c r="AL2" s="27" t="str">
        <f>Gmap!E1</f>
        <v>High_Mannose</v>
      </c>
      <c r="AM2" s="27" t="str">
        <f>Gmap!F1</f>
        <v>Galactosylation</v>
      </c>
      <c r="AN2" s="27" t="str">
        <f>Gmap!G1</f>
        <v>Group Unknowns</v>
      </c>
      <c r="AO2" s="27" t="str">
        <f>Gmap!H1</f>
        <v>bG0-N-F</v>
      </c>
      <c r="AP2" s="27" t="str">
        <f>Gmap!I1</f>
        <v>bG0-N</v>
      </c>
      <c r="AQ2" s="27" t="str">
        <f>Gmap!J1</f>
        <v>bG0-F</v>
      </c>
      <c r="AR2" s="27" t="str">
        <f>Gmap!K1</f>
        <v>bG0</v>
      </c>
      <c r="AS2" s="27" t="str">
        <f>Gmap!L1</f>
        <v>M5</v>
      </c>
      <c r="AT2" s="27" t="str">
        <f>Gmap!M1</f>
        <v>bG1-N_bG1-F (1)</v>
      </c>
      <c r="AU2" s="27" t="str">
        <f>Gmap!N1</f>
        <v>bG1-F (2)</v>
      </c>
      <c r="AV2" s="27" t="str">
        <f>Gmap!O1</f>
        <v>bG1-1</v>
      </c>
      <c r="AW2" s="27" t="str">
        <f>Gmap!P1</f>
        <v>bG1-2</v>
      </c>
      <c r="AX2" s="27" t="str">
        <f>Gmap!Q1</f>
        <v>M6</v>
      </c>
      <c r="AY2" s="27" t="str">
        <f>Gmap!R1</f>
        <v>bG2</v>
      </c>
      <c r="AZ2" s="27" t="str">
        <f>Gmap!S1</f>
        <v>bG1SA1</v>
      </c>
      <c r="BA2" s="27" t="str">
        <f>Gmap!T1</f>
        <v>bG2SA1-1</v>
      </c>
      <c r="BB2" s="27" t="str">
        <f>Gmap!U1</f>
        <v>bG2SA1-2</v>
      </c>
      <c r="BC2" s="27" t="str">
        <f>Gmap!V1</f>
        <v>bG2SA2</v>
      </c>
    </row>
    <row r="3" spans="1:55" x14ac:dyDescent="0.2">
      <c r="A3" s="6">
        <v>1</v>
      </c>
      <c r="B3" s="6" t="b">
        <v>1</v>
      </c>
      <c r="C3" s="6" t="s">
        <v>59</v>
      </c>
      <c r="D3" s="6" t="s">
        <v>241</v>
      </c>
      <c r="E3" s="6"/>
      <c r="F3" s="6">
        <v>7</v>
      </c>
      <c r="G3" s="6">
        <v>2</v>
      </c>
      <c r="H3" s="6">
        <f>VLOOKUP(C3,nanodrop,2,FALSE)</f>
        <v>2.3159999999999998</v>
      </c>
      <c r="I3" s="6">
        <f t="shared" ref="I3:I64" si="0">VLOOKUP($C3,pIdata,3,FALSE)</f>
        <v>9.15</v>
      </c>
      <c r="J3" s="6">
        <f t="shared" ref="J3:J64" si="1">VLOOKUP($C3,iceAreaData,4,FALSE)</f>
        <v>20</v>
      </c>
      <c r="K3" s="6">
        <f t="shared" ref="K3:K64" si="2">VLOOKUP($C3,iceAreaData,5,FALSE)</f>
        <v>14.9</v>
      </c>
      <c r="L3" s="6">
        <f t="shared" ref="L3:P12" si="3">VLOOKUP($C3,intactMSdata,COLUMN()-COLUMN($L$3)+4,FALSE)</f>
        <v>17.831014687321407</v>
      </c>
      <c r="M3" s="6">
        <f t="shared" si="3"/>
        <v>19.236473133911868</v>
      </c>
      <c r="N3" s="6" t="str">
        <f t="shared" si="3"/>
        <v>n.a.</v>
      </c>
      <c r="O3" s="6">
        <f t="shared" si="3"/>
        <v>0</v>
      </c>
      <c r="P3" s="6">
        <f t="shared" si="3"/>
        <v>0</v>
      </c>
      <c r="Q3" s="6">
        <f t="shared" ref="Q3:Q64" si="4">VLOOKUP($C3,dataSEC,2,FALSE)</f>
        <v>0.7</v>
      </c>
      <c r="R3" s="6">
        <f t="shared" ref="R3:R64" si="5">VLOOKUP($C3,dataSEC,3,FALSE)</f>
        <v>99.2</v>
      </c>
      <c r="S3" s="6" t="str">
        <f t="shared" ref="S3:S64" si="6">VLOOKUP($C3,dataSEC,4,FALSE)</f>
        <v>BPQL</v>
      </c>
      <c r="T3" s="6" t="e">
        <f t="shared" ref="T3:T39" si="7">VLOOKUP(C3,data_HCP,2,FALSE)</f>
        <v>#N/A</v>
      </c>
      <c r="U3" s="6">
        <f t="shared" ref="U3:AB12" si="8">VLOOKUP($C3,dataPhCEX,COLUMN()-COLUMN($U$3)+2,FALSE)</f>
        <v>1.0169999999999999</v>
      </c>
      <c r="V3" s="6">
        <f t="shared" si="8"/>
        <v>3.3050000000000002</v>
      </c>
      <c r="W3" s="6">
        <f t="shared" si="8"/>
        <v>6.8140000000000001</v>
      </c>
      <c r="X3" s="6">
        <f t="shared" si="8"/>
        <v>12.04</v>
      </c>
      <c r="Y3" s="6">
        <f t="shared" si="8"/>
        <v>51.9</v>
      </c>
      <c r="Z3" s="6">
        <f t="shared" si="8"/>
        <v>6.9740000000000002</v>
      </c>
      <c r="AA3" s="6">
        <f t="shared" si="8"/>
        <v>2.202</v>
      </c>
      <c r="AB3" s="6">
        <f t="shared" si="8"/>
        <v>15.747</v>
      </c>
      <c r="AC3" s="6" t="e">
        <f t="shared" ref="AC3:AC34" si="9">VLOOKUP($C3,data_nrCESDS,3,FALSE)</f>
        <v>#N/A</v>
      </c>
      <c r="AD3" s="6" t="e">
        <f t="shared" ref="AD3:AD34" si="10">VLOOKUP($C3,data_nrCESDS,5,FALSE)</f>
        <v>#N/A</v>
      </c>
      <c r="AE3" s="6" t="e">
        <f t="shared" ref="AE3:AE34" si="11">VLOOKUP($C3,data_nrCESDS,14,FALSE)</f>
        <v>#N/A</v>
      </c>
      <c r="AF3" s="6" t="e">
        <f t="shared" ref="AF3:AF34" si="12">VLOOKUP($C3,data_nrCESDS,15,FALSE)</f>
        <v>#N/A</v>
      </c>
      <c r="AG3" s="6" t="e">
        <f t="shared" ref="AG3:AJ22" si="13">VLOOKUP($C3,rCESDSdata,COLUMN()-COLUMN($AG$2)+2,FALSE)</f>
        <v>#N/A</v>
      </c>
      <c r="AH3" s="6" t="e">
        <f t="shared" si="13"/>
        <v>#N/A</v>
      </c>
      <c r="AI3" s="6" t="e">
        <f t="shared" si="13"/>
        <v>#N/A</v>
      </c>
      <c r="AJ3" s="6" t="e">
        <f t="shared" si="13"/>
        <v>#N/A</v>
      </c>
      <c r="AK3" s="6" t="e">
        <f t="shared" ref="AK3:AT12" si="14">VLOOKUP($C3,data_Gmap,COLUMN()-COLUMN($AK$2)+4,FALSE)</f>
        <v>#N/A</v>
      </c>
      <c r="AL3" s="6" t="e">
        <f t="shared" si="14"/>
        <v>#N/A</v>
      </c>
      <c r="AM3" s="6" t="e">
        <f t="shared" si="14"/>
        <v>#N/A</v>
      </c>
      <c r="AN3" s="6" t="e">
        <f t="shared" si="14"/>
        <v>#N/A</v>
      </c>
      <c r="AO3" s="6" t="e">
        <f t="shared" si="14"/>
        <v>#N/A</v>
      </c>
      <c r="AP3" s="6" t="e">
        <f t="shared" si="14"/>
        <v>#N/A</v>
      </c>
      <c r="AQ3" s="6" t="e">
        <f t="shared" si="14"/>
        <v>#N/A</v>
      </c>
      <c r="AR3" s="6" t="e">
        <f t="shared" si="14"/>
        <v>#N/A</v>
      </c>
      <c r="AS3" s="6" t="e">
        <f t="shared" si="14"/>
        <v>#N/A</v>
      </c>
      <c r="AT3" s="6" t="e">
        <f t="shared" si="14"/>
        <v>#N/A</v>
      </c>
      <c r="AU3" s="6" t="e">
        <f t="shared" ref="AU3:BC12" si="15">VLOOKUP($C3,data_Gmap,COLUMN()-COLUMN($AK$2)+4,FALSE)</f>
        <v>#N/A</v>
      </c>
      <c r="AV3" s="6" t="e">
        <f t="shared" si="15"/>
        <v>#N/A</v>
      </c>
      <c r="AW3" s="6" t="e">
        <f t="shared" si="15"/>
        <v>#N/A</v>
      </c>
      <c r="AX3" s="6" t="e">
        <f t="shared" si="15"/>
        <v>#N/A</v>
      </c>
      <c r="AY3" s="6" t="e">
        <f t="shared" si="15"/>
        <v>#N/A</v>
      </c>
      <c r="AZ3" s="6" t="e">
        <f t="shared" si="15"/>
        <v>#N/A</v>
      </c>
      <c r="BA3" s="6" t="e">
        <f t="shared" si="15"/>
        <v>#N/A</v>
      </c>
      <c r="BB3" s="6" t="e">
        <f t="shared" si="15"/>
        <v>#N/A</v>
      </c>
      <c r="BC3" s="6" t="e">
        <f t="shared" si="15"/>
        <v>#N/A</v>
      </c>
    </row>
    <row r="4" spans="1:55" x14ac:dyDescent="0.2">
      <c r="A4" s="6">
        <v>2</v>
      </c>
      <c r="B4" s="6" t="b">
        <v>1</v>
      </c>
      <c r="C4" s="6" t="s">
        <v>60</v>
      </c>
      <c r="D4" s="6" t="s">
        <v>241</v>
      </c>
      <c r="E4" s="6"/>
      <c r="F4" s="6">
        <v>7</v>
      </c>
      <c r="G4" s="6">
        <v>2</v>
      </c>
      <c r="H4" s="6">
        <f>VLOOKUP(C4,nanodrop,2,FALSE)</f>
        <v>2.415</v>
      </c>
      <c r="I4" s="6">
        <f t="shared" si="0"/>
        <v>9.15</v>
      </c>
      <c r="J4" s="6">
        <f t="shared" si="1"/>
        <v>28.5</v>
      </c>
      <c r="K4" s="6">
        <f t="shared" si="2"/>
        <v>14.6</v>
      </c>
      <c r="L4" s="6">
        <f t="shared" si="3"/>
        <v>18.658091451947378</v>
      </c>
      <c r="M4" s="6">
        <f t="shared" si="3"/>
        <v>20.909216148646571</v>
      </c>
      <c r="N4" s="6" t="str">
        <f t="shared" si="3"/>
        <v>n.a.</v>
      </c>
      <c r="O4" s="6">
        <f t="shared" si="3"/>
        <v>0</v>
      </c>
      <c r="P4" s="6">
        <f t="shared" si="3"/>
        <v>0</v>
      </c>
      <c r="Q4" s="6">
        <f t="shared" si="4"/>
        <v>0.9</v>
      </c>
      <c r="R4" s="6">
        <f t="shared" si="5"/>
        <v>99.1</v>
      </c>
      <c r="S4" s="6" t="str">
        <f t="shared" si="6"/>
        <v>BPQL</v>
      </c>
      <c r="T4" s="6" t="e">
        <f t="shared" si="7"/>
        <v>#N/A</v>
      </c>
      <c r="U4" s="6">
        <f t="shared" si="8"/>
        <v>1.875</v>
      </c>
      <c r="V4" s="6">
        <f t="shared" si="8"/>
        <v>3.51</v>
      </c>
      <c r="W4" s="6">
        <f t="shared" si="8"/>
        <v>6.9509999999999996</v>
      </c>
      <c r="X4" s="6">
        <f t="shared" si="8"/>
        <v>14.351000000000001</v>
      </c>
      <c r="Y4" s="6">
        <f t="shared" si="8"/>
        <v>48.89</v>
      </c>
      <c r="Z4" s="6">
        <f t="shared" si="8"/>
        <v>6.7889999999999997</v>
      </c>
      <c r="AA4" s="6">
        <f t="shared" si="8"/>
        <v>2.3679999999999999</v>
      </c>
      <c r="AB4" s="6">
        <f t="shared" si="8"/>
        <v>15.266999999999999</v>
      </c>
      <c r="AC4" s="6" t="e">
        <f t="shared" si="9"/>
        <v>#N/A</v>
      </c>
      <c r="AD4" s="6" t="e">
        <f t="shared" si="10"/>
        <v>#N/A</v>
      </c>
      <c r="AE4" s="6" t="e">
        <f t="shared" si="11"/>
        <v>#N/A</v>
      </c>
      <c r="AF4" s="6" t="e">
        <f t="shared" si="12"/>
        <v>#N/A</v>
      </c>
      <c r="AG4" s="6" t="e">
        <f t="shared" si="13"/>
        <v>#N/A</v>
      </c>
      <c r="AH4" s="6" t="e">
        <f t="shared" si="13"/>
        <v>#N/A</v>
      </c>
      <c r="AI4" s="6" t="e">
        <f t="shared" si="13"/>
        <v>#N/A</v>
      </c>
      <c r="AJ4" s="6" t="e">
        <f t="shared" si="13"/>
        <v>#N/A</v>
      </c>
      <c r="AK4" s="6" t="e">
        <f t="shared" si="14"/>
        <v>#N/A</v>
      </c>
      <c r="AL4" s="6" t="e">
        <f t="shared" si="14"/>
        <v>#N/A</v>
      </c>
      <c r="AM4" s="6" t="e">
        <f t="shared" si="14"/>
        <v>#N/A</v>
      </c>
      <c r="AN4" s="6" t="e">
        <f t="shared" si="14"/>
        <v>#N/A</v>
      </c>
      <c r="AO4" s="6" t="e">
        <f t="shared" si="14"/>
        <v>#N/A</v>
      </c>
      <c r="AP4" s="6" t="e">
        <f t="shared" si="14"/>
        <v>#N/A</v>
      </c>
      <c r="AQ4" s="6" t="e">
        <f t="shared" si="14"/>
        <v>#N/A</v>
      </c>
      <c r="AR4" s="6" t="e">
        <f t="shared" si="14"/>
        <v>#N/A</v>
      </c>
      <c r="AS4" s="6" t="e">
        <f t="shared" si="14"/>
        <v>#N/A</v>
      </c>
      <c r="AT4" s="6" t="e">
        <f t="shared" si="14"/>
        <v>#N/A</v>
      </c>
      <c r="AU4" s="6" t="e">
        <f t="shared" si="15"/>
        <v>#N/A</v>
      </c>
      <c r="AV4" s="6" t="e">
        <f t="shared" si="15"/>
        <v>#N/A</v>
      </c>
      <c r="AW4" s="6" t="e">
        <f t="shared" si="15"/>
        <v>#N/A</v>
      </c>
      <c r="AX4" s="6" t="e">
        <f t="shared" si="15"/>
        <v>#N/A</v>
      </c>
      <c r="AY4" s="6" t="e">
        <f t="shared" si="15"/>
        <v>#N/A</v>
      </c>
      <c r="AZ4" s="6" t="e">
        <f t="shared" si="15"/>
        <v>#N/A</v>
      </c>
      <c r="BA4" s="6" t="e">
        <f t="shared" si="15"/>
        <v>#N/A</v>
      </c>
      <c r="BB4" s="6" t="e">
        <f t="shared" si="15"/>
        <v>#N/A</v>
      </c>
      <c r="BC4" s="6" t="e">
        <f t="shared" si="15"/>
        <v>#N/A</v>
      </c>
    </row>
    <row r="5" spans="1:55" x14ac:dyDescent="0.2">
      <c r="A5" s="6">
        <v>3</v>
      </c>
      <c r="B5" s="6" t="b">
        <v>0</v>
      </c>
      <c r="C5" s="6" t="s">
        <v>140</v>
      </c>
      <c r="D5" s="6" t="s">
        <v>241</v>
      </c>
      <c r="E5" s="6"/>
      <c r="F5" s="6">
        <v>7</v>
      </c>
      <c r="G5" s="6">
        <v>1</v>
      </c>
      <c r="H5" s="6">
        <f>VLOOKUP(C5,nanodrop,2,FALSE)</f>
        <v>2.33</v>
      </c>
      <c r="I5" s="6" t="e">
        <f t="shared" si="0"/>
        <v>#N/A</v>
      </c>
      <c r="J5" s="6" t="e">
        <f t="shared" si="1"/>
        <v>#N/A</v>
      </c>
      <c r="K5" s="6" t="e">
        <f t="shared" si="2"/>
        <v>#N/A</v>
      </c>
      <c r="L5" s="6" t="e">
        <f t="shared" si="3"/>
        <v>#N/A</v>
      </c>
      <c r="M5" s="6" t="e">
        <f t="shared" si="3"/>
        <v>#N/A</v>
      </c>
      <c r="N5" s="6" t="e">
        <f t="shared" si="3"/>
        <v>#N/A</v>
      </c>
      <c r="O5" s="6" t="e">
        <f t="shared" si="3"/>
        <v>#N/A</v>
      </c>
      <c r="P5" s="6" t="e">
        <f t="shared" si="3"/>
        <v>#N/A</v>
      </c>
      <c r="Q5" s="6" t="e">
        <f t="shared" si="4"/>
        <v>#N/A</v>
      </c>
      <c r="R5" s="6" t="e">
        <f t="shared" si="5"/>
        <v>#N/A</v>
      </c>
      <c r="S5" s="6" t="e">
        <f t="shared" si="6"/>
        <v>#N/A</v>
      </c>
      <c r="T5" s="6" t="e">
        <f t="shared" si="7"/>
        <v>#N/A</v>
      </c>
      <c r="U5" s="6" t="e">
        <f t="shared" si="8"/>
        <v>#N/A</v>
      </c>
      <c r="V5" s="6" t="e">
        <f t="shared" si="8"/>
        <v>#N/A</v>
      </c>
      <c r="W5" s="6" t="e">
        <f t="shared" si="8"/>
        <v>#N/A</v>
      </c>
      <c r="X5" s="6" t="e">
        <f t="shared" si="8"/>
        <v>#N/A</v>
      </c>
      <c r="Y5" s="6" t="e">
        <f t="shared" si="8"/>
        <v>#N/A</v>
      </c>
      <c r="Z5" s="6" t="e">
        <f t="shared" si="8"/>
        <v>#N/A</v>
      </c>
      <c r="AA5" s="6" t="e">
        <f t="shared" si="8"/>
        <v>#N/A</v>
      </c>
      <c r="AB5" s="6" t="e">
        <f t="shared" si="8"/>
        <v>#N/A</v>
      </c>
      <c r="AC5" s="6" t="e">
        <f t="shared" si="9"/>
        <v>#N/A</v>
      </c>
      <c r="AD5" s="6" t="e">
        <f t="shared" si="10"/>
        <v>#N/A</v>
      </c>
      <c r="AE5" s="6" t="e">
        <f t="shared" si="11"/>
        <v>#N/A</v>
      </c>
      <c r="AF5" s="6" t="e">
        <f t="shared" si="12"/>
        <v>#N/A</v>
      </c>
      <c r="AG5" s="6" t="e">
        <f t="shared" si="13"/>
        <v>#N/A</v>
      </c>
      <c r="AH5" s="6" t="e">
        <f t="shared" si="13"/>
        <v>#N/A</v>
      </c>
      <c r="AI5" s="6" t="e">
        <f t="shared" si="13"/>
        <v>#N/A</v>
      </c>
      <c r="AJ5" s="6" t="e">
        <f t="shared" si="13"/>
        <v>#N/A</v>
      </c>
      <c r="AK5" s="6" t="e">
        <f t="shared" si="14"/>
        <v>#N/A</v>
      </c>
      <c r="AL5" s="6" t="e">
        <f t="shared" si="14"/>
        <v>#N/A</v>
      </c>
      <c r="AM5" s="6" t="e">
        <f t="shared" si="14"/>
        <v>#N/A</v>
      </c>
      <c r="AN5" s="6" t="e">
        <f t="shared" si="14"/>
        <v>#N/A</v>
      </c>
      <c r="AO5" s="6" t="e">
        <f t="shared" si="14"/>
        <v>#N/A</v>
      </c>
      <c r="AP5" s="6" t="e">
        <f t="shared" si="14"/>
        <v>#N/A</v>
      </c>
      <c r="AQ5" s="6" t="e">
        <f t="shared" si="14"/>
        <v>#N/A</v>
      </c>
      <c r="AR5" s="6" t="e">
        <f t="shared" si="14"/>
        <v>#N/A</v>
      </c>
      <c r="AS5" s="6" t="e">
        <f t="shared" si="14"/>
        <v>#N/A</v>
      </c>
      <c r="AT5" s="6" t="e">
        <f t="shared" si="14"/>
        <v>#N/A</v>
      </c>
      <c r="AU5" s="6" t="e">
        <f t="shared" si="15"/>
        <v>#N/A</v>
      </c>
      <c r="AV5" s="6" t="e">
        <f t="shared" si="15"/>
        <v>#N/A</v>
      </c>
      <c r="AW5" s="6" t="e">
        <f t="shared" si="15"/>
        <v>#N/A</v>
      </c>
      <c r="AX5" s="6" t="e">
        <f t="shared" si="15"/>
        <v>#N/A</v>
      </c>
      <c r="AY5" s="6" t="e">
        <f t="shared" si="15"/>
        <v>#N/A</v>
      </c>
      <c r="AZ5" s="6" t="e">
        <f t="shared" si="15"/>
        <v>#N/A</v>
      </c>
      <c r="BA5" s="6" t="e">
        <f t="shared" si="15"/>
        <v>#N/A</v>
      </c>
      <c r="BB5" s="6" t="e">
        <f t="shared" si="15"/>
        <v>#N/A</v>
      </c>
      <c r="BC5" s="6" t="e">
        <f t="shared" si="15"/>
        <v>#N/A</v>
      </c>
    </row>
    <row r="6" spans="1:55" x14ac:dyDescent="0.2">
      <c r="A6" s="6">
        <v>4</v>
      </c>
      <c r="B6" s="6" t="b">
        <v>0</v>
      </c>
      <c r="C6" s="6" t="s">
        <v>167</v>
      </c>
      <c r="D6" s="6" t="s">
        <v>241</v>
      </c>
      <c r="E6" s="6"/>
      <c r="F6" s="6">
        <v>7.2</v>
      </c>
      <c r="G6" s="20">
        <v>1.93</v>
      </c>
      <c r="H6" s="6">
        <f>VLOOKUP(C6,nanodrop,2,FALSE)</f>
        <v>2.17</v>
      </c>
      <c r="I6" s="6" t="e">
        <f t="shared" si="0"/>
        <v>#N/A</v>
      </c>
      <c r="J6" s="6" t="e">
        <f t="shared" si="1"/>
        <v>#N/A</v>
      </c>
      <c r="K6" s="6" t="e">
        <f t="shared" si="2"/>
        <v>#N/A</v>
      </c>
      <c r="L6" s="6" t="e">
        <f t="shared" si="3"/>
        <v>#N/A</v>
      </c>
      <c r="M6" s="6" t="e">
        <f t="shared" si="3"/>
        <v>#N/A</v>
      </c>
      <c r="N6" s="6" t="e">
        <f t="shared" si="3"/>
        <v>#N/A</v>
      </c>
      <c r="O6" s="6" t="e">
        <f t="shared" si="3"/>
        <v>#N/A</v>
      </c>
      <c r="P6" s="6" t="e">
        <f t="shared" si="3"/>
        <v>#N/A</v>
      </c>
      <c r="Q6" s="6" t="e">
        <f t="shared" si="4"/>
        <v>#N/A</v>
      </c>
      <c r="R6" s="6" t="e">
        <f t="shared" si="5"/>
        <v>#N/A</v>
      </c>
      <c r="S6" s="6" t="e">
        <f t="shared" si="6"/>
        <v>#N/A</v>
      </c>
      <c r="T6" s="6" t="e">
        <f t="shared" si="7"/>
        <v>#N/A</v>
      </c>
      <c r="U6" s="6" t="e">
        <f t="shared" si="8"/>
        <v>#N/A</v>
      </c>
      <c r="V6" s="6" t="e">
        <f t="shared" si="8"/>
        <v>#N/A</v>
      </c>
      <c r="W6" s="6" t="e">
        <f t="shared" si="8"/>
        <v>#N/A</v>
      </c>
      <c r="X6" s="6" t="e">
        <f t="shared" si="8"/>
        <v>#N/A</v>
      </c>
      <c r="Y6" s="6" t="e">
        <f t="shared" si="8"/>
        <v>#N/A</v>
      </c>
      <c r="Z6" s="6" t="e">
        <f t="shared" si="8"/>
        <v>#N/A</v>
      </c>
      <c r="AA6" s="6" t="e">
        <f t="shared" si="8"/>
        <v>#N/A</v>
      </c>
      <c r="AB6" s="6" t="e">
        <f t="shared" si="8"/>
        <v>#N/A</v>
      </c>
      <c r="AC6" s="6" t="e">
        <f t="shared" si="9"/>
        <v>#N/A</v>
      </c>
      <c r="AD6" s="6" t="e">
        <f t="shared" si="10"/>
        <v>#N/A</v>
      </c>
      <c r="AE6" s="6" t="e">
        <f t="shared" si="11"/>
        <v>#N/A</v>
      </c>
      <c r="AF6" s="6" t="e">
        <f t="shared" si="12"/>
        <v>#N/A</v>
      </c>
      <c r="AG6" s="6" t="e">
        <f t="shared" si="13"/>
        <v>#N/A</v>
      </c>
      <c r="AH6" s="6" t="e">
        <f t="shared" si="13"/>
        <v>#N/A</v>
      </c>
      <c r="AI6" s="6" t="e">
        <f t="shared" si="13"/>
        <v>#N/A</v>
      </c>
      <c r="AJ6" s="6" t="e">
        <f t="shared" si="13"/>
        <v>#N/A</v>
      </c>
      <c r="AK6" s="6" t="e">
        <f t="shared" si="14"/>
        <v>#N/A</v>
      </c>
      <c r="AL6" s="6" t="e">
        <f t="shared" si="14"/>
        <v>#N/A</v>
      </c>
      <c r="AM6" s="6" t="e">
        <f t="shared" si="14"/>
        <v>#N/A</v>
      </c>
      <c r="AN6" s="6" t="e">
        <f t="shared" si="14"/>
        <v>#N/A</v>
      </c>
      <c r="AO6" s="6" t="e">
        <f t="shared" si="14"/>
        <v>#N/A</v>
      </c>
      <c r="AP6" s="6" t="e">
        <f t="shared" si="14"/>
        <v>#N/A</v>
      </c>
      <c r="AQ6" s="6" t="e">
        <f t="shared" si="14"/>
        <v>#N/A</v>
      </c>
      <c r="AR6" s="6" t="e">
        <f t="shared" si="14"/>
        <v>#N/A</v>
      </c>
      <c r="AS6" s="6" t="e">
        <f t="shared" si="14"/>
        <v>#N/A</v>
      </c>
      <c r="AT6" s="6" t="e">
        <f t="shared" si="14"/>
        <v>#N/A</v>
      </c>
      <c r="AU6" s="6" t="e">
        <f t="shared" si="15"/>
        <v>#N/A</v>
      </c>
      <c r="AV6" s="6" t="e">
        <f t="shared" si="15"/>
        <v>#N/A</v>
      </c>
      <c r="AW6" s="6" t="e">
        <f t="shared" si="15"/>
        <v>#N/A</v>
      </c>
      <c r="AX6" s="6" t="e">
        <f t="shared" si="15"/>
        <v>#N/A</v>
      </c>
      <c r="AY6" s="6" t="e">
        <f t="shared" si="15"/>
        <v>#N/A</v>
      </c>
      <c r="AZ6" s="6" t="e">
        <f t="shared" si="15"/>
        <v>#N/A</v>
      </c>
      <c r="BA6" s="6" t="e">
        <f t="shared" si="15"/>
        <v>#N/A</v>
      </c>
      <c r="BB6" s="6" t="e">
        <f t="shared" si="15"/>
        <v>#N/A</v>
      </c>
      <c r="BC6" s="6" t="e">
        <f t="shared" si="15"/>
        <v>#N/A</v>
      </c>
    </row>
    <row r="7" spans="1:55" x14ac:dyDescent="0.2">
      <c r="A7" s="6">
        <v>5</v>
      </c>
      <c r="B7" s="6" t="b">
        <v>1</v>
      </c>
      <c r="C7" s="6" t="s">
        <v>174</v>
      </c>
      <c r="D7" s="6" t="s">
        <v>175</v>
      </c>
      <c r="E7" s="6"/>
      <c r="F7" s="6"/>
      <c r="G7" s="6"/>
      <c r="H7" s="6">
        <f>VLOOKUP(C7,nanodrop,2,FALSE)</f>
        <v>6.7729999999999997</v>
      </c>
      <c r="I7" s="6">
        <f t="shared" si="0"/>
        <v>9.18</v>
      </c>
      <c r="J7" s="6">
        <f t="shared" si="1"/>
        <v>22</v>
      </c>
      <c r="K7" s="6">
        <f t="shared" si="2"/>
        <v>30.8</v>
      </c>
      <c r="L7" s="6">
        <f t="shared" si="3"/>
        <v>17.354093666244268</v>
      </c>
      <c r="M7" s="6">
        <f t="shared" si="3"/>
        <v>15.510715253518711</v>
      </c>
      <c r="N7" s="6" t="str">
        <f t="shared" si="3"/>
        <v>n.a.</v>
      </c>
      <c r="O7" s="6">
        <f t="shared" si="3"/>
        <v>0</v>
      </c>
      <c r="P7" s="6">
        <f t="shared" si="3"/>
        <v>15.599726719931549</v>
      </c>
      <c r="Q7" s="6">
        <f t="shared" si="4"/>
        <v>0.9</v>
      </c>
      <c r="R7" s="6">
        <f t="shared" si="5"/>
        <v>98.9</v>
      </c>
      <c r="S7" s="6">
        <f t="shared" si="6"/>
        <v>0.2</v>
      </c>
      <c r="T7" s="6" t="e">
        <f t="shared" si="7"/>
        <v>#N/A</v>
      </c>
      <c r="U7" s="6">
        <f t="shared" si="8"/>
        <v>0.82499999999999996</v>
      </c>
      <c r="V7" s="6">
        <f t="shared" si="8"/>
        <v>2.8540000000000001</v>
      </c>
      <c r="W7" s="6">
        <f t="shared" si="8"/>
        <v>9.9909999999999997</v>
      </c>
      <c r="X7" s="6">
        <f t="shared" si="8"/>
        <v>6.0049999999999999</v>
      </c>
      <c r="Y7" s="6">
        <f t="shared" si="8"/>
        <v>44.774000000000001</v>
      </c>
      <c r="Z7" s="6">
        <f t="shared" si="8"/>
        <v>14.137</v>
      </c>
      <c r="AA7" s="6">
        <f t="shared" si="8"/>
        <v>5.8570000000000002</v>
      </c>
      <c r="AB7" s="6">
        <f t="shared" si="8"/>
        <v>15.557</v>
      </c>
      <c r="AC7" s="6" t="e">
        <f t="shared" si="9"/>
        <v>#N/A</v>
      </c>
      <c r="AD7" s="6" t="e">
        <f t="shared" si="10"/>
        <v>#N/A</v>
      </c>
      <c r="AE7" s="6" t="e">
        <f t="shared" si="11"/>
        <v>#N/A</v>
      </c>
      <c r="AF7" s="6" t="e">
        <f t="shared" si="12"/>
        <v>#N/A</v>
      </c>
      <c r="AG7" s="6">
        <f t="shared" si="13"/>
        <v>0</v>
      </c>
      <c r="AH7" s="6">
        <f t="shared" si="13"/>
        <v>0</v>
      </c>
      <c r="AI7" s="6">
        <f t="shared" si="13"/>
        <v>28.9</v>
      </c>
      <c r="AJ7" s="6">
        <f t="shared" si="13"/>
        <v>0</v>
      </c>
      <c r="AK7" s="6" t="e">
        <f t="shared" si="14"/>
        <v>#N/A</v>
      </c>
      <c r="AL7" s="6" t="e">
        <f t="shared" si="14"/>
        <v>#N/A</v>
      </c>
      <c r="AM7" s="6" t="e">
        <f t="shared" si="14"/>
        <v>#N/A</v>
      </c>
      <c r="AN7" s="6" t="e">
        <f t="shared" si="14"/>
        <v>#N/A</v>
      </c>
      <c r="AO7" s="6" t="e">
        <f t="shared" si="14"/>
        <v>#N/A</v>
      </c>
      <c r="AP7" s="6" t="e">
        <f t="shared" si="14"/>
        <v>#N/A</v>
      </c>
      <c r="AQ7" s="6" t="e">
        <f t="shared" si="14"/>
        <v>#N/A</v>
      </c>
      <c r="AR7" s="6" t="e">
        <f t="shared" si="14"/>
        <v>#N/A</v>
      </c>
      <c r="AS7" s="6" t="e">
        <f t="shared" si="14"/>
        <v>#N/A</v>
      </c>
      <c r="AT7" s="6" t="e">
        <f t="shared" si="14"/>
        <v>#N/A</v>
      </c>
      <c r="AU7" s="6" t="e">
        <f t="shared" si="15"/>
        <v>#N/A</v>
      </c>
      <c r="AV7" s="6" t="e">
        <f t="shared" si="15"/>
        <v>#N/A</v>
      </c>
      <c r="AW7" s="6" t="e">
        <f t="shared" si="15"/>
        <v>#N/A</v>
      </c>
      <c r="AX7" s="6" t="e">
        <f t="shared" si="15"/>
        <v>#N/A</v>
      </c>
      <c r="AY7" s="6" t="e">
        <f t="shared" si="15"/>
        <v>#N/A</v>
      </c>
      <c r="AZ7" s="6" t="e">
        <f t="shared" si="15"/>
        <v>#N/A</v>
      </c>
      <c r="BA7" s="6" t="e">
        <f t="shared" si="15"/>
        <v>#N/A</v>
      </c>
      <c r="BB7" s="6" t="e">
        <f t="shared" si="15"/>
        <v>#N/A</v>
      </c>
      <c r="BC7" s="6" t="e">
        <f t="shared" si="15"/>
        <v>#N/A</v>
      </c>
    </row>
    <row r="8" spans="1:55" x14ac:dyDescent="0.2">
      <c r="A8" s="6">
        <v>6</v>
      </c>
      <c r="B8" s="6" t="b">
        <v>0</v>
      </c>
      <c r="C8" s="6" t="s">
        <v>184</v>
      </c>
      <c r="D8" s="6" t="s">
        <v>241</v>
      </c>
      <c r="E8" s="6"/>
      <c r="F8" s="6"/>
      <c r="G8" s="6"/>
      <c r="H8" s="6">
        <v>2.2599999999999998</v>
      </c>
      <c r="I8" s="6" t="e">
        <f t="shared" si="0"/>
        <v>#N/A</v>
      </c>
      <c r="J8" s="6" t="e">
        <f t="shared" si="1"/>
        <v>#N/A</v>
      </c>
      <c r="K8" s="6" t="e">
        <f t="shared" si="2"/>
        <v>#N/A</v>
      </c>
      <c r="L8" s="6" t="e">
        <f t="shared" si="3"/>
        <v>#N/A</v>
      </c>
      <c r="M8" s="6" t="e">
        <f t="shared" si="3"/>
        <v>#N/A</v>
      </c>
      <c r="N8" s="6" t="e">
        <f t="shared" si="3"/>
        <v>#N/A</v>
      </c>
      <c r="O8" s="6" t="e">
        <f t="shared" si="3"/>
        <v>#N/A</v>
      </c>
      <c r="P8" s="6" t="e">
        <f t="shared" si="3"/>
        <v>#N/A</v>
      </c>
      <c r="Q8" s="6" t="e">
        <f t="shared" si="4"/>
        <v>#N/A</v>
      </c>
      <c r="R8" s="6" t="e">
        <f t="shared" si="5"/>
        <v>#N/A</v>
      </c>
      <c r="S8" s="6" t="e">
        <f t="shared" si="6"/>
        <v>#N/A</v>
      </c>
      <c r="T8" s="6" t="e">
        <f t="shared" si="7"/>
        <v>#N/A</v>
      </c>
      <c r="U8" s="6" t="e">
        <f t="shared" si="8"/>
        <v>#N/A</v>
      </c>
      <c r="V8" s="6" t="e">
        <f t="shared" si="8"/>
        <v>#N/A</v>
      </c>
      <c r="W8" s="6" t="e">
        <f t="shared" si="8"/>
        <v>#N/A</v>
      </c>
      <c r="X8" s="6" t="e">
        <f t="shared" si="8"/>
        <v>#N/A</v>
      </c>
      <c r="Y8" s="6" t="e">
        <f t="shared" si="8"/>
        <v>#N/A</v>
      </c>
      <c r="Z8" s="6" t="e">
        <f t="shared" si="8"/>
        <v>#N/A</v>
      </c>
      <c r="AA8" s="6" t="e">
        <f t="shared" si="8"/>
        <v>#N/A</v>
      </c>
      <c r="AB8" s="6" t="e">
        <f t="shared" si="8"/>
        <v>#N/A</v>
      </c>
      <c r="AC8" s="6" t="e">
        <f t="shared" si="9"/>
        <v>#N/A</v>
      </c>
      <c r="AD8" s="6" t="e">
        <f t="shared" si="10"/>
        <v>#N/A</v>
      </c>
      <c r="AE8" s="6" t="e">
        <f t="shared" si="11"/>
        <v>#N/A</v>
      </c>
      <c r="AF8" s="6" t="e">
        <f t="shared" si="12"/>
        <v>#N/A</v>
      </c>
      <c r="AG8" s="6" t="e">
        <f t="shared" si="13"/>
        <v>#N/A</v>
      </c>
      <c r="AH8" s="6" t="e">
        <f t="shared" si="13"/>
        <v>#N/A</v>
      </c>
      <c r="AI8" s="6" t="e">
        <f t="shared" si="13"/>
        <v>#N/A</v>
      </c>
      <c r="AJ8" s="6" t="e">
        <f t="shared" si="13"/>
        <v>#N/A</v>
      </c>
      <c r="AK8" s="6" t="e">
        <f t="shared" si="14"/>
        <v>#N/A</v>
      </c>
      <c r="AL8" s="6" t="e">
        <f t="shared" si="14"/>
        <v>#N/A</v>
      </c>
      <c r="AM8" s="6" t="e">
        <f t="shared" si="14"/>
        <v>#N/A</v>
      </c>
      <c r="AN8" s="6" t="e">
        <f t="shared" si="14"/>
        <v>#N/A</v>
      </c>
      <c r="AO8" s="6" t="e">
        <f t="shared" si="14"/>
        <v>#N/A</v>
      </c>
      <c r="AP8" s="6" t="e">
        <f t="shared" si="14"/>
        <v>#N/A</v>
      </c>
      <c r="AQ8" s="6" t="e">
        <f t="shared" si="14"/>
        <v>#N/A</v>
      </c>
      <c r="AR8" s="6" t="e">
        <f t="shared" si="14"/>
        <v>#N/A</v>
      </c>
      <c r="AS8" s="6" t="e">
        <f t="shared" si="14"/>
        <v>#N/A</v>
      </c>
      <c r="AT8" s="6" t="e">
        <f t="shared" si="14"/>
        <v>#N/A</v>
      </c>
      <c r="AU8" s="6" t="e">
        <f t="shared" si="15"/>
        <v>#N/A</v>
      </c>
      <c r="AV8" s="6" t="e">
        <f t="shared" si="15"/>
        <v>#N/A</v>
      </c>
      <c r="AW8" s="6" t="e">
        <f t="shared" si="15"/>
        <v>#N/A</v>
      </c>
      <c r="AX8" s="6" t="e">
        <f t="shared" si="15"/>
        <v>#N/A</v>
      </c>
      <c r="AY8" s="6" t="e">
        <f t="shared" si="15"/>
        <v>#N/A</v>
      </c>
      <c r="AZ8" s="6" t="e">
        <f t="shared" si="15"/>
        <v>#N/A</v>
      </c>
      <c r="BA8" s="6" t="e">
        <f t="shared" si="15"/>
        <v>#N/A</v>
      </c>
      <c r="BB8" s="6" t="e">
        <f t="shared" si="15"/>
        <v>#N/A</v>
      </c>
      <c r="BC8" s="6" t="e">
        <f t="shared" si="15"/>
        <v>#N/A</v>
      </c>
    </row>
    <row r="9" spans="1:55" x14ac:dyDescent="0.2">
      <c r="A9" s="6">
        <v>7</v>
      </c>
      <c r="B9" s="6" t="b">
        <v>0</v>
      </c>
      <c r="C9" s="6" t="s">
        <v>242</v>
      </c>
      <c r="D9" s="6" t="s">
        <v>271</v>
      </c>
      <c r="E9" s="6"/>
      <c r="F9" s="6"/>
      <c r="G9" s="6"/>
      <c r="H9" s="6" t="e">
        <f t="shared" ref="H9:H15" si="16">VLOOKUP(C9,nanodrop,2,FALSE)</f>
        <v>#N/A</v>
      </c>
      <c r="I9" s="6">
        <f t="shared" si="0"/>
        <v>9.1300000000000008</v>
      </c>
      <c r="J9" s="6">
        <f t="shared" si="1"/>
        <v>34</v>
      </c>
      <c r="K9" s="6">
        <f t="shared" si="2"/>
        <v>7.5</v>
      </c>
      <c r="L9" s="6">
        <f t="shared" si="3"/>
        <v>0</v>
      </c>
      <c r="M9" s="6">
        <f t="shared" si="3"/>
        <v>8.3492325678123862</v>
      </c>
      <c r="N9" s="6" t="str">
        <f t="shared" si="3"/>
        <v>n.a.</v>
      </c>
      <c r="O9" s="6">
        <f t="shared" si="3"/>
        <v>0</v>
      </c>
      <c r="P9" s="6">
        <f t="shared" si="3"/>
        <v>0</v>
      </c>
      <c r="Q9" s="6" t="e">
        <f t="shared" si="4"/>
        <v>#N/A</v>
      </c>
      <c r="R9" s="6" t="e">
        <f t="shared" si="5"/>
        <v>#N/A</v>
      </c>
      <c r="S9" s="6" t="e">
        <f t="shared" si="6"/>
        <v>#N/A</v>
      </c>
      <c r="T9" s="6" t="e">
        <f t="shared" si="7"/>
        <v>#N/A</v>
      </c>
      <c r="U9" s="6" t="e">
        <f t="shared" si="8"/>
        <v>#N/A</v>
      </c>
      <c r="V9" s="6" t="e">
        <f t="shared" si="8"/>
        <v>#N/A</v>
      </c>
      <c r="W9" s="6" t="e">
        <f t="shared" si="8"/>
        <v>#N/A</v>
      </c>
      <c r="X9" s="6" t="e">
        <f t="shared" si="8"/>
        <v>#N/A</v>
      </c>
      <c r="Y9" s="6" t="e">
        <f t="shared" si="8"/>
        <v>#N/A</v>
      </c>
      <c r="Z9" s="6" t="e">
        <f t="shared" si="8"/>
        <v>#N/A</v>
      </c>
      <c r="AA9" s="6" t="e">
        <f t="shared" si="8"/>
        <v>#N/A</v>
      </c>
      <c r="AB9" s="6" t="e">
        <f t="shared" si="8"/>
        <v>#N/A</v>
      </c>
      <c r="AC9" s="6" t="e">
        <f t="shared" si="9"/>
        <v>#N/A</v>
      </c>
      <c r="AD9" s="6" t="e">
        <f t="shared" si="10"/>
        <v>#N/A</v>
      </c>
      <c r="AE9" s="6" t="e">
        <f t="shared" si="11"/>
        <v>#N/A</v>
      </c>
      <c r="AF9" s="6" t="e">
        <f t="shared" si="12"/>
        <v>#N/A</v>
      </c>
      <c r="AG9" s="6" t="e">
        <f t="shared" si="13"/>
        <v>#N/A</v>
      </c>
      <c r="AH9" s="6" t="e">
        <f t="shared" si="13"/>
        <v>#N/A</v>
      </c>
      <c r="AI9" s="6" t="e">
        <f t="shared" si="13"/>
        <v>#N/A</v>
      </c>
      <c r="AJ9" s="6" t="e">
        <f t="shared" si="13"/>
        <v>#N/A</v>
      </c>
      <c r="AK9" s="6" t="e">
        <f t="shared" si="14"/>
        <v>#N/A</v>
      </c>
      <c r="AL9" s="6" t="e">
        <f t="shared" si="14"/>
        <v>#N/A</v>
      </c>
      <c r="AM9" s="6" t="e">
        <f t="shared" si="14"/>
        <v>#N/A</v>
      </c>
      <c r="AN9" s="6" t="e">
        <f t="shared" si="14"/>
        <v>#N/A</v>
      </c>
      <c r="AO9" s="6" t="e">
        <f t="shared" si="14"/>
        <v>#N/A</v>
      </c>
      <c r="AP9" s="6" t="e">
        <f t="shared" si="14"/>
        <v>#N/A</v>
      </c>
      <c r="AQ9" s="6" t="e">
        <f t="shared" si="14"/>
        <v>#N/A</v>
      </c>
      <c r="AR9" s="6" t="e">
        <f t="shared" si="14"/>
        <v>#N/A</v>
      </c>
      <c r="AS9" s="6" t="e">
        <f t="shared" si="14"/>
        <v>#N/A</v>
      </c>
      <c r="AT9" s="6" t="e">
        <f t="shared" si="14"/>
        <v>#N/A</v>
      </c>
      <c r="AU9" s="6" t="e">
        <f t="shared" si="15"/>
        <v>#N/A</v>
      </c>
      <c r="AV9" s="6" t="e">
        <f t="shared" si="15"/>
        <v>#N/A</v>
      </c>
      <c r="AW9" s="6" t="e">
        <f t="shared" si="15"/>
        <v>#N/A</v>
      </c>
      <c r="AX9" s="6" t="e">
        <f t="shared" si="15"/>
        <v>#N/A</v>
      </c>
      <c r="AY9" s="6" t="e">
        <f t="shared" si="15"/>
        <v>#N/A</v>
      </c>
      <c r="AZ9" s="6" t="e">
        <f t="shared" si="15"/>
        <v>#N/A</v>
      </c>
      <c r="BA9" s="6" t="e">
        <f t="shared" si="15"/>
        <v>#N/A</v>
      </c>
      <c r="BB9" s="6" t="e">
        <f t="shared" si="15"/>
        <v>#N/A</v>
      </c>
      <c r="BC9" s="6" t="e">
        <f t="shared" si="15"/>
        <v>#N/A</v>
      </c>
    </row>
    <row r="10" spans="1:55" s="12" customFormat="1" x14ac:dyDescent="0.2">
      <c r="A10" s="6">
        <v>8</v>
      </c>
      <c r="B10" s="6" t="b">
        <v>0</v>
      </c>
      <c r="C10" s="6" t="s">
        <v>91</v>
      </c>
      <c r="D10" s="6" t="s">
        <v>271</v>
      </c>
      <c r="E10" s="6"/>
      <c r="F10" s="6"/>
      <c r="G10" s="6"/>
      <c r="H10" s="6" t="e">
        <f t="shared" si="16"/>
        <v>#N/A</v>
      </c>
      <c r="I10" s="6" t="e">
        <f t="shared" si="0"/>
        <v>#N/A</v>
      </c>
      <c r="J10" s="6" t="e">
        <f t="shared" si="1"/>
        <v>#N/A</v>
      </c>
      <c r="K10" s="6" t="e">
        <f t="shared" si="2"/>
        <v>#N/A</v>
      </c>
      <c r="L10" s="6">
        <f t="shared" si="3"/>
        <v>0</v>
      </c>
      <c r="M10" s="6">
        <f t="shared" si="3"/>
        <v>10.476067169105672</v>
      </c>
      <c r="N10" s="6">
        <f t="shared" si="3"/>
        <v>0</v>
      </c>
      <c r="O10" s="6">
        <f t="shared" si="3"/>
        <v>0</v>
      </c>
      <c r="P10" s="6">
        <f t="shared" si="3"/>
        <v>0</v>
      </c>
      <c r="Q10" s="6" t="e">
        <f t="shared" si="4"/>
        <v>#N/A</v>
      </c>
      <c r="R10" s="6" t="e">
        <f t="shared" si="5"/>
        <v>#N/A</v>
      </c>
      <c r="S10" s="6" t="e">
        <f t="shared" si="6"/>
        <v>#N/A</v>
      </c>
      <c r="T10" s="6" t="e">
        <f t="shared" si="7"/>
        <v>#N/A</v>
      </c>
      <c r="U10" s="6" t="e">
        <f t="shared" si="8"/>
        <v>#N/A</v>
      </c>
      <c r="V10" s="6" t="e">
        <f t="shared" si="8"/>
        <v>#N/A</v>
      </c>
      <c r="W10" s="6" t="e">
        <f t="shared" si="8"/>
        <v>#N/A</v>
      </c>
      <c r="X10" s="6" t="e">
        <f t="shared" si="8"/>
        <v>#N/A</v>
      </c>
      <c r="Y10" s="6" t="e">
        <f t="shared" si="8"/>
        <v>#N/A</v>
      </c>
      <c r="Z10" s="6" t="e">
        <f t="shared" si="8"/>
        <v>#N/A</v>
      </c>
      <c r="AA10" s="6" t="e">
        <f t="shared" si="8"/>
        <v>#N/A</v>
      </c>
      <c r="AB10" s="6" t="e">
        <f t="shared" si="8"/>
        <v>#N/A</v>
      </c>
      <c r="AC10" s="6" t="e">
        <f t="shared" si="9"/>
        <v>#N/A</v>
      </c>
      <c r="AD10" s="6" t="e">
        <f t="shared" si="10"/>
        <v>#N/A</v>
      </c>
      <c r="AE10" s="6" t="e">
        <f t="shared" si="11"/>
        <v>#N/A</v>
      </c>
      <c r="AF10" s="6" t="e">
        <f t="shared" si="12"/>
        <v>#N/A</v>
      </c>
      <c r="AG10" s="6" t="e">
        <f t="shared" si="13"/>
        <v>#N/A</v>
      </c>
      <c r="AH10" s="6" t="e">
        <f t="shared" si="13"/>
        <v>#N/A</v>
      </c>
      <c r="AI10" s="6" t="e">
        <f t="shared" si="13"/>
        <v>#N/A</v>
      </c>
      <c r="AJ10" s="6" t="e">
        <f t="shared" si="13"/>
        <v>#N/A</v>
      </c>
      <c r="AK10" s="6" t="e">
        <f t="shared" si="14"/>
        <v>#N/A</v>
      </c>
      <c r="AL10" s="6" t="e">
        <f t="shared" si="14"/>
        <v>#N/A</v>
      </c>
      <c r="AM10" s="6" t="e">
        <f t="shared" si="14"/>
        <v>#N/A</v>
      </c>
      <c r="AN10" s="6" t="e">
        <f t="shared" si="14"/>
        <v>#N/A</v>
      </c>
      <c r="AO10" s="6" t="e">
        <f t="shared" si="14"/>
        <v>#N/A</v>
      </c>
      <c r="AP10" s="6" t="e">
        <f t="shared" si="14"/>
        <v>#N/A</v>
      </c>
      <c r="AQ10" s="6" t="e">
        <f t="shared" si="14"/>
        <v>#N/A</v>
      </c>
      <c r="AR10" s="6" t="e">
        <f t="shared" si="14"/>
        <v>#N/A</v>
      </c>
      <c r="AS10" s="6" t="e">
        <f t="shared" si="14"/>
        <v>#N/A</v>
      </c>
      <c r="AT10" s="6" t="e">
        <f t="shared" si="14"/>
        <v>#N/A</v>
      </c>
      <c r="AU10" s="6" t="e">
        <f t="shared" si="15"/>
        <v>#N/A</v>
      </c>
      <c r="AV10" s="6" t="e">
        <f t="shared" si="15"/>
        <v>#N/A</v>
      </c>
      <c r="AW10" s="6" t="e">
        <f t="shared" si="15"/>
        <v>#N/A</v>
      </c>
      <c r="AX10" s="6" t="e">
        <f t="shared" si="15"/>
        <v>#N/A</v>
      </c>
      <c r="AY10" s="6" t="e">
        <f t="shared" si="15"/>
        <v>#N/A</v>
      </c>
      <c r="AZ10" s="6" t="e">
        <f t="shared" si="15"/>
        <v>#N/A</v>
      </c>
      <c r="BA10" s="6" t="e">
        <f t="shared" si="15"/>
        <v>#N/A</v>
      </c>
      <c r="BB10" s="6" t="e">
        <f t="shared" si="15"/>
        <v>#N/A</v>
      </c>
      <c r="BC10" s="6" t="e">
        <f t="shared" si="15"/>
        <v>#N/A</v>
      </c>
    </row>
    <row r="11" spans="1:55" s="12" customFormat="1" x14ac:dyDescent="0.2">
      <c r="A11" s="6">
        <v>9</v>
      </c>
      <c r="B11" s="6" t="b">
        <v>0</v>
      </c>
      <c r="C11" s="6" t="s">
        <v>92</v>
      </c>
      <c r="D11" s="6" t="s">
        <v>271</v>
      </c>
      <c r="E11" s="6"/>
      <c r="F11" s="6"/>
      <c r="G11" s="6"/>
      <c r="H11" s="6" t="e">
        <f t="shared" si="16"/>
        <v>#N/A</v>
      </c>
      <c r="I11" s="6" t="e">
        <f t="shared" si="0"/>
        <v>#N/A</v>
      </c>
      <c r="J11" s="6" t="e">
        <f t="shared" si="1"/>
        <v>#N/A</v>
      </c>
      <c r="K11" s="6" t="e">
        <f t="shared" si="2"/>
        <v>#N/A</v>
      </c>
      <c r="L11" s="6">
        <f t="shared" si="3"/>
        <v>0</v>
      </c>
      <c r="M11" s="6">
        <f t="shared" si="3"/>
        <v>9.9633434518730528</v>
      </c>
      <c r="N11" s="6">
        <f t="shared" si="3"/>
        <v>1.1279822934184733</v>
      </c>
      <c r="O11" s="6">
        <f t="shared" si="3"/>
        <v>0</v>
      </c>
      <c r="P11" s="6">
        <f t="shared" si="3"/>
        <v>0</v>
      </c>
      <c r="Q11" s="6" t="e">
        <f t="shared" si="4"/>
        <v>#N/A</v>
      </c>
      <c r="R11" s="6" t="e">
        <f t="shared" si="5"/>
        <v>#N/A</v>
      </c>
      <c r="S11" s="6" t="e">
        <f t="shared" si="6"/>
        <v>#N/A</v>
      </c>
      <c r="T11" s="6" t="e">
        <f t="shared" si="7"/>
        <v>#N/A</v>
      </c>
      <c r="U11" s="6" t="e">
        <f t="shared" si="8"/>
        <v>#N/A</v>
      </c>
      <c r="V11" s="6" t="e">
        <f t="shared" si="8"/>
        <v>#N/A</v>
      </c>
      <c r="W11" s="6" t="e">
        <f t="shared" si="8"/>
        <v>#N/A</v>
      </c>
      <c r="X11" s="6" t="e">
        <f t="shared" si="8"/>
        <v>#N/A</v>
      </c>
      <c r="Y11" s="6" t="e">
        <f t="shared" si="8"/>
        <v>#N/A</v>
      </c>
      <c r="Z11" s="6" t="e">
        <f t="shared" si="8"/>
        <v>#N/A</v>
      </c>
      <c r="AA11" s="6" t="e">
        <f t="shared" si="8"/>
        <v>#N/A</v>
      </c>
      <c r="AB11" s="6" t="e">
        <f t="shared" si="8"/>
        <v>#N/A</v>
      </c>
      <c r="AC11" s="6" t="e">
        <f t="shared" si="9"/>
        <v>#N/A</v>
      </c>
      <c r="AD11" s="6" t="e">
        <f t="shared" si="10"/>
        <v>#N/A</v>
      </c>
      <c r="AE11" s="6" t="e">
        <f t="shared" si="11"/>
        <v>#N/A</v>
      </c>
      <c r="AF11" s="6" t="e">
        <f t="shared" si="12"/>
        <v>#N/A</v>
      </c>
      <c r="AG11" s="6" t="e">
        <f t="shared" si="13"/>
        <v>#N/A</v>
      </c>
      <c r="AH11" s="6" t="e">
        <f t="shared" si="13"/>
        <v>#N/A</v>
      </c>
      <c r="AI11" s="6" t="e">
        <f t="shared" si="13"/>
        <v>#N/A</v>
      </c>
      <c r="AJ11" s="6" t="e">
        <f t="shared" si="13"/>
        <v>#N/A</v>
      </c>
      <c r="AK11" s="6" t="e">
        <f t="shared" si="14"/>
        <v>#N/A</v>
      </c>
      <c r="AL11" s="6" t="e">
        <f t="shared" si="14"/>
        <v>#N/A</v>
      </c>
      <c r="AM11" s="6" t="e">
        <f t="shared" si="14"/>
        <v>#N/A</v>
      </c>
      <c r="AN11" s="6" t="e">
        <f t="shared" si="14"/>
        <v>#N/A</v>
      </c>
      <c r="AO11" s="6" t="e">
        <f t="shared" si="14"/>
        <v>#N/A</v>
      </c>
      <c r="AP11" s="6" t="e">
        <f t="shared" si="14"/>
        <v>#N/A</v>
      </c>
      <c r="AQ11" s="6" t="e">
        <f t="shared" si="14"/>
        <v>#N/A</v>
      </c>
      <c r="AR11" s="6" t="e">
        <f t="shared" si="14"/>
        <v>#N/A</v>
      </c>
      <c r="AS11" s="6" t="e">
        <f t="shared" si="14"/>
        <v>#N/A</v>
      </c>
      <c r="AT11" s="6" t="e">
        <f t="shared" si="14"/>
        <v>#N/A</v>
      </c>
      <c r="AU11" s="6" t="e">
        <f t="shared" si="15"/>
        <v>#N/A</v>
      </c>
      <c r="AV11" s="6" t="e">
        <f t="shared" si="15"/>
        <v>#N/A</v>
      </c>
      <c r="AW11" s="6" t="e">
        <f t="shared" si="15"/>
        <v>#N/A</v>
      </c>
      <c r="AX11" s="6" t="e">
        <f t="shared" si="15"/>
        <v>#N/A</v>
      </c>
      <c r="AY11" s="6" t="e">
        <f t="shared" si="15"/>
        <v>#N/A</v>
      </c>
      <c r="AZ11" s="6" t="e">
        <f t="shared" si="15"/>
        <v>#N/A</v>
      </c>
      <c r="BA11" s="6" t="e">
        <f t="shared" si="15"/>
        <v>#N/A</v>
      </c>
      <c r="BB11" s="6" t="e">
        <f t="shared" si="15"/>
        <v>#N/A</v>
      </c>
      <c r="BC11" s="6" t="e">
        <f t="shared" si="15"/>
        <v>#N/A</v>
      </c>
    </row>
    <row r="12" spans="1:55" s="12" customFormat="1" x14ac:dyDescent="0.2">
      <c r="A12" s="6">
        <v>10</v>
      </c>
      <c r="B12" s="6" t="b">
        <v>0</v>
      </c>
      <c r="C12" s="6" t="s">
        <v>93</v>
      </c>
      <c r="D12" s="6" t="s">
        <v>271</v>
      </c>
      <c r="E12" s="6"/>
      <c r="F12" s="6"/>
      <c r="G12" s="6"/>
      <c r="H12" s="6" t="e">
        <f t="shared" si="16"/>
        <v>#N/A</v>
      </c>
      <c r="I12" s="6" t="e">
        <f t="shared" si="0"/>
        <v>#N/A</v>
      </c>
      <c r="J12" s="6" t="e">
        <f t="shared" si="1"/>
        <v>#N/A</v>
      </c>
      <c r="K12" s="6" t="e">
        <f t="shared" si="2"/>
        <v>#N/A</v>
      </c>
      <c r="L12" s="6">
        <f t="shared" si="3"/>
        <v>0</v>
      </c>
      <c r="M12" s="6">
        <f t="shared" si="3"/>
        <v>8.6457836975643545</v>
      </c>
      <c r="N12" s="6" t="str">
        <f t="shared" si="3"/>
        <v>n.a.</v>
      </c>
      <c r="O12" s="6">
        <f t="shared" si="3"/>
        <v>0</v>
      </c>
      <c r="P12" s="6">
        <f t="shared" si="3"/>
        <v>0</v>
      </c>
      <c r="Q12" s="6" t="e">
        <f t="shared" si="4"/>
        <v>#N/A</v>
      </c>
      <c r="R12" s="6" t="e">
        <f t="shared" si="5"/>
        <v>#N/A</v>
      </c>
      <c r="S12" s="6" t="e">
        <f t="shared" si="6"/>
        <v>#N/A</v>
      </c>
      <c r="T12" s="6" t="e">
        <f t="shared" si="7"/>
        <v>#N/A</v>
      </c>
      <c r="U12" s="6" t="e">
        <f t="shared" si="8"/>
        <v>#N/A</v>
      </c>
      <c r="V12" s="6" t="e">
        <f t="shared" si="8"/>
        <v>#N/A</v>
      </c>
      <c r="W12" s="6" t="e">
        <f t="shared" si="8"/>
        <v>#N/A</v>
      </c>
      <c r="X12" s="6" t="e">
        <f t="shared" si="8"/>
        <v>#N/A</v>
      </c>
      <c r="Y12" s="6" t="e">
        <f t="shared" si="8"/>
        <v>#N/A</v>
      </c>
      <c r="Z12" s="6" t="e">
        <f t="shared" si="8"/>
        <v>#N/A</v>
      </c>
      <c r="AA12" s="6" t="e">
        <f t="shared" si="8"/>
        <v>#N/A</v>
      </c>
      <c r="AB12" s="6" t="e">
        <f t="shared" si="8"/>
        <v>#N/A</v>
      </c>
      <c r="AC12" s="6" t="e">
        <f t="shared" si="9"/>
        <v>#N/A</v>
      </c>
      <c r="AD12" s="6" t="e">
        <f t="shared" si="10"/>
        <v>#N/A</v>
      </c>
      <c r="AE12" s="6" t="e">
        <f t="shared" si="11"/>
        <v>#N/A</v>
      </c>
      <c r="AF12" s="6" t="e">
        <f t="shared" si="12"/>
        <v>#N/A</v>
      </c>
      <c r="AG12" s="6" t="e">
        <f t="shared" si="13"/>
        <v>#N/A</v>
      </c>
      <c r="AH12" s="6" t="e">
        <f t="shared" si="13"/>
        <v>#N/A</v>
      </c>
      <c r="AI12" s="6" t="e">
        <f t="shared" si="13"/>
        <v>#N/A</v>
      </c>
      <c r="AJ12" s="6" t="e">
        <f t="shared" si="13"/>
        <v>#N/A</v>
      </c>
      <c r="AK12" s="6" t="e">
        <f t="shared" si="14"/>
        <v>#N/A</v>
      </c>
      <c r="AL12" s="6" t="e">
        <f t="shared" si="14"/>
        <v>#N/A</v>
      </c>
      <c r="AM12" s="6" t="e">
        <f t="shared" si="14"/>
        <v>#N/A</v>
      </c>
      <c r="AN12" s="6" t="e">
        <f t="shared" si="14"/>
        <v>#N/A</v>
      </c>
      <c r="AO12" s="6" t="e">
        <f t="shared" si="14"/>
        <v>#N/A</v>
      </c>
      <c r="AP12" s="6" t="e">
        <f t="shared" si="14"/>
        <v>#N/A</v>
      </c>
      <c r="AQ12" s="6" t="e">
        <f t="shared" si="14"/>
        <v>#N/A</v>
      </c>
      <c r="AR12" s="6" t="e">
        <f t="shared" si="14"/>
        <v>#N/A</v>
      </c>
      <c r="AS12" s="6" t="e">
        <f t="shared" si="14"/>
        <v>#N/A</v>
      </c>
      <c r="AT12" s="6" t="e">
        <f t="shared" si="14"/>
        <v>#N/A</v>
      </c>
      <c r="AU12" s="6" t="e">
        <f t="shared" si="15"/>
        <v>#N/A</v>
      </c>
      <c r="AV12" s="6" t="e">
        <f t="shared" si="15"/>
        <v>#N/A</v>
      </c>
      <c r="AW12" s="6" t="e">
        <f t="shared" si="15"/>
        <v>#N/A</v>
      </c>
      <c r="AX12" s="6" t="e">
        <f t="shared" si="15"/>
        <v>#N/A</v>
      </c>
      <c r="AY12" s="6" t="e">
        <f t="shared" si="15"/>
        <v>#N/A</v>
      </c>
      <c r="AZ12" s="6" t="e">
        <f t="shared" si="15"/>
        <v>#N/A</v>
      </c>
      <c r="BA12" s="6" t="e">
        <f t="shared" si="15"/>
        <v>#N/A</v>
      </c>
      <c r="BB12" s="6" t="e">
        <f t="shared" si="15"/>
        <v>#N/A</v>
      </c>
      <c r="BC12" s="6" t="e">
        <f t="shared" si="15"/>
        <v>#N/A</v>
      </c>
    </row>
    <row r="13" spans="1:55" s="12" customFormat="1" x14ac:dyDescent="0.2">
      <c r="A13" s="6">
        <v>11</v>
      </c>
      <c r="B13" s="6" t="b">
        <v>0</v>
      </c>
      <c r="C13" s="6" t="s">
        <v>94</v>
      </c>
      <c r="D13" s="6" t="s">
        <v>271</v>
      </c>
      <c r="E13" s="6"/>
      <c r="F13" s="6"/>
      <c r="G13" s="6"/>
      <c r="H13" s="6" t="e">
        <f t="shared" si="16"/>
        <v>#N/A</v>
      </c>
      <c r="I13" s="6" t="e">
        <f t="shared" si="0"/>
        <v>#N/A</v>
      </c>
      <c r="J13" s="6" t="e">
        <f t="shared" si="1"/>
        <v>#N/A</v>
      </c>
      <c r="K13" s="6" t="e">
        <f t="shared" si="2"/>
        <v>#N/A</v>
      </c>
      <c r="L13" s="6">
        <f t="shared" ref="L13:P22" si="17">VLOOKUP($C13,intactMSdata,COLUMN()-COLUMN($L$3)+4,FALSE)</f>
        <v>0</v>
      </c>
      <c r="M13" s="6">
        <f t="shared" si="17"/>
        <v>8.3323962531596791</v>
      </c>
      <c r="N13" s="6" t="str">
        <f t="shared" si="17"/>
        <v>n.a.</v>
      </c>
      <c r="O13" s="6">
        <f t="shared" si="17"/>
        <v>0</v>
      </c>
      <c r="P13" s="6">
        <f t="shared" si="17"/>
        <v>0</v>
      </c>
      <c r="Q13" s="6" t="e">
        <f t="shared" si="4"/>
        <v>#N/A</v>
      </c>
      <c r="R13" s="6" t="e">
        <f t="shared" si="5"/>
        <v>#N/A</v>
      </c>
      <c r="S13" s="6" t="e">
        <f t="shared" si="6"/>
        <v>#N/A</v>
      </c>
      <c r="T13" s="6" t="e">
        <f t="shared" si="7"/>
        <v>#N/A</v>
      </c>
      <c r="U13" s="6" t="e">
        <f t="shared" ref="U13:AB22" si="18">VLOOKUP($C13,dataPhCEX,COLUMN()-COLUMN($U$3)+2,FALSE)</f>
        <v>#N/A</v>
      </c>
      <c r="V13" s="6" t="e">
        <f t="shared" si="18"/>
        <v>#N/A</v>
      </c>
      <c r="W13" s="6" t="e">
        <f t="shared" si="18"/>
        <v>#N/A</v>
      </c>
      <c r="X13" s="6" t="e">
        <f t="shared" si="18"/>
        <v>#N/A</v>
      </c>
      <c r="Y13" s="6" t="e">
        <f t="shared" si="18"/>
        <v>#N/A</v>
      </c>
      <c r="Z13" s="6" t="e">
        <f t="shared" si="18"/>
        <v>#N/A</v>
      </c>
      <c r="AA13" s="6" t="e">
        <f t="shared" si="18"/>
        <v>#N/A</v>
      </c>
      <c r="AB13" s="6" t="e">
        <f t="shared" si="18"/>
        <v>#N/A</v>
      </c>
      <c r="AC13" s="6" t="e">
        <f t="shared" si="9"/>
        <v>#N/A</v>
      </c>
      <c r="AD13" s="6" t="e">
        <f t="shared" si="10"/>
        <v>#N/A</v>
      </c>
      <c r="AE13" s="6" t="e">
        <f t="shared" si="11"/>
        <v>#N/A</v>
      </c>
      <c r="AF13" s="6" t="e">
        <f t="shared" si="12"/>
        <v>#N/A</v>
      </c>
      <c r="AG13" s="6" t="e">
        <f t="shared" si="13"/>
        <v>#N/A</v>
      </c>
      <c r="AH13" s="6" t="e">
        <f t="shared" si="13"/>
        <v>#N/A</v>
      </c>
      <c r="AI13" s="6" t="e">
        <f t="shared" si="13"/>
        <v>#N/A</v>
      </c>
      <c r="AJ13" s="6" t="e">
        <f t="shared" si="13"/>
        <v>#N/A</v>
      </c>
      <c r="AK13" s="6" t="e">
        <f t="shared" ref="AK13:AT22" si="19">VLOOKUP($C13,data_Gmap,COLUMN()-COLUMN($AK$2)+4,FALSE)</f>
        <v>#N/A</v>
      </c>
      <c r="AL13" s="6" t="e">
        <f t="shared" si="19"/>
        <v>#N/A</v>
      </c>
      <c r="AM13" s="6" t="e">
        <f t="shared" si="19"/>
        <v>#N/A</v>
      </c>
      <c r="AN13" s="6" t="e">
        <f t="shared" si="19"/>
        <v>#N/A</v>
      </c>
      <c r="AO13" s="6" t="e">
        <f t="shared" si="19"/>
        <v>#N/A</v>
      </c>
      <c r="AP13" s="6" t="e">
        <f t="shared" si="19"/>
        <v>#N/A</v>
      </c>
      <c r="AQ13" s="6" t="e">
        <f t="shared" si="19"/>
        <v>#N/A</v>
      </c>
      <c r="AR13" s="6" t="e">
        <f t="shared" si="19"/>
        <v>#N/A</v>
      </c>
      <c r="AS13" s="6" t="e">
        <f t="shared" si="19"/>
        <v>#N/A</v>
      </c>
      <c r="AT13" s="6" t="e">
        <f t="shared" si="19"/>
        <v>#N/A</v>
      </c>
      <c r="AU13" s="6" t="e">
        <f t="shared" ref="AU13:BC22" si="20">VLOOKUP($C13,data_Gmap,COLUMN()-COLUMN($AK$2)+4,FALSE)</f>
        <v>#N/A</v>
      </c>
      <c r="AV13" s="6" t="e">
        <f t="shared" si="20"/>
        <v>#N/A</v>
      </c>
      <c r="AW13" s="6" t="e">
        <f t="shared" si="20"/>
        <v>#N/A</v>
      </c>
      <c r="AX13" s="6" t="e">
        <f t="shared" si="20"/>
        <v>#N/A</v>
      </c>
      <c r="AY13" s="6" t="e">
        <f t="shared" si="20"/>
        <v>#N/A</v>
      </c>
      <c r="AZ13" s="6" t="e">
        <f t="shared" si="20"/>
        <v>#N/A</v>
      </c>
      <c r="BA13" s="6" t="e">
        <f t="shared" si="20"/>
        <v>#N/A</v>
      </c>
      <c r="BB13" s="6" t="e">
        <f t="shared" si="20"/>
        <v>#N/A</v>
      </c>
      <c r="BC13" s="6" t="e">
        <f t="shared" si="20"/>
        <v>#N/A</v>
      </c>
    </row>
    <row r="14" spans="1:55" s="12" customFormat="1" x14ac:dyDescent="0.2">
      <c r="A14" s="6">
        <v>12</v>
      </c>
      <c r="B14" s="6" t="b">
        <v>0</v>
      </c>
      <c r="C14" s="6" t="s">
        <v>265</v>
      </c>
      <c r="D14" s="6" t="s">
        <v>271</v>
      </c>
      <c r="E14" s="6"/>
      <c r="F14" s="6"/>
      <c r="G14" s="6"/>
      <c r="H14" s="6" t="e">
        <f t="shared" si="16"/>
        <v>#N/A</v>
      </c>
      <c r="I14" s="6" t="e">
        <f t="shared" si="0"/>
        <v>#N/A</v>
      </c>
      <c r="J14" s="6" t="e">
        <f t="shared" si="1"/>
        <v>#N/A</v>
      </c>
      <c r="K14" s="6" t="e">
        <f t="shared" si="2"/>
        <v>#N/A</v>
      </c>
      <c r="L14" s="6">
        <f t="shared" si="17"/>
        <v>0</v>
      </c>
      <c r="M14" s="6">
        <f t="shared" si="17"/>
        <v>10.081868259999592</v>
      </c>
      <c r="N14" s="6">
        <f t="shared" si="17"/>
        <v>0</v>
      </c>
      <c r="O14" s="6">
        <f t="shared" si="17"/>
        <v>0</v>
      </c>
      <c r="P14" s="6">
        <f t="shared" si="17"/>
        <v>0</v>
      </c>
      <c r="Q14" s="6" t="e">
        <f t="shared" si="4"/>
        <v>#N/A</v>
      </c>
      <c r="R14" s="6" t="e">
        <f t="shared" si="5"/>
        <v>#N/A</v>
      </c>
      <c r="S14" s="6" t="e">
        <f t="shared" si="6"/>
        <v>#N/A</v>
      </c>
      <c r="T14" s="6" t="e">
        <f t="shared" si="7"/>
        <v>#N/A</v>
      </c>
      <c r="U14" s="6" t="e">
        <f t="shared" si="18"/>
        <v>#N/A</v>
      </c>
      <c r="V14" s="6" t="e">
        <f t="shared" si="18"/>
        <v>#N/A</v>
      </c>
      <c r="W14" s="6" t="e">
        <f t="shared" si="18"/>
        <v>#N/A</v>
      </c>
      <c r="X14" s="6" t="e">
        <f t="shared" si="18"/>
        <v>#N/A</v>
      </c>
      <c r="Y14" s="6" t="e">
        <f t="shared" si="18"/>
        <v>#N/A</v>
      </c>
      <c r="Z14" s="6" t="e">
        <f t="shared" si="18"/>
        <v>#N/A</v>
      </c>
      <c r="AA14" s="6" t="e">
        <f t="shared" si="18"/>
        <v>#N/A</v>
      </c>
      <c r="AB14" s="6" t="e">
        <f t="shared" si="18"/>
        <v>#N/A</v>
      </c>
      <c r="AC14" s="6" t="e">
        <f t="shared" si="9"/>
        <v>#N/A</v>
      </c>
      <c r="AD14" s="6" t="e">
        <f t="shared" si="10"/>
        <v>#N/A</v>
      </c>
      <c r="AE14" s="6" t="e">
        <f t="shared" si="11"/>
        <v>#N/A</v>
      </c>
      <c r="AF14" s="6" t="e">
        <f t="shared" si="12"/>
        <v>#N/A</v>
      </c>
      <c r="AG14" s="6" t="e">
        <f t="shared" si="13"/>
        <v>#N/A</v>
      </c>
      <c r="AH14" s="6" t="e">
        <f t="shared" si="13"/>
        <v>#N/A</v>
      </c>
      <c r="AI14" s="6" t="e">
        <f t="shared" si="13"/>
        <v>#N/A</v>
      </c>
      <c r="AJ14" s="6" t="e">
        <f t="shared" si="13"/>
        <v>#N/A</v>
      </c>
      <c r="AK14" s="6" t="e">
        <f t="shared" si="19"/>
        <v>#N/A</v>
      </c>
      <c r="AL14" s="6" t="e">
        <f t="shared" si="19"/>
        <v>#N/A</v>
      </c>
      <c r="AM14" s="6" t="e">
        <f t="shared" si="19"/>
        <v>#N/A</v>
      </c>
      <c r="AN14" s="6" t="e">
        <f t="shared" si="19"/>
        <v>#N/A</v>
      </c>
      <c r="AO14" s="6" t="e">
        <f t="shared" si="19"/>
        <v>#N/A</v>
      </c>
      <c r="AP14" s="6" t="e">
        <f t="shared" si="19"/>
        <v>#N/A</v>
      </c>
      <c r="AQ14" s="6" t="e">
        <f t="shared" si="19"/>
        <v>#N/A</v>
      </c>
      <c r="AR14" s="6" t="e">
        <f t="shared" si="19"/>
        <v>#N/A</v>
      </c>
      <c r="AS14" s="6" t="e">
        <f t="shared" si="19"/>
        <v>#N/A</v>
      </c>
      <c r="AT14" s="6" t="e">
        <f t="shared" si="19"/>
        <v>#N/A</v>
      </c>
      <c r="AU14" s="6" t="e">
        <f t="shared" si="20"/>
        <v>#N/A</v>
      </c>
      <c r="AV14" s="6" t="e">
        <f t="shared" si="20"/>
        <v>#N/A</v>
      </c>
      <c r="AW14" s="6" t="e">
        <f t="shared" si="20"/>
        <v>#N/A</v>
      </c>
      <c r="AX14" s="6" t="e">
        <f t="shared" si="20"/>
        <v>#N/A</v>
      </c>
      <c r="AY14" s="6" t="e">
        <f t="shared" si="20"/>
        <v>#N/A</v>
      </c>
      <c r="AZ14" s="6" t="e">
        <f t="shared" si="20"/>
        <v>#N/A</v>
      </c>
      <c r="BA14" s="6" t="e">
        <f t="shared" si="20"/>
        <v>#N/A</v>
      </c>
      <c r="BB14" s="6" t="e">
        <f t="shared" si="20"/>
        <v>#N/A</v>
      </c>
      <c r="BC14" s="6" t="e">
        <f t="shared" si="20"/>
        <v>#N/A</v>
      </c>
    </row>
    <row r="15" spans="1:55" x14ac:dyDescent="0.2">
      <c r="A15" s="6">
        <v>13</v>
      </c>
      <c r="B15" s="6" t="b">
        <v>0</v>
      </c>
      <c r="C15" s="6" t="s">
        <v>252</v>
      </c>
      <c r="D15" s="6" t="s">
        <v>253</v>
      </c>
      <c r="E15" s="6"/>
      <c r="F15" s="6">
        <v>7</v>
      </c>
      <c r="G15" s="6">
        <v>2</v>
      </c>
      <c r="H15" s="6">
        <f t="shared" si="16"/>
        <v>21.279</v>
      </c>
      <c r="I15" s="6" t="e">
        <f t="shared" si="0"/>
        <v>#N/A</v>
      </c>
      <c r="J15" s="6" t="e">
        <f t="shared" si="1"/>
        <v>#N/A</v>
      </c>
      <c r="K15" s="6" t="e">
        <f t="shared" si="2"/>
        <v>#N/A</v>
      </c>
      <c r="L15" s="6" t="e">
        <f t="shared" si="17"/>
        <v>#N/A</v>
      </c>
      <c r="M15" s="6" t="e">
        <f t="shared" si="17"/>
        <v>#N/A</v>
      </c>
      <c r="N15" s="6" t="e">
        <f t="shared" si="17"/>
        <v>#N/A</v>
      </c>
      <c r="O15" s="6" t="e">
        <f t="shared" si="17"/>
        <v>#N/A</v>
      </c>
      <c r="P15" s="6" t="e">
        <f t="shared" si="17"/>
        <v>#N/A</v>
      </c>
      <c r="Q15" s="6" t="e">
        <f t="shared" si="4"/>
        <v>#N/A</v>
      </c>
      <c r="R15" s="6" t="e">
        <f t="shared" si="5"/>
        <v>#N/A</v>
      </c>
      <c r="S15" s="6" t="e">
        <f t="shared" si="6"/>
        <v>#N/A</v>
      </c>
      <c r="T15" s="6" t="e">
        <f t="shared" si="7"/>
        <v>#N/A</v>
      </c>
      <c r="U15" s="6" t="e">
        <f t="shared" si="18"/>
        <v>#N/A</v>
      </c>
      <c r="V15" s="6" t="e">
        <f t="shared" si="18"/>
        <v>#N/A</v>
      </c>
      <c r="W15" s="6" t="e">
        <f t="shared" si="18"/>
        <v>#N/A</v>
      </c>
      <c r="X15" s="6" t="e">
        <f t="shared" si="18"/>
        <v>#N/A</v>
      </c>
      <c r="Y15" s="6" t="e">
        <f t="shared" si="18"/>
        <v>#N/A</v>
      </c>
      <c r="Z15" s="6" t="e">
        <f t="shared" si="18"/>
        <v>#N/A</v>
      </c>
      <c r="AA15" s="6" t="e">
        <f t="shared" si="18"/>
        <v>#N/A</v>
      </c>
      <c r="AB15" s="6" t="e">
        <f t="shared" si="18"/>
        <v>#N/A</v>
      </c>
      <c r="AC15" s="6" t="e">
        <f t="shared" si="9"/>
        <v>#N/A</v>
      </c>
      <c r="AD15" s="6" t="e">
        <f t="shared" si="10"/>
        <v>#N/A</v>
      </c>
      <c r="AE15" s="6" t="e">
        <f t="shared" si="11"/>
        <v>#N/A</v>
      </c>
      <c r="AF15" s="6" t="e">
        <f t="shared" si="12"/>
        <v>#N/A</v>
      </c>
      <c r="AG15" s="6" t="e">
        <f t="shared" si="13"/>
        <v>#N/A</v>
      </c>
      <c r="AH15" s="6" t="e">
        <f t="shared" si="13"/>
        <v>#N/A</v>
      </c>
      <c r="AI15" s="6" t="e">
        <f t="shared" si="13"/>
        <v>#N/A</v>
      </c>
      <c r="AJ15" s="6" t="e">
        <f t="shared" si="13"/>
        <v>#N/A</v>
      </c>
      <c r="AK15" s="6" t="e">
        <f t="shared" si="19"/>
        <v>#N/A</v>
      </c>
      <c r="AL15" s="6" t="e">
        <f t="shared" si="19"/>
        <v>#N/A</v>
      </c>
      <c r="AM15" s="6" t="e">
        <f t="shared" si="19"/>
        <v>#N/A</v>
      </c>
      <c r="AN15" s="6" t="e">
        <f t="shared" si="19"/>
        <v>#N/A</v>
      </c>
      <c r="AO15" s="6" t="e">
        <f t="shared" si="19"/>
        <v>#N/A</v>
      </c>
      <c r="AP15" s="6" t="e">
        <f t="shared" si="19"/>
        <v>#N/A</v>
      </c>
      <c r="AQ15" s="6" t="e">
        <f t="shared" si="19"/>
        <v>#N/A</v>
      </c>
      <c r="AR15" s="6" t="e">
        <f t="shared" si="19"/>
        <v>#N/A</v>
      </c>
      <c r="AS15" s="6" t="e">
        <f t="shared" si="19"/>
        <v>#N/A</v>
      </c>
      <c r="AT15" s="6" t="e">
        <f t="shared" si="19"/>
        <v>#N/A</v>
      </c>
      <c r="AU15" s="6" t="e">
        <f t="shared" si="20"/>
        <v>#N/A</v>
      </c>
      <c r="AV15" s="6" t="e">
        <f t="shared" si="20"/>
        <v>#N/A</v>
      </c>
      <c r="AW15" s="6" t="e">
        <f t="shared" si="20"/>
        <v>#N/A</v>
      </c>
      <c r="AX15" s="6" t="e">
        <f t="shared" si="20"/>
        <v>#N/A</v>
      </c>
      <c r="AY15" s="6" t="e">
        <f t="shared" si="20"/>
        <v>#N/A</v>
      </c>
      <c r="AZ15" s="6" t="e">
        <f t="shared" si="20"/>
        <v>#N/A</v>
      </c>
      <c r="BA15" s="6" t="e">
        <f t="shared" si="20"/>
        <v>#N/A</v>
      </c>
      <c r="BB15" s="6" t="e">
        <f t="shared" si="20"/>
        <v>#N/A</v>
      </c>
      <c r="BC15" s="6" t="e">
        <f t="shared" si="20"/>
        <v>#N/A</v>
      </c>
    </row>
    <row r="16" spans="1:55" x14ac:dyDescent="0.2">
      <c r="A16" s="6">
        <v>14</v>
      </c>
      <c r="B16" s="6" t="b">
        <v>1</v>
      </c>
      <c r="C16" s="6" t="s">
        <v>278</v>
      </c>
      <c r="D16" s="6" t="s">
        <v>312</v>
      </c>
      <c r="E16" s="6"/>
      <c r="F16" s="6">
        <v>7</v>
      </c>
      <c r="G16" s="6"/>
      <c r="H16" s="6">
        <v>21.2</v>
      </c>
      <c r="I16" s="6" t="e">
        <f t="shared" si="0"/>
        <v>#N/A</v>
      </c>
      <c r="J16" s="6" t="e">
        <f t="shared" si="1"/>
        <v>#N/A</v>
      </c>
      <c r="K16" s="6" t="e">
        <f t="shared" si="2"/>
        <v>#N/A</v>
      </c>
      <c r="L16" s="6" t="e">
        <f t="shared" si="17"/>
        <v>#N/A</v>
      </c>
      <c r="M16" s="6" t="e">
        <f t="shared" si="17"/>
        <v>#N/A</v>
      </c>
      <c r="N16" s="6" t="e">
        <f t="shared" si="17"/>
        <v>#N/A</v>
      </c>
      <c r="O16" s="6" t="e">
        <f t="shared" si="17"/>
        <v>#N/A</v>
      </c>
      <c r="P16" s="6" t="e">
        <f t="shared" si="17"/>
        <v>#N/A</v>
      </c>
      <c r="Q16" s="6">
        <f t="shared" si="4"/>
        <v>1.42</v>
      </c>
      <c r="R16" s="6">
        <f t="shared" si="5"/>
        <v>0</v>
      </c>
      <c r="S16" s="6">
        <f t="shared" si="6"/>
        <v>0</v>
      </c>
      <c r="T16" s="6">
        <f t="shared" si="7"/>
        <v>2520</v>
      </c>
      <c r="U16" s="6" t="e">
        <f t="shared" si="18"/>
        <v>#N/A</v>
      </c>
      <c r="V16" s="6" t="e">
        <f t="shared" si="18"/>
        <v>#N/A</v>
      </c>
      <c r="W16" s="6" t="e">
        <f t="shared" si="18"/>
        <v>#N/A</v>
      </c>
      <c r="X16" s="6" t="e">
        <f t="shared" si="18"/>
        <v>#N/A</v>
      </c>
      <c r="Y16" s="6" t="e">
        <f t="shared" si="18"/>
        <v>#N/A</v>
      </c>
      <c r="Z16" s="6" t="e">
        <f t="shared" si="18"/>
        <v>#N/A</v>
      </c>
      <c r="AA16" s="6" t="e">
        <f t="shared" si="18"/>
        <v>#N/A</v>
      </c>
      <c r="AB16" s="6" t="e">
        <f t="shared" si="18"/>
        <v>#N/A</v>
      </c>
      <c r="AC16" s="6" t="e">
        <f t="shared" si="9"/>
        <v>#N/A</v>
      </c>
      <c r="AD16" s="6" t="e">
        <f t="shared" si="10"/>
        <v>#N/A</v>
      </c>
      <c r="AE16" s="6" t="e">
        <f t="shared" si="11"/>
        <v>#N/A</v>
      </c>
      <c r="AF16" s="6" t="e">
        <f t="shared" si="12"/>
        <v>#N/A</v>
      </c>
      <c r="AG16" s="6" t="e">
        <f t="shared" si="13"/>
        <v>#N/A</v>
      </c>
      <c r="AH16" s="6" t="e">
        <f t="shared" si="13"/>
        <v>#N/A</v>
      </c>
      <c r="AI16" s="6" t="e">
        <f t="shared" si="13"/>
        <v>#N/A</v>
      </c>
      <c r="AJ16" s="6" t="e">
        <f t="shared" si="13"/>
        <v>#N/A</v>
      </c>
      <c r="AK16" s="6" t="e">
        <f t="shared" si="19"/>
        <v>#N/A</v>
      </c>
      <c r="AL16" s="6" t="e">
        <f t="shared" si="19"/>
        <v>#N/A</v>
      </c>
      <c r="AM16" s="6" t="e">
        <f t="shared" si="19"/>
        <v>#N/A</v>
      </c>
      <c r="AN16" s="6" t="e">
        <f t="shared" si="19"/>
        <v>#N/A</v>
      </c>
      <c r="AO16" s="6" t="e">
        <f t="shared" si="19"/>
        <v>#N/A</v>
      </c>
      <c r="AP16" s="6" t="e">
        <f t="shared" si="19"/>
        <v>#N/A</v>
      </c>
      <c r="AQ16" s="6" t="e">
        <f t="shared" si="19"/>
        <v>#N/A</v>
      </c>
      <c r="AR16" s="6" t="e">
        <f t="shared" si="19"/>
        <v>#N/A</v>
      </c>
      <c r="AS16" s="6" t="e">
        <f t="shared" si="19"/>
        <v>#N/A</v>
      </c>
      <c r="AT16" s="6" t="e">
        <f t="shared" si="19"/>
        <v>#N/A</v>
      </c>
      <c r="AU16" s="6" t="e">
        <f t="shared" si="20"/>
        <v>#N/A</v>
      </c>
      <c r="AV16" s="6" t="e">
        <f t="shared" si="20"/>
        <v>#N/A</v>
      </c>
      <c r="AW16" s="6" t="e">
        <f t="shared" si="20"/>
        <v>#N/A</v>
      </c>
      <c r="AX16" s="6" t="e">
        <f t="shared" si="20"/>
        <v>#N/A</v>
      </c>
      <c r="AY16" s="6" t="e">
        <f t="shared" si="20"/>
        <v>#N/A</v>
      </c>
      <c r="AZ16" s="6" t="e">
        <f t="shared" si="20"/>
        <v>#N/A</v>
      </c>
      <c r="BA16" s="6" t="e">
        <f t="shared" si="20"/>
        <v>#N/A</v>
      </c>
      <c r="BB16" s="6" t="e">
        <f t="shared" si="20"/>
        <v>#N/A</v>
      </c>
      <c r="BC16" s="6" t="e">
        <f t="shared" si="20"/>
        <v>#N/A</v>
      </c>
    </row>
    <row r="17" spans="1:55" x14ac:dyDescent="0.2">
      <c r="A17" s="6">
        <v>15</v>
      </c>
      <c r="B17" s="6" t="b">
        <v>1</v>
      </c>
      <c r="C17" s="6" t="s">
        <v>306</v>
      </c>
      <c r="D17" s="6" t="s">
        <v>312</v>
      </c>
      <c r="E17" s="6" t="s">
        <v>325</v>
      </c>
      <c r="F17" s="6">
        <v>7</v>
      </c>
      <c r="G17" s="6"/>
      <c r="H17" s="6">
        <v>20.3</v>
      </c>
      <c r="I17" s="6" t="e">
        <f t="shared" si="0"/>
        <v>#N/A</v>
      </c>
      <c r="J17" s="6" t="e">
        <f t="shared" si="1"/>
        <v>#N/A</v>
      </c>
      <c r="K17" s="6" t="e">
        <f t="shared" si="2"/>
        <v>#N/A</v>
      </c>
      <c r="L17" s="6" t="e">
        <f t="shared" si="17"/>
        <v>#N/A</v>
      </c>
      <c r="M17" s="6" t="e">
        <f t="shared" si="17"/>
        <v>#N/A</v>
      </c>
      <c r="N17" s="6" t="e">
        <f t="shared" si="17"/>
        <v>#N/A</v>
      </c>
      <c r="O17" s="6" t="e">
        <f t="shared" si="17"/>
        <v>#N/A</v>
      </c>
      <c r="P17" s="6" t="e">
        <f t="shared" si="17"/>
        <v>#N/A</v>
      </c>
      <c r="Q17" s="6">
        <f t="shared" si="4"/>
        <v>1.44</v>
      </c>
      <c r="R17" s="6">
        <f t="shared" si="5"/>
        <v>0</v>
      </c>
      <c r="S17" s="6">
        <f t="shared" si="6"/>
        <v>0</v>
      </c>
      <c r="T17" s="6">
        <f t="shared" si="7"/>
        <v>3240</v>
      </c>
      <c r="U17" s="6" t="e">
        <f t="shared" si="18"/>
        <v>#N/A</v>
      </c>
      <c r="V17" s="6" t="e">
        <f t="shared" si="18"/>
        <v>#N/A</v>
      </c>
      <c r="W17" s="6" t="e">
        <f t="shared" si="18"/>
        <v>#N/A</v>
      </c>
      <c r="X17" s="6" t="e">
        <f t="shared" si="18"/>
        <v>#N/A</v>
      </c>
      <c r="Y17" s="6" t="e">
        <f t="shared" si="18"/>
        <v>#N/A</v>
      </c>
      <c r="Z17" s="6" t="e">
        <f t="shared" si="18"/>
        <v>#N/A</v>
      </c>
      <c r="AA17" s="6" t="e">
        <f t="shared" si="18"/>
        <v>#N/A</v>
      </c>
      <c r="AB17" s="6" t="e">
        <f t="shared" si="18"/>
        <v>#N/A</v>
      </c>
      <c r="AC17" s="6" t="e">
        <f t="shared" si="9"/>
        <v>#N/A</v>
      </c>
      <c r="AD17" s="6" t="e">
        <f t="shared" si="10"/>
        <v>#N/A</v>
      </c>
      <c r="AE17" s="6" t="e">
        <f t="shared" si="11"/>
        <v>#N/A</v>
      </c>
      <c r="AF17" s="6" t="e">
        <f t="shared" si="12"/>
        <v>#N/A</v>
      </c>
      <c r="AG17" s="6" t="e">
        <f t="shared" si="13"/>
        <v>#N/A</v>
      </c>
      <c r="AH17" s="6" t="e">
        <f t="shared" si="13"/>
        <v>#N/A</v>
      </c>
      <c r="AI17" s="6" t="e">
        <f t="shared" si="13"/>
        <v>#N/A</v>
      </c>
      <c r="AJ17" s="6" t="e">
        <f t="shared" si="13"/>
        <v>#N/A</v>
      </c>
      <c r="AK17" s="6" t="e">
        <f t="shared" si="19"/>
        <v>#N/A</v>
      </c>
      <c r="AL17" s="6" t="e">
        <f t="shared" si="19"/>
        <v>#N/A</v>
      </c>
      <c r="AM17" s="6" t="e">
        <f t="shared" si="19"/>
        <v>#N/A</v>
      </c>
      <c r="AN17" s="6" t="e">
        <f t="shared" si="19"/>
        <v>#N/A</v>
      </c>
      <c r="AO17" s="6" t="e">
        <f t="shared" si="19"/>
        <v>#N/A</v>
      </c>
      <c r="AP17" s="6" t="e">
        <f t="shared" si="19"/>
        <v>#N/A</v>
      </c>
      <c r="AQ17" s="6" t="e">
        <f t="shared" si="19"/>
        <v>#N/A</v>
      </c>
      <c r="AR17" s="6" t="e">
        <f t="shared" si="19"/>
        <v>#N/A</v>
      </c>
      <c r="AS17" s="6" t="e">
        <f t="shared" si="19"/>
        <v>#N/A</v>
      </c>
      <c r="AT17" s="6" t="e">
        <f t="shared" si="19"/>
        <v>#N/A</v>
      </c>
      <c r="AU17" s="6" t="e">
        <f t="shared" si="20"/>
        <v>#N/A</v>
      </c>
      <c r="AV17" s="6" t="e">
        <f t="shared" si="20"/>
        <v>#N/A</v>
      </c>
      <c r="AW17" s="6" t="e">
        <f t="shared" si="20"/>
        <v>#N/A</v>
      </c>
      <c r="AX17" s="6" t="e">
        <f t="shared" si="20"/>
        <v>#N/A</v>
      </c>
      <c r="AY17" s="6" t="e">
        <f t="shared" si="20"/>
        <v>#N/A</v>
      </c>
      <c r="AZ17" s="6" t="e">
        <f t="shared" si="20"/>
        <v>#N/A</v>
      </c>
      <c r="BA17" s="6" t="e">
        <f t="shared" si="20"/>
        <v>#N/A</v>
      </c>
      <c r="BB17" s="6" t="e">
        <f t="shared" si="20"/>
        <v>#N/A</v>
      </c>
      <c r="BC17" s="6" t="e">
        <f t="shared" si="20"/>
        <v>#N/A</v>
      </c>
    </row>
    <row r="18" spans="1:55" x14ac:dyDescent="0.2">
      <c r="A18" s="6">
        <v>16</v>
      </c>
      <c r="B18" s="6" t="b">
        <v>0</v>
      </c>
      <c r="C18" s="6" t="s">
        <v>183</v>
      </c>
      <c r="D18" s="6" t="s">
        <v>271</v>
      </c>
      <c r="E18" s="6"/>
      <c r="F18" s="6"/>
      <c r="G18" s="6"/>
      <c r="H18" s="6" t="e">
        <f t="shared" ref="H18:H51" si="21">VLOOKUP(C18,nanodrop,2,FALSE)</f>
        <v>#N/A</v>
      </c>
      <c r="I18" s="6" t="e">
        <f t="shared" si="0"/>
        <v>#N/A</v>
      </c>
      <c r="J18" s="6" t="e">
        <f t="shared" si="1"/>
        <v>#N/A</v>
      </c>
      <c r="K18" s="6" t="e">
        <f t="shared" si="2"/>
        <v>#N/A</v>
      </c>
      <c r="L18" s="6" t="e">
        <f t="shared" si="17"/>
        <v>#N/A</v>
      </c>
      <c r="M18" s="6" t="e">
        <f t="shared" si="17"/>
        <v>#N/A</v>
      </c>
      <c r="N18" s="6" t="e">
        <f t="shared" si="17"/>
        <v>#N/A</v>
      </c>
      <c r="O18" s="6" t="e">
        <f t="shared" si="17"/>
        <v>#N/A</v>
      </c>
      <c r="P18" s="6" t="e">
        <f t="shared" si="17"/>
        <v>#N/A</v>
      </c>
      <c r="Q18" s="6" t="e">
        <f t="shared" si="4"/>
        <v>#N/A</v>
      </c>
      <c r="R18" s="6" t="e">
        <f t="shared" si="5"/>
        <v>#N/A</v>
      </c>
      <c r="S18" s="6" t="e">
        <f t="shared" si="6"/>
        <v>#N/A</v>
      </c>
      <c r="T18" s="6" t="e">
        <f t="shared" si="7"/>
        <v>#N/A</v>
      </c>
      <c r="U18" s="6">
        <f t="shared" si="18"/>
        <v>3.8250000000000002</v>
      </c>
      <c r="V18" s="6">
        <f t="shared" si="18"/>
        <v>7.383</v>
      </c>
      <c r="W18" s="6">
        <f t="shared" si="18"/>
        <v>6.8140000000000001</v>
      </c>
      <c r="X18" s="6">
        <f t="shared" si="18"/>
        <v>12.481999999999999</v>
      </c>
      <c r="Y18" s="6">
        <f t="shared" si="18"/>
        <v>60.045000000000002</v>
      </c>
      <c r="Z18" s="6">
        <f t="shared" si="18"/>
        <v>6.2590000000000003</v>
      </c>
      <c r="AA18" s="6">
        <f t="shared" si="18"/>
        <v>3.0430000000000001</v>
      </c>
      <c r="AB18" s="6" t="str">
        <f t="shared" si="18"/>
        <v>BPQL</v>
      </c>
      <c r="AC18" s="6" t="e">
        <f t="shared" si="9"/>
        <v>#N/A</v>
      </c>
      <c r="AD18" s="6" t="e">
        <f t="shared" si="10"/>
        <v>#N/A</v>
      </c>
      <c r="AE18" s="6" t="e">
        <f t="shared" si="11"/>
        <v>#N/A</v>
      </c>
      <c r="AF18" s="6" t="e">
        <f t="shared" si="12"/>
        <v>#N/A</v>
      </c>
      <c r="AG18" s="6" t="e">
        <f t="shared" si="13"/>
        <v>#N/A</v>
      </c>
      <c r="AH18" s="6" t="e">
        <f t="shared" si="13"/>
        <v>#N/A</v>
      </c>
      <c r="AI18" s="6" t="e">
        <f t="shared" si="13"/>
        <v>#N/A</v>
      </c>
      <c r="AJ18" s="6" t="e">
        <f t="shared" si="13"/>
        <v>#N/A</v>
      </c>
      <c r="AK18" s="6" t="e">
        <f t="shared" si="19"/>
        <v>#N/A</v>
      </c>
      <c r="AL18" s="6" t="e">
        <f t="shared" si="19"/>
        <v>#N/A</v>
      </c>
      <c r="AM18" s="6" t="e">
        <f t="shared" si="19"/>
        <v>#N/A</v>
      </c>
      <c r="AN18" s="6" t="e">
        <f t="shared" si="19"/>
        <v>#N/A</v>
      </c>
      <c r="AO18" s="6" t="e">
        <f t="shared" si="19"/>
        <v>#N/A</v>
      </c>
      <c r="AP18" s="6" t="e">
        <f t="shared" si="19"/>
        <v>#N/A</v>
      </c>
      <c r="AQ18" s="6" t="e">
        <f t="shared" si="19"/>
        <v>#N/A</v>
      </c>
      <c r="AR18" s="6" t="e">
        <f t="shared" si="19"/>
        <v>#N/A</v>
      </c>
      <c r="AS18" s="6" t="e">
        <f t="shared" si="19"/>
        <v>#N/A</v>
      </c>
      <c r="AT18" s="6" t="e">
        <f t="shared" si="19"/>
        <v>#N/A</v>
      </c>
      <c r="AU18" s="6" t="e">
        <f t="shared" si="20"/>
        <v>#N/A</v>
      </c>
      <c r="AV18" s="6" t="e">
        <f t="shared" si="20"/>
        <v>#N/A</v>
      </c>
      <c r="AW18" s="6" t="e">
        <f t="shared" si="20"/>
        <v>#N/A</v>
      </c>
      <c r="AX18" s="6" t="e">
        <f t="shared" si="20"/>
        <v>#N/A</v>
      </c>
      <c r="AY18" s="6" t="e">
        <f t="shared" si="20"/>
        <v>#N/A</v>
      </c>
      <c r="AZ18" s="6" t="e">
        <f t="shared" si="20"/>
        <v>#N/A</v>
      </c>
      <c r="BA18" s="6" t="e">
        <f t="shared" si="20"/>
        <v>#N/A</v>
      </c>
      <c r="BB18" s="6" t="e">
        <f t="shared" si="20"/>
        <v>#N/A</v>
      </c>
      <c r="BC18" s="6" t="e">
        <f t="shared" si="20"/>
        <v>#N/A</v>
      </c>
    </row>
    <row r="19" spans="1:55" x14ac:dyDescent="0.2">
      <c r="A19" s="6">
        <v>17</v>
      </c>
      <c r="B19" s="6" t="b">
        <v>1</v>
      </c>
      <c r="C19" s="6" t="s">
        <v>333</v>
      </c>
      <c r="D19" s="6" t="s">
        <v>312</v>
      </c>
      <c r="E19" s="6"/>
      <c r="F19" s="6">
        <v>7</v>
      </c>
      <c r="G19" s="6"/>
      <c r="H19" s="6">
        <f t="shared" si="21"/>
        <v>16.577007299270072</v>
      </c>
      <c r="I19" s="6" t="e">
        <f t="shared" si="0"/>
        <v>#N/A</v>
      </c>
      <c r="J19" s="6" t="e">
        <f t="shared" si="1"/>
        <v>#N/A</v>
      </c>
      <c r="K19" s="6" t="e">
        <f t="shared" si="2"/>
        <v>#N/A</v>
      </c>
      <c r="L19" s="6" t="e">
        <f t="shared" si="17"/>
        <v>#N/A</v>
      </c>
      <c r="M19" s="6" t="e">
        <f t="shared" si="17"/>
        <v>#N/A</v>
      </c>
      <c r="N19" s="6" t="e">
        <f t="shared" si="17"/>
        <v>#N/A</v>
      </c>
      <c r="O19" s="6" t="e">
        <f t="shared" si="17"/>
        <v>#N/A</v>
      </c>
      <c r="P19" s="6" t="e">
        <f t="shared" si="17"/>
        <v>#N/A</v>
      </c>
      <c r="Q19" s="6">
        <f t="shared" si="4"/>
        <v>1.17</v>
      </c>
      <c r="R19" s="6">
        <f t="shared" si="5"/>
        <v>0</v>
      </c>
      <c r="S19" s="6">
        <f t="shared" si="6"/>
        <v>0.22</v>
      </c>
      <c r="T19" s="6">
        <f t="shared" si="7"/>
        <v>3240</v>
      </c>
      <c r="U19" s="6">
        <f t="shared" si="18"/>
        <v>1.595</v>
      </c>
      <c r="V19" s="6">
        <f t="shared" si="18"/>
        <v>3.3260000000000001</v>
      </c>
      <c r="W19" s="6">
        <f t="shared" si="18"/>
        <v>7.4429999999999996</v>
      </c>
      <c r="X19" s="6">
        <f t="shared" si="18"/>
        <v>12.734999999999999</v>
      </c>
      <c r="Y19" s="6">
        <f t="shared" si="18"/>
        <v>50.042000000000002</v>
      </c>
      <c r="Z19" s="6">
        <f t="shared" si="18"/>
        <v>6.2439999999999998</v>
      </c>
      <c r="AA19" s="6">
        <f t="shared" si="18"/>
        <v>2.206</v>
      </c>
      <c r="AB19" s="6">
        <f t="shared" si="18"/>
        <v>16.408999999999999</v>
      </c>
      <c r="AC19" s="6" t="e">
        <f t="shared" si="9"/>
        <v>#N/A</v>
      </c>
      <c r="AD19" s="6" t="e">
        <f t="shared" si="10"/>
        <v>#N/A</v>
      </c>
      <c r="AE19" s="6" t="e">
        <f t="shared" si="11"/>
        <v>#N/A</v>
      </c>
      <c r="AF19" s="6" t="e">
        <f t="shared" si="12"/>
        <v>#N/A</v>
      </c>
      <c r="AG19" s="6" t="e">
        <f t="shared" si="13"/>
        <v>#N/A</v>
      </c>
      <c r="AH19" s="6" t="e">
        <f t="shared" si="13"/>
        <v>#N/A</v>
      </c>
      <c r="AI19" s="6" t="e">
        <f t="shared" si="13"/>
        <v>#N/A</v>
      </c>
      <c r="AJ19" s="6" t="e">
        <f t="shared" si="13"/>
        <v>#N/A</v>
      </c>
      <c r="AK19" s="6">
        <f t="shared" si="19"/>
        <v>13.2</v>
      </c>
      <c r="AL19" s="6">
        <f t="shared" si="19"/>
        <v>4.2</v>
      </c>
      <c r="AM19" s="6">
        <f t="shared" si="19"/>
        <v>31.7</v>
      </c>
      <c r="AN19" s="6">
        <f t="shared" si="19"/>
        <v>1.2</v>
      </c>
      <c r="AO19" s="6">
        <f t="shared" si="19"/>
        <v>2</v>
      </c>
      <c r="AP19" s="6">
        <f t="shared" si="19"/>
        <v>1.9</v>
      </c>
      <c r="AQ19" s="6">
        <f t="shared" si="19"/>
        <v>8</v>
      </c>
      <c r="AR19" s="6">
        <f t="shared" si="19"/>
        <v>46</v>
      </c>
      <c r="AS19" s="6">
        <f t="shared" si="19"/>
        <v>3.9</v>
      </c>
      <c r="AT19" s="6">
        <f t="shared" si="19"/>
        <v>2.4</v>
      </c>
      <c r="AU19" s="6">
        <f t="shared" si="20"/>
        <v>0.7</v>
      </c>
      <c r="AV19" s="6">
        <f t="shared" si="20"/>
        <v>20.6</v>
      </c>
      <c r="AW19" s="6">
        <f t="shared" si="20"/>
        <v>7.1</v>
      </c>
      <c r="AX19" s="6">
        <f t="shared" si="20"/>
        <v>0.3</v>
      </c>
      <c r="AY19" s="6">
        <f t="shared" si="20"/>
        <v>4</v>
      </c>
      <c r="AZ19" s="6">
        <f t="shared" si="20"/>
        <v>0.2</v>
      </c>
      <c r="BA19" s="6">
        <f t="shared" si="20"/>
        <v>0.4</v>
      </c>
      <c r="BB19" s="6">
        <f t="shared" si="20"/>
        <v>0.3</v>
      </c>
      <c r="BC19" s="6">
        <f t="shared" si="20"/>
        <v>0.5</v>
      </c>
    </row>
    <row r="20" spans="1:55" x14ac:dyDescent="0.2">
      <c r="A20" s="6">
        <v>18</v>
      </c>
      <c r="B20" s="6" t="b">
        <v>1</v>
      </c>
      <c r="C20" s="6" t="s">
        <v>343</v>
      </c>
      <c r="D20" s="6" t="s">
        <v>344</v>
      </c>
      <c r="E20" s="6" t="s">
        <v>344</v>
      </c>
      <c r="F20" s="6"/>
      <c r="G20" s="6"/>
      <c r="H20" s="6">
        <f t="shared" si="21"/>
        <v>2.62</v>
      </c>
      <c r="I20" s="6">
        <f t="shared" si="0"/>
        <v>9.14</v>
      </c>
      <c r="J20" s="6">
        <f t="shared" si="1"/>
        <v>29.5</v>
      </c>
      <c r="K20" s="6">
        <f t="shared" si="2"/>
        <v>26</v>
      </c>
      <c r="L20" s="6" t="e">
        <f t="shared" si="17"/>
        <v>#N/A</v>
      </c>
      <c r="M20" s="6" t="e">
        <f t="shared" si="17"/>
        <v>#N/A</v>
      </c>
      <c r="N20" s="6" t="e">
        <f t="shared" si="17"/>
        <v>#N/A</v>
      </c>
      <c r="O20" s="6" t="e">
        <f t="shared" si="17"/>
        <v>#N/A</v>
      </c>
      <c r="P20" s="6" t="e">
        <f t="shared" si="17"/>
        <v>#N/A</v>
      </c>
      <c r="Q20" s="6">
        <f t="shared" si="4"/>
        <v>2.4</v>
      </c>
      <c r="R20" s="6">
        <f t="shared" si="5"/>
        <v>0</v>
      </c>
      <c r="S20" s="6">
        <f t="shared" si="6"/>
        <v>0</v>
      </c>
      <c r="T20" s="6" t="e">
        <f t="shared" si="7"/>
        <v>#N/A</v>
      </c>
      <c r="U20" s="6">
        <f t="shared" si="18"/>
        <v>2</v>
      </c>
      <c r="V20" s="6">
        <f t="shared" si="18"/>
        <v>3.3</v>
      </c>
      <c r="W20" s="6">
        <f t="shared" si="18"/>
        <v>8.9</v>
      </c>
      <c r="X20" s="6">
        <f t="shared" si="18"/>
        <v>15.1</v>
      </c>
      <c r="Y20" s="6">
        <f t="shared" si="18"/>
        <v>44.7</v>
      </c>
      <c r="Z20" s="6">
        <f t="shared" si="18"/>
        <v>7.1</v>
      </c>
      <c r="AA20" s="6">
        <f t="shared" si="18"/>
        <v>1.5</v>
      </c>
      <c r="AB20" s="6">
        <f t="shared" si="18"/>
        <v>17.5</v>
      </c>
      <c r="AC20" s="6">
        <f t="shared" si="9"/>
        <v>1.92</v>
      </c>
      <c r="AD20" s="6">
        <f t="shared" si="10"/>
        <v>96.95</v>
      </c>
      <c r="AE20" s="6">
        <f t="shared" si="11"/>
        <v>0</v>
      </c>
      <c r="AF20" s="6">
        <f t="shared" si="12"/>
        <v>0</v>
      </c>
      <c r="AG20" s="6">
        <f t="shared" si="13"/>
        <v>0</v>
      </c>
      <c r="AH20" s="6">
        <f t="shared" si="13"/>
        <v>0</v>
      </c>
      <c r="AI20" s="6">
        <f t="shared" si="13"/>
        <v>29.26</v>
      </c>
      <c r="AJ20" s="6">
        <f t="shared" si="13"/>
        <v>0</v>
      </c>
      <c r="AK20" s="6">
        <f t="shared" si="19"/>
        <v>10.7</v>
      </c>
      <c r="AL20" s="6">
        <f t="shared" si="19"/>
        <v>4.4000000000000004</v>
      </c>
      <c r="AM20" s="6">
        <f t="shared" si="19"/>
        <v>0</v>
      </c>
      <c r="AN20" s="6">
        <f t="shared" si="19"/>
        <v>0</v>
      </c>
      <c r="AO20" s="6">
        <f t="shared" si="19"/>
        <v>1.3</v>
      </c>
      <c r="AP20" s="6">
        <f t="shared" si="19"/>
        <v>2</v>
      </c>
      <c r="AQ20" s="6">
        <f t="shared" si="19"/>
        <v>6.5</v>
      </c>
      <c r="AR20" s="6">
        <f t="shared" si="19"/>
        <v>46.7</v>
      </c>
      <c r="AS20" s="6">
        <f t="shared" si="19"/>
        <v>3.8</v>
      </c>
      <c r="AT20" s="6">
        <f t="shared" si="19"/>
        <v>2.2000000000000002</v>
      </c>
      <c r="AU20" s="6">
        <f t="shared" si="20"/>
        <v>0.7</v>
      </c>
      <c r="AV20" s="6">
        <f t="shared" si="20"/>
        <v>19.899999999999999</v>
      </c>
      <c r="AW20" s="6">
        <f t="shared" si="20"/>
        <v>7</v>
      </c>
      <c r="AX20" s="6">
        <f t="shared" si="20"/>
        <v>0.5</v>
      </c>
      <c r="AY20" s="6">
        <f t="shared" si="20"/>
        <v>3.6</v>
      </c>
      <c r="AZ20" s="6">
        <f t="shared" si="20"/>
        <v>0.3</v>
      </c>
      <c r="BA20" s="6">
        <f t="shared" si="20"/>
        <v>0.5</v>
      </c>
      <c r="BB20" s="6">
        <f t="shared" si="20"/>
        <v>0.6</v>
      </c>
      <c r="BC20" s="6">
        <f t="shared" si="20"/>
        <v>1</v>
      </c>
    </row>
    <row r="21" spans="1:55" x14ac:dyDescent="0.2">
      <c r="A21" s="6">
        <v>19</v>
      </c>
      <c r="B21" s="6" t="b">
        <v>1</v>
      </c>
      <c r="C21" s="6" t="s">
        <v>345</v>
      </c>
      <c r="D21" s="6" t="s">
        <v>346</v>
      </c>
      <c r="E21" s="6" t="s">
        <v>346</v>
      </c>
      <c r="F21" s="6"/>
      <c r="G21" s="6"/>
      <c r="H21" s="6">
        <f t="shared" si="21"/>
        <v>3.06</v>
      </c>
      <c r="I21" s="6">
        <f t="shared" si="0"/>
        <v>9.14</v>
      </c>
      <c r="J21" s="6">
        <f t="shared" si="1"/>
        <v>26.5</v>
      </c>
      <c r="K21" s="6">
        <f t="shared" si="2"/>
        <v>20</v>
      </c>
      <c r="L21" s="6" t="e">
        <f t="shared" si="17"/>
        <v>#N/A</v>
      </c>
      <c r="M21" s="6" t="e">
        <f t="shared" si="17"/>
        <v>#N/A</v>
      </c>
      <c r="N21" s="6" t="e">
        <f t="shared" si="17"/>
        <v>#N/A</v>
      </c>
      <c r="O21" s="6" t="e">
        <f t="shared" si="17"/>
        <v>#N/A</v>
      </c>
      <c r="P21" s="6" t="e">
        <f t="shared" si="17"/>
        <v>#N/A</v>
      </c>
      <c r="Q21" s="6">
        <f t="shared" si="4"/>
        <v>1.45</v>
      </c>
      <c r="R21" s="6">
        <f t="shared" si="5"/>
        <v>0</v>
      </c>
      <c r="S21" s="6">
        <f t="shared" si="6"/>
        <v>0</v>
      </c>
      <c r="T21" s="6" t="e">
        <f t="shared" si="7"/>
        <v>#N/A</v>
      </c>
      <c r="U21" s="6">
        <f t="shared" si="18"/>
        <v>2.2000000000000002</v>
      </c>
      <c r="V21" s="6">
        <f t="shared" si="18"/>
        <v>4.8</v>
      </c>
      <c r="W21" s="6">
        <f t="shared" si="18"/>
        <v>7.9</v>
      </c>
      <c r="X21" s="6">
        <f t="shared" si="18"/>
        <v>12.4</v>
      </c>
      <c r="Y21" s="6">
        <f t="shared" si="18"/>
        <v>49.6</v>
      </c>
      <c r="Z21" s="6">
        <f t="shared" si="18"/>
        <v>7.7</v>
      </c>
      <c r="AA21" s="6">
        <f t="shared" si="18"/>
        <v>1.5</v>
      </c>
      <c r="AB21" s="6">
        <f t="shared" si="18"/>
        <v>13.9</v>
      </c>
      <c r="AC21" s="6">
        <f t="shared" si="9"/>
        <v>1.19</v>
      </c>
      <c r="AD21" s="6">
        <f t="shared" si="10"/>
        <v>97.39</v>
      </c>
      <c r="AE21" s="6">
        <f t="shared" si="11"/>
        <v>0</v>
      </c>
      <c r="AF21" s="6">
        <f t="shared" si="12"/>
        <v>0</v>
      </c>
      <c r="AG21" s="6">
        <f t="shared" si="13"/>
        <v>0</v>
      </c>
      <c r="AH21" s="6">
        <f t="shared" si="13"/>
        <v>0</v>
      </c>
      <c r="AI21" s="6">
        <f t="shared" si="13"/>
        <v>28.85</v>
      </c>
      <c r="AJ21" s="6">
        <f t="shared" si="13"/>
        <v>0.26</v>
      </c>
      <c r="AK21" s="6">
        <f t="shared" si="19"/>
        <v>4.5</v>
      </c>
      <c r="AL21" s="6">
        <f t="shared" si="19"/>
        <v>3.1</v>
      </c>
      <c r="AM21" s="6">
        <f t="shared" si="19"/>
        <v>0</v>
      </c>
      <c r="AN21" s="6">
        <f t="shared" si="19"/>
        <v>0</v>
      </c>
      <c r="AO21" s="6">
        <f t="shared" si="19"/>
        <v>0.9</v>
      </c>
      <c r="AP21" s="6">
        <f t="shared" si="19"/>
        <v>2</v>
      </c>
      <c r="AQ21" s="6">
        <f t="shared" si="19"/>
        <v>2.4</v>
      </c>
      <c r="AR21" s="6">
        <f t="shared" si="19"/>
        <v>51.3</v>
      </c>
      <c r="AS21" s="6">
        <f t="shared" si="19"/>
        <v>2.8</v>
      </c>
      <c r="AT21" s="6">
        <f t="shared" si="19"/>
        <v>0.9</v>
      </c>
      <c r="AU21" s="6">
        <f t="shared" si="20"/>
        <v>0.3</v>
      </c>
      <c r="AV21" s="6">
        <f t="shared" si="20"/>
        <v>22.5</v>
      </c>
      <c r="AW21" s="6">
        <f t="shared" si="20"/>
        <v>7.4</v>
      </c>
      <c r="AX21" s="6">
        <f t="shared" si="20"/>
        <v>0.3</v>
      </c>
      <c r="AY21" s="6">
        <f t="shared" si="20"/>
        <v>5.2</v>
      </c>
      <c r="AZ21" s="6">
        <f t="shared" si="20"/>
        <v>0.2</v>
      </c>
      <c r="BA21" s="6">
        <f t="shared" si="20"/>
        <v>0.4</v>
      </c>
      <c r="BB21" s="6">
        <f t="shared" si="20"/>
        <v>0.4</v>
      </c>
      <c r="BC21" s="6">
        <f t="shared" si="20"/>
        <v>0.4</v>
      </c>
    </row>
    <row r="22" spans="1:55" x14ac:dyDescent="0.2">
      <c r="A22" s="6">
        <v>20</v>
      </c>
      <c r="B22" s="6" t="b">
        <v>1</v>
      </c>
      <c r="C22" s="6" t="s">
        <v>347</v>
      </c>
      <c r="D22" s="6" t="s">
        <v>348</v>
      </c>
      <c r="E22" s="6" t="s">
        <v>348</v>
      </c>
      <c r="F22" s="6"/>
      <c r="G22" s="6"/>
      <c r="H22" s="6">
        <f t="shared" si="21"/>
        <v>0.9</v>
      </c>
      <c r="I22" s="6">
        <f t="shared" si="0"/>
        <v>9.14</v>
      </c>
      <c r="J22" s="6">
        <f t="shared" si="1"/>
        <v>24.6</v>
      </c>
      <c r="K22" s="6">
        <f t="shared" si="2"/>
        <v>21.9</v>
      </c>
      <c r="L22" s="6" t="e">
        <f t="shared" si="17"/>
        <v>#N/A</v>
      </c>
      <c r="M22" s="6" t="e">
        <f t="shared" si="17"/>
        <v>#N/A</v>
      </c>
      <c r="N22" s="6" t="e">
        <f t="shared" si="17"/>
        <v>#N/A</v>
      </c>
      <c r="O22" s="6" t="e">
        <f t="shared" si="17"/>
        <v>#N/A</v>
      </c>
      <c r="P22" s="6" t="e">
        <f t="shared" si="17"/>
        <v>#N/A</v>
      </c>
      <c r="Q22" s="6">
        <f t="shared" si="4"/>
        <v>1.93</v>
      </c>
      <c r="R22" s="6">
        <f t="shared" si="5"/>
        <v>0</v>
      </c>
      <c r="S22" s="6">
        <f t="shared" si="6"/>
        <v>0</v>
      </c>
      <c r="T22" s="6" t="e">
        <f t="shared" si="7"/>
        <v>#N/A</v>
      </c>
      <c r="U22" s="6">
        <f t="shared" si="18"/>
        <v>1.8</v>
      </c>
      <c r="V22" s="6">
        <f t="shared" si="18"/>
        <v>3.2</v>
      </c>
      <c r="W22" s="6">
        <f t="shared" si="18"/>
        <v>7.1</v>
      </c>
      <c r="X22" s="6">
        <f t="shared" si="18"/>
        <v>12.6</v>
      </c>
      <c r="Y22" s="6">
        <f t="shared" si="18"/>
        <v>50</v>
      </c>
      <c r="Z22" s="6">
        <f t="shared" si="18"/>
        <v>6.5</v>
      </c>
      <c r="AA22" s="6">
        <f t="shared" si="18"/>
        <v>1.3</v>
      </c>
      <c r="AB22" s="6">
        <f t="shared" si="18"/>
        <v>17.3</v>
      </c>
      <c r="AC22" s="6">
        <f t="shared" si="9"/>
        <v>3.55</v>
      </c>
      <c r="AD22" s="6">
        <f t="shared" si="10"/>
        <v>95.75</v>
      </c>
      <c r="AE22" s="6">
        <f t="shared" si="11"/>
        <v>0</v>
      </c>
      <c r="AF22" s="6">
        <f t="shared" si="12"/>
        <v>0</v>
      </c>
      <c r="AG22" s="6">
        <f t="shared" si="13"/>
        <v>0</v>
      </c>
      <c r="AH22" s="6">
        <f t="shared" si="13"/>
        <v>0</v>
      </c>
      <c r="AI22" s="6">
        <f t="shared" si="13"/>
        <v>28.69</v>
      </c>
      <c r="AJ22" s="6">
        <f t="shared" si="13"/>
        <v>0</v>
      </c>
      <c r="AK22" s="6">
        <f t="shared" si="19"/>
        <v>2.4</v>
      </c>
      <c r="AL22" s="6">
        <f t="shared" si="19"/>
        <v>4.4000000000000004</v>
      </c>
      <c r="AM22" s="6">
        <f t="shared" si="19"/>
        <v>0</v>
      </c>
      <c r="AN22" s="6">
        <f t="shared" si="19"/>
        <v>0</v>
      </c>
      <c r="AO22" s="6">
        <f t="shared" si="19"/>
        <v>0.3</v>
      </c>
      <c r="AP22" s="6">
        <f t="shared" si="19"/>
        <v>1.7</v>
      </c>
      <c r="AQ22" s="6">
        <f t="shared" si="19"/>
        <v>1.6</v>
      </c>
      <c r="AR22" s="6">
        <f t="shared" si="19"/>
        <v>75.2</v>
      </c>
      <c r="AS22" s="6">
        <f t="shared" si="19"/>
        <v>3.4</v>
      </c>
      <c r="AT22" s="6">
        <f t="shared" si="19"/>
        <v>0.3</v>
      </c>
      <c r="AU22" s="6">
        <f t="shared" si="20"/>
        <v>0.2</v>
      </c>
      <c r="AV22" s="6">
        <f t="shared" si="20"/>
        <v>7.4</v>
      </c>
      <c r="AW22" s="6">
        <f t="shared" si="20"/>
        <v>2.9</v>
      </c>
      <c r="AX22" s="6">
        <f t="shared" si="20"/>
        <v>1</v>
      </c>
      <c r="AY22" s="6">
        <f t="shared" si="20"/>
        <v>1.1000000000000001</v>
      </c>
      <c r="AZ22" s="6">
        <f t="shared" si="20"/>
        <v>0.7</v>
      </c>
      <c r="BA22" s="6">
        <f t="shared" si="20"/>
        <v>0.1</v>
      </c>
      <c r="BB22" s="6" t="str">
        <f t="shared" si="20"/>
        <v>BPQL</v>
      </c>
      <c r="BC22" s="6" t="str">
        <f t="shared" si="20"/>
        <v>BPQL</v>
      </c>
    </row>
    <row r="23" spans="1:55" x14ac:dyDescent="0.2">
      <c r="A23" s="6">
        <v>21</v>
      </c>
      <c r="B23" s="6" t="b">
        <v>1</v>
      </c>
      <c r="C23" s="6" t="s">
        <v>349</v>
      </c>
      <c r="D23" s="6" t="s">
        <v>350</v>
      </c>
      <c r="E23" s="6" t="s">
        <v>350</v>
      </c>
      <c r="F23" s="6"/>
      <c r="G23" s="6"/>
      <c r="H23" s="6">
        <f t="shared" si="21"/>
        <v>2.31</v>
      </c>
      <c r="I23" s="6">
        <f t="shared" si="0"/>
        <v>9.14</v>
      </c>
      <c r="J23" s="6">
        <f t="shared" si="1"/>
        <v>26.3</v>
      </c>
      <c r="K23" s="6">
        <f t="shared" si="2"/>
        <v>25.2</v>
      </c>
      <c r="L23" s="6" t="e">
        <f t="shared" ref="L23:P32" si="22">VLOOKUP($C23,intactMSdata,COLUMN()-COLUMN($L$3)+4,FALSE)</f>
        <v>#N/A</v>
      </c>
      <c r="M23" s="6" t="e">
        <f t="shared" si="22"/>
        <v>#N/A</v>
      </c>
      <c r="N23" s="6" t="e">
        <f t="shared" si="22"/>
        <v>#N/A</v>
      </c>
      <c r="O23" s="6" t="e">
        <f t="shared" si="22"/>
        <v>#N/A</v>
      </c>
      <c r="P23" s="6" t="e">
        <f t="shared" si="22"/>
        <v>#N/A</v>
      </c>
      <c r="Q23" s="6">
        <f t="shared" si="4"/>
        <v>2.73</v>
      </c>
      <c r="R23" s="6">
        <f t="shared" si="5"/>
        <v>0</v>
      </c>
      <c r="S23" s="6">
        <f t="shared" si="6"/>
        <v>0</v>
      </c>
      <c r="T23" s="6" t="e">
        <f t="shared" si="7"/>
        <v>#N/A</v>
      </c>
      <c r="U23" s="6">
        <f t="shared" ref="U23:AB32" si="23">VLOOKUP($C23,dataPhCEX,COLUMN()-COLUMN($U$3)+2,FALSE)</f>
        <v>1.9</v>
      </c>
      <c r="V23" s="6">
        <f t="shared" si="23"/>
        <v>3.6</v>
      </c>
      <c r="W23" s="6">
        <f t="shared" si="23"/>
        <v>6.4</v>
      </c>
      <c r="X23" s="6">
        <f t="shared" si="23"/>
        <v>11.8</v>
      </c>
      <c r="Y23" s="6">
        <f t="shared" si="23"/>
        <v>54.7</v>
      </c>
      <c r="Z23" s="6">
        <f t="shared" si="23"/>
        <v>6.8</v>
      </c>
      <c r="AA23" s="6">
        <f t="shared" si="23"/>
        <v>1.4</v>
      </c>
      <c r="AB23" s="6">
        <f t="shared" si="23"/>
        <v>13.5</v>
      </c>
      <c r="AC23" s="6">
        <f t="shared" si="9"/>
        <v>4.18</v>
      </c>
      <c r="AD23" s="6">
        <f t="shared" si="10"/>
        <v>95.43</v>
      </c>
      <c r="AE23" s="6">
        <f t="shared" si="11"/>
        <v>0</v>
      </c>
      <c r="AF23" s="6">
        <f t="shared" si="12"/>
        <v>0</v>
      </c>
      <c r="AG23" s="6">
        <f t="shared" ref="AG23:AJ42" si="24">VLOOKUP($C23,rCESDSdata,COLUMN()-COLUMN($AG$2)+2,FALSE)</f>
        <v>0</v>
      </c>
      <c r="AH23" s="6">
        <f t="shared" si="24"/>
        <v>0</v>
      </c>
      <c r="AI23" s="6">
        <f t="shared" si="24"/>
        <v>28.87</v>
      </c>
      <c r="AJ23" s="6">
        <f t="shared" si="24"/>
        <v>0.37</v>
      </c>
      <c r="AK23" s="6">
        <f t="shared" ref="AK23:AT32" si="25">VLOOKUP($C23,data_Gmap,COLUMN()-COLUMN($AK$2)+4,FALSE)</f>
        <v>3.6</v>
      </c>
      <c r="AL23" s="6">
        <f t="shared" si="25"/>
        <v>2.1</v>
      </c>
      <c r="AM23" s="6">
        <f t="shared" si="25"/>
        <v>0</v>
      </c>
      <c r="AN23" s="6">
        <f t="shared" si="25"/>
        <v>0</v>
      </c>
      <c r="AO23" s="6">
        <f t="shared" si="25"/>
        <v>0.3</v>
      </c>
      <c r="AP23" s="6">
        <f t="shared" si="25"/>
        <v>1.3</v>
      </c>
      <c r="AQ23" s="6">
        <f t="shared" si="25"/>
        <v>2.4</v>
      </c>
      <c r="AR23" s="6">
        <f t="shared" si="25"/>
        <v>64.3</v>
      </c>
      <c r="AS23" s="6">
        <f t="shared" si="25"/>
        <v>1.9</v>
      </c>
      <c r="AT23" s="6">
        <f t="shared" si="25"/>
        <v>0.6</v>
      </c>
      <c r="AU23" s="6">
        <f t="shared" ref="AU23:BC32" si="26">VLOOKUP($C23,data_Gmap,COLUMN()-COLUMN($AK$2)+4,FALSE)</f>
        <v>0.3</v>
      </c>
      <c r="AV23" s="6">
        <f t="shared" si="26"/>
        <v>16.399999999999999</v>
      </c>
      <c r="AW23" s="6">
        <f t="shared" si="26"/>
        <v>6.4</v>
      </c>
      <c r="AX23" s="6">
        <f t="shared" si="26"/>
        <v>0.3</v>
      </c>
      <c r="AY23" s="6">
        <f t="shared" si="26"/>
        <v>2.8</v>
      </c>
      <c r="AZ23" s="6">
        <f t="shared" si="26"/>
        <v>0.2</v>
      </c>
      <c r="BA23" s="6">
        <f t="shared" si="26"/>
        <v>0.3</v>
      </c>
      <c r="BB23" s="6">
        <f t="shared" si="26"/>
        <v>0.3</v>
      </c>
      <c r="BC23" s="6">
        <f t="shared" si="26"/>
        <v>0.2</v>
      </c>
    </row>
    <row r="24" spans="1:55" x14ac:dyDescent="0.2">
      <c r="A24" s="6">
        <v>22</v>
      </c>
      <c r="B24" s="6" t="b">
        <v>1</v>
      </c>
      <c r="C24" s="6" t="s">
        <v>351</v>
      </c>
      <c r="D24" s="6" t="s">
        <v>352</v>
      </c>
      <c r="E24" s="6" t="s">
        <v>352</v>
      </c>
      <c r="F24" s="6"/>
      <c r="G24" s="6"/>
      <c r="H24" s="6">
        <f t="shared" si="21"/>
        <v>1.48</v>
      </c>
      <c r="I24" s="6">
        <f t="shared" si="0"/>
        <v>9.14</v>
      </c>
      <c r="J24" s="6">
        <f t="shared" si="1"/>
        <v>28.2</v>
      </c>
      <c r="K24" s="6">
        <f t="shared" si="2"/>
        <v>25.2</v>
      </c>
      <c r="L24" s="6" t="e">
        <f t="shared" si="22"/>
        <v>#N/A</v>
      </c>
      <c r="M24" s="6" t="e">
        <f t="shared" si="22"/>
        <v>#N/A</v>
      </c>
      <c r="N24" s="6" t="e">
        <f t="shared" si="22"/>
        <v>#N/A</v>
      </c>
      <c r="O24" s="6" t="e">
        <f t="shared" si="22"/>
        <v>#N/A</v>
      </c>
      <c r="P24" s="6" t="e">
        <f t="shared" si="22"/>
        <v>#N/A</v>
      </c>
      <c r="Q24" s="6">
        <f t="shared" si="4"/>
        <v>2.89</v>
      </c>
      <c r="R24" s="6">
        <f t="shared" si="5"/>
        <v>0</v>
      </c>
      <c r="S24" s="6">
        <f t="shared" si="6"/>
        <v>0</v>
      </c>
      <c r="T24" s="6" t="e">
        <f t="shared" si="7"/>
        <v>#N/A</v>
      </c>
      <c r="U24" s="6">
        <f t="shared" si="23"/>
        <v>2</v>
      </c>
      <c r="V24" s="6">
        <f t="shared" si="23"/>
        <v>3.6</v>
      </c>
      <c r="W24" s="6">
        <f t="shared" si="23"/>
        <v>5.6</v>
      </c>
      <c r="X24" s="6">
        <f t="shared" si="23"/>
        <v>7.9</v>
      </c>
      <c r="Y24" s="6">
        <f t="shared" si="23"/>
        <v>56.5</v>
      </c>
      <c r="Z24" s="6">
        <f t="shared" si="23"/>
        <v>6.1</v>
      </c>
      <c r="AA24" s="6">
        <f t="shared" si="23"/>
        <v>1.2</v>
      </c>
      <c r="AB24" s="6">
        <f t="shared" si="23"/>
        <v>17</v>
      </c>
      <c r="AC24" s="6">
        <f t="shared" si="9"/>
        <v>4.8600000000000003</v>
      </c>
      <c r="AD24" s="6">
        <f t="shared" si="10"/>
        <v>94.72</v>
      </c>
      <c r="AE24" s="6">
        <f t="shared" si="11"/>
        <v>0</v>
      </c>
      <c r="AF24" s="6">
        <f t="shared" si="12"/>
        <v>0</v>
      </c>
      <c r="AG24" s="6">
        <f t="shared" si="24"/>
        <v>0</v>
      </c>
      <c r="AH24" s="6">
        <f t="shared" si="24"/>
        <v>0</v>
      </c>
      <c r="AI24" s="6">
        <f t="shared" si="24"/>
        <v>28.95</v>
      </c>
      <c r="AJ24" s="6">
        <f t="shared" si="24"/>
        <v>0.32</v>
      </c>
      <c r="AK24" s="6">
        <f t="shared" si="25"/>
        <v>2.2999999999999998</v>
      </c>
      <c r="AL24" s="6">
        <f t="shared" si="25"/>
        <v>3.7</v>
      </c>
      <c r="AM24" s="6">
        <f t="shared" si="25"/>
        <v>0</v>
      </c>
      <c r="AN24" s="6">
        <f t="shared" si="25"/>
        <v>0</v>
      </c>
      <c r="AO24" s="6">
        <f t="shared" si="25"/>
        <v>0.3</v>
      </c>
      <c r="AP24" s="6">
        <f t="shared" si="25"/>
        <v>0.9</v>
      </c>
      <c r="AQ24" s="6">
        <f t="shared" si="25"/>
        <v>1.5</v>
      </c>
      <c r="AR24" s="6">
        <f t="shared" si="25"/>
        <v>69</v>
      </c>
      <c r="AS24" s="6">
        <f t="shared" si="25"/>
        <v>3.4</v>
      </c>
      <c r="AT24" s="6">
        <f t="shared" si="25"/>
        <v>0.3</v>
      </c>
      <c r="AU24" s="6">
        <f t="shared" si="26"/>
        <v>0.2</v>
      </c>
      <c r="AV24" s="6">
        <f t="shared" si="26"/>
        <v>12.8</v>
      </c>
      <c r="AW24" s="6">
        <f t="shared" si="26"/>
        <v>5.4</v>
      </c>
      <c r="AX24" s="6">
        <f t="shared" si="26"/>
        <v>0.2</v>
      </c>
      <c r="AY24" s="6">
        <f t="shared" si="26"/>
        <v>2.2999999999999998</v>
      </c>
      <c r="AZ24" s="6">
        <f t="shared" si="26"/>
        <v>0.2</v>
      </c>
      <c r="BA24" s="6">
        <f t="shared" si="26"/>
        <v>0.3</v>
      </c>
      <c r="BB24" s="6">
        <f t="shared" si="26"/>
        <v>0.2</v>
      </c>
      <c r="BC24" s="6">
        <f t="shared" si="26"/>
        <v>0.2</v>
      </c>
    </row>
    <row r="25" spans="1:55" x14ac:dyDescent="0.2">
      <c r="A25" s="6">
        <v>23</v>
      </c>
      <c r="B25" s="6" t="b">
        <v>1</v>
      </c>
      <c r="C25" s="6" t="s">
        <v>353</v>
      </c>
      <c r="D25" s="6" t="s">
        <v>354</v>
      </c>
      <c r="E25" s="6" t="s">
        <v>354</v>
      </c>
      <c r="F25" s="6"/>
      <c r="G25" s="6"/>
      <c r="H25" s="6">
        <f t="shared" si="21"/>
        <v>2.5</v>
      </c>
      <c r="I25" s="6">
        <f t="shared" si="0"/>
        <v>9.14</v>
      </c>
      <c r="J25" s="6">
        <f t="shared" si="1"/>
        <v>28.4</v>
      </c>
      <c r="K25" s="6">
        <f t="shared" si="2"/>
        <v>23.4</v>
      </c>
      <c r="L25" s="6" t="e">
        <f t="shared" si="22"/>
        <v>#N/A</v>
      </c>
      <c r="M25" s="6" t="e">
        <f t="shared" si="22"/>
        <v>#N/A</v>
      </c>
      <c r="N25" s="6" t="e">
        <f t="shared" si="22"/>
        <v>#N/A</v>
      </c>
      <c r="O25" s="6" t="e">
        <f t="shared" si="22"/>
        <v>#N/A</v>
      </c>
      <c r="P25" s="6" t="e">
        <f t="shared" si="22"/>
        <v>#N/A</v>
      </c>
      <c r="Q25" s="6">
        <f t="shared" si="4"/>
        <v>1.58</v>
      </c>
      <c r="R25" s="6">
        <f t="shared" si="5"/>
        <v>0</v>
      </c>
      <c r="S25" s="6">
        <f t="shared" si="6"/>
        <v>0</v>
      </c>
      <c r="T25" s="6" t="e">
        <f t="shared" si="7"/>
        <v>#N/A</v>
      </c>
      <c r="U25" s="6">
        <f t="shared" si="23"/>
        <v>2.4</v>
      </c>
      <c r="V25" s="6">
        <f t="shared" si="23"/>
        <v>4.4000000000000004</v>
      </c>
      <c r="W25" s="6">
        <f t="shared" si="23"/>
        <v>8.5</v>
      </c>
      <c r="X25" s="6">
        <f t="shared" si="23"/>
        <v>13.8</v>
      </c>
      <c r="Y25" s="6">
        <f t="shared" si="23"/>
        <v>45.9</v>
      </c>
      <c r="Z25" s="6">
        <f t="shared" si="23"/>
        <v>6.9</v>
      </c>
      <c r="AA25" s="6">
        <f t="shared" si="23"/>
        <v>1.6</v>
      </c>
      <c r="AB25" s="6">
        <f t="shared" si="23"/>
        <v>16.5</v>
      </c>
      <c r="AC25" s="6">
        <f t="shared" si="9"/>
        <v>1.1200000000000001</v>
      </c>
      <c r="AD25" s="6">
        <f t="shared" si="10"/>
        <v>97.39</v>
      </c>
      <c r="AE25" s="6">
        <f t="shared" si="11"/>
        <v>0</v>
      </c>
      <c r="AF25" s="6">
        <f t="shared" si="12"/>
        <v>0</v>
      </c>
      <c r="AG25" s="6">
        <f t="shared" si="24"/>
        <v>0</v>
      </c>
      <c r="AH25" s="6">
        <f t="shared" si="24"/>
        <v>0</v>
      </c>
      <c r="AI25" s="6">
        <f t="shared" si="24"/>
        <v>28.97</v>
      </c>
      <c r="AJ25" s="6">
        <f t="shared" si="24"/>
        <v>0</v>
      </c>
      <c r="AK25" s="6">
        <f t="shared" si="25"/>
        <v>7.5</v>
      </c>
      <c r="AL25" s="6">
        <f t="shared" si="25"/>
        <v>2.6</v>
      </c>
      <c r="AM25" s="6">
        <f t="shared" si="25"/>
        <v>0</v>
      </c>
      <c r="AN25" s="6">
        <f t="shared" si="25"/>
        <v>0</v>
      </c>
      <c r="AO25" s="6">
        <f t="shared" si="25"/>
        <v>0.8</v>
      </c>
      <c r="AP25" s="6">
        <f t="shared" si="25"/>
        <v>1.7</v>
      </c>
      <c r="AQ25" s="6">
        <f t="shared" si="25"/>
        <v>4.5999999999999996</v>
      </c>
      <c r="AR25" s="6">
        <f t="shared" si="25"/>
        <v>51.8</v>
      </c>
      <c r="AS25" s="6">
        <f t="shared" si="25"/>
        <v>2.4</v>
      </c>
      <c r="AT25" s="6">
        <f t="shared" si="25"/>
        <v>1.7</v>
      </c>
      <c r="AU25" s="6">
        <f t="shared" si="26"/>
        <v>0.5</v>
      </c>
      <c r="AV25" s="6">
        <f t="shared" si="26"/>
        <v>21.2</v>
      </c>
      <c r="AW25" s="6">
        <f t="shared" si="26"/>
        <v>7.3</v>
      </c>
      <c r="AX25" s="6">
        <f t="shared" si="26"/>
        <v>0.2</v>
      </c>
      <c r="AY25" s="6">
        <f t="shared" si="26"/>
        <v>3.8</v>
      </c>
      <c r="AZ25" s="6">
        <f t="shared" si="26"/>
        <v>0.1</v>
      </c>
      <c r="BA25" s="6">
        <f t="shared" si="26"/>
        <v>0.5</v>
      </c>
      <c r="BB25" s="6">
        <f t="shared" si="26"/>
        <v>0.6</v>
      </c>
      <c r="BC25" s="6">
        <f t="shared" si="26"/>
        <v>0.8</v>
      </c>
    </row>
    <row r="26" spans="1:55" x14ac:dyDescent="0.2">
      <c r="A26" s="6">
        <v>24</v>
      </c>
      <c r="B26" s="6" t="b">
        <v>1</v>
      </c>
      <c r="C26" s="6" t="s">
        <v>355</v>
      </c>
      <c r="D26" s="6" t="s">
        <v>356</v>
      </c>
      <c r="E26" s="6" t="s">
        <v>356</v>
      </c>
      <c r="F26" s="6"/>
      <c r="G26" s="6"/>
      <c r="H26" s="6">
        <f t="shared" si="21"/>
        <v>3.34</v>
      </c>
      <c r="I26" s="6">
        <f t="shared" si="0"/>
        <v>9.11</v>
      </c>
      <c r="J26" s="6">
        <f t="shared" si="1"/>
        <v>47.4</v>
      </c>
      <c r="K26" s="6">
        <f t="shared" si="2"/>
        <v>15</v>
      </c>
      <c r="L26" s="6" t="e">
        <f t="shared" si="22"/>
        <v>#N/A</v>
      </c>
      <c r="M26" s="6" t="e">
        <f t="shared" si="22"/>
        <v>#N/A</v>
      </c>
      <c r="N26" s="6" t="e">
        <f t="shared" si="22"/>
        <v>#N/A</v>
      </c>
      <c r="O26" s="6" t="e">
        <f t="shared" si="22"/>
        <v>#N/A</v>
      </c>
      <c r="P26" s="6" t="e">
        <f t="shared" si="22"/>
        <v>#N/A</v>
      </c>
      <c r="Q26" s="6">
        <f t="shared" si="4"/>
        <v>2.56</v>
      </c>
      <c r="R26" s="6">
        <f t="shared" si="5"/>
        <v>0</v>
      </c>
      <c r="S26" s="6">
        <f t="shared" si="6"/>
        <v>0</v>
      </c>
      <c r="T26" s="6" t="e">
        <f t="shared" si="7"/>
        <v>#N/A</v>
      </c>
      <c r="U26" s="6">
        <f t="shared" si="23"/>
        <v>2.9</v>
      </c>
      <c r="V26" s="6">
        <f t="shared" si="23"/>
        <v>5.4</v>
      </c>
      <c r="W26" s="6">
        <f t="shared" si="23"/>
        <v>12.3</v>
      </c>
      <c r="X26" s="6">
        <f t="shared" si="23"/>
        <v>15.1</v>
      </c>
      <c r="Y26" s="6">
        <f t="shared" si="23"/>
        <v>39.799999999999997</v>
      </c>
      <c r="Z26" s="6">
        <f t="shared" si="23"/>
        <v>6.9</v>
      </c>
      <c r="AA26" s="6">
        <f t="shared" si="23"/>
        <v>1.8</v>
      </c>
      <c r="AB26" s="6">
        <f t="shared" si="23"/>
        <v>15.8</v>
      </c>
      <c r="AC26" s="6">
        <f t="shared" si="9"/>
        <v>21.02</v>
      </c>
      <c r="AD26" s="6">
        <f t="shared" si="10"/>
        <v>78.489999999999995</v>
      </c>
      <c r="AE26" s="6">
        <f t="shared" si="11"/>
        <v>0</v>
      </c>
      <c r="AF26" s="6">
        <f t="shared" si="12"/>
        <v>0</v>
      </c>
      <c r="AG26" s="6">
        <f t="shared" si="24"/>
        <v>0</v>
      </c>
      <c r="AH26" s="6">
        <f t="shared" si="24"/>
        <v>0</v>
      </c>
      <c r="AI26" s="6">
        <f t="shared" si="24"/>
        <v>29.35</v>
      </c>
      <c r="AJ26" s="6">
        <f t="shared" si="24"/>
        <v>0</v>
      </c>
      <c r="AK26" s="6">
        <f t="shared" si="25"/>
        <v>7.8</v>
      </c>
      <c r="AL26" s="6">
        <f t="shared" si="25"/>
        <v>1.9</v>
      </c>
      <c r="AM26" s="6">
        <f t="shared" si="25"/>
        <v>0</v>
      </c>
      <c r="AN26" s="6">
        <f t="shared" si="25"/>
        <v>0</v>
      </c>
      <c r="AO26" s="6">
        <f t="shared" si="25"/>
        <v>0.4</v>
      </c>
      <c r="AP26" s="6">
        <f t="shared" si="25"/>
        <v>1.3</v>
      </c>
      <c r="AQ26" s="6">
        <f t="shared" si="25"/>
        <v>5.2</v>
      </c>
      <c r="AR26" s="6">
        <f t="shared" si="25"/>
        <v>51</v>
      </c>
      <c r="AS26" s="6">
        <f t="shared" si="25"/>
        <v>1.7</v>
      </c>
      <c r="AT26" s="6">
        <f t="shared" si="25"/>
        <v>1.6</v>
      </c>
      <c r="AU26" s="6">
        <f t="shared" si="26"/>
        <v>0.6</v>
      </c>
      <c r="AV26" s="6">
        <f t="shared" si="26"/>
        <v>21.8</v>
      </c>
      <c r="AW26" s="6">
        <f t="shared" si="26"/>
        <v>7.8</v>
      </c>
      <c r="AX26" s="6">
        <f t="shared" si="26"/>
        <v>0.2</v>
      </c>
      <c r="AY26" s="6">
        <f t="shared" si="26"/>
        <v>3.8</v>
      </c>
      <c r="AZ26" s="6">
        <f t="shared" si="26"/>
        <v>0.1</v>
      </c>
      <c r="BA26" s="6">
        <f t="shared" si="26"/>
        <v>0.6</v>
      </c>
      <c r="BB26" s="6">
        <f t="shared" si="26"/>
        <v>0.6</v>
      </c>
      <c r="BC26" s="6">
        <f t="shared" si="26"/>
        <v>0.9</v>
      </c>
    </row>
    <row r="27" spans="1:55" x14ac:dyDescent="0.2">
      <c r="A27" s="6">
        <v>25</v>
      </c>
      <c r="B27" s="6" t="b">
        <v>1</v>
      </c>
      <c r="C27" s="6" t="s">
        <v>357</v>
      </c>
      <c r="D27" s="6" t="s">
        <v>358</v>
      </c>
      <c r="E27" s="6" t="s">
        <v>358</v>
      </c>
      <c r="F27" s="6"/>
      <c r="G27" s="6"/>
      <c r="H27" s="6">
        <f t="shared" si="21"/>
        <v>2.86</v>
      </c>
      <c r="I27" s="6">
        <f t="shared" si="0"/>
        <v>9.14</v>
      </c>
      <c r="J27" s="6">
        <f t="shared" si="1"/>
        <v>26</v>
      </c>
      <c r="K27" s="6">
        <f t="shared" si="2"/>
        <v>25.1</v>
      </c>
      <c r="L27" s="6" t="e">
        <f t="shared" si="22"/>
        <v>#N/A</v>
      </c>
      <c r="M27" s="6" t="e">
        <f t="shared" si="22"/>
        <v>#N/A</v>
      </c>
      <c r="N27" s="6" t="e">
        <f t="shared" si="22"/>
        <v>#N/A</v>
      </c>
      <c r="O27" s="6" t="e">
        <f t="shared" si="22"/>
        <v>#N/A</v>
      </c>
      <c r="P27" s="6" t="e">
        <f t="shared" si="22"/>
        <v>#N/A</v>
      </c>
      <c r="Q27" s="6">
        <f t="shared" si="4"/>
        <v>2</v>
      </c>
      <c r="R27" s="6">
        <f t="shared" si="5"/>
        <v>0</v>
      </c>
      <c r="S27" s="6">
        <f t="shared" si="6"/>
        <v>0</v>
      </c>
      <c r="T27" s="6" t="e">
        <f t="shared" si="7"/>
        <v>#N/A</v>
      </c>
      <c r="U27" s="6">
        <f t="shared" si="23"/>
        <v>2</v>
      </c>
      <c r="V27" s="6">
        <f t="shared" si="23"/>
        <v>3.4</v>
      </c>
      <c r="W27" s="6">
        <f t="shared" si="23"/>
        <v>8.1999999999999993</v>
      </c>
      <c r="X27" s="6">
        <f t="shared" si="23"/>
        <v>14.4</v>
      </c>
      <c r="Y27" s="6">
        <f t="shared" si="23"/>
        <v>45.9</v>
      </c>
      <c r="Z27" s="6">
        <f t="shared" si="23"/>
        <v>6.3</v>
      </c>
      <c r="AA27" s="6">
        <f t="shared" si="23"/>
        <v>1.4</v>
      </c>
      <c r="AB27" s="6">
        <f t="shared" si="23"/>
        <v>18.399999999999999</v>
      </c>
      <c r="AC27" s="6">
        <f t="shared" si="9"/>
        <v>1.69</v>
      </c>
      <c r="AD27" s="6">
        <f t="shared" si="10"/>
        <v>97.36</v>
      </c>
      <c r="AE27" s="6">
        <f t="shared" si="11"/>
        <v>0</v>
      </c>
      <c r="AF27" s="6">
        <f t="shared" si="12"/>
        <v>0</v>
      </c>
      <c r="AG27" s="6">
        <f t="shared" si="24"/>
        <v>0</v>
      </c>
      <c r="AH27" s="6">
        <f t="shared" si="24"/>
        <v>0</v>
      </c>
      <c r="AI27" s="6">
        <f t="shared" si="24"/>
        <v>29.9</v>
      </c>
      <c r="AJ27" s="6">
        <f t="shared" si="24"/>
        <v>0</v>
      </c>
      <c r="AK27" s="6">
        <f t="shared" si="25"/>
        <v>8.6999999999999993</v>
      </c>
      <c r="AL27" s="6">
        <f t="shared" si="25"/>
        <v>3</v>
      </c>
      <c r="AM27" s="6">
        <f t="shared" si="25"/>
        <v>0</v>
      </c>
      <c r="AN27" s="6">
        <f t="shared" si="25"/>
        <v>0</v>
      </c>
      <c r="AO27" s="6">
        <f t="shared" si="25"/>
        <v>1</v>
      </c>
      <c r="AP27" s="6">
        <f t="shared" si="25"/>
        <v>2.2000000000000002</v>
      </c>
      <c r="AQ27" s="6">
        <f t="shared" si="25"/>
        <v>5.3</v>
      </c>
      <c r="AR27" s="6">
        <f t="shared" si="25"/>
        <v>48.9</v>
      </c>
      <c r="AS27" s="6">
        <f t="shared" si="25"/>
        <v>2.7</v>
      </c>
      <c r="AT27" s="6">
        <f t="shared" si="25"/>
        <v>1.9</v>
      </c>
      <c r="AU27" s="6">
        <f t="shared" si="26"/>
        <v>0.6</v>
      </c>
      <c r="AV27" s="6">
        <f t="shared" si="26"/>
        <v>21.4</v>
      </c>
      <c r="AW27" s="6">
        <f t="shared" si="26"/>
        <v>7.4</v>
      </c>
      <c r="AX27" s="6">
        <f t="shared" si="26"/>
        <v>0.3</v>
      </c>
      <c r="AY27" s="6">
        <f t="shared" si="26"/>
        <v>4</v>
      </c>
      <c r="AZ27" s="6">
        <f t="shared" si="26"/>
        <v>0.2</v>
      </c>
      <c r="BA27" s="6">
        <f t="shared" si="26"/>
        <v>0.5</v>
      </c>
      <c r="BB27" s="6">
        <f t="shared" si="26"/>
        <v>0.4</v>
      </c>
      <c r="BC27" s="6">
        <f t="shared" si="26"/>
        <v>0.7</v>
      </c>
    </row>
    <row r="28" spans="1:55" x14ac:dyDescent="0.2">
      <c r="A28" s="6">
        <v>26</v>
      </c>
      <c r="B28" s="6" t="b">
        <v>1</v>
      </c>
      <c r="C28" s="6" t="s">
        <v>359</v>
      </c>
      <c r="D28" s="6" t="s">
        <v>360</v>
      </c>
      <c r="E28" s="6" t="s">
        <v>360</v>
      </c>
      <c r="F28" s="6"/>
      <c r="G28" s="6"/>
      <c r="H28" s="6">
        <f t="shared" si="21"/>
        <v>3.05</v>
      </c>
      <c r="I28" s="6">
        <f t="shared" si="0"/>
        <v>9.14</v>
      </c>
      <c r="J28" s="6">
        <f t="shared" si="1"/>
        <v>25.4</v>
      </c>
      <c r="K28" s="6">
        <f t="shared" si="2"/>
        <v>21.6</v>
      </c>
      <c r="L28" s="6" t="e">
        <f t="shared" si="22"/>
        <v>#N/A</v>
      </c>
      <c r="M28" s="6" t="e">
        <f t="shared" si="22"/>
        <v>#N/A</v>
      </c>
      <c r="N28" s="6" t="e">
        <f t="shared" si="22"/>
        <v>#N/A</v>
      </c>
      <c r="O28" s="6" t="e">
        <f t="shared" si="22"/>
        <v>#N/A</v>
      </c>
      <c r="P28" s="6" t="e">
        <f t="shared" si="22"/>
        <v>#N/A</v>
      </c>
      <c r="Q28" s="6">
        <f t="shared" si="4"/>
        <v>3.14</v>
      </c>
      <c r="R28" s="6">
        <f t="shared" si="5"/>
        <v>0</v>
      </c>
      <c r="S28" s="6">
        <f t="shared" si="6"/>
        <v>0</v>
      </c>
      <c r="T28" s="6" t="e">
        <f t="shared" si="7"/>
        <v>#N/A</v>
      </c>
      <c r="U28" s="6">
        <f t="shared" si="23"/>
        <v>2.1</v>
      </c>
      <c r="V28" s="6">
        <f t="shared" si="23"/>
        <v>3.7</v>
      </c>
      <c r="W28" s="6">
        <f t="shared" si="23"/>
        <v>6.6</v>
      </c>
      <c r="X28" s="6">
        <f t="shared" si="23"/>
        <v>11</v>
      </c>
      <c r="Y28" s="6">
        <f t="shared" si="23"/>
        <v>52.9</v>
      </c>
      <c r="Z28" s="6">
        <f t="shared" si="23"/>
        <v>7.2</v>
      </c>
      <c r="AA28" s="6">
        <f t="shared" si="23"/>
        <v>1.5</v>
      </c>
      <c r="AB28" s="6">
        <f t="shared" si="23"/>
        <v>15.1</v>
      </c>
      <c r="AC28" s="6">
        <f t="shared" si="9"/>
        <v>4.33</v>
      </c>
      <c r="AD28" s="6">
        <f t="shared" si="10"/>
        <v>94.91</v>
      </c>
      <c r="AE28" s="6">
        <f t="shared" si="11"/>
        <v>0</v>
      </c>
      <c r="AF28" s="6">
        <f t="shared" si="12"/>
        <v>0</v>
      </c>
      <c r="AG28" s="6">
        <f t="shared" si="24"/>
        <v>0</v>
      </c>
      <c r="AH28" s="6">
        <f t="shared" si="24"/>
        <v>0</v>
      </c>
      <c r="AI28" s="6">
        <f t="shared" si="24"/>
        <v>30.3</v>
      </c>
      <c r="AJ28" s="6">
        <f t="shared" si="24"/>
        <v>0.37</v>
      </c>
      <c r="AK28" s="6">
        <f t="shared" si="25"/>
        <v>6.3</v>
      </c>
      <c r="AL28" s="6">
        <f t="shared" si="25"/>
        <v>2.5</v>
      </c>
      <c r="AM28" s="6">
        <f t="shared" si="25"/>
        <v>0</v>
      </c>
      <c r="AN28" s="6">
        <f t="shared" si="25"/>
        <v>0</v>
      </c>
      <c r="AO28" s="6">
        <f t="shared" si="25"/>
        <v>0.5</v>
      </c>
      <c r="AP28" s="6">
        <f t="shared" si="25"/>
        <v>1.4</v>
      </c>
      <c r="AQ28" s="6">
        <f t="shared" si="25"/>
        <v>4.5999999999999996</v>
      </c>
      <c r="AR28" s="6">
        <f t="shared" si="25"/>
        <v>64.599999999999994</v>
      </c>
      <c r="AS28" s="6">
        <f t="shared" si="25"/>
        <v>2.2000000000000002</v>
      </c>
      <c r="AT28" s="6">
        <f t="shared" si="25"/>
        <v>0.8</v>
      </c>
      <c r="AU28" s="6">
        <f t="shared" si="26"/>
        <v>0.4</v>
      </c>
      <c r="AV28" s="6">
        <f t="shared" si="26"/>
        <v>14.2</v>
      </c>
      <c r="AW28" s="6">
        <f t="shared" si="26"/>
        <v>5.8</v>
      </c>
      <c r="AX28" s="6">
        <f t="shared" si="26"/>
        <v>0.3</v>
      </c>
      <c r="AY28" s="6">
        <f t="shared" si="26"/>
        <v>2.1</v>
      </c>
      <c r="AZ28" s="6">
        <f t="shared" si="26"/>
        <v>0.2</v>
      </c>
      <c r="BA28" s="6">
        <f t="shared" si="26"/>
        <v>0.3</v>
      </c>
      <c r="BB28" s="6">
        <f t="shared" si="26"/>
        <v>0.3</v>
      </c>
      <c r="BC28" s="6">
        <f t="shared" si="26"/>
        <v>0.2</v>
      </c>
    </row>
    <row r="29" spans="1:55" x14ac:dyDescent="0.2">
      <c r="A29" s="6">
        <v>27</v>
      </c>
      <c r="B29" s="6" t="b">
        <v>1</v>
      </c>
      <c r="C29" s="6" t="s">
        <v>361</v>
      </c>
      <c r="D29" s="6" t="s">
        <v>362</v>
      </c>
      <c r="E29" s="6" t="s">
        <v>362</v>
      </c>
      <c r="F29" s="6"/>
      <c r="G29" s="6"/>
      <c r="H29" s="6">
        <f t="shared" si="21"/>
        <v>2.71</v>
      </c>
      <c r="I29" s="6">
        <f t="shared" si="0"/>
        <v>9.15</v>
      </c>
      <c r="J29" s="6">
        <f t="shared" si="1"/>
        <v>22.8</v>
      </c>
      <c r="K29" s="6">
        <f t="shared" si="2"/>
        <v>24.8</v>
      </c>
      <c r="L29" s="6" t="e">
        <f t="shared" si="22"/>
        <v>#N/A</v>
      </c>
      <c r="M29" s="6" t="e">
        <f t="shared" si="22"/>
        <v>#N/A</v>
      </c>
      <c r="N29" s="6" t="e">
        <f t="shared" si="22"/>
        <v>#N/A</v>
      </c>
      <c r="O29" s="6" t="e">
        <f t="shared" si="22"/>
        <v>#N/A</v>
      </c>
      <c r="P29" s="6" t="e">
        <f t="shared" si="22"/>
        <v>#N/A</v>
      </c>
      <c r="Q29" s="6">
        <f t="shared" si="4"/>
        <v>2.41</v>
      </c>
      <c r="R29" s="6">
        <f t="shared" si="5"/>
        <v>0</v>
      </c>
      <c r="S29" s="6">
        <f t="shared" si="6"/>
        <v>0</v>
      </c>
      <c r="T29" s="6" t="e">
        <f t="shared" si="7"/>
        <v>#N/A</v>
      </c>
      <c r="U29" s="6">
        <f t="shared" si="23"/>
        <v>2</v>
      </c>
      <c r="V29" s="6">
        <f t="shared" si="23"/>
        <v>3.2</v>
      </c>
      <c r="W29" s="6">
        <f t="shared" si="23"/>
        <v>6.5</v>
      </c>
      <c r="X29" s="6">
        <f t="shared" si="23"/>
        <v>11.7</v>
      </c>
      <c r="Y29" s="6">
        <f t="shared" si="23"/>
        <v>49.8</v>
      </c>
      <c r="Z29" s="6">
        <f t="shared" si="23"/>
        <v>7.2</v>
      </c>
      <c r="AA29" s="6">
        <f t="shared" si="23"/>
        <v>1.5</v>
      </c>
      <c r="AB29" s="6">
        <f t="shared" si="23"/>
        <v>17.899999999999999</v>
      </c>
      <c r="AC29" s="6">
        <f t="shared" si="9"/>
        <v>4.9400000000000004</v>
      </c>
      <c r="AD29" s="6">
        <f t="shared" si="10"/>
        <v>94.29</v>
      </c>
      <c r="AE29" s="6">
        <f t="shared" si="11"/>
        <v>0</v>
      </c>
      <c r="AF29" s="6">
        <f t="shared" si="12"/>
        <v>0</v>
      </c>
      <c r="AG29" s="6">
        <f t="shared" si="24"/>
        <v>0</v>
      </c>
      <c r="AH29" s="6">
        <f t="shared" si="24"/>
        <v>0</v>
      </c>
      <c r="AI29" s="6">
        <f t="shared" si="24"/>
        <v>30.64</v>
      </c>
      <c r="AJ29" s="6">
        <f t="shared" si="24"/>
        <v>0.42</v>
      </c>
      <c r="AK29" s="6">
        <f t="shared" si="25"/>
        <v>5.6</v>
      </c>
      <c r="AL29" s="6">
        <f t="shared" si="25"/>
        <v>3.8</v>
      </c>
      <c r="AM29" s="6">
        <f t="shared" si="25"/>
        <v>0</v>
      </c>
      <c r="AN29" s="6">
        <f t="shared" si="25"/>
        <v>0</v>
      </c>
      <c r="AO29" s="6">
        <f t="shared" si="25"/>
        <v>0.6</v>
      </c>
      <c r="AP29" s="6">
        <f t="shared" si="25"/>
        <v>2.9</v>
      </c>
      <c r="AQ29" s="6">
        <f t="shared" si="25"/>
        <v>3.7</v>
      </c>
      <c r="AR29" s="6">
        <f t="shared" si="25"/>
        <v>64.8</v>
      </c>
      <c r="AS29" s="6">
        <f t="shared" si="25"/>
        <v>3</v>
      </c>
      <c r="AT29" s="6">
        <f t="shared" si="25"/>
        <v>1</v>
      </c>
      <c r="AU29" s="6">
        <f t="shared" si="26"/>
        <v>0.3</v>
      </c>
      <c r="AV29" s="6">
        <f t="shared" si="26"/>
        <v>12.3</v>
      </c>
      <c r="AW29" s="6">
        <f t="shared" si="26"/>
        <v>5.2</v>
      </c>
      <c r="AX29" s="6">
        <f t="shared" si="26"/>
        <v>0.7</v>
      </c>
      <c r="AY29" s="6">
        <f t="shared" si="26"/>
        <v>1.6</v>
      </c>
      <c r="AZ29" s="6">
        <f t="shared" si="26"/>
        <v>0.4</v>
      </c>
      <c r="BA29" s="6">
        <f t="shared" si="26"/>
        <v>0.2</v>
      </c>
      <c r="BB29" s="6">
        <f t="shared" si="26"/>
        <v>0.3</v>
      </c>
      <c r="BC29" s="6">
        <f t="shared" si="26"/>
        <v>0.2</v>
      </c>
    </row>
    <row r="30" spans="1:55" x14ac:dyDescent="0.2">
      <c r="A30" s="6">
        <v>28</v>
      </c>
      <c r="B30" s="6" t="b">
        <v>0</v>
      </c>
      <c r="C30" s="6" t="s">
        <v>363</v>
      </c>
      <c r="D30" s="6" t="str">
        <f>CONCATENATE("ALC.E_",D20)</f>
        <v>ALC.E_K49</v>
      </c>
      <c r="E30" s="6" t="s">
        <v>344</v>
      </c>
      <c r="F30" s="6"/>
      <c r="G30" s="6">
        <v>4.54</v>
      </c>
      <c r="H30" s="6">
        <f t="shared" si="21"/>
        <v>0.77</v>
      </c>
      <c r="I30" s="6" t="e">
        <f t="shared" si="0"/>
        <v>#N/A</v>
      </c>
      <c r="J30" s="6" t="e">
        <f t="shared" si="1"/>
        <v>#N/A</v>
      </c>
      <c r="K30" s="6" t="e">
        <f t="shared" si="2"/>
        <v>#N/A</v>
      </c>
      <c r="L30" s="6" t="e">
        <f t="shared" si="22"/>
        <v>#N/A</v>
      </c>
      <c r="M30" s="6" t="e">
        <f t="shared" si="22"/>
        <v>#N/A</v>
      </c>
      <c r="N30" s="6" t="e">
        <f t="shared" si="22"/>
        <v>#N/A</v>
      </c>
      <c r="O30" s="6" t="e">
        <f t="shared" si="22"/>
        <v>#N/A</v>
      </c>
      <c r="P30" s="6" t="e">
        <f t="shared" si="22"/>
        <v>#N/A</v>
      </c>
      <c r="Q30" s="6" t="e">
        <f t="shared" si="4"/>
        <v>#N/A</v>
      </c>
      <c r="R30" s="6" t="e">
        <f t="shared" si="5"/>
        <v>#N/A</v>
      </c>
      <c r="S30" s="6" t="e">
        <f t="shared" si="6"/>
        <v>#N/A</v>
      </c>
      <c r="T30" s="6" t="e">
        <f t="shared" si="7"/>
        <v>#N/A</v>
      </c>
      <c r="U30" s="6" t="e">
        <f t="shared" si="23"/>
        <v>#N/A</v>
      </c>
      <c r="V30" s="6" t="e">
        <f t="shared" si="23"/>
        <v>#N/A</v>
      </c>
      <c r="W30" s="6" t="e">
        <f t="shared" si="23"/>
        <v>#N/A</v>
      </c>
      <c r="X30" s="6" t="e">
        <f t="shared" si="23"/>
        <v>#N/A</v>
      </c>
      <c r="Y30" s="6" t="e">
        <f t="shared" si="23"/>
        <v>#N/A</v>
      </c>
      <c r="Z30" s="6" t="e">
        <f t="shared" si="23"/>
        <v>#N/A</v>
      </c>
      <c r="AA30" s="6" t="e">
        <f t="shared" si="23"/>
        <v>#N/A</v>
      </c>
      <c r="AB30" s="6" t="e">
        <f t="shared" si="23"/>
        <v>#N/A</v>
      </c>
      <c r="AC30" s="6" t="e">
        <f t="shared" si="9"/>
        <v>#N/A</v>
      </c>
      <c r="AD30" s="6" t="e">
        <f t="shared" si="10"/>
        <v>#N/A</v>
      </c>
      <c r="AE30" s="6" t="e">
        <f t="shared" si="11"/>
        <v>#N/A</v>
      </c>
      <c r="AF30" s="6" t="e">
        <f t="shared" si="12"/>
        <v>#N/A</v>
      </c>
      <c r="AG30" s="6" t="e">
        <f t="shared" si="24"/>
        <v>#N/A</v>
      </c>
      <c r="AH30" s="6" t="e">
        <f t="shared" si="24"/>
        <v>#N/A</v>
      </c>
      <c r="AI30" s="6" t="e">
        <f t="shared" si="24"/>
        <v>#N/A</v>
      </c>
      <c r="AJ30" s="6" t="e">
        <f t="shared" si="24"/>
        <v>#N/A</v>
      </c>
      <c r="AK30" s="6" t="e">
        <f t="shared" si="25"/>
        <v>#N/A</v>
      </c>
      <c r="AL30" s="6" t="e">
        <f t="shared" si="25"/>
        <v>#N/A</v>
      </c>
      <c r="AM30" s="6" t="e">
        <f t="shared" si="25"/>
        <v>#N/A</v>
      </c>
      <c r="AN30" s="6" t="e">
        <f t="shared" si="25"/>
        <v>#N/A</v>
      </c>
      <c r="AO30" s="6" t="e">
        <f t="shared" si="25"/>
        <v>#N/A</v>
      </c>
      <c r="AP30" s="6" t="e">
        <f t="shared" si="25"/>
        <v>#N/A</v>
      </c>
      <c r="AQ30" s="6" t="e">
        <f t="shared" si="25"/>
        <v>#N/A</v>
      </c>
      <c r="AR30" s="6" t="e">
        <f t="shared" si="25"/>
        <v>#N/A</v>
      </c>
      <c r="AS30" s="6" t="e">
        <f t="shared" si="25"/>
        <v>#N/A</v>
      </c>
      <c r="AT30" s="6" t="e">
        <f t="shared" si="25"/>
        <v>#N/A</v>
      </c>
      <c r="AU30" s="6" t="e">
        <f t="shared" si="26"/>
        <v>#N/A</v>
      </c>
      <c r="AV30" s="6" t="e">
        <f t="shared" si="26"/>
        <v>#N/A</v>
      </c>
      <c r="AW30" s="6" t="e">
        <f t="shared" si="26"/>
        <v>#N/A</v>
      </c>
      <c r="AX30" s="6" t="e">
        <f t="shared" si="26"/>
        <v>#N/A</v>
      </c>
      <c r="AY30" s="6" t="e">
        <f t="shared" si="26"/>
        <v>#N/A</v>
      </c>
      <c r="AZ30" s="6" t="e">
        <f t="shared" si="26"/>
        <v>#N/A</v>
      </c>
      <c r="BA30" s="6" t="e">
        <f t="shared" si="26"/>
        <v>#N/A</v>
      </c>
      <c r="BB30" s="6" t="e">
        <f t="shared" si="26"/>
        <v>#N/A</v>
      </c>
      <c r="BC30" s="6" t="e">
        <f t="shared" si="26"/>
        <v>#N/A</v>
      </c>
    </row>
    <row r="31" spans="1:55" x14ac:dyDescent="0.2">
      <c r="A31" s="6">
        <v>29</v>
      </c>
      <c r="B31" s="6" t="b">
        <v>0</v>
      </c>
      <c r="C31" s="6" t="s">
        <v>364</v>
      </c>
      <c r="D31" s="6" t="str">
        <f t="shared" ref="D31:D39" si="27">CONCATENATE("ALC.E_",D21)</f>
        <v>ALC.E_K203</v>
      </c>
      <c r="E31" s="6" t="s">
        <v>346</v>
      </c>
      <c r="F31" s="6"/>
      <c r="G31" s="6">
        <v>4.25</v>
      </c>
      <c r="H31" s="6">
        <f t="shared" si="21"/>
        <v>0.71</v>
      </c>
      <c r="I31" s="6" t="e">
        <f t="shared" si="0"/>
        <v>#N/A</v>
      </c>
      <c r="J31" s="6" t="e">
        <f t="shared" si="1"/>
        <v>#N/A</v>
      </c>
      <c r="K31" s="6" t="e">
        <f t="shared" si="2"/>
        <v>#N/A</v>
      </c>
      <c r="L31" s="6" t="e">
        <f t="shared" si="22"/>
        <v>#N/A</v>
      </c>
      <c r="M31" s="6" t="e">
        <f t="shared" si="22"/>
        <v>#N/A</v>
      </c>
      <c r="N31" s="6" t="e">
        <f t="shared" si="22"/>
        <v>#N/A</v>
      </c>
      <c r="O31" s="6" t="e">
        <f t="shared" si="22"/>
        <v>#N/A</v>
      </c>
      <c r="P31" s="6" t="e">
        <f t="shared" si="22"/>
        <v>#N/A</v>
      </c>
      <c r="Q31" s="6" t="e">
        <f t="shared" si="4"/>
        <v>#N/A</v>
      </c>
      <c r="R31" s="6" t="e">
        <f t="shared" si="5"/>
        <v>#N/A</v>
      </c>
      <c r="S31" s="6" t="e">
        <f t="shared" si="6"/>
        <v>#N/A</v>
      </c>
      <c r="T31" s="6" t="e">
        <f t="shared" si="7"/>
        <v>#N/A</v>
      </c>
      <c r="U31" s="6" t="e">
        <f t="shared" si="23"/>
        <v>#N/A</v>
      </c>
      <c r="V31" s="6" t="e">
        <f t="shared" si="23"/>
        <v>#N/A</v>
      </c>
      <c r="W31" s="6" t="e">
        <f t="shared" si="23"/>
        <v>#N/A</v>
      </c>
      <c r="X31" s="6" t="e">
        <f t="shared" si="23"/>
        <v>#N/A</v>
      </c>
      <c r="Y31" s="6" t="e">
        <f t="shared" si="23"/>
        <v>#N/A</v>
      </c>
      <c r="Z31" s="6" t="e">
        <f t="shared" si="23"/>
        <v>#N/A</v>
      </c>
      <c r="AA31" s="6" t="e">
        <f t="shared" si="23"/>
        <v>#N/A</v>
      </c>
      <c r="AB31" s="6" t="e">
        <f t="shared" si="23"/>
        <v>#N/A</v>
      </c>
      <c r="AC31" s="6" t="e">
        <f t="shared" si="9"/>
        <v>#N/A</v>
      </c>
      <c r="AD31" s="6" t="e">
        <f t="shared" si="10"/>
        <v>#N/A</v>
      </c>
      <c r="AE31" s="6" t="e">
        <f t="shared" si="11"/>
        <v>#N/A</v>
      </c>
      <c r="AF31" s="6" t="e">
        <f t="shared" si="12"/>
        <v>#N/A</v>
      </c>
      <c r="AG31" s="6" t="e">
        <f t="shared" si="24"/>
        <v>#N/A</v>
      </c>
      <c r="AH31" s="6" t="e">
        <f t="shared" si="24"/>
        <v>#N/A</v>
      </c>
      <c r="AI31" s="6" t="e">
        <f t="shared" si="24"/>
        <v>#N/A</v>
      </c>
      <c r="AJ31" s="6" t="e">
        <f t="shared" si="24"/>
        <v>#N/A</v>
      </c>
      <c r="AK31" s="6" t="e">
        <f t="shared" si="25"/>
        <v>#N/A</v>
      </c>
      <c r="AL31" s="6" t="e">
        <f t="shared" si="25"/>
        <v>#N/A</v>
      </c>
      <c r="AM31" s="6" t="e">
        <f t="shared" si="25"/>
        <v>#N/A</v>
      </c>
      <c r="AN31" s="6" t="e">
        <f t="shared" si="25"/>
        <v>#N/A</v>
      </c>
      <c r="AO31" s="6" t="e">
        <f t="shared" si="25"/>
        <v>#N/A</v>
      </c>
      <c r="AP31" s="6" t="e">
        <f t="shared" si="25"/>
        <v>#N/A</v>
      </c>
      <c r="AQ31" s="6" t="e">
        <f t="shared" si="25"/>
        <v>#N/A</v>
      </c>
      <c r="AR31" s="6" t="e">
        <f t="shared" si="25"/>
        <v>#N/A</v>
      </c>
      <c r="AS31" s="6" t="e">
        <f t="shared" si="25"/>
        <v>#N/A</v>
      </c>
      <c r="AT31" s="6" t="e">
        <f t="shared" si="25"/>
        <v>#N/A</v>
      </c>
      <c r="AU31" s="6" t="e">
        <f t="shared" si="26"/>
        <v>#N/A</v>
      </c>
      <c r="AV31" s="6" t="e">
        <f t="shared" si="26"/>
        <v>#N/A</v>
      </c>
      <c r="AW31" s="6" t="e">
        <f t="shared" si="26"/>
        <v>#N/A</v>
      </c>
      <c r="AX31" s="6" t="e">
        <f t="shared" si="26"/>
        <v>#N/A</v>
      </c>
      <c r="AY31" s="6" t="e">
        <f t="shared" si="26"/>
        <v>#N/A</v>
      </c>
      <c r="AZ31" s="6" t="e">
        <f t="shared" si="26"/>
        <v>#N/A</v>
      </c>
      <c r="BA31" s="6" t="e">
        <f t="shared" si="26"/>
        <v>#N/A</v>
      </c>
      <c r="BB31" s="6" t="e">
        <f t="shared" si="26"/>
        <v>#N/A</v>
      </c>
      <c r="BC31" s="6" t="e">
        <f t="shared" si="26"/>
        <v>#N/A</v>
      </c>
    </row>
    <row r="32" spans="1:55" x14ac:dyDescent="0.2">
      <c r="A32" s="6">
        <v>30</v>
      </c>
      <c r="B32" s="6" t="b">
        <v>0</v>
      </c>
      <c r="C32" s="6" t="s">
        <v>365</v>
      </c>
      <c r="D32" s="6" t="str">
        <f t="shared" si="27"/>
        <v>ALC.E_K65</v>
      </c>
      <c r="E32" s="6" t="s">
        <v>348</v>
      </c>
      <c r="F32" s="6"/>
      <c r="G32" s="6">
        <v>4.8600000000000003</v>
      </c>
      <c r="H32" s="6">
        <f t="shared" si="21"/>
        <v>0.34</v>
      </c>
      <c r="I32" s="6" t="e">
        <f t="shared" si="0"/>
        <v>#N/A</v>
      </c>
      <c r="J32" s="6" t="e">
        <f t="shared" si="1"/>
        <v>#N/A</v>
      </c>
      <c r="K32" s="6" t="e">
        <f t="shared" si="2"/>
        <v>#N/A</v>
      </c>
      <c r="L32" s="6" t="e">
        <f t="shared" si="22"/>
        <v>#N/A</v>
      </c>
      <c r="M32" s="6" t="e">
        <f t="shared" si="22"/>
        <v>#N/A</v>
      </c>
      <c r="N32" s="6" t="e">
        <f t="shared" si="22"/>
        <v>#N/A</v>
      </c>
      <c r="O32" s="6" t="e">
        <f t="shared" si="22"/>
        <v>#N/A</v>
      </c>
      <c r="P32" s="6" t="e">
        <f t="shared" si="22"/>
        <v>#N/A</v>
      </c>
      <c r="Q32" s="6" t="e">
        <f t="shared" si="4"/>
        <v>#N/A</v>
      </c>
      <c r="R32" s="6" t="e">
        <f t="shared" si="5"/>
        <v>#N/A</v>
      </c>
      <c r="S32" s="6" t="e">
        <f t="shared" si="6"/>
        <v>#N/A</v>
      </c>
      <c r="T32" s="6" t="e">
        <f t="shared" si="7"/>
        <v>#N/A</v>
      </c>
      <c r="U32" s="6" t="e">
        <f t="shared" si="23"/>
        <v>#N/A</v>
      </c>
      <c r="V32" s="6" t="e">
        <f t="shared" si="23"/>
        <v>#N/A</v>
      </c>
      <c r="W32" s="6" t="e">
        <f t="shared" si="23"/>
        <v>#N/A</v>
      </c>
      <c r="X32" s="6" t="e">
        <f t="shared" si="23"/>
        <v>#N/A</v>
      </c>
      <c r="Y32" s="6" t="e">
        <f t="shared" si="23"/>
        <v>#N/A</v>
      </c>
      <c r="Z32" s="6" t="e">
        <f t="shared" si="23"/>
        <v>#N/A</v>
      </c>
      <c r="AA32" s="6" t="e">
        <f t="shared" si="23"/>
        <v>#N/A</v>
      </c>
      <c r="AB32" s="6" t="e">
        <f t="shared" si="23"/>
        <v>#N/A</v>
      </c>
      <c r="AC32" s="6" t="e">
        <f t="shared" si="9"/>
        <v>#N/A</v>
      </c>
      <c r="AD32" s="6" t="e">
        <f t="shared" si="10"/>
        <v>#N/A</v>
      </c>
      <c r="AE32" s="6" t="e">
        <f t="shared" si="11"/>
        <v>#N/A</v>
      </c>
      <c r="AF32" s="6" t="e">
        <f t="shared" si="12"/>
        <v>#N/A</v>
      </c>
      <c r="AG32" s="6" t="e">
        <f t="shared" si="24"/>
        <v>#N/A</v>
      </c>
      <c r="AH32" s="6" t="e">
        <f t="shared" si="24"/>
        <v>#N/A</v>
      </c>
      <c r="AI32" s="6" t="e">
        <f t="shared" si="24"/>
        <v>#N/A</v>
      </c>
      <c r="AJ32" s="6" t="e">
        <f t="shared" si="24"/>
        <v>#N/A</v>
      </c>
      <c r="AK32" s="6" t="e">
        <f t="shared" si="25"/>
        <v>#N/A</v>
      </c>
      <c r="AL32" s="6" t="e">
        <f t="shared" si="25"/>
        <v>#N/A</v>
      </c>
      <c r="AM32" s="6" t="e">
        <f t="shared" si="25"/>
        <v>#N/A</v>
      </c>
      <c r="AN32" s="6" t="e">
        <f t="shared" si="25"/>
        <v>#N/A</v>
      </c>
      <c r="AO32" s="6" t="e">
        <f t="shared" si="25"/>
        <v>#N/A</v>
      </c>
      <c r="AP32" s="6" t="e">
        <f t="shared" si="25"/>
        <v>#N/A</v>
      </c>
      <c r="AQ32" s="6" t="e">
        <f t="shared" si="25"/>
        <v>#N/A</v>
      </c>
      <c r="AR32" s="6" t="e">
        <f t="shared" si="25"/>
        <v>#N/A</v>
      </c>
      <c r="AS32" s="6" t="e">
        <f t="shared" si="25"/>
        <v>#N/A</v>
      </c>
      <c r="AT32" s="6" t="e">
        <f t="shared" si="25"/>
        <v>#N/A</v>
      </c>
      <c r="AU32" s="6" t="e">
        <f t="shared" si="26"/>
        <v>#N/A</v>
      </c>
      <c r="AV32" s="6" t="e">
        <f t="shared" si="26"/>
        <v>#N/A</v>
      </c>
      <c r="AW32" s="6" t="e">
        <f t="shared" si="26"/>
        <v>#N/A</v>
      </c>
      <c r="AX32" s="6" t="e">
        <f t="shared" si="26"/>
        <v>#N/A</v>
      </c>
      <c r="AY32" s="6" t="e">
        <f t="shared" si="26"/>
        <v>#N/A</v>
      </c>
      <c r="AZ32" s="6" t="e">
        <f t="shared" si="26"/>
        <v>#N/A</v>
      </c>
      <c r="BA32" s="6" t="e">
        <f t="shared" si="26"/>
        <v>#N/A</v>
      </c>
      <c r="BB32" s="6" t="e">
        <f t="shared" si="26"/>
        <v>#N/A</v>
      </c>
      <c r="BC32" s="6" t="e">
        <f t="shared" si="26"/>
        <v>#N/A</v>
      </c>
    </row>
    <row r="33" spans="1:55" x14ac:dyDescent="0.2">
      <c r="A33" s="6">
        <v>31</v>
      </c>
      <c r="B33" s="6" t="b">
        <v>0</v>
      </c>
      <c r="C33" s="6" t="s">
        <v>366</v>
      </c>
      <c r="D33" s="6" t="str">
        <f t="shared" si="27"/>
        <v>ALC.E_K227</v>
      </c>
      <c r="E33" s="6" t="s">
        <v>350</v>
      </c>
      <c r="F33" s="6"/>
      <c r="G33" s="6">
        <v>4.3</v>
      </c>
      <c r="H33" s="6">
        <f t="shared" si="21"/>
        <v>2.75</v>
      </c>
      <c r="I33" s="6" t="e">
        <f t="shared" si="0"/>
        <v>#N/A</v>
      </c>
      <c r="J33" s="6" t="e">
        <f t="shared" si="1"/>
        <v>#N/A</v>
      </c>
      <c r="K33" s="6" t="e">
        <f t="shared" si="2"/>
        <v>#N/A</v>
      </c>
      <c r="L33" s="6" t="e">
        <f t="shared" ref="L33:P48" si="28">VLOOKUP($C33,intactMSdata,COLUMN()-COLUMN($L$3)+4,FALSE)</f>
        <v>#N/A</v>
      </c>
      <c r="M33" s="6" t="e">
        <f t="shared" si="28"/>
        <v>#N/A</v>
      </c>
      <c r="N33" s="6" t="e">
        <f t="shared" si="28"/>
        <v>#N/A</v>
      </c>
      <c r="O33" s="6" t="e">
        <f t="shared" si="28"/>
        <v>#N/A</v>
      </c>
      <c r="P33" s="6" t="e">
        <f t="shared" si="28"/>
        <v>#N/A</v>
      </c>
      <c r="Q33" s="6" t="e">
        <f t="shared" si="4"/>
        <v>#N/A</v>
      </c>
      <c r="R33" s="6" t="e">
        <f t="shared" si="5"/>
        <v>#N/A</v>
      </c>
      <c r="S33" s="6" t="e">
        <f t="shared" si="6"/>
        <v>#N/A</v>
      </c>
      <c r="T33" s="6" t="e">
        <f t="shared" si="7"/>
        <v>#N/A</v>
      </c>
      <c r="U33" s="6" t="e">
        <f t="shared" ref="U33:AB48" si="29">VLOOKUP($C33,dataPhCEX,COLUMN()-COLUMN($U$3)+2,FALSE)</f>
        <v>#N/A</v>
      </c>
      <c r="V33" s="6" t="e">
        <f t="shared" si="29"/>
        <v>#N/A</v>
      </c>
      <c r="W33" s="6" t="e">
        <f t="shared" si="29"/>
        <v>#N/A</v>
      </c>
      <c r="X33" s="6" t="e">
        <f t="shared" si="29"/>
        <v>#N/A</v>
      </c>
      <c r="Y33" s="6" t="e">
        <f t="shared" si="29"/>
        <v>#N/A</v>
      </c>
      <c r="Z33" s="6" t="e">
        <f t="shared" si="29"/>
        <v>#N/A</v>
      </c>
      <c r="AA33" s="6" t="e">
        <f t="shared" si="29"/>
        <v>#N/A</v>
      </c>
      <c r="AB33" s="6" t="e">
        <f t="shared" si="29"/>
        <v>#N/A</v>
      </c>
      <c r="AC33" s="6" t="e">
        <f t="shared" si="9"/>
        <v>#N/A</v>
      </c>
      <c r="AD33" s="6" t="e">
        <f t="shared" si="10"/>
        <v>#N/A</v>
      </c>
      <c r="AE33" s="6" t="e">
        <f t="shared" si="11"/>
        <v>#N/A</v>
      </c>
      <c r="AF33" s="6" t="e">
        <f t="shared" si="12"/>
        <v>#N/A</v>
      </c>
      <c r="AG33" s="6" t="e">
        <f t="shared" si="24"/>
        <v>#N/A</v>
      </c>
      <c r="AH33" s="6" t="e">
        <f t="shared" si="24"/>
        <v>#N/A</v>
      </c>
      <c r="AI33" s="6" t="e">
        <f t="shared" si="24"/>
        <v>#N/A</v>
      </c>
      <c r="AJ33" s="6" t="e">
        <f t="shared" si="24"/>
        <v>#N/A</v>
      </c>
      <c r="AK33" s="6" t="e">
        <f t="shared" ref="AK33:AT42" si="30">VLOOKUP($C33,data_Gmap,COLUMN()-COLUMN($AK$2)+4,FALSE)</f>
        <v>#N/A</v>
      </c>
      <c r="AL33" s="6" t="e">
        <f t="shared" si="30"/>
        <v>#N/A</v>
      </c>
      <c r="AM33" s="6" t="e">
        <f t="shared" si="30"/>
        <v>#N/A</v>
      </c>
      <c r="AN33" s="6" t="e">
        <f t="shared" si="30"/>
        <v>#N/A</v>
      </c>
      <c r="AO33" s="6" t="e">
        <f t="shared" si="30"/>
        <v>#N/A</v>
      </c>
      <c r="AP33" s="6" t="e">
        <f t="shared" si="30"/>
        <v>#N/A</v>
      </c>
      <c r="AQ33" s="6" t="e">
        <f t="shared" si="30"/>
        <v>#N/A</v>
      </c>
      <c r="AR33" s="6" t="e">
        <f t="shared" si="30"/>
        <v>#N/A</v>
      </c>
      <c r="AS33" s="6" t="e">
        <f t="shared" si="30"/>
        <v>#N/A</v>
      </c>
      <c r="AT33" s="6" t="e">
        <f t="shared" si="30"/>
        <v>#N/A</v>
      </c>
      <c r="AU33" s="6" t="e">
        <f t="shared" ref="AU33:BC42" si="31">VLOOKUP($C33,data_Gmap,COLUMN()-COLUMN($AK$2)+4,FALSE)</f>
        <v>#N/A</v>
      </c>
      <c r="AV33" s="6" t="e">
        <f t="shared" si="31"/>
        <v>#N/A</v>
      </c>
      <c r="AW33" s="6" t="e">
        <f t="shared" si="31"/>
        <v>#N/A</v>
      </c>
      <c r="AX33" s="6" t="e">
        <f t="shared" si="31"/>
        <v>#N/A</v>
      </c>
      <c r="AY33" s="6" t="e">
        <f t="shared" si="31"/>
        <v>#N/A</v>
      </c>
      <c r="AZ33" s="6" t="e">
        <f t="shared" si="31"/>
        <v>#N/A</v>
      </c>
      <c r="BA33" s="6" t="e">
        <f t="shared" si="31"/>
        <v>#N/A</v>
      </c>
      <c r="BB33" s="6" t="e">
        <f t="shared" si="31"/>
        <v>#N/A</v>
      </c>
      <c r="BC33" s="6" t="e">
        <f t="shared" si="31"/>
        <v>#N/A</v>
      </c>
    </row>
    <row r="34" spans="1:55" x14ac:dyDescent="0.2">
      <c r="A34" s="6">
        <v>32</v>
      </c>
      <c r="B34" s="6" t="b">
        <v>0</v>
      </c>
      <c r="C34" s="6" t="s">
        <v>367</v>
      </c>
      <c r="D34" s="6" t="str">
        <f t="shared" si="27"/>
        <v>ALC.E_K35</v>
      </c>
      <c r="E34" s="6" t="s">
        <v>352</v>
      </c>
      <c r="F34" s="6"/>
      <c r="G34" s="6">
        <v>3.9</v>
      </c>
      <c r="H34" s="6">
        <f t="shared" si="21"/>
        <v>1.5</v>
      </c>
      <c r="I34" s="6" t="e">
        <f t="shared" si="0"/>
        <v>#N/A</v>
      </c>
      <c r="J34" s="6" t="e">
        <f t="shared" si="1"/>
        <v>#N/A</v>
      </c>
      <c r="K34" s="6" t="e">
        <f t="shared" si="2"/>
        <v>#N/A</v>
      </c>
      <c r="L34" s="6" t="e">
        <f t="shared" si="28"/>
        <v>#N/A</v>
      </c>
      <c r="M34" s="6" t="e">
        <f t="shared" si="28"/>
        <v>#N/A</v>
      </c>
      <c r="N34" s="6" t="e">
        <f t="shared" si="28"/>
        <v>#N/A</v>
      </c>
      <c r="O34" s="6" t="e">
        <f t="shared" si="28"/>
        <v>#N/A</v>
      </c>
      <c r="P34" s="6" t="e">
        <f t="shared" si="28"/>
        <v>#N/A</v>
      </c>
      <c r="Q34" s="6" t="e">
        <f t="shared" si="4"/>
        <v>#N/A</v>
      </c>
      <c r="R34" s="6" t="e">
        <f t="shared" si="5"/>
        <v>#N/A</v>
      </c>
      <c r="S34" s="6" t="e">
        <f t="shared" si="6"/>
        <v>#N/A</v>
      </c>
      <c r="T34" s="6" t="e">
        <f t="shared" si="7"/>
        <v>#N/A</v>
      </c>
      <c r="U34" s="6" t="e">
        <f t="shared" si="29"/>
        <v>#N/A</v>
      </c>
      <c r="V34" s="6" t="e">
        <f t="shared" si="29"/>
        <v>#N/A</v>
      </c>
      <c r="W34" s="6" t="e">
        <f t="shared" si="29"/>
        <v>#N/A</v>
      </c>
      <c r="X34" s="6" t="e">
        <f t="shared" si="29"/>
        <v>#N/A</v>
      </c>
      <c r="Y34" s="6" t="e">
        <f t="shared" si="29"/>
        <v>#N/A</v>
      </c>
      <c r="Z34" s="6" t="e">
        <f t="shared" si="29"/>
        <v>#N/A</v>
      </c>
      <c r="AA34" s="6" t="e">
        <f t="shared" si="29"/>
        <v>#N/A</v>
      </c>
      <c r="AB34" s="6" t="e">
        <f t="shared" si="29"/>
        <v>#N/A</v>
      </c>
      <c r="AC34" s="6" t="e">
        <f t="shared" si="9"/>
        <v>#N/A</v>
      </c>
      <c r="AD34" s="6" t="e">
        <f t="shared" si="10"/>
        <v>#N/A</v>
      </c>
      <c r="AE34" s="6" t="e">
        <f t="shared" si="11"/>
        <v>#N/A</v>
      </c>
      <c r="AF34" s="6" t="e">
        <f t="shared" si="12"/>
        <v>#N/A</v>
      </c>
      <c r="AG34" s="6" t="e">
        <f t="shared" si="24"/>
        <v>#N/A</v>
      </c>
      <c r="AH34" s="6" t="e">
        <f t="shared" si="24"/>
        <v>#N/A</v>
      </c>
      <c r="AI34" s="6" t="e">
        <f t="shared" si="24"/>
        <v>#N/A</v>
      </c>
      <c r="AJ34" s="6" t="e">
        <f t="shared" si="24"/>
        <v>#N/A</v>
      </c>
      <c r="AK34" s="6" t="e">
        <f t="shared" si="30"/>
        <v>#N/A</v>
      </c>
      <c r="AL34" s="6" t="e">
        <f t="shared" si="30"/>
        <v>#N/A</v>
      </c>
      <c r="AM34" s="6" t="e">
        <f t="shared" si="30"/>
        <v>#N/A</v>
      </c>
      <c r="AN34" s="6" t="e">
        <f t="shared" si="30"/>
        <v>#N/A</v>
      </c>
      <c r="AO34" s="6" t="e">
        <f t="shared" si="30"/>
        <v>#N/A</v>
      </c>
      <c r="AP34" s="6" t="e">
        <f t="shared" si="30"/>
        <v>#N/A</v>
      </c>
      <c r="AQ34" s="6" t="e">
        <f t="shared" si="30"/>
        <v>#N/A</v>
      </c>
      <c r="AR34" s="6" t="e">
        <f t="shared" si="30"/>
        <v>#N/A</v>
      </c>
      <c r="AS34" s="6" t="e">
        <f t="shared" si="30"/>
        <v>#N/A</v>
      </c>
      <c r="AT34" s="6" t="e">
        <f t="shared" si="30"/>
        <v>#N/A</v>
      </c>
      <c r="AU34" s="6" t="e">
        <f t="shared" si="31"/>
        <v>#N/A</v>
      </c>
      <c r="AV34" s="6" t="e">
        <f t="shared" si="31"/>
        <v>#N/A</v>
      </c>
      <c r="AW34" s="6" t="e">
        <f t="shared" si="31"/>
        <v>#N/A</v>
      </c>
      <c r="AX34" s="6" t="e">
        <f t="shared" si="31"/>
        <v>#N/A</v>
      </c>
      <c r="AY34" s="6" t="e">
        <f t="shared" si="31"/>
        <v>#N/A</v>
      </c>
      <c r="AZ34" s="6" t="e">
        <f t="shared" si="31"/>
        <v>#N/A</v>
      </c>
      <c r="BA34" s="6" t="e">
        <f t="shared" si="31"/>
        <v>#N/A</v>
      </c>
      <c r="BB34" s="6" t="e">
        <f t="shared" si="31"/>
        <v>#N/A</v>
      </c>
      <c r="BC34" s="6" t="e">
        <f t="shared" si="31"/>
        <v>#N/A</v>
      </c>
    </row>
    <row r="35" spans="1:55" x14ac:dyDescent="0.2">
      <c r="A35" s="6">
        <v>33</v>
      </c>
      <c r="B35" s="6" t="b">
        <v>0</v>
      </c>
      <c r="C35" s="6" t="s">
        <v>368</v>
      </c>
      <c r="D35" s="6" t="str">
        <f t="shared" si="27"/>
        <v>ALC.E_K30</v>
      </c>
      <c r="E35" s="6" t="s">
        <v>354</v>
      </c>
      <c r="F35" s="6"/>
      <c r="G35" s="6">
        <v>4.2699999999999996</v>
      </c>
      <c r="H35" s="6">
        <f t="shared" si="21"/>
        <v>2.95</v>
      </c>
      <c r="I35" s="6" t="e">
        <f t="shared" si="0"/>
        <v>#N/A</v>
      </c>
      <c r="J35" s="6" t="e">
        <f t="shared" si="1"/>
        <v>#N/A</v>
      </c>
      <c r="K35" s="6" t="e">
        <f t="shared" si="2"/>
        <v>#N/A</v>
      </c>
      <c r="L35" s="6" t="e">
        <f t="shared" si="28"/>
        <v>#N/A</v>
      </c>
      <c r="M35" s="6" t="e">
        <f t="shared" si="28"/>
        <v>#N/A</v>
      </c>
      <c r="N35" s="6" t="e">
        <f t="shared" si="28"/>
        <v>#N/A</v>
      </c>
      <c r="O35" s="6" t="e">
        <f t="shared" si="28"/>
        <v>#N/A</v>
      </c>
      <c r="P35" s="6" t="e">
        <f t="shared" si="28"/>
        <v>#N/A</v>
      </c>
      <c r="Q35" s="6" t="e">
        <f t="shared" si="4"/>
        <v>#N/A</v>
      </c>
      <c r="R35" s="6" t="e">
        <f t="shared" si="5"/>
        <v>#N/A</v>
      </c>
      <c r="S35" s="6" t="e">
        <f t="shared" si="6"/>
        <v>#N/A</v>
      </c>
      <c r="T35" s="6" t="e">
        <f t="shared" si="7"/>
        <v>#N/A</v>
      </c>
      <c r="U35" s="6" t="e">
        <f t="shared" si="29"/>
        <v>#N/A</v>
      </c>
      <c r="V35" s="6" t="e">
        <f t="shared" si="29"/>
        <v>#N/A</v>
      </c>
      <c r="W35" s="6" t="e">
        <f t="shared" si="29"/>
        <v>#N/A</v>
      </c>
      <c r="X35" s="6" t="e">
        <f t="shared" si="29"/>
        <v>#N/A</v>
      </c>
      <c r="Y35" s="6" t="e">
        <f t="shared" si="29"/>
        <v>#N/A</v>
      </c>
      <c r="Z35" s="6" t="e">
        <f t="shared" si="29"/>
        <v>#N/A</v>
      </c>
      <c r="AA35" s="6" t="e">
        <f t="shared" si="29"/>
        <v>#N/A</v>
      </c>
      <c r="AB35" s="6" t="e">
        <f t="shared" si="29"/>
        <v>#N/A</v>
      </c>
      <c r="AC35" s="6" t="e">
        <f t="shared" ref="AC35:AC79" si="32">VLOOKUP($C35,data_nrCESDS,3,FALSE)</f>
        <v>#N/A</v>
      </c>
      <c r="AD35" s="6" t="e">
        <f t="shared" ref="AD35:AD79" si="33">VLOOKUP($C35,data_nrCESDS,5,FALSE)</f>
        <v>#N/A</v>
      </c>
      <c r="AE35" s="6" t="e">
        <f t="shared" ref="AE35:AE79" si="34">VLOOKUP($C35,data_nrCESDS,14,FALSE)</f>
        <v>#N/A</v>
      </c>
      <c r="AF35" s="6" t="e">
        <f t="shared" ref="AF35:AF79" si="35">VLOOKUP($C35,data_nrCESDS,15,FALSE)</f>
        <v>#N/A</v>
      </c>
      <c r="AG35" s="6" t="e">
        <f t="shared" si="24"/>
        <v>#N/A</v>
      </c>
      <c r="AH35" s="6" t="e">
        <f t="shared" si="24"/>
        <v>#N/A</v>
      </c>
      <c r="AI35" s="6" t="e">
        <f t="shared" si="24"/>
        <v>#N/A</v>
      </c>
      <c r="AJ35" s="6" t="e">
        <f t="shared" si="24"/>
        <v>#N/A</v>
      </c>
      <c r="AK35" s="6" t="e">
        <f t="shared" si="30"/>
        <v>#N/A</v>
      </c>
      <c r="AL35" s="6" t="e">
        <f t="shared" si="30"/>
        <v>#N/A</v>
      </c>
      <c r="AM35" s="6" t="e">
        <f t="shared" si="30"/>
        <v>#N/A</v>
      </c>
      <c r="AN35" s="6" t="e">
        <f t="shared" si="30"/>
        <v>#N/A</v>
      </c>
      <c r="AO35" s="6" t="e">
        <f t="shared" si="30"/>
        <v>#N/A</v>
      </c>
      <c r="AP35" s="6" t="e">
        <f t="shared" si="30"/>
        <v>#N/A</v>
      </c>
      <c r="AQ35" s="6" t="e">
        <f t="shared" si="30"/>
        <v>#N/A</v>
      </c>
      <c r="AR35" s="6" t="e">
        <f t="shared" si="30"/>
        <v>#N/A</v>
      </c>
      <c r="AS35" s="6" t="e">
        <f t="shared" si="30"/>
        <v>#N/A</v>
      </c>
      <c r="AT35" s="6" t="e">
        <f t="shared" si="30"/>
        <v>#N/A</v>
      </c>
      <c r="AU35" s="6" t="e">
        <f t="shared" si="31"/>
        <v>#N/A</v>
      </c>
      <c r="AV35" s="6" t="e">
        <f t="shared" si="31"/>
        <v>#N/A</v>
      </c>
      <c r="AW35" s="6" t="e">
        <f t="shared" si="31"/>
        <v>#N/A</v>
      </c>
      <c r="AX35" s="6" t="e">
        <f t="shared" si="31"/>
        <v>#N/A</v>
      </c>
      <c r="AY35" s="6" t="e">
        <f t="shared" si="31"/>
        <v>#N/A</v>
      </c>
      <c r="AZ35" s="6" t="e">
        <f t="shared" si="31"/>
        <v>#N/A</v>
      </c>
      <c r="BA35" s="6" t="e">
        <f t="shared" si="31"/>
        <v>#N/A</v>
      </c>
      <c r="BB35" s="6" t="e">
        <f t="shared" si="31"/>
        <v>#N/A</v>
      </c>
      <c r="BC35" s="6" t="e">
        <f t="shared" si="31"/>
        <v>#N/A</v>
      </c>
    </row>
    <row r="36" spans="1:55" x14ac:dyDescent="0.2">
      <c r="A36" s="6">
        <v>34</v>
      </c>
      <c r="B36" s="6" t="b">
        <v>0</v>
      </c>
      <c r="C36" s="6" t="s">
        <v>369</v>
      </c>
      <c r="D36" s="6" t="str">
        <f t="shared" si="27"/>
        <v>ALC.E_K44</v>
      </c>
      <c r="E36" s="6" t="s">
        <v>356</v>
      </c>
      <c r="F36" s="6"/>
      <c r="G36" s="6">
        <v>4.5199999999999996</v>
      </c>
      <c r="H36" s="6">
        <f t="shared" si="21"/>
        <v>4</v>
      </c>
      <c r="I36" s="6" t="e">
        <f t="shared" si="0"/>
        <v>#N/A</v>
      </c>
      <c r="J36" s="6" t="e">
        <f t="shared" si="1"/>
        <v>#N/A</v>
      </c>
      <c r="K36" s="6" t="e">
        <f t="shared" si="2"/>
        <v>#N/A</v>
      </c>
      <c r="L36" s="6" t="e">
        <f t="shared" si="28"/>
        <v>#N/A</v>
      </c>
      <c r="M36" s="6" t="e">
        <f t="shared" si="28"/>
        <v>#N/A</v>
      </c>
      <c r="N36" s="6" t="e">
        <f t="shared" si="28"/>
        <v>#N/A</v>
      </c>
      <c r="O36" s="6" t="e">
        <f t="shared" si="28"/>
        <v>#N/A</v>
      </c>
      <c r="P36" s="6" t="e">
        <f t="shared" si="28"/>
        <v>#N/A</v>
      </c>
      <c r="Q36" s="6" t="e">
        <f t="shared" si="4"/>
        <v>#N/A</v>
      </c>
      <c r="R36" s="6" t="e">
        <f t="shared" si="5"/>
        <v>#N/A</v>
      </c>
      <c r="S36" s="6" t="e">
        <f t="shared" si="6"/>
        <v>#N/A</v>
      </c>
      <c r="T36" s="6" t="e">
        <f t="shared" si="7"/>
        <v>#N/A</v>
      </c>
      <c r="U36" s="6" t="e">
        <f t="shared" si="29"/>
        <v>#N/A</v>
      </c>
      <c r="V36" s="6" t="e">
        <f t="shared" si="29"/>
        <v>#N/A</v>
      </c>
      <c r="W36" s="6" t="e">
        <f t="shared" si="29"/>
        <v>#N/A</v>
      </c>
      <c r="X36" s="6" t="e">
        <f t="shared" si="29"/>
        <v>#N/A</v>
      </c>
      <c r="Y36" s="6" t="e">
        <f t="shared" si="29"/>
        <v>#N/A</v>
      </c>
      <c r="Z36" s="6" t="e">
        <f t="shared" si="29"/>
        <v>#N/A</v>
      </c>
      <c r="AA36" s="6" t="e">
        <f t="shared" si="29"/>
        <v>#N/A</v>
      </c>
      <c r="AB36" s="6" t="e">
        <f t="shared" si="29"/>
        <v>#N/A</v>
      </c>
      <c r="AC36" s="6" t="e">
        <f t="shared" si="32"/>
        <v>#N/A</v>
      </c>
      <c r="AD36" s="6" t="e">
        <f t="shared" si="33"/>
        <v>#N/A</v>
      </c>
      <c r="AE36" s="6" t="e">
        <f t="shared" si="34"/>
        <v>#N/A</v>
      </c>
      <c r="AF36" s="6" t="e">
        <f t="shared" si="35"/>
        <v>#N/A</v>
      </c>
      <c r="AG36" s="6" t="e">
        <f t="shared" si="24"/>
        <v>#N/A</v>
      </c>
      <c r="AH36" s="6" t="e">
        <f t="shared" si="24"/>
        <v>#N/A</v>
      </c>
      <c r="AI36" s="6" t="e">
        <f t="shared" si="24"/>
        <v>#N/A</v>
      </c>
      <c r="AJ36" s="6" t="e">
        <f t="shared" si="24"/>
        <v>#N/A</v>
      </c>
      <c r="AK36" s="6" t="e">
        <f t="shared" si="30"/>
        <v>#N/A</v>
      </c>
      <c r="AL36" s="6" t="e">
        <f t="shared" si="30"/>
        <v>#N/A</v>
      </c>
      <c r="AM36" s="6" t="e">
        <f t="shared" si="30"/>
        <v>#N/A</v>
      </c>
      <c r="AN36" s="6" t="e">
        <f t="shared" si="30"/>
        <v>#N/A</v>
      </c>
      <c r="AO36" s="6" t="e">
        <f t="shared" si="30"/>
        <v>#N/A</v>
      </c>
      <c r="AP36" s="6" t="e">
        <f t="shared" si="30"/>
        <v>#N/A</v>
      </c>
      <c r="AQ36" s="6" t="e">
        <f t="shared" si="30"/>
        <v>#N/A</v>
      </c>
      <c r="AR36" s="6" t="e">
        <f t="shared" si="30"/>
        <v>#N/A</v>
      </c>
      <c r="AS36" s="6" t="e">
        <f t="shared" si="30"/>
        <v>#N/A</v>
      </c>
      <c r="AT36" s="6" t="e">
        <f t="shared" si="30"/>
        <v>#N/A</v>
      </c>
      <c r="AU36" s="6" t="e">
        <f t="shared" si="31"/>
        <v>#N/A</v>
      </c>
      <c r="AV36" s="6" t="e">
        <f t="shared" si="31"/>
        <v>#N/A</v>
      </c>
      <c r="AW36" s="6" t="e">
        <f t="shared" si="31"/>
        <v>#N/A</v>
      </c>
      <c r="AX36" s="6" t="e">
        <f t="shared" si="31"/>
        <v>#N/A</v>
      </c>
      <c r="AY36" s="6" t="e">
        <f t="shared" si="31"/>
        <v>#N/A</v>
      </c>
      <c r="AZ36" s="6" t="e">
        <f t="shared" si="31"/>
        <v>#N/A</v>
      </c>
      <c r="BA36" s="6" t="e">
        <f t="shared" si="31"/>
        <v>#N/A</v>
      </c>
      <c r="BB36" s="6" t="e">
        <f t="shared" si="31"/>
        <v>#N/A</v>
      </c>
      <c r="BC36" s="6" t="e">
        <f t="shared" si="31"/>
        <v>#N/A</v>
      </c>
    </row>
    <row r="37" spans="1:55" x14ac:dyDescent="0.2">
      <c r="A37" s="6">
        <v>35</v>
      </c>
      <c r="B37" s="6" t="b">
        <v>0</v>
      </c>
      <c r="C37" s="6" t="s">
        <v>370</v>
      </c>
      <c r="D37" s="6" t="str">
        <f t="shared" si="27"/>
        <v>ALC.E_K52</v>
      </c>
      <c r="E37" s="6" t="s">
        <v>358</v>
      </c>
      <c r="F37" s="6"/>
      <c r="G37" s="6">
        <v>4.5</v>
      </c>
      <c r="H37" s="6">
        <f t="shared" si="21"/>
        <v>3.4</v>
      </c>
      <c r="I37" s="6" t="e">
        <f t="shared" si="0"/>
        <v>#N/A</v>
      </c>
      <c r="J37" s="6" t="e">
        <f t="shared" si="1"/>
        <v>#N/A</v>
      </c>
      <c r="K37" s="6" t="e">
        <f t="shared" si="2"/>
        <v>#N/A</v>
      </c>
      <c r="L37" s="6" t="e">
        <f t="shared" si="28"/>
        <v>#N/A</v>
      </c>
      <c r="M37" s="6" t="e">
        <f t="shared" si="28"/>
        <v>#N/A</v>
      </c>
      <c r="N37" s="6" t="e">
        <f t="shared" si="28"/>
        <v>#N/A</v>
      </c>
      <c r="O37" s="6" t="e">
        <f t="shared" si="28"/>
        <v>#N/A</v>
      </c>
      <c r="P37" s="6" t="e">
        <f t="shared" si="28"/>
        <v>#N/A</v>
      </c>
      <c r="Q37" s="6" t="e">
        <f t="shared" si="4"/>
        <v>#N/A</v>
      </c>
      <c r="R37" s="6" t="e">
        <f t="shared" si="5"/>
        <v>#N/A</v>
      </c>
      <c r="S37" s="6" t="e">
        <f t="shared" si="6"/>
        <v>#N/A</v>
      </c>
      <c r="T37" s="6" t="e">
        <f t="shared" si="7"/>
        <v>#N/A</v>
      </c>
      <c r="U37" s="6" t="e">
        <f t="shared" si="29"/>
        <v>#N/A</v>
      </c>
      <c r="V37" s="6" t="e">
        <f t="shared" si="29"/>
        <v>#N/A</v>
      </c>
      <c r="W37" s="6" t="e">
        <f t="shared" si="29"/>
        <v>#N/A</v>
      </c>
      <c r="X37" s="6" t="e">
        <f t="shared" si="29"/>
        <v>#N/A</v>
      </c>
      <c r="Y37" s="6" t="e">
        <f t="shared" si="29"/>
        <v>#N/A</v>
      </c>
      <c r="Z37" s="6" t="e">
        <f t="shared" si="29"/>
        <v>#N/A</v>
      </c>
      <c r="AA37" s="6" t="e">
        <f t="shared" si="29"/>
        <v>#N/A</v>
      </c>
      <c r="AB37" s="6" t="e">
        <f t="shared" si="29"/>
        <v>#N/A</v>
      </c>
      <c r="AC37" s="6" t="e">
        <f t="shared" si="32"/>
        <v>#N/A</v>
      </c>
      <c r="AD37" s="6" t="e">
        <f t="shared" si="33"/>
        <v>#N/A</v>
      </c>
      <c r="AE37" s="6" t="e">
        <f t="shared" si="34"/>
        <v>#N/A</v>
      </c>
      <c r="AF37" s="6" t="e">
        <f t="shared" si="35"/>
        <v>#N/A</v>
      </c>
      <c r="AG37" s="6" t="e">
        <f t="shared" si="24"/>
        <v>#N/A</v>
      </c>
      <c r="AH37" s="6" t="e">
        <f t="shared" si="24"/>
        <v>#N/A</v>
      </c>
      <c r="AI37" s="6" t="e">
        <f t="shared" si="24"/>
        <v>#N/A</v>
      </c>
      <c r="AJ37" s="6" t="e">
        <f t="shared" si="24"/>
        <v>#N/A</v>
      </c>
      <c r="AK37" s="6" t="e">
        <f t="shared" si="30"/>
        <v>#N/A</v>
      </c>
      <c r="AL37" s="6" t="e">
        <f t="shared" si="30"/>
        <v>#N/A</v>
      </c>
      <c r="AM37" s="6" t="e">
        <f t="shared" si="30"/>
        <v>#N/A</v>
      </c>
      <c r="AN37" s="6" t="e">
        <f t="shared" si="30"/>
        <v>#N/A</v>
      </c>
      <c r="AO37" s="6" t="e">
        <f t="shared" si="30"/>
        <v>#N/A</v>
      </c>
      <c r="AP37" s="6" t="e">
        <f t="shared" si="30"/>
        <v>#N/A</v>
      </c>
      <c r="AQ37" s="6" t="e">
        <f t="shared" si="30"/>
        <v>#N/A</v>
      </c>
      <c r="AR37" s="6" t="e">
        <f t="shared" si="30"/>
        <v>#N/A</v>
      </c>
      <c r="AS37" s="6" t="e">
        <f t="shared" si="30"/>
        <v>#N/A</v>
      </c>
      <c r="AT37" s="6" t="e">
        <f t="shared" si="30"/>
        <v>#N/A</v>
      </c>
      <c r="AU37" s="6" t="e">
        <f t="shared" si="31"/>
        <v>#N/A</v>
      </c>
      <c r="AV37" s="6" t="e">
        <f t="shared" si="31"/>
        <v>#N/A</v>
      </c>
      <c r="AW37" s="6" t="e">
        <f t="shared" si="31"/>
        <v>#N/A</v>
      </c>
      <c r="AX37" s="6" t="e">
        <f t="shared" si="31"/>
        <v>#N/A</v>
      </c>
      <c r="AY37" s="6" t="e">
        <f t="shared" si="31"/>
        <v>#N/A</v>
      </c>
      <c r="AZ37" s="6" t="e">
        <f t="shared" si="31"/>
        <v>#N/A</v>
      </c>
      <c r="BA37" s="6" t="e">
        <f t="shared" si="31"/>
        <v>#N/A</v>
      </c>
      <c r="BB37" s="6" t="e">
        <f t="shared" si="31"/>
        <v>#N/A</v>
      </c>
      <c r="BC37" s="6" t="e">
        <f t="shared" si="31"/>
        <v>#N/A</v>
      </c>
    </row>
    <row r="38" spans="1:55" x14ac:dyDescent="0.2">
      <c r="A38" s="6">
        <v>36</v>
      </c>
      <c r="B38" s="6" t="b">
        <v>0</v>
      </c>
      <c r="C38" s="6" t="s">
        <v>371</v>
      </c>
      <c r="D38" s="6" t="str">
        <f t="shared" si="27"/>
        <v>ALC.E_K144</v>
      </c>
      <c r="E38" s="6" t="s">
        <v>360</v>
      </c>
      <c r="F38" s="6"/>
      <c r="G38" s="6">
        <v>4.53</v>
      </c>
      <c r="H38" s="6">
        <f t="shared" si="21"/>
        <v>3.75</v>
      </c>
      <c r="I38" s="6" t="e">
        <f t="shared" si="0"/>
        <v>#N/A</v>
      </c>
      <c r="J38" s="6" t="e">
        <f t="shared" si="1"/>
        <v>#N/A</v>
      </c>
      <c r="K38" s="6" t="e">
        <f t="shared" si="2"/>
        <v>#N/A</v>
      </c>
      <c r="L38" s="6" t="e">
        <f t="shared" si="28"/>
        <v>#N/A</v>
      </c>
      <c r="M38" s="6" t="e">
        <f t="shared" si="28"/>
        <v>#N/A</v>
      </c>
      <c r="N38" s="6" t="e">
        <f t="shared" si="28"/>
        <v>#N/A</v>
      </c>
      <c r="O38" s="6" t="e">
        <f t="shared" si="28"/>
        <v>#N/A</v>
      </c>
      <c r="P38" s="6" t="e">
        <f t="shared" si="28"/>
        <v>#N/A</v>
      </c>
      <c r="Q38" s="6" t="e">
        <f t="shared" si="4"/>
        <v>#N/A</v>
      </c>
      <c r="R38" s="6" t="e">
        <f t="shared" si="5"/>
        <v>#N/A</v>
      </c>
      <c r="S38" s="6" t="e">
        <f t="shared" si="6"/>
        <v>#N/A</v>
      </c>
      <c r="T38" s="6" t="e">
        <f t="shared" si="7"/>
        <v>#N/A</v>
      </c>
      <c r="U38" s="6" t="e">
        <f t="shared" si="29"/>
        <v>#N/A</v>
      </c>
      <c r="V38" s="6" t="e">
        <f t="shared" si="29"/>
        <v>#N/A</v>
      </c>
      <c r="W38" s="6" t="e">
        <f t="shared" si="29"/>
        <v>#N/A</v>
      </c>
      <c r="X38" s="6" t="e">
        <f t="shared" si="29"/>
        <v>#N/A</v>
      </c>
      <c r="Y38" s="6" t="e">
        <f t="shared" si="29"/>
        <v>#N/A</v>
      </c>
      <c r="Z38" s="6" t="e">
        <f t="shared" si="29"/>
        <v>#N/A</v>
      </c>
      <c r="AA38" s="6" t="e">
        <f t="shared" si="29"/>
        <v>#N/A</v>
      </c>
      <c r="AB38" s="6" t="e">
        <f t="shared" si="29"/>
        <v>#N/A</v>
      </c>
      <c r="AC38" s="6" t="e">
        <f t="shared" si="32"/>
        <v>#N/A</v>
      </c>
      <c r="AD38" s="6" t="e">
        <f t="shared" si="33"/>
        <v>#N/A</v>
      </c>
      <c r="AE38" s="6" t="e">
        <f t="shared" si="34"/>
        <v>#N/A</v>
      </c>
      <c r="AF38" s="6" t="e">
        <f t="shared" si="35"/>
        <v>#N/A</v>
      </c>
      <c r="AG38" s="6" t="e">
        <f t="shared" si="24"/>
        <v>#N/A</v>
      </c>
      <c r="AH38" s="6" t="e">
        <f t="shared" si="24"/>
        <v>#N/A</v>
      </c>
      <c r="AI38" s="6" t="e">
        <f t="shared" si="24"/>
        <v>#N/A</v>
      </c>
      <c r="AJ38" s="6" t="e">
        <f t="shared" si="24"/>
        <v>#N/A</v>
      </c>
      <c r="AK38" s="6" t="e">
        <f t="shared" si="30"/>
        <v>#N/A</v>
      </c>
      <c r="AL38" s="6" t="e">
        <f t="shared" si="30"/>
        <v>#N/A</v>
      </c>
      <c r="AM38" s="6" t="e">
        <f t="shared" si="30"/>
        <v>#N/A</v>
      </c>
      <c r="AN38" s="6" t="e">
        <f t="shared" si="30"/>
        <v>#N/A</v>
      </c>
      <c r="AO38" s="6" t="e">
        <f t="shared" si="30"/>
        <v>#N/A</v>
      </c>
      <c r="AP38" s="6" t="e">
        <f t="shared" si="30"/>
        <v>#N/A</v>
      </c>
      <c r="AQ38" s="6" t="e">
        <f t="shared" si="30"/>
        <v>#N/A</v>
      </c>
      <c r="AR38" s="6" t="e">
        <f t="shared" si="30"/>
        <v>#N/A</v>
      </c>
      <c r="AS38" s="6" t="e">
        <f t="shared" si="30"/>
        <v>#N/A</v>
      </c>
      <c r="AT38" s="6" t="e">
        <f t="shared" si="30"/>
        <v>#N/A</v>
      </c>
      <c r="AU38" s="6" t="e">
        <f t="shared" si="31"/>
        <v>#N/A</v>
      </c>
      <c r="AV38" s="6" t="e">
        <f t="shared" si="31"/>
        <v>#N/A</v>
      </c>
      <c r="AW38" s="6" t="e">
        <f t="shared" si="31"/>
        <v>#N/A</v>
      </c>
      <c r="AX38" s="6" t="e">
        <f t="shared" si="31"/>
        <v>#N/A</v>
      </c>
      <c r="AY38" s="6" t="e">
        <f t="shared" si="31"/>
        <v>#N/A</v>
      </c>
      <c r="AZ38" s="6" t="e">
        <f t="shared" si="31"/>
        <v>#N/A</v>
      </c>
      <c r="BA38" s="6" t="e">
        <f t="shared" si="31"/>
        <v>#N/A</v>
      </c>
      <c r="BB38" s="6" t="e">
        <f t="shared" si="31"/>
        <v>#N/A</v>
      </c>
      <c r="BC38" s="6" t="e">
        <f t="shared" si="31"/>
        <v>#N/A</v>
      </c>
    </row>
    <row r="39" spans="1:55" x14ac:dyDescent="0.2">
      <c r="A39" s="6">
        <v>37</v>
      </c>
      <c r="B39" s="6" t="b">
        <v>0</v>
      </c>
      <c r="C39" s="6" t="s">
        <v>372</v>
      </c>
      <c r="D39" s="6" t="str">
        <f t="shared" si="27"/>
        <v>ALC.E_K184</v>
      </c>
      <c r="E39" s="6" t="s">
        <v>362</v>
      </c>
      <c r="F39" s="6"/>
      <c r="G39" s="6">
        <v>4.16</v>
      </c>
      <c r="H39" s="6">
        <f t="shared" si="21"/>
        <v>0.41</v>
      </c>
      <c r="I39" s="6" t="e">
        <f t="shared" si="0"/>
        <v>#N/A</v>
      </c>
      <c r="J39" s="6" t="e">
        <f t="shared" si="1"/>
        <v>#N/A</v>
      </c>
      <c r="K39" s="6" t="e">
        <f t="shared" si="2"/>
        <v>#N/A</v>
      </c>
      <c r="L39" s="6" t="e">
        <f t="shared" si="28"/>
        <v>#N/A</v>
      </c>
      <c r="M39" s="6" t="e">
        <f t="shared" si="28"/>
        <v>#N/A</v>
      </c>
      <c r="N39" s="6" t="e">
        <f t="shared" si="28"/>
        <v>#N/A</v>
      </c>
      <c r="O39" s="6" t="e">
        <f t="shared" si="28"/>
        <v>#N/A</v>
      </c>
      <c r="P39" s="6" t="e">
        <f t="shared" si="28"/>
        <v>#N/A</v>
      </c>
      <c r="Q39" s="6" t="e">
        <f t="shared" si="4"/>
        <v>#N/A</v>
      </c>
      <c r="R39" s="6" t="e">
        <f t="shared" si="5"/>
        <v>#N/A</v>
      </c>
      <c r="S39" s="6" t="e">
        <f t="shared" si="6"/>
        <v>#N/A</v>
      </c>
      <c r="T39" s="6" t="e">
        <f t="shared" si="7"/>
        <v>#N/A</v>
      </c>
      <c r="U39" s="6" t="e">
        <f t="shared" si="29"/>
        <v>#N/A</v>
      </c>
      <c r="V39" s="6" t="e">
        <f t="shared" si="29"/>
        <v>#N/A</v>
      </c>
      <c r="W39" s="6" t="e">
        <f t="shared" si="29"/>
        <v>#N/A</v>
      </c>
      <c r="X39" s="6" t="e">
        <f t="shared" si="29"/>
        <v>#N/A</v>
      </c>
      <c r="Y39" s="6" t="e">
        <f t="shared" si="29"/>
        <v>#N/A</v>
      </c>
      <c r="Z39" s="6" t="e">
        <f t="shared" si="29"/>
        <v>#N/A</v>
      </c>
      <c r="AA39" s="6" t="e">
        <f t="shared" si="29"/>
        <v>#N/A</v>
      </c>
      <c r="AB39" s="6" t="e">
        <f t="shared" si="29"/>
        <v>#N/A</v>
      </c>
      <c r="AC39" s="6" t="e">
        <f t="shared" si="32"/>
        <v>#N/A</v>
      </c>
      <c r="AD39" s="6" t="e">
        <f t="shared" si="33"/>
        <v>#N/A</v>
      </c>
      <c r="AE39" s="6" t="e">
        <f t="shared" si="34"/>
        <v>#N/A</v>
      </c>
      <c r="AF39" s="6" t="e">
        <f t="shared" si="35"/>
        <v>#N/A</v>
      </c>
      <c r="AG39" s="6" t="e">
        <f t="shared" si="24"/>
        <v>#N/A</v>
      </c>
      <c r="AH39" s="6" t="e">
        <f t="shared" si="24"/>
        <v>#N/A</v>
      </c>
      <c r="AI39" s="6" t="e">
        <f t="shared" si="24"/>
        <v>#N/A</v>
      </c>
      <c r="AJ39" s="6" t="e">
        <f t="shared" si="24"/>
        <v>#N/A</v>
      </c>
      <c r="AK39" s="6" t="e">
        <f t="shared" si="30"/>
        <v>#N/A</v>
      </c>
      <c r="AL39" s="6" t="e">
        <f t="shared" si="30"/>
        <v>#N/A</v>
      </c>
      <c r="AM39" s="6" t="e">
        <f t="shared" si="30"/>
        <v>#N/A</v>
      </c>
      <c r="AN39" s="6" t="e">
        <f t="shared" si="30"/>
        <v>#N/A</v>
      </c>
      <c r="AO39" s="6" t="e">
        <f t="shared" si="30"/>
        <v>#N/A</v>
      </c>
      <c r="AP39" s="6" t="e">
        <f t="shared" si="30"/>
        <v>#N/A</v>
      </c>
      <c r="AQ39" s="6" t="e">
        <f t="shared" si="30"/>
        <v>#N/A</v>
      </c>
      <c r="AR39" s="6" t="e">
        <f t="shared" si="30"/>
        <v>#N/A</v>
      </c>
      <c r="AS39" s="6" t="e">
        <f t="shared" si="30"/>
        <v>#N/A</v>
      </c>
      <c r="AT39" s="6" t="e">
        <f t="shared" si="30"/>
        <v>#N/A</v>
      </c>
      <c r="AU39" s="6" t="e">
        <f t="shared" si="31"/>
        <v>#N/A</v>
      </c>
      <c r="AV39" s="6" t="e">
        <f t="shared" si="31"/>
        <v>#N/A</v>
      </c>
      <c r="AW39" s="6" t="e">
        <f t="shared" si="31"/>
        <v>#N/A</v>
      </c>
      <c r="AX39" s="6" t="e">
        <f t="shared" si="31"/>
        <v>#N/A</v>
      </c>
      <c r="AY39" s="6" t="e">
        <f t="shared" si="31"/>
        <v>#N/A</v>
      </c>
      <c r="AZ39" s="6" t="e">
        <f t="shared" si="31"/>
        <v>#N/A</v>
      </c>
      <c r="BA39" s="6" t="e">
        <f t="shared" si="31"/>
        <v>#N/A</v>
      </c>
      <c r="BB39" s="6" t="e">
        <f t="shared" si="31"/>
        <v>#N/A</v>
      </c>
      <c r="BC39" s="6" t="e">
        <f t="shared" si="31"/>
        <v>#N/A</v>
      </c>
    </row>
    <row r="40" spans="1:55" x14ac:dyDescent="0.2">
      <c r="A40" s="6">
        <v>38</v>
      </c>
      <c r="B40" s="6" t="b">
        <v>0</v>
      </c>
      <c r="C40" s="12" t="s">
        <v>571</v>
      </c>
      <c r="D40" s="6" t="s">
        <v>602</v>
      </c>
      <c r="E40" s="6" t="s">
        <v>325</v>
      </c>
      <c r="F40">
        <v>6.5</v>
      </c>
      <c r="G40" s="6">
        <v>2</v>
      </c>
      <c r="H40" s="6">
        <f t="shared" si="21"/>
        <v>20.69</v>
      </c>
      <c r="I40" s="6" t="e">
        <f t="shared" si="0"/>
        <v>#N/A</v>
      </c>
      <c r="J40" s="6" t="e">
        <f t="shared" si="1"/>
        <v>#N/A</v>
      </c>
      <c r="K40" s="6" t="e">
        <f t="shared" si="2"/>
        <v>#N/A</v>
      </c>
      <c r="L40" s="6" t="e">
        <f t="shared" si="28"/>
        <v>#N/A</v>
      </c>
      <c r="M40" s="6" t="e">
        <f t="shared" si="28"/>
        <v>#N/A</v>
      </c>
      <c r="N40" s="6" t="e">
        <f t="shared" si="28"/>
        <v>#N/A</v>
      </c>
      <c r="O40" s="6" t="e">
        <f t="shared" si="28"/>
        <v>#N/A</v>
      </c>
      <c r="P40" s="6" t="e">
        <f t="shared" si="28"/>
        <v>#N/A</v>
      </c>
      <c r="Q40" s="6" t="e">
        <f t="shared" si="4"/>
        <v>#N/A</v>
      </c>
      <c r="R40" s="6" t="e">
        <f t="shared" si="5"/>
        <v>#N/A</v>
      </c>
      <c r="S40" s="6" t="e">
        <f t="shared" si="6"/>
        <v>#N/A</v>
      </c>
      <c r="T40" s="6" t="e">
        <f t="shared" ref="T40:T43" si="36">VLOOKUP(C40,data_HCP,2,FALSE)</f>
        <v>#N/A</v>
      </c>
      <c r="U40" s="6" t="e">
        <f t="shared" si="29"/>
        <v>#N/A</v>
      </c>
      <c r="V40" s="6" t="e">
        <f t="shared" si="29"/>
        <v>#N/A</v>
      </c>
      <c r="W40" s="6" t="e">
        <f t="shared" si="29"/>
        <v>#N/A</v>
      </c>
      <c r="X40" s="6" t="e">
        <f t="shared" si="29"/>
        <v>#N/A</v>
      </c>
      <c r="Y40" s="6" t="e">
        <f t="shared" si="29"/>
        <v>#N/A</v>
      </c>
      <c r="Z40" s="6" t="e">
        <f t="shared" si="29"/>
        <v>#N/A</v>
      </c>
      <c r="AA40" s="6" t="e">
        <f t="shared" si="29"/>
        <v>#N/A</v>
      </c>
      <c r="AB40" s="6" t="e">
        <f t="shared" si="29"/>
        <v>#N/A</v>
      </c>
      <c r="AC40" s="6" t="e">
        <f t="shared" si="32"/>
        <v>#N/A</v>
      </c>
      <c r="AD40" s="6" t="e">
        <f t="shared" si="33"/>
        <v>#N/A</v>
      </c>
      <c r="AE40" s="6" t="e">
        <f t="shared" si="34"/>
        <v>#N/A</v>
      </c>
      <c r="AF40" s="6" t="e">
        <f t="shared" si="35"/>
        <v>#N/A</v>
      </c>
      <c r="AG40" s="6" t="e">
        <f t="shared" si="24"/>
        <v>#N/A</v>
      </c>
      <c r="AH40" s="6" t="e">
        <f t="shared" si="24"/>
        <v>#N/A</v>
      </c>
      <c r="AI40" s="6" t="e">
        <f t="shared" si="24"/>
        <v>#N/A</v>
      </c>
      <c r="AJ40" s="6" t="e">
        <f t="shared" si="24"/>
        <v>#N/A</v>
      </c>
      <c r="AK40" s="6" t="e">
        <f t="shared" si="30"/>
        <v>#N/A</v>
      </c>
      <c r="AL40" s="6" t="e">
        <f t="shared" si="30"/>
        <v>#N/A</v>
      </c>
      <c r="AM40" s="6" t="e">
        <f t="shared" si="30"/>
        <v>#N/A</v>
      </c>
      <c r="AN40" s="6" t="e">
        <f t="shared" si="30"/>
        <v>#N/A</v>
      </c>
      <c r="AO40" s="6" t="e">
        <f t="shared" si="30"/>
        <v>#N/A</v>
      </c>
      <c r="AP40" s="6" t="e">
        <f t="shared" si="30"/>
        <v>#N/A</v>
      </c>
      <c r="AQ40" s="6" t="e">
        <f t="shared" si="30"/>
        <v>#N/A</v>
      </c>
      <c r="AR40" s="6" t="e">
        <f t="shared" si="30"/>
        <v>#N/A</v>
      </c>
      <c r="AS40" s="6" t="e">
        <f t="shared" si="30"/>
        <v>#N/A</v>
      </c>
      <c r="AT40" s="6" t="e">
        <f t="shared" si="30"/>
        <v>#N/A</v>
      </c>
      <c r="AU40" s="6" t="e">
        <f t="shared" si="31"/>
        <v>#N/A</v>
      </c>
      <c r="AV40" s="6" t="e">
        <f t="shared" si="31"/>
        <v>#N/A</v>
      </c>
      <c r="AW40" s="6" t="e">
        <f t="shared" si="31"/>
        <v>#N/A</v>
      </c>
      <c r="AX40" s="6" t="e">
        <f t="shared" si="31"/>
        <v>#N/A</v>
      </c>
      <c r="AY40" s="6" t="e">
        <f t="shared" si="31"/>
        <v>#N/A</v>
      </c>
      <c r="AZ40" s="6" t="e">
        <f t="shared" si="31"/>
        <v>#N/A</v>
      </c>
      <c r="BA40" s="6" t="e">
        <f t="shared" si="31"/>
        <v>#N/A</v>
      </c>
      <c r="BB40" s="6" t="e">
        <f t="shared" si="31"/>
        <v>#N/A</v>
      </c>
      <c r="BC40" s="6" t="e">
        <f t="shared" si="31"/>
        <v>#N/A</v>
      </c>
    </row>
    <row r="41" spans="1:55" x14ac:dyDescent="0.2">
      <c r="A41" s="6">
        <v>39</v>
      </c>
      <c r="B41" s="6" t="b">
        <v>0</v>
      </c>
      <c r="C41" s="12" t="s">
        <v>578</v>
      </c>
      <c r="D41" s="6" t="s">
        <v>602</v>
      </c>
      <c r="E41" s="6" t="s">
        <v>325</v>
      </c>
      <c r="F41">
        <v>7</v>
      </c>
      <c r="G41" s="6">
        <v>2</v>
      </c>
      <c r="H41" s="6">
        <f t="shared" si="21"/>
        <v>21.018000000000001</v>
      </c>
      <c r="I41" s="6" t="e">
        <f t="shared" si="0"/>
        <v>#N/A</v>
      </c>
      <c r="J41" s="6" t="e">
        <f t="shared" si="1"/>
        <v>#N/A</v>
      </c>
      <c r="K41" s="6" t="e">
        <f t="shared" si="2"/>
        <v>#N/A</v>
      </c>
      <c r="L41" s="6" t="e">
        <f t="shared" si="28"/>
        <v>#N/A</v>
      </c>
      <c r="M41" s="6" t="e">
        <f t="shared" si="28"/>
        <v>#N/A</v>
      </c>
      <c r="N41" s="6" t="e">
        <f t="shared" si="28"/>
        <v>#N/A</v>
      </c>
      <c r="O41" s="6" t="e">
        <f t="shared" si="28"/>
        <v>#N/A</v>
      </c>
      <c r="P41" s="6" t="e">
        <f t="shared" si="28"/>
        <v>#N/A</v>
      </c>
      <c r="Q41" s="6" t="e">
        <f t="shared" si="4"/>
        <v>#N/A</v>
      </c>
      <c r="R41" s="6" t="e">
        <f t="shared" si="5"/>
        <v>#N/A</v>
      </c>
      <c r="S41" s="6" t="e">
        <f t="shared" si="6"/>
        <v>#N/A</v>
      </c>
      <c r="T41" s="6" t="e">
        <f t="shared" si="36"/>
        <v>#N/A</v>
      </c>
      <c r="U41" s="6" t="e">
        <f t="shared" si="29"/>
        <v>#N/A</v>
      </c>
      <c r="V41" s="6" t="e">
        <f t="shared" si="29"/>
        <v>#N/A</v>
      </c>
      <c r="W41" s="6" t="e">
        <f t="shared" si="29"/>
        <v>#N/A</v>
      </c>
      <c r="X41" s="6" t="e">
        <f t="shared" si="29"/>
        <v>#N/A</v>
      </c>
      <c r="Y41" s="6" t="e">
        <f t="shared" si="29"/>
        <v>#N/A</v>
      </c>
      <c r="Z41" s="6" t="e">
        <f t="shared" si="29"/>
        <v>#N/A</v>
      </c>
      <c r="AA41" s="6" t="e">
        <f t="shared" si="29"/>
        <v>#N/A</v>
      </c>
      <c r="AB41" s="6" t="e">
        <f t="shared" si="29"/>
        <v>#N/A</v>
      </c>
      <c r="AC41" s="6" t="e">
        <f t="shared" si="32"/>
        <v>#N/A</v>
      </c>
      <c r="AD41" s="6" t="e">
        <f t="shared" si="33"/>
        <v>#N/A</v>
      </c>
      <c r="AE41" s="6" t="e">
        <f t="shared" si="34"/>
        <v>#N/A</v>
      </c>
      <c r="AF41" s="6" t="e">
        <f t="shared" si="35"/>
        <v>#N/A</v>
      </c>
      <c r="AG41" s="6" t="e">
        <f t="shared" si="24"/>
        <v>#N/A</v>
      </c>
      <c r="AH41" s="6" t="e">
        <f t="shared" si="24"/>
        <v>#N/A</v>
      </c>
      <c r="AI41" s="6" t="e">
        <f t="shared" si="24"/>
        <v>#N/A</v>
      </c>
      <c r="AJ41" s="6" t="e">
        <f t="shared" si="24"/>
        <v>#N/A</v>
      </c>
      <c r="AK41" s="6" t="e">
        <f t="shared" si="30"/>
        <v>#N/A</v>
      </c>
      <c r="AL41" s="6" t="e">
        <f t="shared" si="30"/>
        <v>#N/A</v>
      </c>
      <c r="AM41" s="6" t="e">
        <f t="shared" si="30"/>
        <v>#N/A</v>
      </c>
      <c r="AN41" s="6" t="e">
        <f t="shared" si="30"/>
        <v>#N/A</v>
      </c>
      <c r="AO41" s="6" t="e">
        <f t="shared" si="30"/>
        <v>#N/A</v>
      </c>
      <c r="AP41" s="6" t="e">
        <f t="shared" si="30"/>
        <v>#N/A</v>
      </c>
      <c r="AQ41" s="6" t="e">
        <f t="shared" si="30"/>
        <v>#N/A</v>
      </c>
      <c r="AR41" s="6" t="e">
        <f t="shared" si="30"/>
        <v>#N/A</v>
      </c>
      <c r="AS41" s="6" t="e">
        <f t="shared" si="30"/>
        <v>#N/A</v>
      </c>
      <c r="AT41" s="6" t="e">
        <f t="shared" si="30"/>
        <v>#N/A</v>
      </c>
      <c r="AU41" s="6" t="e">
        <f t="shared" si="31"/>
        <v>#N/A</v>
      </c>
      <c r="AV41" s="6" t="e">
        <f t="shared" si="31"/>
        <v>#N/A</v>
      </c>
      <c r="AW41" s="6" t="e">
        <f t="shared" si="31"/>
        <v>#N/A</v>
      </c>
      <c r="AX41" s="6" t="e">
        <f t="shared" si="31"/>
        <v>#N/A</v>
      </c>
      <c r="AY41" s="6" t="e">
        <f t="shared" si="31"/>
        <v>#N/A</v>
      </c>
      <c r="AZ41" s="6" t="e">
        <f t="shared" si="31"/>
        <v>#N/A</v>
      </c>
      <c r="BA41" s="6" t="e">
        <f t="shared" si="31"/>
        <v>#N/A</v>
      </c>
      <c r="BB41" s="6" t="e">
        <f t="shared" si="31"/>
        <v>#N/A</v>
      </c>
      <c r="BC41" s="6" t="e">
        <f t="shared" si="31"/>
        <v>#N/A</v>
      </c>
    </row>
    <row r="42" spans="1:55" x14ac:dyDescent="0.2">
      <c r="A42" s="6">
        <v>40</v>
      </c>
      <c r="B42" s="6" t="b">
        <v>1</v>
      </c>
      <c r="C42" s="12" t="s">
        <v>588</v>
      </c>
      <c r="D42" s="6" t="s">
        <v>602</v>
      </c>
      <c r="E42" s="6" t="s">
        <v>325</v>
      </c>
      <c r="F42">
        <v>6.5</v>
      </c>
      <c r="G42" s="6">
        <v>15</v>
      </c>
      <c r="H42" s="6">
        <f t="shared" si="21"/>
        <v>20.79307116104869</v>
      </c>
      <c r="I42" s="6">
        <f t="shared" si="0"/>
        <v>9.14</v>
      </c>
      <c r="J42" s="6">
        <f t="shared" si="1"/>
        <v>25</v>
      </c>
      <c r="K42" s="6">
        <f t="shared" si="2"/>
        <v>23.7</v>
      </c>
      <c r="L42" s="6" t="e">
        <f t="shared" si="28"/>
        <v>#N/A</v>
      </c>
      <c r="M42" s="6" t="e">
        <f t="shared" si="28"/>
        <v>#N/A</v>
      </c>
      <c r="N42" s="6" t="e">
        <f t="shared" si="28"/>
        <v>#N/A</v>
      </c>
      <c r="O42" s="6" t="e">
        <f t="shared" si="28"/>
        <v>#N/A</v>
      </c>
      <c r="P42" s="6" t="e">
        <f t="shared" si="28"/>
        <v>#N/A</v>
      </c>
      <c r="Q42" s="6">
        <f t="shared" si="4"/>
        <v>1.46</v>
      </c>
      <c r="R42" s="6">
        <f t="shared" si="5"/>
        <v>0</v>
      </c>
      <c r="S42" s="6">
        <f t="shared" si="6"/>
        <v>0</v>
      </c>
      <c r="T42" s="6">
        <f t="shared" si="36"/>
        <v>3514</v>
      </c>
      <c r="U42" s="6" t="e">
        <f t="shared" si="29"/>
        <v>#N/A</v>
      </c>
      <c r="V42" s="6" t="e">
        <f t="shared" si="29"/>
        <v>#N/A</v>
      </c>
      <c r="W42" s="6" t="e">
        <f t="shared" si="29"/>
        <v>#N/A</v>
      </c>
      <c r="X42" s="6" t="e">
        <f t="shared" si="29"/>
        <v>#N/A</v>
      </c>
      <c r="Y42" s="6" t="e">
        <f t="shared" si="29"/>
        <v>#N/A</v>
      </c>
      <c r="Z42" s="6" t="e">
        <f t="shared" si="29"/>
        <v>#N/A</v>
      </c>
      <c r="AA42" s="6" t="e">
        <f t="shared" si="29"/>
        <v>#N/A</v>
      </c>
      <c r="AB42" s="6" t="e">
        <f t="shared" si="29"/>
        <v>#N/A</v>
      </c>
      <c r="AC42" s="6">
        <f t="shared" si="32"/>
        <v>1.97</v>
      </c>
      <c r="AD42" s="6">
        <f t="shared" si="33"/>
        <v>96.87</v>
      </c>
      <c r="AE42" s="6" t="str">
        <f t="shared" si="34"/>
        <v>BPQL</v>
      </c>
      <c r="AF42" s="6">
        <f t="shared" si="35"/>
        <v>1.51</v>
      </c>
      <c r="AG42" s="6">
        <f t="shared" si="24"/>
        <v>99.67</v>
      </c>
      <c r="AH42" s="6">
        <f t="shared" si="24"/>
        <v>99.44</v>
      </c>
      <c r="AI42" s="6">
        <f t="shared" si="24"/>
        <v>26.76</v>
      </c>
      <c r="AJ42" s="6" t="str">
        <f t="shared" si="24"/>
        <v>BPQL</v>
      </c>
      <c r="AK42" s="6" t="e">
        <f t="shared" si="30"/>
        <v>#N/A</v>
      </c>
      <c r="AL42" s="6" t="e">
        <f t="shared" si="30"/>
        <v>#N/A</v>
      </c>
      <c r="AM42" s="6" t="e">
        <f t="shared" si="30"/>
        <v>#N/A</v>
      </c>
      <c r="AN42" s="6" t="e">
        <f t="shared" si="30"/>
        <v>#N/A</v>
      </c>
      <c r="AO42" s="6" t="e">
        <f t="shared" si="30"/>
        <v>#N/A</v>
      </c>
      <c r="AP42" s="6" t="e">
        <f t="shared" si="30"/>
        <v>#N/A</v>
      </c>
      <c r="AQ42" s="6" t="e">
        <f t="shared" si="30"/>
        <v>#N/A</v>
      </c>
      <c r="AR42" s="6" t="e">
        <f t="shared" si="30"/>
        <v>#N/A</v>
      </c>
      <c r="AS42" s="6" t="e">
        <f t="shared" si="30"/>
        <v>#N/A</v>
      </c>
      <c r="AT42" s="6" t="e">
        <f t="shared" si="30"/>
        <v>#N/A</v>
      </c>
      <c r="AU42" s="6" t="e">
        <f t="shared" si="31"/>
        <v>#N/A</v>
      </c>
      <c r="AV42" s="6" t="e">
        <f t="shared" si="31"/>
        <v>#N/A</v>
      </c>
      <c r="AW42" s="6" t="e">
        <f t="shared" si="31"/>
        <v>#N/A</v>
      </c>
      <c r="AX42" s="6" t="e">
        <f t="shared" si="31"/>
        <v>#N/A</v>
      </c>
      <c r="AY42" s="6" t="e">
        <f t="shared" si="31"/>
        <v>#N/A</v>
      </c>
      <c r="AZ42" s="6" t="e">
        <f t="shared" si="31"/>
        <v>#N/A</v>
      </c>
      <c r="BA42" s="6" t="e">
        <f t="shared" si="31"/>
        <v>#N/A</v>
      </c>
      <c r="BB42" s="6" t="e">
        <f t="shared" si="31"/>
        <v>#N/A</v>
      </c>
      <c r="BC42" s="6" t="e">
        <f t="shared" si="31"/>
        <v>#N/A</v>
      </c>
    </row>
    <row r="43" spans="1:55" x14ac:dyDescent="0.2">
      <c r="A43" s="6">
        <v>41</v>
      </c>
      <c r="B43" s="6" t="b">
        <v>1</v>
      </c>
      <c r="C43" s="12" t="s">
        <v>594</v>
      </c>
      <c r="D43" s="6" t="s">
        <v>602</v>
      </c>
      <c r="E43" s="6" t="s">
        <v>325</v>
      </c>
      <c r="F43">
        <v>7</v>
      </c>
      <c r="G43" s="6">
        <v>15</v>
      </c>
      <c r="H43" s="6">
        <f t="shared" si="21"/>
        <v>21.666479400749061</v>
      </c>
      <c r="I43" s="6">
        <f t="shared" si="0"/>
        <v>9.14</v>
      </c>
      <c r="J43" s="6">
        <f t="shared" si="1"/>
        <v>25.2</v>
      </c>
      <c r="K43" s="6">
        <f t="shared" si="2"/>
        <v>21.8</v>
      </c>
      <c r="L43" s="6" t="e">
        <f t="shared" si="28"/>
        <v>#N/A</v>
      </c>
      <c r="M43" s="6" t="e">
        <f t="shared" si="28"/>
        <v>#N/A</v>
      </c>
      <c r="N43" s="6" t="e">
        <f t="shared" si="28"/>
        <v>#N/A</v>
      </c>
      <c r="O43" s="6" t="e">
        <f t="shared" si="28"/>
        <v>#N/A</v>
      </c>
      <c r="P43" s="6" t="e">
        <f t="shared" si="28"/>
        <v>#N/A</v>
      </c>
      <c r="Q43" s="6">
        <f t="shared" si="4"/>
        <v>1.44</v>
      </c>
      <c r="R43" s="6">
        <f t="shared" si="5"/>
        <v>0</v>
      </c>
      <c r="S43" s="6">
        <f t="shared" si="6"/>
        <v>0</v>
      </c>
      <c r="T43" s="6">
        <f t="shared" si="36"/>
        <v>3436</v>
      </c>
      <c r="U43" s="6" t="e">
        <f t="shared" si="29"/>
        <v>#N/A</v>
      </c>
      <c r="V43" s="6" t="e">
        <f t="shared" si="29"/>
        <v>#N/A</v>
      </c>
      <c r="W43" s="6" t="e">
        <f t="shared" si="29"/>
        <v>#N/A</v>
      </c>
      <c r="X43" s="6" t="e">
        <f t="shared" si="29"/>
        <v>#N/A</v>
      </c>
      <c r="Y43" s="6" t="e">
        <f t="shared" si="29"/>
        <v>#N/A</v>
      </c>
      <c r="Z43" s="6" t="e">
        <f t="shared" si="29"/>
        <v>#N/A</v>
      </c>
      <c r="AA43" s="6" t="e">
        <f t="shared" si="29"/>
        <v>#N/A</v>
      </c>
      <c r="AB43" s="6" t="e">
        <f t="shared" si="29"/>
        <v>#N/A</v>
      </c>
      <c r="AC43" s="6">
        <f t="shared" si="32"/>
        <v>1.51</v>
      </c>
      <c r="AD43" s="6">
        <f t="shared" si="33"/>
        <v>96.84</v>
      </c>
      <c r="AE43" s="6" t="str">
        <f t="shared" si="34"/>
        <v>BPQL</v>
      </c>
      <c r="AF43" s="6">
        <f t="shared" si="35"/>
        <v>1.51</v>
      </c>
      <c r="AG43" s="6">
        <f t="shared" ref="AG43:AJ58" si="37">VLOOKUP($C43,rCESDSdata,COLUMN()-COLUMN($AG$2)+2,FALSE)</f>
        <v>99.71</v>
      </c>
      <c r="AH43" s="6">
        <f t="shared" si="37"/>
        <v>99.43</v>
      </c>
      <c r="AI43" s="6">
        <f t="shared" si="37"/>
        <v>26.92</v>
      </c>
      <c r="AJ43" s="6" t="str">
        <f t="shared" si="37"/>
        <v>BPQL</v>
      </c>
      <c r="AK43" s="6" t="e">
        <f t="shared" ref="AK43:AT58" si="38">VLOOKUP($C43,data_Gmap,COLUMN()-COLUMN($AK$2)+4,FALSE)</f>
        <v>#N/A</v>
      </c>
      <c r="AL43" s="6" t="e">
        <f t="shared" si="38"/>
        <v>#N/A</v>
      </c>
      <c r="AM43" s="6" t="e">
        <f t="shared" si="38"/>
        <v>#N/A</v>
      </c>
      <c r="AN43" s="6" t="e">
        <f t="shared" si="38"/>
        <v>#N/A</v>
      </c>
      <c r="AO43" s="6" t="e">
        <f t="shared" si="38"/>
        <v>#N/A</v>
      </c>
      <c r="AP43" s="6" t="e">
        <f t="shared" si="38"/>
        <v>#N/A</v>
      </c>
      <c r="AQ43" s="6" t="e">
        <f t="shared" si="38"/>
        <v>#N/A</v>
      </c>
      <c r="AR43" s="6" t="e">
        <f t="shared" si="38"/>
        <v>#N/A</v>
      </c>
      <c r="AS43" s="6" t="e">
        <f t="shared" si="38"/>
        <v>#N/A</v>
      </c>
      <c r="AT43" s="6" t="e">
        <f t="shared" si="38"/>
        <v>#N/A</v>
      </c>
      <c r="AU43" s="6" t="e">
        <f t="shared" ref="AU43:BC58" si="39">VLOOKUP($C43,data_Gmap,COLUMN()-COLUMN($AK$2)+4,FALSE)</f>
        <v>#N/A</v>
      </c>
      <c r="AV43" s="6" t="e">
        <f t="shared" si="39"/>
        <v>#N/A</v>
      </c>
      <c r="AW43" s="6" t="e">
        <f t="shared" si="39"/>
        <v>#N/A</v>
      </c>
      <c r="AX43" s="6" t="e">
        <f t="shared" si="39"/>
        <v>#N/A</v>
      </c>
      <c r="AY43" s="6" t="e">
        <f t="shared" si="39"/>
        <v>#N/A</v>
      </c>
      <c r="AZ43" s="6" t="e">
        <f t="shared" si="39"/>
        <v>#N/A</v>
      </c>
      <c r="BA43" s="6" t="e">
        <f t="shared" si="39"/>
        <v>#N/A</v>
      </c>
      <c r="BB43" s="6" t="e">
        <f t="shared" si="39"/>
        <v>#N/A</v>
      </c>
      <c r="BC43" s="6" t="e">
        <f t="shared" si="39"/>
        <v>#N/A</v>
      </c>
    </row>
    <row r="44" spans="1:55" x14ac:dyDescent="0.2">
      <c r="A44" s="6">
        <v>42</v>
      </c>
      <c r="B44" s="6" t="b">
        <v>1</v>
      </c>
      <c r="C44" t="s">
        <v>657</v>
      </c>
      <c r="D44" s="6" t="s">
        <v>665</v>
      </c>
      <c r="E44" s="6" t="s">
        <v>325</v>
      </c>
      <c r="H44" s="6">
        <f t="shared" si="21"/>
        <v>22.512662942271877</v>
      </c>
      <c r="I44" s="6" t="e">
        <f t="shared" si="0"/>
        <v>#N/A</v>
      </c>
      <c r="J44" s="6" t="e">
        <f t="shared" si="1"/>
        <v>#N/A</v>
      </c>
      <c r="K44" s="6" t="e">
        <f t="shared" si="2"/>
        <v>#N/A</v>
      </c>
      <c r="L44" s="6" t="e">
        <f t="shared" si="28"/>
        <v>#N/A</v>
      </c>
      <c r="M44" s="6" t="e">
        <f t="shared" si="28"/>
        <v>#N/A</v>
      </c>
      <c r="N44" s="6" t="e">
        <f t="shared" si="28"/>
        <v>#N/A</v>
      </c>
      <c r="O44" s="6" t="e">
        <f t="shared" si="28"/>
        <v>#N/A</v>
      </c>
      <c r="P44" s="6" t="e">
        <f t="shared" si="28"/>
        <v>#N/A</v>
      </c>
      <c r="Q44" s="6">
        <f t="shared" si="4"/>
        <v>1.38</v>
      </c>
      <c r="R44" s="6">
        <f t="shared" si="5"/>
        <v>0</v>
      </c>
      <c r="S44" s="6">
        <f t="shared" si="6"/>
        <v>0</v>
      </c>
      <c r="T44" s="6">
        <f t="shared" ref="T44:T49" si="40">VLOOKUP(C44,data_HCP,2,FALSE)</f>
        <v>3360</v>
      </c>
      <c r="U44" s="6" t="e">
        <f t="shared" si="29"/>
        <v>#N/A</v>
      </c>
      <c r="V44" s="6" t="e">
        <f t="shared" si="29"/>
        <v>#N/A</v>
      </c>
      <c r="W44" s="6" t="e">
        <f t="shared" si="29"/>
        <v>#N/A</v>
      </c>
      <c r="X44" s="6" t="e">
        <f t="shared" si="29"/>
        <v>#N/A</v>
      </c>
      <c r="Y44" s="6" t="e">
        <f t="shared" si="29"/>
        <v>#N/A</v>
      </c>
      <c r="Z44" s="6" t="e">
        <f t="shared" si="29"/>
        <v>#N/A</v>
      </c>
      <c r="AA44" s="6" t="e">
        <f t="shared" si="29"/>
        <v>#N/A</v>
      </c>
      <c r="AB44" s="6" t="e">
        <f t="shared" si="29"/>
        <v>#N/A</v>
      </c>
      <c r="AC44" s="6">
        <f t="shared" si="32"/>
        <v>2.2000000000000002</v>
      </c>
      <c r="AD44" s="6">
        <f t="shared" si="33"/>
        <v>96.63</v>
      </c>
      <c r="AE44" s="6" t="str">
        <f t="shared" si="34"/>
        <v>BPQL</v>
      </c>
      <c r="AF44" s="6">
        <f t="shared" si="35"/>
        <v>1.55</v>
      </c>
      <c r="AG44" s="6">
        <f t="shared" si="37"/>
        <v>99.71</v>
      </c>
      <c r="AH44" s="6">
        <f t="shared" si="37"/>
        <v>99.5</v>
      </c>
      <c r="AI44" s="6">
        <f t="shared" si="37"/>
        <v>28.13</v>
      </c>
      <c r="AJ44" s="6" t="str">
        <f t="shared" si="37"/>
        <v>BPQL</v>
      </c>
      <c r="AK44" s="6" t="e">
        <f t="shared" si="38"/>
        <v>#N/A</v>
      </c>
      <c r="AL44" s="6" t="e">
        <f t="shared" si="38"/>
        <v>#N/A</v>
      </c>
      <c r="AM44" s="6" t="e">
        <f t="shared" si="38"/>
        <v>#N/A</v>
      </c>
      <c r="AN44" s="6" t="e">
        <f t="shared" si="38"/>
        <v>#N/A</v>
      </c>
      <c r="AO44" s="6" t="e">
        <f t="shared" si="38"/>
        <v>#N/A</v>
      </c>
      <c r="AP44" s="6" t="e">
        <f t="shared" si="38"/>
        <v>#N/A</v>
      </c>
      <c r="AQ44" s="6" t="e">
        <f t="shared" si="38"/>
        <v>#N/A</v>
      </c>
      <c r="AR44" s="6" t="e">
        <f t="shared" si="38"/>
        <v>#N/A</v>
      </c>
      <c r="AS44" s="6" t="e">
        <f t="shared" si="38"/>
        <v>#N/A</v>
      </c>
      <c r="AT44" s="6" t="e">
        <f t="shared" si="38"/>
        <v>#N/A</v>
      </c>
      <c r="AU44" s="6" t="e">
        <f t="shared" si="39"/>
        <v>#N/A</v>
      </c>
      <c r="AV44" s="6" t="e">
        <f t="shared" si="39"/>
        <v>#N/A</v>
      </c>
      <c r="AW44" s="6" t="e">
        <f t="shared" si="39"/>
        <v>#N/A</v>
      </c>
      <c r="AX44" s="6" t="e">
        <f t="shared" si="39"/>
        <v>#N/A</v>
      </c>
      <c r="AY44" s="6" t="e">
        <f t="shared" si="39"/>
        <v>#N/A</v>
      </c>
      <c r="AZ44" s="6" t="e">
        <f t="shared" si="39"/>
        <v>#N/A</v>
      </c>
      <c r="BA44" s="6" t="e">
        <f t="shared" si="39"/>
        <v>#N/A</v>
      </c>
      <c r="BB44" s="6" t="e">
        <f t="shared" si="39"/>
        <v>#N/A</v>
      </c>
      <c r="BC44" s="6" t="e">
        <f t="shared" si="39"/>
        <v>#N/A</v>
      </c>
    </row>
    <row r="45" spans="1:55" x14ac:dyDescent="0.2">
      <c r="A45" s="6">
        <v>43</v>
      </c>
      <c r="B45" s="6" t="b">
        <v>0</v>
      </c>
      <c r="C45" t="s">
        <v>640</v>
      </c>
      <c r="D45" s="6" t="s">
        <v>602</v>
      </c>
      <c r="E45" s="6" t="s">
        <v>325</v>
      </c>
      <c r="H45" s="6">
        <f t="shared" si="21"/>
        <v>20.643999999999998</v>
      </c>
      <c r="I45" s="6" t="e">
        <f t="shared" si="0"/>
        <v>#N/A</v>
      </c>
      <c r="J45" s="6" t="e">
        <f t="shared" si="1"/>
        <v>#N/A</v>
      </c>
      <c r="K45" s="6" t="e">
        <f t="shared" si="2"/>
        <v>#N/A</v>
      </c>
      <c r="L45" s="6" t="e">
        <f t="shared" si="28"/>
        <v>#N/A</v>
      </c>
      <c r="M45" s="6" t="e">
        <f t="shared" si="28"/>
        <v>#N/A</v>
      </c>
      <c r="N45" s="6" t="e">
        <f t="shared" si="28"/>
        <v>#N/A</v>
      </c>
      <c r="O45" s="6" t="e">
        <f t="shared" si="28"/>
        <v>#N/A</v>
      </c>
      <c r="P45" s="6" t="e">
        <f t="shared" si="28"/>
        <v>#N/A</v>
      </c>
      <c r="Q45" s="6" t="e">
        <f t="shared" si="4"/>
        <v>#N/A</v>
      </c>
      <c r="R45" s="6" t="e">
        <f t="shared" si="5"/>
        <v>#N/A</v>
      </c>
      <c r="S45" s="6" t="e">
        <f t="shared" si="6"/>
        <v>#N/A</v>
      </c>
      <c r="T45" s="6" t="e">
        <f t="shared" si="40"/>
        <v>#N/A</v>
      </c>
      <c r="U45" s="6" t="e">
        <f t="shared" si="29"/>
        <v>#N/A</v>
      </c>
      <c r="V45" s="6" t="e">
        <f t="shared" si="29"/>
        <v>#N/A</v>
      </c>
      <c r="W45" s="6" t="e">
        <f t="shared" si="29"/>
        <v>#N/A</v>
      </c>
      <c r="X45" s="6" t="e">
        <f t="shared" si="29"/>
        <v>#N/A</v>
      </c>
      <c r="Y45" s="6" t="e">
        <f t="shared" si="29"/>
        <v>#N/A</v>
      </c>
      <c r="Z45" s="6" t="e">
        <f t="shared" si="29"/>
        <v>#N/A</v>
      </c>
      <c r="AA45" s="6" t="e">
        <f t="shared" si="29"/>
        <v>#N/A</v>
      </c>
      <c r="AB45" s="6" t="e">
        <f t="shared" si="29"/>
        <v>#N/A</v>
      </c>
      <c r="AC45" s="6" t="e">
        <f t="shared" si="32"/>
        <v>#N/A</v>
      </c>
      <c r="AD45" s="6" t="e">
        <f t="shared" si="33"/>
        <v>#N/A</v>
      </c>
      <c r="AE45" s="6" t="e">
        <f t="shared" si="34"/>
        <v>#N/A</v>
      </c>
      <c r="AF45" s="6" t="e">
        <f t="shared" si="35"/>
        <v>#N/A</v>
      </c>
      <c r="AG45" s="6" t="e">
        <f t="shared" si="37"/>
        <v>#N/A</v>
      </c>
      <c r="AH45" s="6" t="e">
        <f t="shared" si="37"/>
        <v>#N/A</v>
      </c>
      <c r="AI45" s="6" t="e">
        <f t="shared" si="37"/>
        <v>#N/A</v>
      </c>
      <c r="AJ45" s="6" t="e">
        <f t="shared" si="37"/>
        <v>#N/A</v>
      </c>
      <c r="AK45" s="6" t="e">
        <f t="shared" si="38"/>
        <v>#N/A</v>
      </c>
      <c r="AL45" s="6" t="e">
        <f t="shared" si="38"/>
        <v>#N/A</v>
      </c>
      <c r="AM45" s="6" t="e">
        <f t="shared" si="38"/>
        <v>#N/A</v>
      </c>
      <c r="AN45" s="6" t="e">
        <f t="shared" si="38"/>
        <v>#N/A</v>
      </c>
      <c r="AO45" s="6" t="e">
        <f t="shared" si="38"/>
        <v>#N/A</v>
      </c>
      <c r="AP45" s="6" t="e">
        <f t="shared" si="38"/>
        <v>#N/A</v>
      </c>
      <c r="AQ45" s="6" t="e">
        <f t="shared" si="38"/>
        <v>#N/A</v>
      </c>
      <c r="AR45" s="6" t="e">
        <f t="shared" si="38"/>
        <v>#N/A</v>
      </c>
      <c r="AS45" s="6" t="e">
        <f t="shared" si="38"/>
        <v>#N/A</v>
      </c>
      <c r="AT45" s="6" t="e">
        <f t="shared" si="38"/>
        <v>#N/A</v>
      </c>
      <c r="AU45" s="6" t="e">
        <f t="shared" si="39"/>
        <v>#N/A</v>
      </c>
      <c r="AV45" s="6" t="e">
        <f t="shared" si="39"/>
        <v>#N/A</v>
      </c>
      <c r="AW45" s="6" t="e">
        <f t="shared" si="39"/>
        <v>#N/A</v>
      </c>
      <c r="AX45" s="6" t="e">
        <f t="shared" si="39"/>
        <v>#N/A</v>
      </c>
      <c r="AY45" s="6" t="e">
        <f t="shared" si="39"/>
        <v>#N/A</v>
      </c>
      <c r="AZ45" s="6" t="e">
        <f t="shared" si="39"/>
        <v>#N/A</v>
      </c>
      <c r="BA45" s="6" t="e">
        <f t="shared" si="39"/>
        <v>#N/A</v>
      </c>
      <c r="BB45" s="6" t="e">
        <f t="shared" si="39"/>
        <v>#N/A</v>
      </c>
      <c r="BC45" s="6" t="e">
        <f t="shared" si="39"/>
        <v>#N/A</v>
      </c>
    </row>
    <row r="46" spans="1:55" x14ac:dyDescent="0.2">
      <c r="A46" s="6">
        <v>44</v>
      </c>
      <c r="B46" s="6" t="b">
        <v>1</v>
      </c>
      <c r="C46" t="s">
        <v>634</v>
      </c>
      <c r="D46" s="6" t="s">
        <v>602</v>
      </c>
      <c r="E46" s="6" t="s">
        <v>325</v>
      </c>
      <c r="H46" s="6">
        <f t="shared" si="21"/>
        <v>22.650837988826815</v>
      </c>
      <c r="I46" s="6" t="e">
        <f t="shared" si="0"/>
        <v>#N/A</v>
      </c>
      <c r="J46" s="6" t="e">
        <f t="shared" si="1"/>
        <v>#N/A</v>
      </c>
      <c r="K46" s="6" t="e">
        <f t="shared" si="2"/>
        <v>#N/A</v>
      </c>
      <c r="L46" s="6" t="e">
        <f t="shared" si="28"/>
        <v>#N/A</v>
      </c>
      <c r="M46" s="6" t="e">
        <f t="shared" si="28"/>
        <v>#N/A</v>
      </c>
      <c r="N46" s="6" t="e">
        <f t="shared" si="28"/>
        <v>#N/A</v>
      </c>
      <c r="O46" s="6" t="e">
        <f t="shared" si="28"/>
        <v>#N/A</v>
      </c>
      <c r="P46" s="6" t="e">
        <f t="shared" si="28"/>
        <v>#N/A</v>
      </c>
      <c r="Q46" s="6">
        <f t="shared" si="4"/>
        <v>1.36</v>
      </c>
      <c r="R46" s="6">
        <f t="shared" si="5"/>
        <v>0</v>
      </c>
      <c r="S46" s="6">
        <f t="shared" si="6"/>
        <v>0</v>
      </c>
      <c r="T46" s="6">
        <f t="shared" si="40"/>
        <v>3240</v>
      </c>
      <c r="U46" s="6" t="e">
        <f t="shared" si="29"/>
        <v>#N/A</v>
      </c>
      <c r="V46" s="6" t="e">
        <f t="shared" si="29"/>
        <v>#N/A</v>
      </c>
      <c r="W46" s="6" t="e">
        <f t="shared" si="29"/>
        <v>#N/A</v>
      </c>
      <c r="X46" s="6" t="e">
        <f t="shared" si="29"/>
        <v>#N/A</v>
      </c>
      <c r="Y46" s="6" t="e">
        <f t="shared" si="29"/>
        <v>#N/A</v>
      </c>
      <c r="Z46" s="6" t="e">
        <f t="shared" si="29"/>
        <v>#N/A</v>
      </c>
      <c r="AA46" s="6" t="e">
        <f t="shared" si="29"/>
        <v>#N/A</v>
      </c>
      <c r="AB46" s="6" t="e">
        <f t="shared" si="29"/>
        <v>#N/A</v>
      </c>
      <c r="AC46" s="6">
        <f t="shared" si="32"/>
        <v>2.1800000000000002</v>
      </c>
      <c r="AD46" s="6">
        <f t="shared" si="33"/>
        <v>96.6</v>
      </c>
      <c r="AE46" s="6" t="str">
        <f t="shared" si="34"/>
        <v>BPQL</v>
      </c>
      <c r="AF46" s="6">
        <f t="shared" si="35"/>
        <v>1.53</v>
      </c>
      <c r="AG46" s="6">
        <f t="shared" si="37"/>
        <v>99.69</v>
      </c>
      <c r="AH46" s="6">
        <f t="shared" si="37"/>
        <v>99.51</v>
      </c>
      <c r="AI46" s="6">
        <f t="shared" si="37"/>
        <v>28.07</v>
      </c>
      <c r="AJ46" s="6" t="str">
        <f t="shared" si="37"/>
        <v>BPQL</v>
      </c>
      <c r="AK46" s="6" t="e">
        <f t="shared" si="38"/>
        <v>#N/A</v>
      </c>
      <c r="AL46" s="6" t="e">
        <f t="shared" si="38"/>
        <v>#N/A</v>
      </c>
      <c r="AM46" s="6" t="e">
        <f t="shared" si="38"/>
        <v>#N/A</v>
      </c>
      <c r="AN46" s="6" t="e">
        <f t="shared" si="38"/>
        <v>#N/A</v>
      </c>
      <c r="AO46" s="6" t="e">
        <f t="shared" si="38"/>
        <v>#N/A</v>
      </c>
      <c r="AP46" s="6" t="e">
        <f t="shared" si="38"/>
        <v>#N/A</v>
      </c>
      <c r="AQ46" s="6" t="e">
        <f t="shared" si="38"/>
        <v>#N/A</v>
      </c>
      <c r="AR46" s="6" t="e">
        <f t="shared" si="38"/>
        <v>#N/A</v>
      </c>
      <c r="AS46" s="6" t="e">
        <f t="shared" si="38"/>
        <v>#N/A</v>
      </c>
      <c r="AT46" s="6" t="e">
        <f t="shared" si="38"/>
        <v>#N/A</v>
      </c>
      <c r="AU46" s="6" t="e">
        <f t="shared" si="39"/>
        <v>#N/A</v>
      </c>
      <c r="AV46" s="6" t="e">
        <f t="shared" si="39"/>
        <v>#N/A</v>
      </c>
      <c r="AW46" s="6" t="e">
        <f t="shared" si="39"/>
        <v>#N/A</v>
      </c>
      <c r="AX46" s="6" t="e">
        <f t="shared" si="39"/>
        <v>#N/A</v>
      </c>
      <c r="AY46" s="6" t="e">
        <f t="shared" si="39"/>
        <v>#N/A</v>
      </c>
      <c r="AZ46" s="6" t="e">
        <f t="shared" si="39"/>
        <v>#N/A</v>
      </c>
      <c r="BA46" s="6" t="e">
        <f t="shared" si="39"/>
        <v>#N/A</v>
      </c>
      <c r="BB46" s="6" t="e">
        <f t="shared" si="39"/>
        <v>#N/A</v>
      </c>
      <c r="BC46" s="6" t="e">
        <f t="shared" si="39"/>
        <v>#N/A</v>
      </c>
    </row>
    <row r="47" spans="1:55" x14ac:dyDescent="0.2">
      <c r="A47" s="6">
        <v>45</v>
      </c>
      <c r="B47" s="6" t="b">
        <v>1</v>
      </c>
      <c r="C47" t="s">
        <v>647</v>
      </c>
      <c r="D47" s="6" t="s">
        <v>665</v>
      </c>
      <c r="E47" s="6" t="s">
        <v>620</v>
      </c>
      <c r="H47" s="6">
        <f t="shared" si="21"/>
        <v>20.013999999999999</v>
      </c>
      <c r="I47" s="6" t="e">
        <f t="shared" si="0"/>
        <v>#N/A</v>
      </c>
      <c r="J47" s="6" t="e">
        <f t="shared" si="1"/>
        <v>#N/A</v>
      </c>
      <c r="K47" s="6" t="e">
        <f t="shared" si="2"/>
        <v>#N/A</v>
      </c>
      <c r="L47" s="6" t="e">
        <f t="shared" si="28"/>
        <v>#N/A</v>
      </c>
      <c r="M47" s="6" t="e">
        <f t="shared" si="28"/>
        <v>#N/A</v>
      </c>
      <c r="N47" s="6" t="e">
        <f t="shared" si="28"/>
        <v>#N/A</v>
      </c>
      <c r="O47" s="6" t="e">
        <f t="shared" si="28"/>
        <v>#N/A</v>
      </c>
      <c r="P47" s="6" t="e">
        <f t="shared" si="28"/>
        <v>#N/A</v>
      </c>
      <c r="Q47" s="6" t="e">
        <f t="shared" si="4"/>
        <v>#N/A</v>
      </c>
      <c r="R47" s="6" t="e">
        <f t="shared" si="5"/>
        <v>#N/A</v>
      </c>
      <c r="S47" s="6" t="e">
        <f t="shared" si="6"/>
        <v>#N/A</v>
      </c>
      <c r="T47" s="6" t="e">
        <f t="shared" si="40"/>
        <v>#N/A</v>
      </c>
      <c r="U47" s="6" t="e">
        <f t="shared" si="29"/>
        <v>#N/A</v>
      </c>
      <c r="V47" s="6" t="e">
        <f t="shared" si="29"/>
        <v>#N/A</v>
      </c>
      <c r="W47" s="6" t="e">
        <f t="shared" si="29"/>
        <v>#N/A</v>
      </c>
      <c r="X47" s="6" t="e">
        <f t="shared" si="29"/>
        <v>#N/A</v>
      </c>
      <c r="Y47" s="6" t="e">
        <f t="shared" si="29"/>
        <v>#N/A</v>
      </c>
      <c r="Z47" s="6" t="e">
        <f t="shared" si="29"/>
        <v>#N/A</v>
      </c>
      <c r="AA47" s="6" t="e">
        <f t="shared" si="29"/>
        <v>#N/A</v>
      </c>
      <c r="AB47" s="6" t="e">
        <f t="shared" si="29"/>
        <v>#N/A</v>
      </c>
      <c r="AC47" s="6" t="e">
        <f t="shared" si="32"/>
        <v>#N/A</v>
      </c>
      <c r="AD47" s="6" t="e">
        <f t="shared" si="33"/>
        <v>#N/A</v>
      </c>
      <c r="AE47" s="6" t="e">
        <f t="shared" si="34"/>
        <v>#N/A</v>
      </c>
      <c r="AF47" s="6" t="e">
        <f t="shared" si="35"/>
        <v>#N/A</v>
      </c>
      <c r="AG47" s="6" t="e">
        <f t="shared" si="37"/>
        <v>#N/A</v>
      </c>
      <c r="AH47" s="6" t="e">
        <f t="shared" si="37"/>
        <v>#N/A</v>
      </c>
      <c r="AI47" s="6" t="e">
        <f t="shared" si="37"/>
        <v>#N/A</v>
      </c>
      <c r="AJ47" s="6" t="e">
        <f t="shared" si="37"/>
        <v>#N/A</v>
      </c>
      <c r="AK47" s="6" t="e">
        <f t="shared" si="38"/>
        <v>#N/A</v>
      </c>
      <c r="AL47" s="6" t="e">
        <f t="shared" si="38"/>
        <v>#N/A</v>
      </c>
      <c r="AM47" s="6" t="e">
        <f t="shared" si="38"/>
        <v>#N/A</v>
      </c>
      <c r="AN47" s="6" t="e">
        <f t="shared" si="38"/>
        <v>#N/A</v>
      </c>
      <c r="AO47" s="6" t="e">
        <f t="shared" si="38"/>
        <v>#N/A</v>
      </c>
      <c r="AP47" s="6" t="e">
        <f t="shared" si="38"/>
        <v>#N/A</v>
      </c>
      <c r="AQ47" s="6" t="e">
        <f t="shared" si="38"/>
        <v>#N/A</v>
      </c>
      <c r="AR47" s="6" t="e">
        <f t="shared" si="38"/>
        <v>#N/A</v>
      </c>
      <c r="AS47" s="6" t="e">
        <f t="shared" si="38"/>
        <v>#N/A</v>
      </c>
      <c r="AT47" s="6" t="e">
        <f t="shared" si="38"/>
        <v>#N/A</v>
      </c>
      <c r="AU47" s="6" t="e">
        <f t="shared" si="39"/>
        <v>#N/A</v>
      </c>
      <c r="AV47" s="6" t="e">
        <f t="shared" si="39"/>
        <v>#N/A</v>
      </c>
      <c r="AW47" s="6" t="e">
        <f t="shared" si="39"/>
        <v>#N/A</v>
      </c>
      <c r="AX47" s="6" t="e">
        <f t="shared" si="39"/>
        <v>#N/A</v>
      </c>
      <c r="AY47" s="6" t="e">
        <f t="shared" si="39"/>
        <v>#N/A</v>
      </c>
      <c r="AZ47" s="6" t="e">
        <f t="shared" si="39"/>
        <v>#N/A</v>
      </c>
      <c r="BA47" s="6" t="e">
        <f t="shared" si="39"/>
        <v>#N/A</v>
      </c>
      <c r="BB47" s="6" t="e">
        <f t="shared" si="39"/>
        <v>#N/A</v>
      </c>
      <c r="BC47" s="6" t="e">
        <f t="shared" si="39"/>
        <v>#N/A</v>
      </c>
    </row>
    <row r="48" spans="1:55" x14ac:dyDescent="0.2">
      <c r="A48" s="6">
        <v>46</v>
      </c>
      <c r="B48" s="6" t="b">
        <v>0</v>
      </c>
      <c r="C48" t="s">
        <v>644</v>
      </c>
      <c r="D48" s="6" t="s">
        <v>602</v>
      </c>
      <c r="E48" s="6" t="s">
        <v>620</v>
      </c>
      <c r="H48" s="6">
        <f t="shared" si="21"/>
        <v>23.469000000000001</v>
      </c>
      <c r="I48" s="6" t="e">
        <f t="shared" si="0"/>
        <v>#N/A</v>
      </c>
      <c r="J48" s="6" t="e">
        <f t="shared" si="1"/>
        <v>#N/A</v>
      </c>
      <c r="K48" s="6" t="e">
        <f t="shared" si="2"/>
        <v>#N/A</v>
      </c>
      <c r="L48" s="6" t="e">
        <f t="shared" si="28"/>
        <v>#N/A</v>
      </c>
      <c r="M48" s="6" t="e">
        <f t="shared" si="28"/>
        <v>#N/A</v>
      </c>
      <c r="N48" s="6" t="e">
        <f t="shared" si="28"/>
        <v>#N/A</v>
      </c>
      <c r="O48" s="6" t="e">
        <f t="shared" si="28"/>
        <v>#N/A</v>
      </c>
      <c r="P48" s="6" t="e">
        <f t="shared" si="28"/>
        <v>#N/A</v>
      </c>
      <c r="Q48" s="6" t="e">
        <f t="shared" si="4"/>
        <v>#N/A</v>
      </c>
      <c r="R48" s="6" t="e">
        <f t="shared" si="5"/>
        <v>#N/A</v>
      </c>
      <c r="S48" s="6" t="e">
        <f t="shared" si="6"/>
        <v>#N/A</v>
      </c>
      <c r="T48" s="6" t="e">
        <f t="shared" si="40"/>
        <v>#N/A</v>
      </c>
      <c r="U48" s="6" t="e">
        <f t="shared" si="29"/>
        <v>#N/A</v>
      </c>
      <c r="V48" s="6" t="e">
        <f t="shared" si="29"/>
        <v>#N/A</v>
      </c>
      <c r="W48" s="6" t="e">
        <f t="shared" si="29"/>
        <v>#N/A</v>
      </c>
      <c r="X48" s="6" t="e">
        <f t="shared" si="29"/>
        <v>#N/A</v>
      </c>
      <c r="Y48" s="6" t="e">
        <f t="shared" si="29"/>
        <v>#N/A</v>
      </c>
      <c r="Z48" s="6" t="e">
        <f t="shared" si="29"/>
        <v>#N/A</v>
      </c>
      <c r="AA48" s="6" t="e">
        <f t="shared" si="29"/>
        <v>#N/A</v>
      </c>
      <c r="AB48" s="6" t="e">
        <f t="shared" si="29"/>
        <v>#N/A</v>
      </c>
      <c r="AC48" s="6" t="e">
        <f t="shared" si="32"/>
        <v>#N/A</v>
      </c>
      <c r="AD48" s="6" t="e">
        <f t="shared" si="33"/>
        <v>#N/A</v>
      </c>
      <c r="AE48" s="6" t="e">
        <f t="shared" si="34"/>
        <v>#N/A</v>
      </c>
      <c r="AF48" s="6" t="e">
        <f t="shared" si="35"/>
        <v>#N/A</v>
      </c>
      <c r="AG48" s="6" t="e">
        <f t="shared" si="37"/>
        <v>#N/A</v>
      </c>
      <c r="AH48" s="6" t="e">
        <f t="shared" si="37"/>
        <v>#N/A</v>
      </c>
      <c r="AI48" s="6" t="e">
        <f t="shared" si="37"/>
        <v>#N/A</v>
      </c>
      <c r="AJ48" s="6" t="e">
        <f t="shared" si="37"/>
        <v>#N/A</v>
      </c>
      <c r="AK48" s="6" t="e">
        <f t="shared" si="38"/>
        <v>#N/A</v>
      </c>
      <c r="AL48" s="6" t="e">
        <f t="shared" si="38"/>
        <v>#N/A</v>
      </c>
      <c r="AM48" s="6" t="e">
        <f t="shared" si="38"/>
        <v>#N/A</v>
      </c>
      <c r="AN48" s="6" t="e">
        <f t="shared" si="38"/>
        <v>#N/A</v>
      </c>
      <c r="AO48" s="6" t="e">
        <f t="shared" si="38"/>
        <v>#N/A</v>
      </c>
      <c r="AP48" s="6" t="e">
        <f t="shared" si="38"/>
        <v>#N/A</v>
      </c>
      <c r="AQ48" s="6" t="e">
        <f t="shared" si="38"/>
        <v>#N/A</v>
      </c>
      <c r="AR48" s="6" t="e">
        <f t="shared" si="38"/>
        <v>#N/A</v>
      </c>
      <c r="AS48" s="6" t="e">
        <f t="shared" si="38"/>
        <v>#N/A</v>
      </c>
      <c r="AT48" s="6" t="e">
        <f t="shared" si="38"/>
        <v>#N/A</v>
      </c>
      <c r="AU48" s="6" t="e">
        <f t="shared" si="39"/>
        <v>#N/A</v>
      </c>
      <c r="AV48" s="6" t="e">
        <f t="shared" si="39"/>
        <v>#N/A</v>
      </c>
      <c r="AW48" s="6" t="e">
        <f t="shared" si="39"/>
        <v>#N/A</v>
      </c>
      <c r="AX48" s="6" t="e">
        <f t="shared" si="39"/>
        <v>#N/A</v>
      </c>
      <c r="AY48" s="6" t="e">
        <f t="shared" si="39"/>
        <v>#N/A</v>
      </c>
      <c r="AZ48" s="6" t="e">
        <f t="shared" si="39"/>
        <v>#N/A</v>
      </c>
      <c r="BA48" s="6" t="e">
        <f t="shared" si="39"/>
        <v>#N/A</v>
      </c>
      <c r="BB48" s="6" t="e">
        <f t="shared" si="39"/>
        <v>#N/A</v>
      </c>
      <c r="BC48" s="6" t="e">
        <f t="shared" si="39"/>
        <v>#N/A</v>
      </c>
    </row>
    <row r="49" spans="1:55" x14ac:dyDescent="0.2">
      <c r="A49" s="6">
        <v>47</v>
      </c>
      <c r="B49" s="6" t="b">
        <v>0</v>
      </c>
      <c r="C49" t="s">
        <v>660</v>
      </c>
      <c r="D49" s="6" t="s">
        <v>665</v>
      </c>
      <c r="E49" s="6" t="s">
        <v>325</v>
      </c>
      <c r="H49" s="6">
        <f t="shared" si="21"/>
        <v>20.826000000000001</v>
      </c>
      <c r="I49" s="6" t="e">
        <f t="shared" si="0"/>
        <v>#N/A</v>
      </c>
      <c r="J49" s="6" t="e">
        <f t="shared" si="1"/>
        <v>#N/A</v>
      </c>
      <c r="K49" s="6" t="e">
        <f t="shared" si="2"/>
        <v>#N/A</v>
      </c>
      <c r="L49" s="6" t="e">
        <f t="shared" ref="L49:P63" si="41">VLOOKUP($C49,intactMSdata,COLUMN()-COLUMN($L$3)+4,FALSE)</f>
        <v>#N/A</v>
      </c>
      <c r="M49" s="6" t="e">
        <f t="shared" si="41"/>
        <v>#N/A</v>
      </c>
      <c r="N49" s="6" t="e">
        <f t="shared" si="41"/>
        <v>#N/A</v>
      </c>
      <c r="O49" s="6" t="e">
        <f t="shared" si="41"/>
        <v>#N/A</v>
      </c>
      <c r="P49" s="6" t="e">
        <f t="shared" si="41"/>
        <v>#N/A</v>
      </c>
      <c r="Q49" s="6" t="e">
        <f t="shared" si="4"/>
        <v>#N/A</v>
      </c>
      <c r="R49" s="6" t="e">
        <f t="shared" si="5"/>
        <v>#N/A</v>
      </c>
      <c r="S49" s="6" t="e">
        <f t="shared" si="6"/>
        <v>#N/A</v>
      </c>
      <c r="T49" s="6" t="e">
        <f t="shared" si="40"/>
        <v>#N/A</v>
      </c>
      <c r="U49" s="6" t="e">
        <f t="shared" ref="U49:AB63" si="42">VLOOKUP($C49,dataPhCEX,COLUMN()-COLUMN($U$3)+2,FALSE)</f>
        <v>#N/A</v>
      </c>
      <c r="V49" s="6" t="e">
        <f t="shared" si="42"/>
        <v>#N/A</v>
      </c>
      <c r="W49" s="6" t="e">
        <f t="shared" si="42"/>
        <v>#N/A</v>
      </c>
      <c r="X49" s="6" t="e">
        <f t="shared" si="42"/>
        <v>#N/A</v>
      </c>
      <c r="Y49" s="6" t="e">
        <f t="shared" si="42"/>
        <v>#N/A</v>
      </c>
      <c r="Z49" s="6" t="e">
        <f t="shared" si="42"/>
        <v>#N/A</v>
      </c>
      <c r="AA49" s="6" t="e">
        <f t="shared" si="42"/>
        <v>#N/A</v>
      </c>
      <c r="AB49" s="6" t="e">
        <f t="shared" si="42"/>
        <v>#N/A</v>
      </c>
      <c r="AC49" s="6" t="e">
        <f t="shared" si="32"/>
        <v>#N/A</v>
      </c>
      <c r="AD49" s="6" t="e">
        <f t="shared" si="33"/>
        <v>#N/A</v>
      </c>
      <c r="AE49" s="6" t="e">
        <f t="shared" si="34"/>
        <v>#N/A</v>
      </c>
      <c r="AF49" s="6" t="e">
        <f t="shared" si="35"/>
        <v>#N/A</v>
      </c>
      <c r="AG49" s="6" t="e">
        <f t="shared" si="37"/>
        <v>#N/A</v>
      </c>
      <c r="AH49" s="6" t="e">
        <f t="shared" si="37"/>
        <v>#N/A</v>
      </c>
      <c r="AI49" s="6" t="e">
        <f t="shared" si="37"/>
        <v>#N/A</v>
      </c>
      <c r="AJ49" s="6" t="e">
        <f t="shared" si="37"/>
        <v>#N/A</v>
      </c>
      <c r="AK49" s="6" t="e">
        <f t="shared" si="38"/>
        <v>#N/A</v>
      </c>
      <c r="AL49" s="6" t="e">
        <f t="shared" si="38"/>
        <v>#N/A</v>
      </c>
      <c r="AM49" s="6" t="e">
        <f t="shared" si="38"/>
        <v>#N/A</v>
      </c>
      <c r="AN49" s="6" t="e">
        <f t="shared" si="38"/>
        <v>#N/A</v>
      </c>
      <c r="AO49" s="6" t="e">
        <f t="shared" si="38"/>
        <v>#N/A</v>
      </c>
      <c r="AP49" s="6" t="e">
        <f t="shared" si="38"/>
        <v>#N/A</v>
      </c>
      <c r="AQ49" s="6" t="e">
        <f t="shared" si="38"/>
        <v>#N/A</v>
      </c>
      <c r="AR49" s="6" t="e">
        <f t="shared" si="38"/>
        <v>#N/A</v>
      </c>
      <c r="AS49" s="6" t="e">
        <f t="shared" si="38"/>
        <v>#N/A</v>
      </c>
      <c r="AT49" s="6" t="e">
        <f t="shared" si="38"/>
        <v>#N/A</v>
      </c>
      <c r="AU49" s="6" t="e">
        <f t="shared" si="39"/>
        <v>#N/A</v>
      </c>
      <c r="AV49" s="6" t="e">
        <f t="shared" si="39"/>
        <v>#N/A</v>
      </c>
      <c r="AW49" s="6" t="e">
        <f t="shared" si="39"/>
        <v>#N/A</v>
      </c>
      <c r="AX49" s="6" t="e">
        <f t="shared" si="39"/>
        <v>#N/A</v>
      </c>
      <c r="AY49" s="6" t="e">
        <f t="shared" si="39"/>
        <v>#N/A</v>
      </c>
      <c r="AZ49" s="6" t="e">
        <f t="shared" si="39"/>
        <v>#N/A</v>
      </c>
      <c r="BA49" s="6" t="e">
        <f t="shared" si="39"/>
        <v>#N/A</v>
      </c>
      <c r="BB49" s="6" t="e">
        <f t="shared" si="39"/>
        <v>#N/A</v>
      </c>
      <c r="BC49" s="6" t="e">
        <f t="shared" si="39"/>
        <v>#N/A</v>
      </c>
    </row>
    <row r="50" spans="1:55" x14ac:dyDescent="0.2">
      <c r="A50" s="6">
        <v>48</v>
      </c>
      <c r="B50" s="6" t="b">
        <v>0</v>
      </c>
      <c r="C50" t="s">
        <v>685</v>
      </c>
      <c r="D50" s="6" t="s">
        <v>665</v>
      </c>
      <c r="E50" s="6" t="s">
        <v>325</v>
      </c>
      <c r="F50">
        <v>7</v>
      </c>
      <c r="H50" s="6">
        <f t="shared" si="21"/>
        <v>20.696999999999999</v>
      </c>
      <c r="I50" s="6" t="e">
        <f t="shared" si="0"/>
        <v>#N/A</v>
      </c>
      <c r="J50" s="6" t="e">
        <f t="shared" si="1"/>
        <v>#N/A</v>
      </c>
      <c r="K50" s="6" t="e">
        <f t="shared" si="2"/>
        <v>#N/A</v>
      </c>
      <c r="L50" s="6" t="e">
        <f t="shared" si="41"/>
        <v>#N/A</v>
      </c>
      <c r="M50" s="6" t="e">
        <f t="shared" si="41"/>
        <v>#N/A</v>
      </c>
      <c r="N50" s="6" t="e">
        <f t="shared" si="41"/>
        <v>#N/A</v>
      </c>
      <c r="O50" s="6" t="e">
        <f t="shared" si="41"/>
        <v>#N/A</v>
      </c>
      <c r="P50" s="6" t="e">
        <f t="shared" si="41"/>
        <v>#N/A</v>
      </c>
      <c r="Q50" s="6" t="e">
        <f t="shared" si="4"/>
        <v>#N/A</v>
      </c>
      <c r="R50" s="6" t="e">
        <f t="shared" si="5"/>
        <v>#N/A</v>
      </c>
      <c r="S50" s="6" t="e">
        <f t="shared" si="6"/>
        <v>#N/A</v>
      </c>
      <c r="T50" s="6" t="e">
        <f t="shared" ref="T50:T52" si="43">VLOOKUP(C50,data_HCP,2,FALSE)</f>
        <v>#N/A</v>
      </c>
      <c r="U50" s="6" t="e">
        <f t="shared" si="42"/>
        <v>#N/A</v>
      </c>
      <c r="V50" s="6" t="e">
        <f t="shared" si="42"/>
        <v>#N/A</v>
      </c>
      <c r="W50" s="6" t="e">
        <f t="shared" si="42"/>
        <v>#N/A</v>
      </c>
      <c r="X50" s="6" t="e">
        <f t="shared" si="42"/>
        <v>#N/A</v>
      </c>
      <c r="Y50" s="6" t="e">
        <f t="shared" si="42"/>
        <v>#N/A</v>
      </c>
      <c r="Z50" s="6" t="e">
        <f t="shared" si="42"/>
        <v>#N/A</v>
      </c>
      <c r="AA50" s="6" t="e">
        <f t="shared" si="42"/>
        <v>#N/A</v>
      </c>
      <c r="AB50" s="6" t="e">
        <f t="shared" si="42"/>
        <v>#N/A</v>
      </c>
      <c r="AC50" s="6" t="e">
        <f t="shared" si="32"/>
        <v>#N/A</v>
      </c>
      <c r="AD50" s="6" t="e">
        <f t="shared" si="33"/>
        <v>#N/A</v>
      </c>
      <c r="AE50" s="6" t="e">
        <f t="shared" si="34"/>
        <v>#N/A</v>
      </c>
      <c r="AF50" s="6" t="e">
        <f t="shared" si="35"/>
        <v>#N/A</v>
      </c>
      <c r="AG50" s="6" t="e">
        <f t="shared" si="37"/>
        <v>#N/A</v>
      </c>
      <c r="AH50" s="6" t="e">
        <f t="shared" si="37"/>
        <v>#N/A</v>
      </c>
      <c r="AI50" s="6" t="e">
        <f t="shared" si="37"/>
        <v>#N/A</v>
      </c>
      <c r="AJ50" s="6" t="e">
        <f t="shared" si="37"/>
        <v>#N/A</v>
      </c>
      <c r="AK50" s="6" t="e">
        <f t="shared" si="38"/>
        <v>#N/A</v>
      </c>
      <c r="AL50" s="6" t="e">
        <f t="shared" si="38"/>
        <v>#N/A</v>
      </c>
      <c r="AM50" s="6" t="e">
        <f t="shared" si="38"/>
        <v>#N/A</v>
      </c>
      <c r="AN50" s="6" t="e">
        <f t="shared" si="38"/>
        <v>#N/A</v>
      </c>
      <c r="AO50" s="6" t="e">
        <f t="shared" si="38"/>
        <v>#N/A</v>
      </c>
      <c r="AP50" s="6" t="e">
        <f t="shared" si="38"/>
        <v>#N/A</v>
      </c>
      <c r="AQ50" s="6" t="e">
        <f t="shared" si="38"/>
        <v>#N/A</v>
      </c>
      <c r="AR50" s="6" t="e">
        <f t="shared" si="38"/>
        <v>#N/A</v>
      </c>
      <c r="AS50" s="6" t="e">
        <f t="shared" si="38"/>
        <v>#N/A</v>
      </c>
      <c r="AT50" s="6" t="e">
        <f t="shared" si="38"/>
        <v>#N/A</v>
      </c>
      <c r="AU50" s="6" t="e">
        <f t="shared" si="39"/>
        <v>#N/A</v>
      </c>
      <c r="AV50" s="6" t="e">
        <f t="shared" si="39"/>
        <v>#N/A</v>
      </c>
      <c r="AW50" s="6" t="e">
        <f t="shared" si="39"/>
        <v>#N/A</v>
      </c>
      <c r="AX50" s="6" t="e">
        <f t="shared" si="39"/>
        <v>#N/A</v>
      </c>
      <c r="AY50" s="6" t="e">
        <f t="shared" si="39"/>
        <v>#N/A</v>
      </c>
      <c r="AZ50" s="6" t="e">
        <f t="shared" si="39"/>
        <v>#N/A</v>
      </c>
      <c r="BA50" s="6" t="e">
        <f t="shared" si="39"/>
        <v>#N/A</v>
      </c>
      <c r="BB50" s="6" t="e">
        <f t="shared" si="39"/>
        <v>#N/A</v>
      </c>
      <c r="BC50" s="6" t="e">
        <f t="shared" si="39"/>
        <v>#N/A</v>
      </c>
    </row>
    <row r="51" spans="1:55" x14ac:dyDescent="0.2">
      <c r="A51" s="6">
        <v>49</v>
      </c>
      <c r="B51" s="6" t="b">
        <v>0</v>
      </c>
      <c r="C51" t="s">
        <v>686</v>
      </c>
      <c r="D51" s="6" t="s">
        <v>665</v>
      </c>
      <c r="E51" s="6" t="s">
        <v>325</v>
      </c>
      <c r="F51">
        <v>6.5</v>
      </c>
      <c r="H51" s="6">
        <f t="shared" si="21"/>
        <v>19.992000000000001</v>
      </c>
      <c r="I51" s="6" t="e">
        <f t="shared" si="0"/>
        <v>#N/A</v>
      </c>
      <c r="J51" s="6" t="e">
        <f t="shared" si="1"/>
        <v>#N/A</v>
      </c>
      <c r="K51" s="6" t="e">
        <f t="shared" si="2"/>
        <v>#N/A</v>
      </c>
      <c r="L51" s="6" t="e">
        <f t="shared" si="41"/>
        <v>#N/A</v>
      </c>
      <c r="M51" s="6" t="e">
        <f t="shared" si="41"/>
        <v>#N/A</v>
      </c>
      <c r="N51" s="6" t="e">
        <f t="shared" si="41"/>
        <v>#N/A</v>
      </c>
      <c r="O51" s="6" t="e">
        <f t="shared" si="41"/>
        <v>#N/A</v>
      </c>
      <c r="P51" s="6" t="e">
        <f t="shared" si="41"/>
        <v>#N/A</v>
      </c>
      <c r="Q51" s="6" t="e">
        <f t="shared" si="4"/>
        <v>#N/A</v>
      </c>
      <c r="R51" s="6" t="e">
        <f t="shared" si="5"/>
        <v>#N/A</v>
      </c>
      <c r="S51" s="6" t="e">
        <f t="shared" si="6"/>
        <v>#N/A</v>
      </c>
      <c r="T51" s="6" t="e">
        <f t="shared" si="43"/>
        <v>#N/A</v>
      </c>
      <c r="U51" s="6" t="e">
        <f t="shared" si="42"/>
        <v>#N/A</v>
      </c>
      <c r="V51" s="6" t="e">
        <f t="shared" si="42"/>
        <v>#N/A</v>
      </c>
      <c r="W51" s="6" t="e">
        <f t="shared" si="42"/>
        <v>#N/A</v>
      </c>
      <c r="X51" s="6" t="e">
        <f t="shared" si="42"/>
        <v>#N/A</v>
      </c>
      <c r="Y51" s="6" t="e">
        <f t="shared" si="42"/>
        <v>#N/A</v>
      </c>
      <c r="Z51" s="6" t="e">
        <f t="shared" si="42"/>
        <v>#N/A</v>
      </c>
      <c r="AA51" s="6" t="e">
        <f t="shared" si="42"/>
        <v>#N/A</v>
      </c>
      <c r="AB51" s="6" t="e">
        <f t="shared" si="42"/>
        <v>#N/A</v>
      </c>
      <c r="AC51" s="6" t="e">
        <f t="shared" si="32"/>
        <v>#N/A</v>
      </c>
      <c r="AD51" s="6" t="e">
        <f t="shared" si="33"/>
        <v>#N/A</v>
      </c>
      <c r="AE51" s="6" t="e">
        <f t="shared" si="34"/>
        <v>#N/A</v>
      </c>
      <c r="AF51" s="6" t="e">
        <f t="shared" si="35"/>
        <v>#N/A</v>
      </c>
      <c r="AG51" s="6" t="e">
        <f t="shared" si="37"/>
        <v>#N/A</v>
      </c>
      <c r="AH51" s="6" t="e">
        <f t="shared" si="37"/>
        <v>#N/A</v>
      </c>
      <c r="AI51" s="6" t="e">
        <f t="shared" si="37"/>
        <v>#N/A</v>
      </c>
      <c r="AJ51" s="6" t="e">
        <f t="shared" si="37"/>
        <v>#N/A</v>
      </c>
      <c r="AK51" s="6" t="e">
        <f t="shared" si="38"/>
        <v>#N/A</v>
      </c>
      <c r="AL51" s="6" t="e">
        <f t="shared" si="38"/>
        <v>#N/A</v>
      </c>
      <c r="AM51" s="6" t="e">
        <f t="shared" si="38"/>
        <v>#N/A</v>
      </c>
      <c r="AN51" s="6" t="e">
        <f t="shared" si="38"/>
        <v>#N/A</v>
      </c>
      <c r="AO51" s="6" t="e">
        <f t="shared" si="38"/>
        <v>#N/A</v>
      </c>
      <c r="AP51" s="6" t="e">
        <f t="shared" si="38"/>
        <v>#N/A</v>
      </c>
      <c r="AQ51" s="6" t="e">
        <f t="shared" si="38"/>
        <v>#N/A</v>
      </c>
      <c r="AR51" s="6" t="e">
        <f t="shared" si="38"/>
        <v>#N/A</v>
      </c>
      <c r="AS51" s="6" t="e">
        <f t="shared" si="38"/>
        <v>#N/A</v>
      </c>
      <c r="AT51" s="6" t="e">
        <f t="shared" si="38"/>
        <v>#N/A</v>
      </c>
      <c r="AU51" s="6" t="e">
        <f t="shared" si="39"/>
        <v>#N/A</v>
      </c>
      <c r="AV51" s="6" t="e">
        <f t="shared" si="39"/>
        <v>#N/A</v>
      </c>
      <c r="AW51" s="6" t="e">
        <f t="shared" si="39"/>
        <v>#N/A</v>
      </c>
      <c r="AX51" s="6" t="e">
        <f t="shared" si="39"/>
        <v>#N/A</v>
      </c>
      <c r="AY51" s="6" t="e">
        <f t="shared" si="39"/>
        <v>#N/A</v>
      </c>
      <c r="AZ51" s="6" t="e">
        <f t="shared" si="39"/>
        <v>#N/A</v>
      </c>
      <c r="BA51" s="6" t="e">
        <f t="shared" si="39"/>
        <v>#N/A</v>
      </c>
      <c r="BB51" s="6" t="e">
        <f t="shared" si="39"/>
        <v>#N/A</v>
      </c>
      <c r="BC51" s="6" t="e">
        <f t="shared" si="39"/>
        <v>#N/A</v>
      </c>
    </row>
    <row r="52" spans="1:55" x14ac:dyDescent="0.2">
      <c r="A52" s="6">
        <v>50</v>
      </c>
      <c r="B52" s="6" t="b">
        <v>1</v>
      </c>
      <c r="C52" s="12" t="s">
        <v>837</v>
      </c>
      <c r="D52" s="6" t="s">
        <v>665</v>
      </c>
      <c r="E52" s="6" t="s">
        <v>790</v>
      </c>
      <c r="F52">
        <v>7</v>
      </c>
      <c r="G52" s="12">
        <v>4</v>
      </c>
      <c r="H52" s="6">
        <f t="shared" ref="H52:H79" si="44">VLOOKUP(C52,nanodrop,2,FALSE)</f>
        <v>9.8208897485493232</v>
      </c>
      <c r="I52" s="6">
        <f t="shared" si="0"/>
        <v>9.1300000000000008</v>
      </c>
      <c r="J52" s="6">
        <f t="shared" si="1"/>
        <v>24.1</v>
      </c>
      <c r="K52" s="6">
        <f t="shared" si="2"/>
        <v>19.899999999999999</v>
      </c>
      <c r="L52" s="6" t="e">
        <f t="shared" si="41"/>
        <v>#N/A</v>
      </c>
      <c r="M52" s="6" t="e">
        <f t="shared" si="41"/>
        <v>#N/A</v>
      </c>
      <c r="N52" s="6" t="e">
        <f t="shared" si="41"/>
        <v>#N/A</v>
      </c>
      <c r="O52" s="6" t="e">
        <f t="shared" si="41"/>
        <v>#N/A</v>
      </c>
      <c r="P52" s="6" t="e">
        <f t="shared" si="41"/>
        <v>#N/A</v>
      </c>
      <c r="Q52" s="6">
        <f t="shared" si="4"/>
        <v>1.33</v>
      </c>
      <c r="R52" s="6">
        <f t="shared" si="5"/>
        <v>0</v>
      </c>
      <c r="S52" s="6">
        <f t="shared" si="6"/>
        <v>0</v>
      </c>
      <c r="T52" s="6">
        <f t="shared" si="43"/>
        <v>287</v>
      </c>
      <c r="U52" s="6">
        <f t="shared" si="42"/>
        <v>2.0979999999999999</v>
      </c>
      <c r="V52" s="6">
        <f t="shared" si="42"/>
        <v>3.8279999999999998</v>
      </c>
      <c r="W52" s="6">
        <f t="shared" si="42"/>
        <v>6.8579999999999997</v>
      </c>
      <c r="X52" s="6">
        <f t="shared" si="42"/>
        <v>10.728</v>
      </c>
      <c r="Y52" s="6">
        <f t="shared" si="42"/>
        <v>54.859000000000002</v>
      </c>
      <c r="Z52" s="6">
        <f t="shared" si="42"/>
        <v>6.2060000000000004</v>
      </c>
      <c r="AA52" s="6">
        <f t="shared" si="42"/>
        <v>1.1180000000000001</v>
      </c>
      <c r="AB52" s="6">
        <f t="shared" si="42"/>
        <v>14.305</v>
      </c>
      <c r="AC52" s="6">
        <f t="shared" si="32"/>
        <v>3.14</v>
      </c>
      <c r="AD52" s="6">
        <f t="shared" si="33"/>
        <v>95.78</v>
      </c>
      <c r="AE52" s="6" t="str">
        <f t="shared" si="34"/>
        <v>BPQL</v>
      </c>
      <c r="AF52" s="6">
        <f t="shared" si="35"/>
        <v>1.97</v>
      </c>
      <c r="AG52" s="6" t="e">
        <f t="shared" si="37"/>
        <v>#N/A</v>
      </c>
      <c r="AH52" s="6" t="e">
        <f t="shared" si="37"/>
        <v>#N/A</v>
      </c>
      <c r="AI52" s="6" t="e">
        <f t="shared" si="37"/>
        <v>#N/A</v>
      </c>
      <c r="AJ52" s="6" t="e">
        <f t="shared" si="37"/>
        <v>#N/A</v>
      </c>
      <c r="AK52" s="6">
        <f t="shared" si="38"/>
        <v>2.5</v>
      </c>
      <c r="AL52" s="6">
        <f t="shared" si="38"/>
        <v>1.8</v>
      </c>
      <c r="AM52" s="6">
        <f t="shared" si="38"/>
        <v>22.5</v>
      </c>
      <c r="AN52" s="6">
        <f t="shared" si="38"/>
        <v>0.7</v>
      </c>
      <c r="AO52" s="6">
        <f t="shared" si="38"/>
        <v>0.2</v>
      </c>
      <c r="AP52" s="6">
        <f t="shared" si="38"/>
        <v>1.2</v>
      </c>
      <c r="AQ52" s="6">
        <f t="shared" si="38"/>
        <v>1.9</v>
      </c>
      <c r="AR52" s="6">
        <f t="shared" si="38"/>
        <v>70.5</v>
      </c>
      <c r="AS52" s="6">
        <f t="shared" si="38"/>
        <v>1.7</v>
      </c>
      <c r="AT52" s="6">
        <f t="shared" si="38"/>
        <v>0.3</v>
      </c>
      <c r="AU52" s="6">
        <f t="shared" si="39"/>
        <v>0.1</v>
      </c>
      <c r="AV52" s="6">
        <f t="shared" si="39"/>
        <v>15</v>
      </c>
      <c r="AW52" s="6">
        <f t="shared" si="39"/>
        <v>5.0999999999999996</v>
      </c>
      <c r="AX52" s="6" t="str">
        <f t="shared" si="39"/>
        <v>BPQL</v>
      </c>
      <c r="AY52" s="6">
        <f t="shared" si="39"/>
        <v>2.4</v>
      </c>
      <c r="AZ52" s="6">
        <f t="shared" si="39"/>
        <v>0.1</v>
      </c>
      <c r="BA52" s="6">
        <f t="shared" si="39"/>
        <v>0.2</v>
      </c>
      <c r="BB52" s="6">
        <f t="shared" si="39"/>
        <v>0.2</v>
      </c>
      <c r="BC52" s="6" t="str">
        <f t="shared" si="39"/>
        <v>BPQL</v>
      </c>
    </row>
    <row r="53" spans="1:55" x14ac:dyDescent="0.2">
      <c r="A53" s="6">
        <v>51</v>
      </c>
      <c r="B53" s="6" t="b">
        <v>1</v>
      </c>
      <c r="C53" s="12" t="s">
        <v>836</v>
      </c>
      <c r="D53" s="6" t="s">
        <v>665</v>
      </c>
      <c r="E53" s="6" t="s">
        <v>790</v>
      </c>
      <c r="F53">
        <v>6.5</v>
      </c>
      <c r="G53" s="12">
        <v>4</v>
      </c>
      <c r="H53" s="6">
        <f t="shared" si="44"/>
        <v>10.159187620889748</v>
      </c>
      <c r="I53" s="6">
        <f t="shared" si="0"/>
        <v>9.1300000000000008</v>
      </c>
      <c r="J53" s="6">
        <f t="shared" si="1"/>
        <v>24</v>
      </c>
      <c r="K53" s="6">
        <f t="shared" si="2"/>
        <v>19.899999999999999</v>
      </c>
      <c r="L53" s="6" t="e">
        <f t="shared" si="41"/>
        <v>#N/A</v>
      </c>
      <c r="M53" s="6" t="e">
        <f t="shared" si="41"/>
        <v>#N/A</v>
      </c>
      <c r="N53" s="6" t="e">
        <f t="shared" si="41"/>
        <v>#N/A</v>
      </c>
      <c r="O53" s="6" t="e">
        <f t="shared" si="41"/>
        <v>#N/A</v>
      </c>
      <c r="P53" s="6" t="e">
        <f t="shared" si="41"/>
        <v>#N/A</v>
      </c>
      <c r="Q53" s="6">
        <f t="shared" si="4"/>
        <v>1.05</v>
      </c>
      <c r="R53" s="6">
        <f t="shared" si="5"/>
        <v>0</v>
      </c>
      <c r="S53" s="6">
        <f t="shared" si="6"/>
        <v>0</v>
      </c>
      <c r="T53" s="6">
        <f t="shared" ref="T53:T55" si="45">VLOOKUP(C53,data_HCP,2,FALSE)</f>
        <v>261</v>
      </c>
      <c r="U53" s="6">
        <f t="shared" si="42"/>
        <v>2.15</v>
      </c>
      <c r="V53" s="6">
        <f t="shared" si="42"/>
        <v>3.8740000000000001</v>
      </c>
      <c r="W53" s="6">
        <f t="shared" si="42"/>
        <v>6.859</v>
      </c>
      <c r="X53" s="6">
        <f t="shared" si="42"/>
        <v>10.888</v>
      </c>
      <c r="Y53" s="6">
        <f t="shared" si="42"/>
        <v>55.32</v>
      </c>
      <c r="Z53" s="6">
        <f t="shared" si="42"/>
        <v>6.22</v>
      </c>
      <c r="AA53" s="6">
        <f t="shared" si="42"/>
        <v>1.1000000000000001</v>
      </c>
      <c r="AB53" s="6">
        <f t="shared" si="42"/>
        <v>13.589</v>
      </c>
      <c r="AC53" s="6">
        <f t="shared" si="32"/>
        <v>3.16</v>
      </c>
      <c r="AD53" s="6">
        <f t="shared" si="33"/>
        <v>95.82</v>
      </c>
      <c r="AE53" s="6" t="str">
        <f t="shared" si="34"/>
        <v>BPQL</v>
      </c>
      <c r="AF53" s="6">
        <f t="shared" si="35"/>
        <v>1.95</v>
      </c>
      <c r="AG53" s="6" t="e">
        <f t="shared" si="37"/>
        <v>#N/A</v>
      </c>
      <c r="AH53" s="6" t="e">
        <f t="shared" si="37"/>
        <v>#N/A</v>
      </c>
      <c r="AI53" s="6" t="e">
        <f t="shared" si="37"/>
        <v>#N/A</v>
      </c>
      <c r="AJ53" s="6" t="e">
        <f t="shared" si="37"/>
        <v>#N/A</v>
      </c>
      <c r="AK53" s="6">
        <f t="shared" si="38"/>
        <v>2.7</v>
      </c>
      <c r="AL53" s="6">
        <f t="shared" si="38"/>
        <v>1.9</v>
      </c>
      <c r="AM53" s="6">
        <f t="shared" si="38"/>
        <v>22.7</v>
      </c>
      <c r="AN53" s="6">
        <f t="shared" si="38"/>
        <v>0.8</v>
      </c>
      <c r="AO53" s="6">
        <f t="shared" si="38"/>
        <v>0.2</v>
      </c>
      <c r="AP53" s="6">
        <f t="shared" si="38"/>
        <v>1.2</v>
      </c>
      <c r="AQ53" s="6">
        <f t="shared" si="38"/>
        <v>2</v>
      </c>
      <c r="AR53" s="6">
        <f t="shared" si="38"/>
        <v>69.900000000000006</v>
      </c>
      <c r="AS53" s="6">
        <f t="shared" si="38"/>
        <v>1.8</v>
      </c>
      <c r="AT53" s="6">
        <f t="shared" si="38"/>
        <v>0.3</v>
      </c>
      <c r="AU53" s="6">
        <f t="shared" si="39"/>
        <v>0.2</v>
      </c>
      <c r="AV53" s="6">
        <f t="shared" si="39"/>
        <v>15.1</v>
      </c>
      <c r="AW53" s="6">
        <f t="shared" si="39"/>
        <v>5.2</v>
      </c>
      <c r="AX53" s="6" t="str">
        <f t="shared" si="39"/>
        <v>BPQL</v>
      </c>
      <c r="AY53" s="6">
        <f t="shared" si="39"/>
        <v>2.4</v>
      </c>
      <c r="AZ53" s="6">
        <f t="shared" si="39"/>
        <v>0.1</v>
      </c>
      <c r="BA53" s="6">
        <f t="shared" si="39"/>
        <v>0.2</v>
      </c>
      <c r="BB53" s="6">
        <f t="shared" si="39"/>
        <v>0.2</v>
      </c>
      <c r="BC53" s="6" t="str">
        <f t="shared" si="39"/>
        <v>BPQL</v>
      </c>
    </row>
    <row r="54" spans="1:55" x14ac:dyDescent="0.2">
      <c r="A54" s="6">
        <v>52</v>
      </c>
      <c r="B54" s="25" t="b">
        <v>0</v>
      </c>
      <c r="C54" s="12" t="s">
        <v>658</v>
      </c>
      <c r="D54" s="6" t="s">
        <v>665</v>
      </c>
      <c r="E54" s="6" t="s">
        <v>325</v>
      </c>
      <c r="F54">
        <v>7</v>
      </c>
      <c r="H54" s="6" t="e">
        <f t="shared" si="44"/>
        <v>#N/A</v>
      </c>
      <c r="I54" s="6" t="e">
        <f t="shared" si="0"/>
        <v>#N/A</v>
      </c>
      <c r="J54" s="6" t="e">
        <f t="shared" si="1"/>
        <v>#N/A</v>
      </c>
      <c r="K54" s="6" t="e">
        <f t="shared" si="2"/>
        <v>#N/A</v>
      </c>
      <c r="L54" s="6" t="e">
        <f t="shared" si="41"/>
        <v>#N/A</v>
      </c>
      <c r="M54" s="6" t="e">
        <f t="shared" si="41"/>
        <v>#N/A</v>
      </c>
      <c r="N54" s="6" t="e">
        <f t="shared" si="41"/>
        <v>#N/A</v>
      </c>
      <c r="O54" s="6" t="e">
        <f t="shared" si="41"/>
        <v>#N/A</v>
      </c>
      <c r="P54" s="6" t="e">
        <f t="shared" si="41"/>
        <v>#N/A</v>
      </c>
      <c r="Q54" s="6" t="e">
        <f t="shared" si="4"/>
        <v>#N/A</v>
      </c>
      <c r="R54" s="6" t="e">
        <f t="shared" si="5"/>
        <v>#N/A</v>
      </c>
      <c r="S54" s="6" t="e">
        <f t="shared" si="6"/>
        <v>#N/A</v>
      </c>
      <c r="T54" s="6" t="e">
        <f t="shared" si="45"/>
        <v>#N/A</v>
      </c>
      <c r="U54" s="6" t="e">
        <f t="shared" si="42"/>
        <v>#N/A</v>
      </c>
      <c r="V54" s="6" t="e">
        <f t="shared" si="42"/>
        <v>#N/A</v>
      </c>
      <c r="W54" s="6" t="e">
        <f t="shared" si="42"/>
        <v>#N/A</v>
      </c>
      <c r="X54" s="6" t="e">
        <f t="shared" si="42"/>
        <v>#N/A</v>
      </c>
      <c r="Y54" s="6" t="e">
        <f t="shared" si="42"/>
        <v>#N/A</v>
      </c>
      <c r="Z54" s="6" t="e">
        <f t="shared" si="42"/>
        <v>#N/A</v>
      </c>
      <c r="AA54" s="6" t="e">
        <f t="shared" si="42"/>
        <v>#N/A</v>
      </c>
      <c r="AB54" s="6" t="e">
        <f t="shared" si="42"/>
        <v>#N/A</v>
      </c>
      <c r="AC54" s="6" t="e">
        <f t="shared" si="32"/>
        <v>#N/A</v>
      </c>
      <c r="AD54" s="6" t="e">
        <f t="shared" si="33"/>
        <v>#N/A</v>
      </c>
      <c r="AE54" s="6" t="e">
        <f t="shared" si="34"/>
        <v>#N/A</v>
      </c>
      <c r="AF54" s="6" t="e">
        <f t="shared" si="35"/>
        <v>#N/A</v>
      </c>
      <c r="AG54" s="6" t="e">
        <f t="shared" si="37"/>
        <v>#N/A</v>
      </c>
      <c r="AH54" s="6" t="e">
        <f t="shared" si="37"/>
        <v>#N/A</v>
      </c>
      <c r="AI54" s="6" t="e">
        <f t="shared" si="37"/>
        <v>#N/A</v>
      </c>
      <c r="AJ54" s="6" t="e">
        <f t="shared" si="37"/>
        <v>#N/A</v>
      </c>
      <c r="AK54" s="6" t="e">
        <f t="shared" si="38"/>
        <v>#N/A</v>
      </c>
      <c r="AL54" s="6" t="e">
        <f t="shared" si="38"/>
        <v>#N/A</v>
      </c>
      <c r="AM54" s="6" t="e">
        <f t="shared" si="38"/>
        <v>#N/A</v>
      </c>
      <c r="AN54" s="6" t="e">
        <f t="shared" si="38"/>
        <v>#N/A</v>
      </c>
      <c r="AO54" s="6" t="e">
        <f t="shared" si="38"/>
        <v>#N/A</v>
      </c>
      <c r="AP54" s="6" t="e">
        <f t="shared" si="38"/>
        <v>#N/A</v>
      </c>
      <c r="AQ54" s="6" t="e">
        <f t="shared" si="38"/>
        <v>#N/A</v>
      </c>
      <c r="AR54" s="6" t="e">
        <f t="shared" si="38"/>
        <v>#N/A</v>
      </c>
      <c r="AS54" s="6" t="e">
        <f t="shared" si="38"/>
        <v>#N/A</v>
      </c>
      <c r="AT54" s="6" t="e">
        <f t="shared" si="38"/>
        <v>#N/A</v>
      </c>
      <c r="AU54" s="6" t="e">
        <f t="shared" si="39"/>
        <v>#N/A</v>
      </c>
      <c r="AV54" s="6" t="e">
        <f t="shared" si="39"/>
        <v>#N/A</v>
      </c>
      <c r="AW54" s="6" t="e">
        <f t="shared" si="39"/>
        <v>#N/A</v>
      </c>
      <c r="AX54" s="6" t="e">
        <f t="shared" si="39"/>
        <v>#N/A</v>
      </c>
      <c r="AY54" s="6" t="e">
        <f t="shared" si="39"/>
        <v>#N/A</v>
      </c>
      <c r="AZ54" s="6" t="e">
        <f t="shared" si="39"/>
        <v>#N/A</v>
      </c>
      <c r="BA54" s="6" t="e">
        <f t="shared" si="39"/>
        <v>#N/A</v>
      </c>
      <c r="BB54" s="6" t="e">
        <f t="shared" si="39"/>
        <v>#N/A</v>
      </c>
      <c r="BC54" s="6" t="e">
        <f t="shared" si="39"/>
        <v>#N/A</v>
      </c>
    </row>
    <row r="55" spans="1:55" x14ac:dyDescent="0.2">
      <c r="A55" s="6">
        <v>53</v>
      </c>
      <c r="B55" s="25" t="b">
        <v>1</v>
      </c>
      <c r="C55" s="12" t="s">
        <v>661</v>
      </c>
      <c r="D55" s="6" t="s">
        <v>665</v>
      </c>
      <c r="E55" s="6" t="s">
        <v>325</v>
      </c>
      <c r="F55">
        <v>7</v>
      </c>
      <c r="H55" s="6">
        <f t="shared" si="44"/>
        <v>13.29441340782123</v>
      </c>
      <c r="I55" s="6" t="e">
        <f t="shared" si="0"/>
        <v>#N/A</v>
      </c>
      <c r="J55" s="6" t="e">
        <f t="shared" si="1"/>
        <v>#N/A</v>
      </c>
      <c r="K55" s="6" t="e">
        <f t="shared" si="2"/>
        <v>#N/A</v>
      </c>
      <c r="L55" s="6" t="e">
        <f t="shared" si="41"/>
        <v>#N/A</v>
      </c>
      <c r="M55" s="6" t="e">
        <f t="shared" si="41"/>
        <v>#N/A</v>
      </c>
      <c r="N55" s="6" t="e">
        <f t="shared" si="41"/>
        <v>#N/A</v>
      </c>
      <c r="O55" s="6" t="e">
        <f t="shared" si="41"/>
        <v>#N/A</v>
      </c>
      <c r="P55" s="6" t="e">
        <f t="shared" si="41"/>
        <v>#N/A</v>
      </c>
      <c r="Q55" s="6">
        <f t="shared" si="4"/>
        <v>0.84</v>
      </c>
      <c r="R55" s="6">
        <f t="shared" si="5"/>
        <v>0</v>
      </c>
      <c r="S55" s="6">
        <f t="shared" si="6"/>
        <v>0</v>
      </c>
      <c r="T55" s="6">
        <f t="shared" si="45"/>
        <v>175</v>
      </c>
      <c r="U55" s="6" t="e">
        <f t="shared" si="42"/>
        <v>#N/A</v>
      </c>
      <c r="V55" s="6" t="e">
        <f t="shared" si="42"/>
        <v>#N/A</v>
      </c>
      <c r="W55" s="6" t="e">
        <f t="shared" si="42"/>
        <v>#N/A</v>
      </c>
      <c r="X55" s="6" t="e">
        <f t="shared" si="42"/>
        <v>#N/A</v>
      </c>
      <c r="Y55" s="6" t="e">
        <f t="shared" si="42"/>
        <v>#N/A</v>
      </c>
      <c r="Z55" s="6" t="e">
        <f t="shared" si="42"/>
        <v>#N/A</v>
      </c>
      <c r="AA55" s="6" t="e">
        <f t="shared" si="42"/>
        <v>#N/A</v>
      </c>
      <c r="AB55" s="6" t="e">
        <f t="shared" si="42"/>
        <v>#N/A</v>
      </c>
      <c r="AC55" s="6">
        <f t="shared" si="32"/>
        <v>2.14</v>
      </c>
      <c r="AD55" s="6">
        <f t="shared" si="33"/>
        <v>96.93</v>
      </c>
      <c r="AE55" s="6" t="str">
        <f t="shared" si="34"/>
        <v>BPQL</v>
      </c>
      <c r="AF55" s="6">
        <f t="shared" si="35"/>
        <v>1.5</v>
      </c>
      <c r="AG55" s="6">
        <f t="shared" si="37"/>
        <v>99.63</v>
      </c>
      <c r="AH55" s="6">
        <f t="shared" si="37"/>
        <v>99.47</v>
      </c>
      <c r="AI55" s="6">
        <f t="shared" si="37"/>
        <v>27.37</v>
      </c>
      <c r="AJ55" s="6">
        <f t="shared" si="37"/>
        <v>0.27</v>
      </c>
      <c r="AK55" s="6" t="e">
        <f t="shared" si="38"/>
        <v>#N/A</v>
      </c>
      <c r="AL55" s="6" t="e">
        <f t="shared" si="38"/>
        <v>#N/A</v>
      </c>
      <c r="AM55" s="6" t="e">
        <f t="shared" si="38"/>
        <v>#N/A</v>
      </c>
      <c r="AN55" s="6" t="e">
        <f t="shared" si="38"/>
        <v>#N/A</v>
      </c>
      <c r="AO55" s="6" t="e">
        <f t="shared" si="38"/>
        <v>#N/A</v>
      </c>
      <c r="AP55" s="6" t="e">
        <f t="shared" si="38"/>
        <v>#N/A</v>
      </c>
      <c r="AQ55" s="6" t="e">
        <f t="shared" si="38"/>
        <v>#N/A</v>
      </c>
      <c r="AR55" s="6" t="e">
        <f t="shared" si="38"/>
        <v>#N/A</v>
      </c>
      <c r="AS55" s="6" t="e">
        <f t="shared" si="38"/>
        <v>#N/A</v>
      </c>
      <c r="AT55" s="6" t="e">
        <f t="shared" si="38"/>
        <v>#N/A</v>
      </c>
      <c r="AU55" s="6" t="e">
        <f t="shared" si="39"/>
        <v>#N/A</v>
      </c>
      <c r="AV55" s="6" t="e">
        <f t="shared" si="39"/>
        <v>#N/A</v>
      </c>
      <c r="AW55" s="6" t="e">
        <f t="shared" si="39"/>
        <v>#N/A</v>
      </c>
      <c r="AX55" s="6" t="e">
        <f t="shared" si="39"/>
        <v>#N/A</v>
      </c>
      <c r="AY55" s="6" t="e">
        <f t="shared" si="39"/>
        <v>#N/A</v>
      </c>
      <c r="AZ55" s="6" t="e">
        <f t="shared" si="39"/>
        <v>#N/A</v>
      </c>
      <c r="BA55" s="6" t="e">
        <f t="shared" si="39"/>
        <v>#N/A</v>
      </c>
      <c r="BB55" s="6" t="e">
        <f t="shared" si="39"/>
        <v>#N/A</v>
      </c>
      <c r="BC55" s="6" t="e">
        <f t="shared" si="39"/>
        <v>#N/A</v>
      </c>
    </row>
    <row r="56" spans="1:55" x14ac:dyDescent="0.2">
      <c r="A56" s="6">
        <v>54</v>
      </c>
      <c r="B56" s="25" t="b">
        <v>1</v>
      </c>
      <c r="C56" s="12" t="s">
        <v>979</v>
      </c>
      <c r="D56" s="6" t="s">
        <v>665</v>
      </c>
      <c r="E56" s="6" t="s">
        <v>352</v>
      </c>
      <c r="F56">
        <v>7</v>
      </c>
      <c r="H56" s="6">
        <f t="shared" si="44"/>
        <v>12.3</v>
      </c>
      <c r="I56" s="6">
        <f t="shared" si="0"/>
        <v>9.1300000000000008</v>
      </c>
      <c r="J56" s="6">
        <f t="shared" si="1"/>
        <v>24.4</v>
      </c>
      <c r="K56" s="6">
        <f t="shared" si="2"/>
        <v>18.8</v>
      </c>
      <c r="L56" s="6" t="e">
        <f t="shared" si="41"/>
        <v>#N/A</v>
      </c>
      <c r="M56" s="6" t="e">
        <f t="shared" si="41"/>
        <v>#N/A</v>
      </c>
      <c r="N56" s="6" t="e">
        <f t="shared" si="41"/>
        <v>#N/A</v>
      </c>
      <c r="O56" s="6" t="e">
        <f t="shared" si="41"/>
        <v>#N/A</v>
      </c>
      <c r="P56" s="6" t="e">
        <f t="shared" si="41"/>
        <v>#N/A</v>
      </c>
      <c r="Q56" s="6">
        <f t="shared" si="4"/>
        <v>1.21</v>
      </c>
      <c r="R56" s="6">
        <f t="shared" si="5"/>
        <v>98.76</v>
      </c>
      <c r="S56" s="6" t="str">
        <f t="shared" si="6"/>
        <v>BPQL</v>
      </c>
      <c r="T56" s="6">
        <f t="shared" ref="T56:T59" si="46">VLOOKUP(C56,data_HCP,2,FALSE)</f>
        <v>382</v>
      </c>
      <c r="U56" s="6">
        <f t="shared" si="42"/>
        <v>2.2749999999999999</v>
      </c>
      <c r="V56" s="6">
        <f t="shared" si="42"/>
        <v>3.0720000000000001</v>
      </c>
      <c r="W56" s="6">
        <f t="shared" si="42"/>
        <v>7.9770000000000003</v>
      </c>
      <c r="X56" s="6">
        <f t="shared" si="42"/>
        <v>11.589</v>
      </c>
      <c r="Y56" s="6">
        <f t="shared" si="42"/>
        <v>54.207999999999998</v>
      </c>
      <c r="Z56" s="6">
        <f t="shared" si="42"/>
        <v>6.2990000000000004</v>
      </c>
      <c r="AA56" s="6">
        <f t="shared" si="42"/>
        <v>1.085</v>
      </c>
      <c r="AB56" s="6">
        <f t="shared" si="42"/>
        <v>13.494999999999999</v>
      </c>
      <c r="AC56" s="6" t="e">
        <f t="shared" si="32"/>
        <v>#N/A</v>
      </c>
      <c r="AD56" s="6" t="e">
        <f t="shared" si="33"/>
        <v>#N/A</v>
      </c>
      <c r="AE56" s="6" t="e">
        <f t="shared" si="34"/>
        <v>#N/A</v>
      </c>
      <c r="AF56" s="6" t="e">
        <f t="shared" si="35"/>
        <v>#N/A</v>
      </c>
      <c r="AG56" s="6" t="e">
        <f t="shared" si="37"/>
        <v>#N/A</v>
      </c>
      <c r="AH56" s="6" t="e">
        <f t="shared" si="37"/>
        <v>#N/A</v>
      </c>
      <c r="AI56" s="6" t="e">
        <f t="shared" si="37"/>
        <v>#N/A</v>
      </c>
      <c r="AJ56" s="6" t="e">
        <f t="shared" si="37"/>
        <v>#N/A</v>
      </c>
      <c r="AK56" s="6">
        <f t="shared" si="38"/>
        <v>2.1</v>
      </c>
      <c r="AL56" s="6">
        <f t="shared" si="38"/>
        <v>1.7</v>
      </c>
      <c r="AM56" s="6">
        <f t="shared" si="38"/>
        <v>23.2</v>
      </c>
      <c r="AN56" s="6">
        <f t="shared" si="38"/>
        <v>0.7</v>
      </c>
      <c r="AO56" s="6">
        <f t="shared" si="38"/>
        <v>0.2</v>
      </c>
      <c r="AP56" s="6">
        <f t="shared" si="38"/>
        <v>1</v>
      </c>
      <c r="AQ56" s="6">
        <f t="shared" si="38"/>
        <v>1.5</v>
      </c>
      <c r="AR56" s="6">
        <f t="shared" si="38"/>
        <v>70.5</v>
      </c>
      <c r="AS56" s="6">
        <f t="shared" si="38"/>
        <v>1.5</v>
      </c>
      <c r="AT56" s="6">
        <f t="shared" si="38"/>
        <v>0.3</v>
      </c>
      <c r="AU56" s="6">
        <f t="shared" si="39"/>
        <v>0.1</v>
      </c>
      <c r="AV56" s="6">
        <f t="shared" si="39"/>
        <v>14.7</v>
      </c>
      <c r="AW56" s="6">
        <f t="shared" si="39"/>
        <v>5.9</v>
      </c>
      <c r="AX56" s="6">
        <f t="shared" si="39"/>
        <v>0.1</v>
      </c>
      <c r="AY56" s="6">
        <f t="shared" si="39"/>
        <v>2.6</v>
      </c>
      <c r="AZ56" s="6">
        <f t="shared" si="39"/>
        <v>0</v>
      </c>
      <c r="BA56" s="6">
        <f t="shared" si="39"/>
        <v>0.2</v>
      </c>
      <c r="BB56" s="6">
        <f t="shared" si="39"/>
        <v>0.1</v>
      </c>
      <c r="BC56" s="6">
        <f t="shared" si="39"/>
        <v>0.1</v>
      </c>
    </row>
    <row r="57" spans="1:55" x14ac:dyDescent="0.2">
      <c r="A57" s="6">
        <v>55</v>
      </c>
      <c r="B57" s="25" t="b">
        <v>1</v>
      </c>
      <c r="C57" s="12" t="s">
        <v>968</v>
      </c>
      <c r="D57" s="6" t="s">
        <v>602</v>
      </c>
      <c r="E57" s="6" t="s">
        <v>352</v>
      </c>
      <c r="F57">
        <v>6.5</v>
      </c>
      <c r="H57" s="6">
        <f t="shared" si="44"/>
        <v>20.283000000000001</v>
      </c>
      <c r="I57" s="6">
        <f t="shared" si="0"/>
        <v>9.1199999999999992</v>
      </c>
      <c r="J57" s="6">
        <f t="shared" si="1"/>
        <v>29.8</v>
      </c>
      <c r="K57" s="6">
        <f t="shared" si="2"/>
        <v>6.1</v>
      </c>
      <c r="L57" s="6" t="e">
        <f t="shared" si="41"/>
        <v>#N/A</v>
      </c>
      <c r="M57" s="6" t="e">
        <f t="shared" si="41"/>
        <v>#N/A</v>
      </c>
      <c r="N57" s="6" t="e">
        <f t="shared" si="41"/>
        <v>#N/A</v>
      </c>
      <c r="O57" s="6" t="e">
        <f t="shared" si="41"/>
        <v>#N/A</v>
      </c>
      <c r="P57" s="6" t="e">
        <f t="shared" si="41"/>
        <v>#N/A</v>
      </c>
      <c r="Q57" s="6">
        <f t="shared" si="4"/>
        <v>0.86</v>
      </c>
      <c r="R57" s="6">
        <f t="shared" si="5"/>
        <v>99.06</v>
      </c>
      <c r="S57" s="6" t="str">
        <f t="shared" si="6"/>
        <v>BPQL</v>
      </c>
      <c r="T57" s="6">
        <f t="shared" si="46"/>
        <v>70.2</v>
      </c>
      <c r="U57" s="6">
        <f t="shared" si="42"/>
        <v>2.73</v>
      </c>
      <c r="V57" s="6">
        <f t="shared" si="42"/>
        <v>4.5010000000000003</v>
      </c>
      <c r="W57" s="6">
        <f t="shared" si="42"/>
        <v>8.57</v>
      </c>
      <c r="X57" s="6">
        <f t="shared" si="42"/>
        <v>13.534000000000001</v>
      </c>
      <c r="Y57" s="6">
        <f t="shared" si="42"/>
        <v>62.808999999999997</v>
      </c>
      <c r="Z57" s="6">
        <f t="shared" si="42"/>
        <v>6.3280000000000003</v>
      </c>
      <c r="AA57" s="6">
        <f t="shared" si="42"/>
        <v>0.82499999999999996</v>
      </c>
      <c r="AB57" s="6">
        <f t="shared" si="42"/>
        <v>0.70099999999999996</v>
      </c>
      <c r="AC57" s="6" t="e">
        <f t="shared" si="32"/>
        <v>#N/A</v>
      </c>
      <c r="AD57" s="6" t="e">
        <f t="shared" si="33"/>
        <v>#N/A</v>
      </c>
      <c r="AE57" s="6" t="e">
        <f t="shared" si="34"/>
        <v>#N/A</v>
      </c>
      <c r="AF57" s="6" t="e">
        <f t="shared" si="35"/>
        <v>#N/A</v>
      </c>
      <c r="AG57" s="6" t="e">
        <f t="shared" si="37"/>
        <v>#N/A</v>
      </c>
      <c r="AH57" s="6" t="e">
        <f t="shared" si="37"/>
        <v>#N/A</v>
      </c>
      <c r="AI57" s="6" t="e">
        <f t="shared" si="37"/>
        <v>#N/A</v>
      </c>
      <c r="AJ57" s="6" t="e">
        <f t="shared" si="37"/>
        <v>#N/A</v>
      </c>
      <c r="AK57" s="6">
        <f t="shared" si="38"/>
        <v>2.2999999999999998</v>
      </c>
      <c r="AL57" s="6">
        <f t="shared" si="38"/>
        <v>1.8</v>
      </c>
      <c r="AM57" s="6">
        <f t="shared" si="38"/>
        <v>22.3</v>
      </c>
      <c r="AN57" s="6">
        <f t="shared" si="38"/>
        <v>1.1000000000000001</v>
      </c>
      <c r="AO57" s="6">
        <f t="shared" si="38"/>
        <v>0.2</v>
      </c>
      <c r="AP57" s="6">
        <f t="shared" si="38"/>
        <v>1.1000000000000001</v>
      </c>
      <c r="AQ57" s="6">
        <f t="shared" si="38"/>
        <v>1.6</v>
      </c>
      <c r="AR57" s="6">
        <f t="shared" si="38"/>
        <v>70.599999999999994</v>
      </c>
      <c r="AS57" s="6">
        <f t="shared" si="38"/>
        <v>1.6</v>
      </c>
      <c r="AT57" s="6">
        <f t="shared" si="38"/>
        <v>0.4</v>
      </c>
      <c r="AU57" s="6">
        <f t="shared" si="39"/>
        <v>0.2</v>
      </c>
      <c r="AV57" s="6">
        <f t="shared" si="39"/>
        <v>14.2</v>
      </c>
      <c r="AW57" s="6">
        <f t="shared" si="39"/>
        <v>5.7</v>
      </c>
      <c r="AX57" s="6">
        <f t="shared" si="39"/>
        <v>0.1</v>
      </c>
      <c r="AY57" s="6">
        <f t="shared" si="39"/>
        <v>2.2999999999999998</v>
      </c>
      <c r="AZ57" s="6">
        <f t="shared" si="39"/>
        <v>0</v>
      </c>
      <c r="BA57" s="6">
        <f t="shared" si="39"/>
        <v>0.2</v>
      </c>
      <c r="BB57" s="6">
        <f t="shared" si="39"/>
        <v>0.1</v>
      </c>
      <c r="BC57" s="6" t="str">
        <f t="shared" si="39"/>
        <v>BPQL</v>
      </c>
    </row>
    <row r="58" spans="1:55" x14ac:dyDescent="0.2">
      <c r="A58" s="43">
        <v>56</v>
      </c>
      <c r="B58" s="51" t="b">
        <v>1</v>
      </c>
      <c r="C58" s="50" t="s">
        <v>1004</v>
      </c>
      <c r="D58" s="43" t="s">
        <v>602</v>
      </c>
      <c r="E58" s="43" t="s">
        <v>350</v>
      </c>
      <c r="F58" s="50">
        <v>6</v>
      </c>
      <c r="G58" s="50">
        <v>15</v>
      </c>
      <c r="H58" s="43">
        <f t="shared" si="44"/>
        <v>14.177</v>
      </c>
      <c r="I58" s="43" t="e">
        <f t="shared" si="0"/>
        <v>#N/A</v>
      </c>
      <c r="J58" s="43" t="e">
        <f t="shared" si="1"/>
        <v>#N/A</v>
      </c>
      <c r="K58" s="43" t="e">
        <f t="shared" si="2"/>
        <v>#N/A</v>
      </c>
      <c r="L58" s="43" t="e">
        <f t="shared" si="41"/>
        <v>#N/A</v>
      </c>
      <c r="M58" s="43" t="e">
        <f t="shared" si="41"/>
        <v>#N/A</v>
      </c>
      <c r="N58" s="43" t="e">
        <f t="shared" si="41"/>
        <v>#N/A</v>
      </c>
      <c r="O58" s="43" t="e">
        <f t="shared" si="41"/>
        <v>#N/A</v>
      </c>
      <c r="P58" s="43" t="e">
        <f t="shared" si="41"/>
        <v>#N/A</v>
      </c>
      <c r="Q58" s="43" t="e">
        <f t="shared" si="4"/>
        <v>#N/A</v>
      </c>
      <c r="R58" s="43" t="e">
        <f t="shared" si="5"/>
        <v>#N/A</v>
      </c>
      <c r="S58" s="43" t="e">
        <f t="shared" si="6"/>
        <v>#N/A</v>
      </c>
      <c r="T58" s="43" t="e">
        <f t="shared" si="46"/>
        <v>#N/A</v>
      </c>
      <c r="U58" s="43" t="e">
        <f t="shared" si="42"/>
        <v>#N/A</v>
      </c>
      <c r="V58" s="43" t="e">
        <f t="shared" si="42"/>
        <v>#N/A</v>
      </c>
      <c r="W58" s="43" t="e">
        <f t="shared" si="42"/>
        <v>#N/A</v>
      </c>
      <c r="X58" s="43" t="e">
        <f t="shared" si="42"/>
        <v>#N/A</v>
      </c>
      <c r="Y58" s="43" t="e">
        <f t="shared" si="42"/>
        <v>#N/A</v>
      </c>
      <c r="Z58" s="43" t="e">
        <f t="shared" si="42"/>
        <v>#N/A</v>
      </c>
      <c r="AA58" s="43" t="e">
        <f t="shared" si="42"/>
        <v>#N/A</v>
      </c>
      <c r="AB58" s="43" t="e">
        <f t="shared" si="42"/>
        <v>#N/A</v>
      </c>
      <c r="AC58" s="43" t="e">
        <f t="shared" si="32"/>
        <v>#N/A</v>
      </c>
      <c r="AD58" s="43" t="e">
        <f t="shared" si="33"/>
        <v>#N/A</v>
      </c>
      <c r="AE58" s="43" t="e">
        <f t="shared" si="34"/>
        <v>#N/A</v>
      </c>
      <c r="AF58" s="43" t="e">
        <f t="shared" si="35"/>
        <v>#N/A</v>
      </c>
      <c r="AG58" s="43" t="e">
        <f t="shared" si="37"/>
        <v>#N/A</v>
      </c>
      <c r="AH58" s="43" t="e">
        <f t="shared" si="37"/>
        <v>#N/A</v>
      </c>
      <c r="AI58" s="43" t="e">
        <f t="shared" si="37"/>
        <v>#N/A</v>
      </c>
      <c r="AJ58" s="43" t="e">
        <f t="shared" si="37"/>
        <v>#N/A</v>
      </c>
      <c r="AK58" s="43" t="e">
        <f t="shared" si="38"/>
        <v>#N/A</v>
      </c>
      <c r="AL58" s="43" t="e">
        <f t="shared" si="38"/>
        <v>#N/A</v>
      </c>
      <c r="AM58" s="43" t="e">
        <f t="shared" si="38"/>
        <v>#N/A</v>
      </c>
      <c r="AN58" s="43" t="e">
        <f t="shared" si="38"/>
        <v>#N/A</v>
      </c>
      <c r="AO58" s="43" t="e">
        <f t="shared" si="38"/>
        <v>#N/A</v>
      </c>
      <c r="AP58" s="43" t="e">
        <f t="shared" si="38"/>
        <v>#N/A</v>
      </c>
      <c r="AQ58" s="43" t="e">
        <f t="shared" si="38"/>
        <v>#N/A</v>
      </c>
      <c r="AR58" s="43" t="e">
        <f t="shared" si="38"/>
        <v>#N/A</v>
      </c>
      <c r="AS58" s="43" t="e">
        <f t="shared" si="38"/>
        <v>#N/A</v>
      </c>
      <c r="AT58" s="43" t="e">
        <f t="shared" si="38"/>
        <v>#N/A</v>
      </c>
      <c r="AU58" s="43" t="e">
        <f t="shared" si="39"/>
        <v>#N/A</v>
      </c>
      <c r="AV58" s="43" t="e">
        <f t="shared" si="39"/>
        <v>#N/A</v>
      </c>
      <c r="AW58" s="43" t="e">
        <f t="shared" si="39"/>
        <v>#N/A</v>
      </c>
      <c r="AX58" s="43" t="e">
        <f t="shared" si="39"/>
        <v>#N/A</v>
      </c>
      <c r="AY58" s="43" t="e">
        <f t="shared" si="39"/>
        <v>#N/A</v>
      </c>
      <c r="AZ58" s="43" t="e">
        <f t="shared" si="39"/>
        <v>#N/A</v>
      </c>
      <c r="BA58" s="43" t="e">
        <f t="shared" si="39"/>
        <v>#N/A</v>
      </c>
      <c r="BB58" s="43" t="e">
        <f t="shared" si="39"/>
        <v>#N/A</v>
      </c>
      <c r="BC58" s="43" t="e">
        <f t="shared" si="39"/>
        <v>#N/A</v>
      </c>
    </row>
    <row r="59" spans="1:55" x14ac:dyDescent="0.2">
      <c r="A59" s="6">
        <v>57</v>
      </c>
      <c r="B59" s="25" t="b">
        <v>1</v>
      </c>
      <c r="C59" s="12" t="s">
        <v>1007</v>
      </c>
      <c r="D59" s="6" t="s">
        <v>602</v>
      </c>
      <c r="E59" s="6" t="s">
        <v>350</v>
      </c>
      <c r="F59">
        <v>6</v>
      </c>
      <c r="G59" s="12">
        <v>3</v>
      </c>
      <c r="H59" s="6">
        <f t="shared" si="44"/>
        <v>4.7949999999999999</v>
      </c>
      <c r="I59" s="6" t="e">
        <f t="shared" si="0"/>
        <v>#N/A</v>
      </c>
      <c r="J59" s="6" t="e">
        <f t="shared" si="1"/>
        <v>#N/A</v>
      </c>
      <c r="K59" s="6" t="e">
        <f t="shared" si="2"/>
        <v>#N/A</v>
      </c>
      <c r="L59" s="6" t="e">
        <f t="shared" si="41"/>
        <v>#N/A</v>
      </c>
      <c r="M59" s="6" t="e">
        <f t="shared" si="41"/>
        <v>#N/A</v>
      </c>
      <c r="N59" s="6" t="e">
        <f t="shared" si="41"/>
        <v>#N/A</v>
      </c>
      <c r="O59" s="6" t="e">
        <f t="shared" si="41"/>
        <v>#N/A</v>
      </c>
      <c r="P59" s="6" t="e">
        <f t="shared" si="41"/>
        <v>#N/A</v>
      </c>
      <c r="Q59" s="6" t="e">
        <f t="shared" si="4"/>
        <v>#N/A</v>
      </c>
      <c r="R59" s="6" t="e">
        <f t="shared" si="5"/>
        <v>#N/A</v>
      </c>
      <c r="S59" s="6" t="e">
        <f t="shared" si="6"/>
        <v>#N/A</v>
      </c>
      <c r="T59" s="6" t="e">
        <f t="shared" si="46"/>
        <v>#N/A</v>
      </c>
      <c r="U59" s="6" t="e">
        <f t="shared" si="42"/>
        <v>#N/A</v>
      </c>
      <c r="V59" s="6" t="e">
        <f t="shared" si="42"/>
        <v>#N/A</v>
      </c>
      <c r="W59" s="6" t="e">
        <f t="shared" si="42"/>
        <v>#N/A</v>
      </c>
      <c r="X59" s="6" t="e">
        <f t="shared" si="42"/>
        <v>#N/A</v>
      </c>
      <c r="Y59" s="6" t="e">
        <f t="shared" si="42"/>
        <v>#N/A</v>
      </c>
      <c r="Z59" s="6" t="e">
        <f t="shared" si="42"/>
        <v>#N/A</v>
      </c>
      <c r="AA59" s="6" t="e">
        <f t="shared" si="42"/>
        <v>#N/A</v>
      </c>
      <c r="AB59" s="6" t="e">
        <f t="shared" si="42"/>
        <v>#N/A</v>
      </c>
      <c r="AC59" s="6" t="e">
        <f t="shared" si="32"/>
        <v>#N/A</v>
      </c>
      <c r="AD59" s="6" t="e">
        <f t="shared" si="33"/>
        <v>#N/A</v>
      </c>
      <c r="AE59" s="6" t="e">
        <f t="shared" si="34"/>
        <v>#N/A</v>
      </c>
      <c r="AF59" s="6" t="e">
        <f t="shared" si="35"/>
        <v>#N/A</v>
      </c>
      <c r="AG59" s="6" t="e">
        <f t="shared" ref="AG59:AJ72" si="47">VLOOKUP($C59,rCESDSdata,COLUMN()-COLUMN($AG$2)+2,FALSE)</f>
        <v>#N/A</v>
      </c>
      <c r="AH59" s="6" t="e">
        <f t="shared" si="47"/>
        <v>#N/A</v>
      </c>
      <c r="AI59" s="6" t="e">
        <f t="shared" si="47"/>
        <v>#N/A</v>
      </c>
      <c r="AJ59" s="6" t="e">
        <f t="shared" si="47"/>
        <v>#N/A</v>
      </c>
      <c r="AK59" s="6" t="e">
        <f t="shared" ref="AK59:BC70" si="48">VLOOKUP($C59,data_Gmap,COLUMN()-COLUMN($AK$2)+4,FALSE)</f>
        <v>#N/A</v>
      </c>
      <c r="AL59" s="6" t="e">
        <f t="shared" si="48"/>
        <v>#N/A</v>
      </c>
      <c r="AM59" s="6" t="e">
        <f t="shared" si="48"/>
        <v>#N/A</v>
      </c>
      <c r="AN59" s="6" t="e">
        <f t="shared" si="48"/>
        <v>#N/A</v>
      </c>
      <c r="AO59" s="6" t="e">
        <f t="shared" si="48"/>
        <v>#N/A</v>
      </c>
      <c r="AP59" s="6" t="e">
        <f t="shared" si="48"/>
        <v>#N/A</v>
      </c>
      <c r="AQ59" s="6" t="e">
        <f t="shared" si="48"/>
        <v>#N/A</v>
      </c>
      <c r="AR59" s="6" t="e">
        <f t="shared" si="48"/>
        <v>#N/A</v>
      </c>
      <c r="AS59" s="6" t="e">
        <f t="shared" si="48"/>
        <v>#N/A</v>
      </c>
      <c r="AT59" s="6" t="e">
        <f t="shared" si="48"/>
        <v>#N/A</v>
      </c>
      <c r="AU59" s="6" t="e">
        <f t="shared" si="48"/>
        <v>#N/A</v>
      </c>
      <c r="AV59" s="6" t="e">
        <f t="shared" si="48"/>
        <v>#N/A</v>
      </c>
      <c r="AW59" s="6" t="e">
        <f t="shared" si="48"/>
        <v>#N/A</v>
      </c>
      <c r="AX59" s="6" t="e">
        <f t="shared" si="48"/>
        <v>#N/A</v>
      </c>
      <c r="AY59" s="6" t="e">
        <f t="shared" si="48"/>
        <v>#N/A</v>
      </c>
      <c r="AZ59" s="6" t="e">
        <f t="shared" si="48"/>
        <v>#N/A</v>
      </c>
      <c r="BA59" s="6" t="e">
        <f t="shared" si="48"/>
        <v>#N/A</v>
      </c>
      <c r="BB59" s="6" t="e">
        <f t="shared" si="48"/>
        <v>#N/A</v>
      </c>
      <c r="BC59" s="6" t="e">
        <f t="shared" si="48"/>
        <v>#N/A</v>
      </c>
    </row>
    <row r="60" spans="1:55" x14ac:dyDescent="0.2">
      <c r="A60" s="6">
        <v>58</v>
      </c>
      <c r="B60" s="25" t="b">
        <v>1</v>
      </c>
      <c r="C60" t="s">
        <v>1021</v>
      </c>
      <c r="D60" s="6" t="s">
        <v>602</v>
      </c>
      <c r="E60" s="6" t="s">
        <v>350</v>
      </c>
      <c r="F60">
        <v>6</v>
      </c>
      <c r="G60" s="12">
        <v>3</v>
      </c>
      <c r="H60" s="6">
        <f t="shared" si="44"/>
        <v>4.7949999999999999</v>
      </c>
      <c r="I60" s="6" t="e">
        <f t="shared" si="0"/>
        <v>#N/A</v>
      </c>
      <c r="J60" s="6" t="e">
        <f t="shared" si="1"/>
        <v>#N/A</v>
      </c>
      <c r="K60" s="6" t="e">
        <f t="shared" si="2"/>
        <v>#N/A</v>
      </c>
      <c r="L60" s="6" t="e">
        <f t="shared" si="41"/>
        <v>#N/A</v>
      </c>
      <c r="M60" s="6" t="e">
        <f t="shared" si="41"/>
        <v>#N/A</v>
      </c>
      <c r="N60" s="6" t="e">
        <f t="shared" si="41"/>
        <v>#N/A</v>
      </c>
      <c r="O60" s="6" t="e">
        <f t="shared" si="41"/>
        <v>#N/A</v>
      </c>
      <c r="P60" s="6" t="e">
        <f t="shared" si="41"/>
        <v>#N/A</v>
      </c>
      <c r="Q60" s="6" t="e">
        <f t="shared" si="4"/>
        <v>#N/A</v>
      </c>
      <c r="R60" s="6" t="e">
        <f t="shared" si="5"/>
        <v>#N/A</v>
      </c>
      <c r="S60" s="6" t="e">
        <f t="shared" si="6"/>
        <v>#N/A</v>
      </c>
      <c r="T60" s="6" t="e">
        <f t="shared" ref="T60:T78" si="49">VLOOKUP(C60,data_HCP,2,FALSE)</f>
        <v>#N/A</v>
      </c>
      <c r="U60" s="6" t="e">
        <f t="shared" si="42"/>
        <v>#N/A</v>
      </c>
      <c r="V60" s="6" t="e">
        <f t="shared" si="42"/>
        <v>#N/A</v>
      </c>
      <c r="W60" s="6" t="e">
        <f t="shared" si="42"/>
        <v>#N/A</v>
      </c>
      <c r="X60" s="6" t="e">
        <f t="shared" si="42"/>
        <v>#N/A</v>
      </c>
      <c r="Y60" s="6" t="e">
        <f t="shared" si="42"/>
        <v>#N/A</v>
      </c>
      <c r="Z60" s="6" t="e">
        <f t="shared" si="42"/>
        <v>#N/A</v>
      </c>
      <c r="AA60" s="6" t="e">
        <f t="shared" si="42"/>
        <v>#N/A</v>
      </c>
      <c r="AB60" s="6" t="e">
        <f t="shared" si="42"/>
        <v>#N/A</v>
      </c>
      <c r="AC60" s="6" t="e">
        <f t="shared" si="32"/>
        <v>#N/A</v>
      </c>
      <c r="AD60" s="6" t="e">
        <f t="shared" si="33"/>
        <v>#N/A</v>
      </c>
      <c r="AE60" s="6" t="e">
        <f t="shared" si="34"/>
        <v>#N/A</v>
      </c>
      <c r="AF60" s="6" t="e">
        <f t="shared" si="35"/>
        <v>#N/A</v>
      </c>
      <c r="AG60" s="6" t="e">
        <f t="shared" si="47"/>
        <v>#N/A</v>
      </c>
      <c r="AH60" s="6" t="e">
        <f t="shared" si="47"/>
        <v>#N/A</v>
      </c>
      <c r="AI60" s="6" t="e">
        <f t="shared" si="47"/>
        <v>#N/A</v>
      </c>
      <c r="AJ60" s="6" t="e">
        <f t="shared" si="47"/>
        <v>#N/A</v>
      </c>
      <c r="AK60" s="6" t="e">
        <f t="shared" si="48"/>
        <v>#N/A</v>
      </c>
      <c r="AL60" s="6" t="e">
        <f t="shared" si="48"/>
        <v>#N/A</v>
      </c>
      <c r="AM60" s="6" t="e">
        <f t="shared" si="48"/>
        <v>#N/A</v>
      </c>
      <c r="AN60" s="6" t="e">
        <f t="shared" si="48"/>
        <v>#N/A</v>
      </c>
      <c r="AO60" s="6" t="e">
        <f t="shared" si="48"/>
        <v>#N/A</v>
      </c>
      <c r="AP60" s="6" t="e">
        <f t="shared" si="48"/>
        <v>#N/A</v>
      </c>
      <c r="AQ60" s="6" t="e">
        <f t="shared" si="48"/>
        <v>#N/A</v>
      </c>
      <c r="AR60" s="6" t="e">
        <f t="shared" si="48"/>
        <v>#N/A</v>
      </c>
      <c r="AS60" s="6" t="e">
        <f t="shared" si="48"/>
        <v>#N/A</v>
      </c>
      <c r="AT60" s="6" t="e">
        <f t="shared" si="48"/>
        <v>#N/A</v>
      </c>
      <c r="AU60" s="6" t="e">
        <f t="shared" si="48"/>
        <v>#N/A</v>
      </c>
      <c r="AV60" s="6" t="e">
        <f t="shared" si="48"/>
        <v>#N/A</v>
      </c>
      <c r="AW60" s="6" t="e">
        <f t="shared" si="48"/>
        <v>#N/A</v>
      </c>
      <c r="AX60" s="6" t="e">
        <f t="shared" si="48"/>
        <v>#N/A</v>
      </c>
      <c r="AY60" s="6" t="e">
        <f t="shared" si="48"/>
        <v>#N/A</v>
      </c>
      <c r="AZ60" s="6" t="e">
        <f t="shared" si="48"/>
        <v>#N/A</v>
      </c>
      <c r="BA60" s="6" t="e">
        <f t="shared" si="48"/>
        <v>#N/A</v>
      </c>
      <c r="BB60" s="6" t="e">
        <f t="shared" si="48"/>
        <v>#N/A</v>
      </c>
      <c r="BC60" s="6" t="e">
        <f t="shared" si="48"/>
        <v>#N/A</v>
      </c>
    </row>
    <row r="61" spans="1:55" x14ac:dyDescent="0.2">
      <c r="A61" s="6">
        <v>59</v>
      </c>
      <c r="B61" s="25" t="b">
        <v>1</v>
      </c>
      <c r="C61" t="s">
        <v>1026</v>
      </c>
      <c r="D61" s="6" t="s">
        <v>602</v>
      </c>
      <c r="E61" s="6" t="s">
        <v>350</v>
      </c>
      <c r="F61">
        <v>7</v>
      </c>
      <c r="G61" s="12">
        <v>9</v>
      </c>
      <c r="H61" s="6">
        <f t="shared" si="44"/>
        <v>14.441000000000001</v>
      </c>
      <c r="I61" s="6" t="e">
        <f t="shared" si="0"/>
        <v>#N/A</v>
      </c>
      <c r="J61" s="6" t="e">
        <f t="shared" si="1"/>
        <v>#N/A</v>
      </c>
      <c r="K61" s="6" t="e">
        <f t="shared" si="2"/>
        <v>#N/A</v>
      </c>
      <c r="L61" s="6" t="e">
        <f t="shared" si="41"/>
        <v>#N/A</v>
      </c>
      <c r="M61" s="6" t="e">
        <f t="shared" si="41"/>
        <v>#N/A</v>
      </c>
      <c r="N61" s="6" t="e">
        <f t="shared" si="41"/>
        <v>#N/A</v>
      </c>
      <c r="O61" s="6" t="e">
        <f t="shared" si="41"/>
        <v>#N/A</v>
      </c>
      <c r="P61" s="6" t="e">
        <f t="shared" si="41"/>
        <v>#N/A</v>
      </c>
      <c r="Q61" s="6" t="e">
        <f t="shared" si="4"/>
        <v>#N/A</v>
      </c>
      <c r="R61" s="6" t="e">
        <f t="shared" si="5"/>
        <v>#N/A</v>
      </c>
      <c r="S61" s="6" t="e">
        <f t="shared" si="6"/>
        <v>#N/A</v>
      </c>
      <c r="T61" s="6" t="e">
        <f t="shared" si="49"/>
        <v>#N/A</v>
      </c>
      <c r="U61" s="6" t="e">
        <f t="shared" si="42"/>
        <v>#N/A</v>
      </c>
      <c r="V61" s="6" t="e">
        <f t="shared" si="42"/>
        <v>#N/A</v>
      </c>
      <c r="W61" s="6" t="e">
        <f t="shared" si="42"/>
        <v>#N/A</v>
      </c>
      <c r="X61" s="6" t="e">
        <f t="shared" si="42"/>
        <v>#N/A</v>
      </c>
      <c r="Y61" s="6" t="e">
        <f t="shared" si="42"/>
        <v>#N/A</v>
      </c>
      <c r="Z61" s="6" t="e">
        <f t="shared" si="42"/>
        <v>#N/A</v>
      </c>
      <c r="AA61" s="6" t="e">
        <f t="shared" si="42"/>
        <v>#N/A</v>
      </c>
      <c r="AB61" s="6" t="e">
        <f t="shared" si="42"/>
        <v>#N/A</v>
      </c>
      <c r="AC61" s="6" t="e">
        <f t="shared" si="32"/>
        <v>#N/A</v>
      </c>
      <c r="AD61" s="6" t="e">
        <f t="shared" si="33"/>
        <v>#N/A</v>
      </c>
      <c r="AE61" s="6" t="e">
        <f t="shared" si="34"/>
        <v>#N/A</v>
      </c>
      <c r="AF61" s="6" t="e">
        <f t="shared" si="35"/>
        <v>#N/A</v>
      </c>
      <c r="AG61" s="6" t="e">
        <f t="shared" si="47"/>
        <v>#N/A</v>
      </c>
      <c r="AH61" s="6" t="e">
        <f t="shared" si="47"/>
        <v>#N/A</v>
      </c>
      <c r="AI61" s="6" t="e">
        <f t="shared" si="47"/>
        <v>#N/A</v>
      </c>
      <c r="AJ61" s="6" t="e">
        <f t="shared" si="47"/>
        <v>#N/A</v>
      </c>
      <c r="AK61" s="6" t="e">
        <f t="shared" si="48"/>
        <v>#N/A</v>
      </c>
      <c r="AL61" s="6" t="e">
        <f t="shared" si="48"/>
        <v>#N/A</v>
      </c>
      <c r="AM61" s="6" t="e">
        <f t="shared" si="48"/>
        <v>#N/A</v>
      </c>
      <c r="AN61" s="6" t="e">
        <f t="shared" si="48"/>
        <v>#N/A</v>
      </c>
      <c r="AO61" s="6" t="e">
        <f t="shared" si="48"/>
        <v>#N/A</v>
      </c>
      <c r="AP61" s="6" t="e">
        <f t="shared" si="48"/>
        <v>#N/A</v>
      </c>
      <c r="AQ61" s="6" t="e">
        <f t="shared" si="48"/>
        <v>#N/A</v>
      </c>
      <c r="AR61" s="6" t="e">
        <f t="shared" si="48"/>
        <v>#N/A</v>
      </c>
      <c r="AS61" s="6" t="e">
        <f t="shared" si="48"/>
        <v>#N/A</v>
      </c>
      <c r="AT61" s="6" t="e">
        <f t="shared" si="48"/>
        <v>#N/A</v>
      </c>
      <c r="AU61" s="6" t="e">
        <f t="shared" si="48"/>
        <v>#N/A</v>
      </c>
      <c r="AV61" s="6" t="e">
        <f t="shared" si="48"/>
        <v>#N/A</v>
      </c>
      <c r="AW61" s="6" t="e">
        <f t="shared" si="48"/>
        <v>#N/A</v>
      </c>
      <c r="AX61" s="6" t="e">
        <f t="shared" si="48"/>
        <v>#N/A</v>
      </c>
      <c r="AY61" s="6" t="e">
        <f t="shared" si="48"/>
        <v>#N/A</v>
      </c>
      <c r="AZ61" s="6" t="e">
        <f t="shared" si="48"/>
        <v>#N/A</v>
      </c>
      <c r="BA61" s="6" t="e">
        <f t="shared" si="48"/>
        <v>#N/A</v>
      </c>
      <c r="BB61" s="6" t="e">
        <f t="shared" si="48"/>
        <v>#N/A</v>
      </c>
      <c r="BC61" s="6" t="e">
        <f t="shared" si="48"/>
        <v>#N/A</v>
      </c>
    </row>
    <row r="62" spans="1:55" x14ac:dyDescent="0.2">
      <c r="A62" s="6">
        <v>60</v>
      </c>
      <c r="B62" s="25" t="b">
        <v>1</v>
      </c>
      <c r="C62" t="s">
        <v>1028</v>
      </c>
      <c r="D62" s="6" t="s">
        <v>602</v>
      </c>
      <c r="E62" s="6" t="s">
        <v>350</v>
      </c>
      <c r="F62">
        <v>6.5</v>
      </c>
      <c r="G62" s="12">
        <v>9</v>
      </c>
      <c r="H62" s="6">
        <f t="shared" si="44"/>
        <v>14.776999999999999</v>
      </c>
      <c r="I62" s="6" t="e">
        <f t="shared" si="0"/>
        <v>#N/A</v>
      </c>
      <c r="J62" s="6" t="e">
        <f t="shared" si="1"/>
        <v>#N/A</v>
      </c>
      <c r="K62" s="6" t="e">
        <f t="shared" si="2"/>
        <v>#N/A</v>
      </c>
      <c r="L62" s="6" t="e">
        <f t="shared" si="41"/>
        <v>#N/A</v>
      </c>
      <c r="M62" s="6" t="e">
        <f t="shared" si="41"/>
        <v>#N/A</v>
      </c>
      <c r="N62" s="6" t="e">
        <f t="shared" si="41"/>
        <v>#N/A</v>
      </c>
      <c r="O62" s="6" t="e">
        <f t="shared" si="41"/>
        <v>#N/A</v>
      </c>
      <c r="P62" s="6" t="e">
        <f t="shared" si="41"/>
        <v>#N/A</v>
      </c>
      <c r="Q62" s="6" t="e">
        <f t="shared" si="4"/>
        <v>#N/A</v>
      </c>
      <c r="R62" s="6" t="e">
        <f t="shared" si="5"/>
        <v>#N/A</v>
      </c>
      <c r="S62" s="6" t="e">
        <f t="shared" si="6"/>
        <v>#N/A</v>
      </c>
      <c r="T62" s="6" t="e">
        <f t="shared" si="49"/>
        <v>#N/A</v>
      </c>
      <c r="U62" s="6" t="e">
        <f t="shared" si="42"/>
        <v>#N/A</v>
      </c>
      <c r="V62" s="6" t="e">
        <f t="shared" si="42"/>
        <v>#N/A</v>
      </c>
      <c r="W62" s="6" t="e">
        <f t="shared" si="42"/>
        <v>#N/A</v>
      </c>
      <c r="X62" s="6" t="e">
        <f t="shared" si="42"/>
        <v>#N/A</v>
      </c>
      <c r="Y62" s="6" t="e">
        <f t="shared" si="42"/>
        <v>#N/A</v>
      </c>
      <c r="Z62" s="6" t="e">
        <f t="shared" si="42"/>
        <v>#N/A</v>
      </c>
      <c r="AA62" s="6" t="e">
        <f t="shared" si="42"/>
        <v>#N/A</v>
      </c>
      <c r="AB62" s="6" t="e">
        <f t="shared" si="42"/>
        <v>#N/A</v>
      </c>
      <c r="AC62" s="6" t="e">
        <f t="shared" si="32"/>
        <v>#N/A</v>
      </c>
      <c r="AD62" s="6" t="e">
        <f t="shared" si="33"/>
        <v>#N/A</v>
      </c>
      <c r="AE62" s="6" t="e">
        <f t="shared" si="34"/>
        <v>#N/A</v>
      </c>
      <c r="AF62" s="6" t="e">
        <f t="shared" si="35"/>
        <v>#N/A</v>
      </c>
      <c r="AG62" s="6" t="e">
        <f t="shared" si="47"/>
        <v>#N/A</v>
      </c>
      <c r="AH62" s="6" t="e">
        <f t="shared" si="47"/>
        <v>#N/A</v>
      </c>
      <c r="AI62" s="6" t="e">
        <f t="shared" si="47"/>
        <v>#N/A</v>
      </c>
      <c r="AJ62" s="6" t="e">
        <f t="shared" si="47"/>
        <v>#N/A</v>
      </c>
      <c r="AK62" s="6" t="e">
        <f t="shared" si="48"/>
        <v>#N/A</v>
      </c>
      <c r="AL62" s="6" t="e">
        <f t="shared" si="48"/>
        <v>#N/A</v>
      </c>
      <c r="AM62" s="6" t="e">
        <f t="shared" si="48"/>
        <v>#N/A</v>
      </c>
      <c r="AN62" s="6" t="e">
        <f t="shared" si="48"/>
        <v>#N/A</v>
      </c>
      <c r="AO62" s="6" t="e">
        <f t="shared" si="48"/>
        <v>#N/A</v>
      </c>
      <c r="AP62" s="6" t="e">
        <f t="shared" si="48"/>
        <v>#N/A</v>
      </c>
      <c r="AQ62" s="6" t="e">
        <f t="shared" si="48"/>
        <v>#N/A</v>
      </c>
      <c r="AR62" s="6" t="e">
        <f t="shared" si="48"/>
        <v>#N/A</v>
      </c>
      <c r="AS62" s="6" t="e">
        <f t="shared" si="48"/>
        <v>#N/A</v>
      </c>
      <c r="AT62" s="6" t="e">
        <f t="shared" si="48"/>
        <v>#N/A</v>
      </c>
      <c r="AU62" s="6" t="e">
        <f t="shared" si="48"/>
        <v>#N/A</v>
      </c>
      <c r="AV62" s="6" t="e">
        <f t="shared" si="48"/>
        <v>#N/A</v>
      </c>
      <c r="AW62" s="6" t="e">
        <f t="shared" si="48"/>
        <v>#N/A</v>
      </c>
      <c r="AX62" s="6" t="e">
        <f t="shared" si="48"/>
        <v>#N/A</v>
      </c>
      <c r="AY62" s="6" t="e">
        <f t="shared" si="48"/>
        <v>#N/A</v>
      </c>
      <c r="AZ62" s="6" t="e">
        <f t="shared" si="48"/>
        <v>#N/A</v>
      </c>
      <c r="BA62" s="6" t="e">
        <f t="shared" si="48"/>
        <v>#N/A</v>
      </c>
      <c r="BB62" s="6" t="e">
        <f t="shared" si="48"/>
        <v>#N/A</v>
      </c>
      <c r="BC62" s="6" t="e">
        <f t="shared" si="48"/>
        <v>#N/A</v>
      </c>
    </row>
    <row r="63" spans="1:55" x14ac:dyDescent="0.2">
      <c r="A63" s="6">
        <v>61</v>
      </c>
      <c r="B63" s="25" t="b">
        <v>1</v>
      </c>
      <c r="C63" t="s">
        <v>1030</v>
      </c>
      <c r="D63" s="6" t="s">
        <v>602</v>
      </c>
      <c r="E63" s="6" t="s">
        <v>350</v>
      </c>
      <c r="F63">
        <v>6.5</v>
      </c>
      <c r="G63" s="12">
        <v>3</v>
      </c>
      <c r="H63" s="6">
        <f t="shared" si="44"/>
        <v>4.5659999999999998</v>
      </c>
      <c r="I63" s="6" t="e">
        <f t="shared" si="0"/>
        <v>#N/A</v>
      </c>
      <c r="J63" s="6" t="e">
        <f t="shared" si="1"/>
        <v>#N/A</v>
      </c>
      <c r="K63" s="6" t="e">
        <f t="shared" si="2"/>
        <v>#N/A</v>
      </c>
      <c r="L63" s="6" t="e">
        <f t="shared" si="41"/>
        <v>#N/A</v>
      </c>
      <c r="M63" s="6" t="e">
        <f t="shared" si="41"/>
        <v>#N/A</v>
      </c>
      <c r="N63" s="6" t="e">
        <f t="shared" si="41"/>
        <v>#N/A</v>
      </c>
      <c r="O63" s="6" t="e">
        <f t="shared" si="41"/>
        <v>#N/A</v>
      </c>
      <c r="P63" s="6" t="e">
        <f t="shared" si="41"/>
        <v>#N/A</v>
      </c>
      <c r="Q63" s="6" t="e">
        <f t="shared" si="4"/>
        <v>#N/A</v>
      </c>
      <c r="R63" s="6" t="e">
        <f t="shared" si="5"/>
        <v>#N/A</v>
      </c>
      <c r="S63" s="6" t="e">
        <f t="shared" si="6"/>
        <v>#N/A</v>
      </c>
      <c r="T63" s="6" t="e">
        <f t="shared" si="49"/>
        <v>#N/A</v>
      </c>
      <c r="U63" s="6" t="e">
        <f t="shared" si="42"/>
        <v>#N/A</v>
      </c>
      <c r="V63" s="6" t="e">
        <f t="shared" si="42"/>
        <v>#N/A</v>
      </c>
      <c r="W63" s="6" t="e">
        <f t="shared" si="42"/>
        <v>#N/A</v>
      </c>
      <c r="X63" s="6" t="e">
        <f t="shared" si="42"/>
        <v>#N/A</v>
      </c>
      <c r="Y63" s="6" t="e">
        <f t="shared" si="42"/>
        <v>#N/A</v>
      </c>
      <c r="Z63" s="6" t="e">
        <f t="shared" si="42"/>
        <v>#N/A</v>
      </c>
      <c r="AA63" s="6" t="e">
        <f t="shared" si="42"/>
        <v>#N/A</v>
      </c>
      <c r="AB63" s="6" t="e">
        <f t="shared" si="42"/>
        <v>#N/A</v>
      </c>
      <c r="AC63" s="6" t="e">
        <f t="shared" si="32"/>
        <v>#N/A</v>
      </c>
      <c r="AD63" s="6" t="e">
        <f t="shared" si="33"/>
        <v>#N/A</v>
      </c>
      <c r="AE63" s="6" t="e">
        <f t="shared" si="34"/>
        <v>#N/A</v>
      </c>
      <c r="AF63" s="6" t="e">
        <f t="shared" si="35"/>
        <v>#N/A</v>
      </c>
      <c r="AG63" s="6" t="e">
        <f t="shared" si="47"/>
        <v>#N/A</v>
      </c>
      <c r="AH63" s="6" t="e">
        <f t="shared" si="47"/>
        <v>#N/A</v>
      </c>
      <c r="AI63" s="6" t="e">
        <f t="shared" si="47"/>
        <v>#N/A</v>
      </c>
      <c r="AJ63" s="6" t="e">
        <f t="shared" si="47"/>
        <v>#N/A</v>
      </c>
      <c r="AK63" s="6" t="e">
        <f t="shared" si="48"/>
        <v>#N/A</v>
      </c>
      <c r="AL63" s="6" t="e">
        <f t="shared" si="48"/>
        <v>#N/A</v>
      </c>
      <c r="AM63" s="6" t="e">
        <f t="shared" si="48"/>
        <v>#N/A</v>
      </c>
      <c r="AN63" s="6" t="e">
        <f t="shared" si="48"/>
        <v>#N/A</v>
      </c>
      <c r="AO63" s="6" t="e">
        <f t="shared" si="48"/>
        <v>#N/A</v>
      </c>
      <c r="AP63" s="6" t="e">
        <f t="shared" si="48"/>
        <v>#N/A</v>
      </c>
      <c r="AQ63" s="6" t="e">
        <f t="shared" si="48"/>
        <v>#N/A</v>
      </c>
      <c r="AR63" s="6" t="e">
        <f t="shared" si="48"/>
        <v>#N/A</v>
      </c>
      <c r="AS63" s="6" t="e">
        <f t="shared" si="48"/>
        <v>#N/A</v>
      </c>
      <c r="AT63" s="6" t="e">
        <f t="shared" si="48"/>
        <v>#N/A</v>
      </c>
      <c r="AU63" s="6" t="e">
        <f t="shared" si="48"/>
        <v>#N/A</v>
      </c>
      <c r="AV63" s="6" t="e">
        <f t="shared" si="48"/>
        <v>#N/A</v>
      </c>
      <c r="AW63" s="6" t="e">
        <f t="shared" si="48"/>
        <v>#N/A</v>
      </c>
      <c r="AX63" s="6" t="e">
        <f t="shared" si="48"/>
        <v>#N/A</v>
      </c>
      <c r="AY63" s="6" t="e">
        <f t="shared" si="48"/>
        <v>#N/A</v>
      </c>
      <c r="AZ63" s="6" t="e">
        <f t="shared" si="48"/>
        <v>#N/A</v>
      </c>
      <c r="BA63" s="6" t="e">
        <f t="shared" si="48"/>
        <v>#N/A</v>
      </c>
      <c r="BB63" s="6" t="e">
        <f t="shared" si="48"/>
        <v>#N/A</v>
      </c>
      <c r="BC63" s="6" t="e">
        <f t="shared" si="48"/>
        <v>#N/A</v>
      </c>
    </row>
    <row r="64" spans="1:55" x14ac:dyDescent="0.2">
      <c r="A64" s="6">
        <v>62</v>
      </c>
      <c r="B64" s="25" t="b">
        <v>1</v>
      </c>
      <c r="C64" t="s">
        <v>1033</v>
      </c>
      <c r="D64" s="6" t="s">
        <v>602</v>
      </c>
      <c r="E64" s="6" t="s">
        <v>350</v>
      </c>
      <c r="F64">
        <v>7</v>
      </c>
      <c r="G64" s="12">
        <v>3</v>
      </c>
      <c r="H64" s="6">
        <f t="shared" si="44"/>
        <v>4.6589999999999998</v>
      </c>
      <c r="I64" s="6" t="e">
        <f t="shared" si="0"/>
        <v>#N/A</v>
      </c>
      <c r="J64" s="6" t="e">
        <f t="shared" si="1"/>
        <v>#N/A</v>
      </c>
      <c r="K64" s="6" t="e">
        <f t="shared" si="2"/>
        <v>#N/A</v>
      </c>
      <c r="L64" s="6" t="e">
        <f t="shared" ref="L64:P79" si="50">VLOOKUP($C64,intactMSdata,COLUMN()-COLUMN($L$3)+4,FALSE)</f>
        <v>#N/A</v>
      </c>
      <c r="M64" s="6" t="e">
        <f t="shared" si="50"/>
        <v>#N/A</v>
      </c>
      <c r="N64" s="6" t="e">
        <f t="shared" si="50"/>
        <v>#N/A</v>
      </c>
      <c r="O64" s="6" t="e">
        <f t="shared" si="50"/>
        <v>#N/A</v>
      </c>
      <c r="P64" s="6" t="e">
        <f t="shared" si="50"/>
        <v>#N/A</v>
      </c>
      <c r="Q64" s="6" t="e">
        <f t="shared" si="4"/>
        <v>#N/A</v>
      </c>
      <c r="R64" s="6" t="e">
        <f t="shared" si="5"/>
        <v>#N/A</v>
      </c>
      <c r="S64" s="6" t="e">
        <f t="shared" si="6"/>
        <v>#N/A</v>
      </c>
      <c r="T64" s="6" t="e">
        <f t="shared" si="49"/>
        <v>#N/A</v>
      </c>
      <c r="U64" s="6" t="e">
        <f t="shared" ref="U64:AB79" si="51">VLOOKUP($C64,dataPhCEX,COLUMN()-COLUMN($U$3)+2,FALSE)</f>
        <v>#N/A</v>
      </c>
      <c r="V64" s="6" t="e">
        <f t="shared" si="51"/>
        <v>#N/A</v>
      </c>
      <c r="W64" s="6" t="e">
        <f t="shared" si="51"/>
        <v>#N/A</v>
      </c>
      <c r="X64" s="6" t="e">
        <f t="shared" si="51"/>
        <v>#N/A</v>
      </c>
      <c r="Y64" s="6" t="e">
        <f t="shared" si="51"/>
        <v>#N/A</v>
      </c>
      <c r="Z64" s="6" t="e">
        <f t="shared" si="51"/>
        <v>#N/A</v>
      </c>
      <c r="AA64" s="6" t="e">
        <f t="shared" si="51"/>
        <v>#N/A</v>
      </c>
      <c r="AB64" s="6" t="e">
        <f t="shared" si="51"/>
        <v>#N/A</v>
      </c>
      <c r="AC64" s="6" t="e">
        <f t="shared" si="32"/>
        <v>#N/A</v>
      </c>
      <c r="AD64" s="6" t="e">
        <f t="shared" si="33"/>
        <v>#N/A</v>
      </c>
      <c r="AE64" s="6" t="e">
        <f t="shared" si="34"/>
        <v>#N/A</v>
      </c>
      <c r="AF64" s="6" t="e">
        <f t="shared" si="35"/>
        <v>#N/A</v>
      </c>
      <c r="AG64" s="6" t="e">
        <f t="shared" si="47"/>
        <v>#N/A</v>
      </c>
      <c r="AH64" s="6" t="e">
        <f t="shared" si="47"/>
        <v>#N/A</v>
      </c>
      <c r="AI64" s="6" t="e">
        <f t="shared" si="47"/>
        <v>#N/A</v>
      </c>
      <c r="AJ64" s="6" t="e">
        <f t="shared" si="47"/>
        <v>#N/A</v>
      </c>
      <c r="AK64" s="6" t="e">
        <f t="shared" si="48"/>
        <v>#N/A</v>
      </c>
      <c r="AL64" s="6" t="e">
        <f t="shared" si="48"/>
        <v>#N/A</v>
      </c>
      <c r="AM64" s="6" t="e">
        <f t="shared" si="48"/>
        <v>#N/A</v>
      </c>
      <c r="AN64" s="6" t="e">
        <f t="shared" si="48"/>
        <v>#N/A</v>
      </c>
      <c r="AO64" s="6" t="e">
        <f t="shared" si="48"/>
        <v>#N/A</v>
      </c>
      <c r="AP64" s="6" t="e">
        <f t="shared" si="48"/>
        <v>#N/A</v>
      </c>
      <c r="AQ64" s="6" t="e">
        <f t="shared" si="48"/>
        <v>#N/A</v>
      </c>
      <c r="AR64" s="6" t="e">
        <f t="shared" si="48"/>
        <v>#N/A</v>
      </c>
      <c r="AS64" s="6" t="e">
        <f t="shared" si="48"/>
        <v>#N/A</v>
      </c>
      <c r="AT64" s="6" t="e">
        <f t="shared" si="48"/>
        <v>#N/A</v>
      </c>
      <c r="AU64" s="6" t="e">
        <f t="shared" si="48"/>
        <v>#N/A</v>
      </c>
      <c r="AV64" s="6" t="e">
        <f t="shared" si="48"/>
        <v>#N/A</v>
      </c>
      <c r="AW64" s="6" t="e">
        <f t="shared" si="48"/>
        <v>#N/A</v>
      </c>
      <c r="AX64" s="6" t="e">
        <f t="shared" si="48"/>
        <v>#N/A</v>
      </c>
      <c r="AY64" s="6" t="e">
        <f t="shared" si="48"/>
        <v>#N/A</v>
      </c>
      <c r="AZ64" s="6" t="e">
        <f t="shared" si="48"/>
        <v>#N/A</v>
      </c>
      <c r="BA64" s="6" t="e">
        <f t="shared" si="48"/>
        <v>#N/A</v>
      </c>
      <c r="BB64" s="6" t="e">
        <f t="shared" si="48"/>
        <v>#N/A</v>
      </c>
      <c r="BC64" s="6" t="e">
        <f t="shared" si="48"/>
        <v>#N/A</v>
      </c>
    </row>
    <row r="65" spans="1:55" x14ac:dyDescent="0.2">
      <c r="A65" s="6">
        <v>63</v>
      </c>
      <c r="B65" s="25" t="b">
        <v>1</v>
      </c>
      <c r="C65" t="s">
        <v>1035</v>
      </c>
      <c r="D65" s="6" t="s">
        <v>602</v>
      </c>
      <c r="E65" s="6" t="s">
        <v>350</v>
      </c>
      <c r="F65">
        <v>6</v>
      </c>
      <c r="G65" s="12">
        <v>3</v>
      </c>
      <c r="H65" s="6">
        <f t="shared" si="44"/>
        <v>5.0540000000000003</v>
      </c>
      <c r="I65" s="6" t="e">
        <f t="shared" ref="I65:I79" si="52">VLOOKUP($C65,pIdata,3,FALSE)</f>
        <v>#N/A</v>
      </c>
      <c r="J65" s="6" t="e">
        <f t="shared" ref="J65:J79" si="53">VLOOKUP($C65,iceAreaData,4,FALSE)</f>
        <v>#N/A</v>
      </c>
      <c r="K65" s="6" t="e">
        <f t="shared" ref="K65:K79" si="54">VLOOKUP($C65,iceAreaData,5,FALSE)</f>
        <v>#N/A</v>
      </c>
      <c r="L65" s="6" t="e">
        <f t="shared" si="50"/>
        <v>#N/A</v>
      </c>
      <c r="M65" s="6" t="e">
        <f t="shared" si="50"/>
        <v>#N/A</v>
      </c>
      <c r="N65" s="6" t="e">
        <f t="shared" si="50"/>
        <v>#N/A</v>
      </c>
      <c r="O65" s="6" t="e">
        <f t="shared" si="50"/>
        <v>#N/A</v>
      </c>
      <c r="P65" s="6" t="e">
        <f t="shared" si="50"/>
        <v>#N/A</v>
      </c>
      <c r="Q65" s="6" t="e">
        <f t="shared" ref="Q65:Q79" si="55">VLOOKUP($C65,dataSEC,2,FALSE)</f>
        <v>#N/A</v>
      </c>
      <c r="R65" s="6" t="e">
        <f t="shared" ref="R65:R79" si="56">VLOOKUP($C65,dataSEC,3,FALSE)</f>
        <v>#N/A</v>
      </c>
      <c r="S65" s="6" t="e">
        <f t="shared" ref="S65:S79" si="57">VLOOKUP($C65,dataSEC,4,FALSE)</f>
        <v>#N/A</v>
      </c>
      <c r="T65" s="6" t="e">
        <f t="shared" si="49"/>
        <v>#N/A</v>
      </c>
      <c r="U65" s="6" t="e">
        <f t="shared" si="51"/>
        <v>#N/A</v>
      </c>
      <c r="V65" s="6" t="e">
        <f t="shared" si="51"/>
        <v>#N/A</v>
      </c>
      <c r="W65" s="6" t="e">
        <f t="shared" si="51"/>
        <v>#N/A</v>
      </c>
      <c r="X65" s="6" t="e">
        <f t="shared" si="51"/>
        <v>#N/A</v>
      </c>
      <c r="Y65" s="6" t="e">
        <f t="shared" si="51"/>
        <v>#N/A</v>
      </c>
      <c r="Z65" s="6" t="e">
        <f t="shared" si="51"/>
        <v>#N/A</v>
      </c>
      <c r="AA65" s="6" t="e">
        <f t="shared" si="51"/>
        <v>#N/A</v>
      </c>
      <c r="AB65" s="6" t="e">
        <f t="shared" si="51"/>
        <v>#N/A</v>
      </c>
      <c r="AC65" s="6" t="e">
        <f t="shared" si="32"/>
        <v>#N/A</v>
      </c>
      <c r="AD65" s="6" t="e">
        <f t="shared" si="33"/>
        <v>#N/A</v>
      </c>
      <c r="AE65" s="6" t="e">
        <f t="shared" si="34"/>
        <v>#N/A</v>
      </c>
      <c r="AF65" s="6" t="e">
        <f t="shared" si="35"/>
        <v>#N/A</v>
      </c>
      <c r="AG65" s="6" t="e">
        <f t="shared" si="47"/>
        <v>#N/A</v>
      </c>
      <c r="AH65" s="6" t="e">
        <f t="shared" si="47"/>
        <v>#N/A</v>
      </c>
      <c r="AI65" s="6" t="e">
        <f t="shared" si="47"/>
        <v>#N/A</v>
      </c>
      <c r="AJ65" s="6" t="e">
        <f t="shared" si="47"/>
        <v>#N/A</v>
      </c>
      <c r="AK65" s="6" t="e">
        <f t="shared" si="48"/>
        <v>#N/A</v>
      </c>
      <c r="AL65" s="6" t="e">
        <f t="shared" si="48"/>
        <v>#N/A</v>
      </c>
      <c r="AM65" s="6" t="e">
        <f t="shared" si="48"/>
        <v>#N/A</v>
      </c>
      <c r="AN65" s="6" t="e">
        <f t="shared" si="48"/>
        <v>#N/A</v>
      </c>
      <c r="AO65" s="6" t="e">
        <f t="shared" si="48"/>
        <v>#N/A</v>
      </c>
      <c r="AP65" s="6" t="e">
        <f t="shared" si="48"/>
        <v>#N/A</v>
      </c>
      <c r="AQ65" s="6" t="e">
        <f t="shared" si="48"/>
        <v>#N/A</v>
      </c>
      <c r="AR65" s="6" t="e">
        <f t="shared" si="48"/>
        <v>#N/A</v>
      </c>
      <c r="AS65" s="6" t="e">
        <f t="shared" si="48"/>
        <v>#N/A</v>
      </c>
      <c r="AT65" s="6" t="e">
        <f t="shared" si="48"/>
        <v>#N/A</v>
      </c>
      <c r="AU65" s="6" t="e">
        <f t="shared" si="48"/>
        <v>#N/A</v>
      </c>
      <c r="AV65" s="6" t="e">
        <f t="shared" si="48"/>
        <v>#N/A</v>
      </c>
      <c r="AW65" s="6" t="e">
        <f t="shared" si="48"/>
        <v>#N/A</v>
      </c>
      <c r="AX65" s="6" t="e">
        <f t="shared" si="48"/>
        <v>#N/A</v>
      </c>
      <c r="AY65" s="6" t="e">
        <f t="shared" si="48"/>
        <v>#N/A</v>
      </c>
      <c r="AZ65" s="6" t="e">
        <f t="shared" si="48"/>
        <v>#N/A</v>
      </c>
      <c r="BA65" s="6" t="e">
        <f t="shared" si="48"/>
        <v>#N/A</v>
      </c>
      <c r="BB65" s="6" t="e">
        <f t="shared" si="48"/>
        <v>#N/A</v>
      </c>
      <c r="BC65" s="6" t="e">
        <f t="shared" si="48"/>
        <v>#N/A</v>
      </c>
    </row>
    <row r="66" spans="1:55" x14ac:dyDescent="0.2">
      <c r="A66" s="6">
        <v>64</v>
      </c>
      <c r="B66" s="25" t="b">
        <v>1</v>
      </c>
      <c r="C66" t="s">
        <v>1037</v>
      </c>
      <c r="D66" s="6" t="s">
        <v>602</v>
      </c>
      <c r="E66" s="6" t="s">
        <v>350</v>
      </c>
      <c r="F66">
        <v>6</v>
      </c>
      <c r="G66" s="12">
        <v>9</v>
      </c>
      <c r="H66" s="6">
        <f t="shared" si="44"/>
        <v>13.807</v>
      </c>
      <c r="I66" s="6" t="e">
        <f t="shared" si="52"/>
        <v>#N/A</v>
      </c>
      <c r="J66" s="6" t="e">
        <f t="shared" si="53"/>
        <v>#N/A</v>
      </c>
      <c r="K66" s="6" t="e">
        <f t="shared" si="54"/>
        <v>#N/A</v>
      </c>
      <c r="L66" s="6" t="e">
        <f t="shared" si="50"/>
        <v>#N/A</v>
      </c>
      <c r="M66" s="6" t="e">
        <f t="shared" si="50"/>
        <v>#N/A</v>
      </c>
      <c r="N66" s="6" t="e">
        <f t="shared" si="50"/>
        <v>#N/A</v>
      </c>
      <c r="O66" s="6" t="e">
        <f t="shared" si="50"/>
        <v>#N/A</v>
      </c>
      <c r="P66" s="6" t="e">
        <f t="shared" si="50"/>
        <v>#N/A</v>
      </c>
      <c r="Q66" s="6" t="e">
        <f t="shared" si="55"/>
        <v>#N/A</v>
      </c>
      <c r="R66" s="6" t="e">
        <f t="shared" si="56"/>
        <v>#N/A</v>
      </c>
      <c r="S66" s="6" t="e">
        <f t="shared" si="57"/>
        <v>#N/A</v>
      </c>
      <c r="T66" s="6" t="e">
        <f t="shared" si="49"/>
        <v>#N/A</v>
      </c>
      <c r="U66" s="6" t="e">
        <f t="shared" si="51"/>
        <v>#N/A</v>
      </c>
      <c r="V66" s="6" t="e">
        <f t="shared" si="51"/>
        <v>#N/A</v>
      </c>
      <c r="W66" s="6" t="e">
        <f t="shared" si="51"/>
        <v>#N/A</v>
      </c>
      <c r="X66" s="6" t="e">
        <f t="shared" si="51"/>
        <v>#N/A</v>
      </c>
      <c r="Y66" s="6" t="e">
        <f t="shared" si="51"/>
        <v>#N/A</v>
      </c>
      <c r="Z66" s="6" t="e">
        <f t="shared" si="51"/>
        <v>#N/A</v>
      </c>
      <c r="AA66" s="6" t="e">
        <f t="shared" si="51"/>
        <v>#N/A</v>
      </c>
      <c r="AB66" s="6" t="e">
        <f t="shared" si="51"/>
        <v>#N/A</v>
      </c>
      <c r="AC66" s="6" t="e">
        <f t="shared" si="32"/>
        <v>#N/A</v>
      </c>
      <c r="AD66" s="6" t="e">
        <f t="shared" si="33"/>
        <v>#N/A</v>
      </c>
      <c r="AE66" s="6" t="e">
        <f t="shared" si="34"/>
        <v>#N/A</v>
      </c>
      <c r="AF66" s="6" t="e">
        <f t="shared" si="35"/>
        <v>#N/A</v>
      </c>
      <c r="AG66" s="6" t="e">
        <f t="shared" si="47"/>
        <v>#N/A</v>
      </c>
      <c r="AH66" s="6" t="e">
        <f t="shared" si="47"/>
        <v>#N/A</v>
      </c>
      <c r="AI66" s="6" t="e">
        <f t="shared" si="47"/>
        <v>#N/A</v>
      </c>
      <c r="AJ66" s="6" t="e">
        <f t="shared" si="47"/>
        <v>#N/A</v>
      </c>
      <c r="AK66" s="6" t="e">
        <f t="shared" si="48"/>
        <v>#N/A</v>
      </c>
      <c r="AL66" s="6" t="e">
        <f t="shared" si="48"/>
        <v>#N/A</v>
      </c>
      <c r="AM66" s="6" t="e">
        <f t="shared" si="48"/>
        <v>#N/A</v>
      </c>
      <c r="AN66" s="6" t="e">
        <f t="shared" si="48"/>
        <v>#N/A</v>
      </c>
      <c r="AO66" s="6" t="e">
        <f t="shared" si="48"/>
        <v>#N/A</v>
      </c>
      <c r="AP66" s="6" t="e">
        <f t="shared" si="48"/>
        <v>#N/A</v>
      </c>
      <c r="AQ66" s="6" t="e">
        <f t="shared" si="48"/>
        <v>#N/A</v>
      </c>
      <c r="AR66" s="6" t="e">
        <f t="shared" si="48"/>
        <v>#N/A</v>
      </c>
      <c r="AS66" s="6" t="e">
        <f t="shared" si="48"/>
        <v>#N/A</v>
      </c>
      <c r="AT66" s="6" t="e">
        <f t="shared" si="48"/>
        <v>#N/A</v>
      </c>
      <c r="AU66" s="6" t="e">
        <f t="shared" si="48"/>
        <v>#N/A</v>
      </c>
      <c r="AV66" s="6" t="e">
        <f t="shared" si="48"/>
        <v>#N/A</v>
      </c>
      <c r="AW66" s="6" t="e">
        <f t="shared" si="48"/>
        <v>#N/A</v>
      </c>
      <c r="AX66" s="6" t="e">
        <f t="shared" si="48"/>
        <v>#N/A</v>
      </c>
      <c r="AY66" s="6" t="e">
        <f t="shared" si="48"/>
        <v>#N/A</v>
      </c>
      <c r="AZ66" s="6" t="e">
        <f t="shared" si="48"/>
        <v>#N/A</v>
      </c>
      <c r="BA66" s="6" t="e">
        <f t="shared" si="48"/>
        <v>#N/A</v>
      </c>
      <c r="BB66" s="6" t="e">
        <f t="shared" si="48"/>
        <v>#N/A</v>
      </c>
      <c r="BC66" s="6" t="e">
        <f t="shared" si="48"/>
        <v>#N/A</v>
      </c>
    </row>
    <row r="67" spans="1:55" x14ac:dyDescent="0.2">
      <c r="A67" s="6">
        <v>65</v>
      </c>
      <c r="B67" s="25" t="b">
        <v>1</v>
      </c>
      <c r="C67" t="s">
        <v>1040</v>
      </c>
      <c r="D67" s="6" t="s">
        <v>602</v>
      </c>
      <c r="E67" s="6" t="s">
        <v>350</v>
      </c>
      <c r="F67">
        <v>6</v>
      </c>
      <c r="G67" s="12">
        <v>15</v>
      </c>
      <c r="H67" s="6">
        <f t="shared" si="44"/>
        <v>14.044</v>
      </c>
      <c r="I67" s="6" t="e">
        <f t="shared" si="52"/>
        <v>#N/A</v>
      </c>
      <c r="J67" s="6" t="e">
        <f t="shared" si="53"/>
        <v>#N/A</v>
      </c>
      <c r="K67" s="6" t="e">
        <f t="shared" si="54"/>
        <v>#N/A</v>
      </c>
      <c r="L67" s="6" t="e">
        <f t="shared" si="50"/>
        <v>#N/A</v>
      </c>
      <c r="M67" s="6" t="e">
        <f t="shared" si="50"/>
        <v>#N/A</v>
      </c>
      <c r="N67" s="6" t="e">
        <f t="shared" si="50"/>
        <v>#N/A</v>
      </c>
      <c r="O67" s="6" t="e">
        <f t="shared" si="50"/>
        <v>#N/A</v>
      </c>
      <c r="P67" s="6" t="e">
        <f t="shared" si="50"/>
        <v>#N/A</v>
      </c>
      <c r="Q67" s="6" t="e">
        <f t="shared" si="55"/>
        <v>#N/A</v>
      </c>
      <c r="R67" s="6" t="e">
        <f t="shared" si="56"/>
        <v>#N/A</v>
      </c>
      <c r="S67" s="6" t="e">
        <f t="shared" si="57"/>
        <v>#N/A</v>
      </c>
      <c r="T67" s="6" t="e">
        <f t="shared" si="49"/>
        <v>#N/A</v>
      </c>
      <c r="U67" s="6" t="e">
        <f t="shared" si="51"/>
        <v>#N/A</v>
      </c>
      <c r="V67" s="6" t="e">
        <f t="shared" si="51"/>
        <v>#N/A</v>
      </c>
      <c r="W67" s="6" t="e">
        <f t="shared" si="51"/>
        <v>#N/A</v>
      </c>
      <c r="X67" s="6" t="e">
        <f t="shared" si="51"/>
        <v>#N/A</v>
      </c>
      <c r="Y67" s="6" t="e">
        <f t="shared" si="51"/>
        <v>#N/A</v>
      </c>
      <c r="Z67" s="6" t="e">
        <f t="shared" si="51"/>
        <v>#N/A</v>
      </c>
      <c r="AA67" s="6" t="e">
        <f t="shared" si="51"/>
        <v>#N/A</v>
      </c>
      <c r="AB67" s="6" t="e">
        <f t="shared" si="51"/>
        <v>#N/A</v>
      </c>
      <c r="AC67" s="6" t="e">
        <f t="shared" si="32"/>
        <v>#N/A</v>
      </c>
      <c r="AD67" s="6" t="e">
        <f t="shared" si="33"/>
        <v>#N/A</v>
      </c>
      <c r="AE67" s="6" t="e">
        <f t="shared" si="34"/>
        <v>#N/A</v>
      </c>
      <c r="AF67" s="6" t="e">
        <f t="shared" si="35"/>
        <v>#N/A</v>
      </c>
      <c r="AG67" s="6" t="e">
        <f t="shared" si="47"/>
        <v>#N/A</v>
      </c>
      <c r="AH67" s="6" t="e">
        <f t="shared" si="47"/>
        <v>#N/A</v>
      </c>
      <c r="AI67" s="6" t="e">
        <f t="shared" si="47"/>
        <v>#N/A</v>
      </c>
      <c r="AJ67" s="6" t="e">
        <f t="shared" si="47"/>
        <v>#N/A</v>
      </c>
      <c r="AK67" s="6" t="e">
        <f t="shared" si="48"/>
        <v>#N/A</v>
      </c>
      <c r="AL67" s="6" t="e">
        <f t="shared" si="48"/>
        <v>#N/A</v>
      </c>
      <c r="AM67" s="6" t="e">
        <f t="shared" si="48"/>
        <v>#N/A</v>
      </c>
      <c r="AN67" s="6" t="e">
        <f t="shared" si="48"/>
        <v>#N/A</v>
      </c>
      <c r="AO67" s="6" t="e">
        <f t="shared" si="48"/>
        <v>#N/A</v>
      </c>
      <c r="AP67" s="6" t="e">
        <f t="shared" si="48"/>
        <v>#N/A</v>
      </c>
      <c r="AQ67" s="6" t="e">
        <f t="shared" si="48"/>
        <v>#N/A</v>
      </c>
      <c r="AR67" s="6" t="e">
        <f t="shared" si="48"/>
        <v>#N/A</v>
      </c>
      <c r="AS67" s="6" t="e">
        <f t="shared" si="48"/>
        <v>#N/A</v>
      </c>
      <c r="AT67" s="6" t="e">
        <f t="shared" si="48"/>
        <v>#N/A</v>
      </c>
      <c r="AU67" s="6" t="e">
        <f t="shared" si="48"/>
        <v>#N/A</v>
      </c>
      <c r="AV67" s="6" t="e">
        <f t="shared" si="48"/>
        <v>#N/A</v>
      </c>
      <c r="AW67" s="6" t="e">
        <f t="shared" si="48"/>
        <v>#N/A</v>
      </c>
      <c r="AX67" s="6" t="e">
        <f t="shared" si="48"/>
        <v>#N/A</v>
      </c>
      <c r="AY67" s="6" t="e">
        <f t="shared" si="48"/>
        <v>#N/A</v>
      </c>
      <c r="AZ67" s="6" t="e">
        <f t="shared" si="48"/>
        <v>#N/A</v>
      </c>
      <c r="BA67" s="6" t="e">
        <f t="shared" si="48"/>
        <v>#N/A</v>
      </c>
      <c r="BB67" s="6" t="e">
        <f t="shared" si="48"/>
        <v>#N/A</v>
      </c>
      <c r="BC67" s="6" t="e">
        <f t="shared" si="48"/>
        <v>#N/A</v>
      </c>
    </row>
    <row r="68" spans="1:55" x14ac:dyDescent="0.2">
      <c r="A68" s="6">
        <v>66</v>
      </c>
      <c r="B68" s="25" t="b">
        <v>1</v>
      </c>
      <c r="C68" t="s">
        <v>1061</v>
      </c>
      <c r="D68" s="6" t="s">
        <v>602</v>
      </c>
      <c r="E68" s="6" t="s">
        <v>350</v>
      </c>
      <c r="F68">
        <v>6.5</v>
      </c>
      <c r="G68" s="12">
        <v>15</v>
      </c>
      <c r="H68" s="6">
        <f t="shared" si="44"/>
        <v>14.331</v>
      </c>
      <c r="I68" s="6" t="e">
        <f t="shared" si="52"/>
        <v>#N/A</v>
      </c>
      <c r="J68" s="6" t="e">
        <f t="shared" si="53"/>
        <v>#N/A</v>
      </c>
      <c r="K68" s="6" t="e">
        <f t="shared" si="54"/>
        <v>#N/A</v>
      </c>
      <c r="L68" s="6" t="e">
        <f t="shared" si="50"/>
        <v>#N/A</v>
      </c>
      <c r="M68" s="6" t="e">
        <f t="shared" si="50"/>
        <v>#N/A</v>
      </c>
      <c r="N68" s="6" t="e">
        <f t="shared" si="50"/>
        <v>#N/A</v>
      </c>
      <c r="O68" s="6" t="e">
        <f t="shared" si="50"/>
        <v>#N/A</v>
      </c>
      <c r="P68" s="6" t="e">
        <f t="shared" si="50"/>
        <v>#N/A</v>
      </c>
      <c r="Q68" s="6" t="e">
        <f t="shared" si="55"/>
        <v>#N/A</v>
      </c>
      <c r="R68" s="6" t="e">
        <f t="shared" si="56"/>
        <v>#N/A</v>
      </c>
      <c r="S68" s="6" t="e">
        <f t="shared" si="57"/>
        <v>#N/A</v>
      </c>
      <c r="T68" s="6" t="e">
        <f t="shared" si="49"/>
        <v>#N/A</v>
      </c>
      <c r="U68" s="6" t="e">
        <f t="shared" si="51"/>
        <v>#N/A</v>
      </c>
      <c r="V68" s="6" t="e">
        <f t="shared" si="51"/>
        <v>#N/A</v>
      </c>
      <c r="W68" s="6" t="e">
        <f t="shared" si="51"/>
        <v>#N/A</v>
      </c>
      <c r="X68" s="6" t="e">
        <f t="shared" si="51"/>
        <v>#N/A</v>
      </c>
      <c r="Y68" s="6" t="e">
        <f t="shared" si="51"/>
        <v>#N/A</v>
      </c>
      <c r="Z68" s="6" t="e">
        <f t="shared" si="51"/>
        <v>#N/A</v>
      </c>
      <c r="AA68" s="6" t="e">
        <f t="shared" si="51"/>
        <v>#N/A</v>
      </c>
      <c r="AB68" s="6" t="e">
        <f t="shared" si="51"/>
        <v>#N/A</v>
      </c>
      <c r="AC68" s="6" t="e">
        <f t="shared" si="32"/>
        <v>#N/A</v>
      </c>
      <c r="AD68" s="6" t="e">
        <f t="shared" si="33"/>
        <v>#N/A</v>
      </c>
      <c r="AE68" s="6" t="e">
        <f t="shared" si="34"/>
        <v>#N/A</v>
      </c>
      <c r="AF68" s="6" t="e">
        <f t="shared" si="35"/>
        <v>#N/A</v>
      </c>
      <c r="AG68" s="6" t="e">
        <f t="shared" si="47"/>
        <v>#N/A</v>
      </c>
      <c r="AH68" s="6" t="e">
        <f t="shared" si="47"/>
        <v>#N/A</v>
      </c>
      <c r="AI68" s="6" t="e">
        <f t="shared" si="47"/>
        <v>#N/A</v>
      </c>
      <c r="AJ68" s="6" t="e">
        <f t="shared" si="47"/>
        <v>#N/A</v>
      </c>
      <c r="AK68" s="6" t="e">
        <f t="shared" si="48"/>
        <v>#N/A</v>
      </c>
      <c r="AL68" s="6" t="e">
        <f t="shared" si="48"/>
        <v>#N/A</v>
      </c>
      <c r="AM68" s="6" t="e">
        <f t="shared" si="48"/>
        <v>#N/A</v>
      </c>
      <c r="AN68" s="6" t="e">
        <f t="shared" si="48"/>
        <v>#N/A</v>
      </c>
      <c r="AO68" s="6" t="e">
        <f t="shared" si="48"/>
        <v>#N/A</v>
      </c>
      <c r="AP68" s="6" t="e">
        <f t="shared" si="48"/>
        <v>#N/A</v>
      </c>
      <c r="AQ68" s="6" t="e">
        <f t="shared" si="48"/>
        <v>#N/A</v>
      </c>
      <c r="AR68" s="6" t="e">
        <f t="shared" si="48"/>
        <v>#N/A</v>
      </c>
      <c r="AS68" s="6" t="e">
        <f t="shared" si="48"/>
        <v>#N/A</v>
      </c>
      <c r="AT68" s="6" t="e">
        <f t="shared" si="48"/>
        <v>#N/A</v>
      </c>
      <c r="AU68" s="6" t="e">
        <f t="shared" si="48"/>
        <v>#N/A</v>
      </c>
      <c r="AV68" s="6" t="e">
        <f t="shared" si="48"/>
        <v>#N/A</v>
      </c>
      <c r="AW68" s="6" t="e">
        <f t="shared" si="48"/>
        <v>#N/A</v>
      </c>
      <c r="AX68" s="6" t="e">
        <f t="shared" si="48"/>
        <v>#N/A</v>
      </c>
      <c r="AY68" s="6" t="e">
        <f t="shared" si="48"/>
        <v>#N/A</v>
      </c>
      <c r="AZ68" s="6" t="e">
        <f t="shared" si="48"/>
        <v>#N/A</v>
      </c>
      <c r="BA68" s="6" t="e">
        <f t="shared" si="48"/>
        <v>#N/A</v>
      </c>
      <c r="BB68" s="6" t="e">
        <f t="shared" si="48"/>
        <v>#N/A</v>
      </c>
      <c r="BC68" s="6" t="e">
        <f t="shared" si="48"/>
        <v>#N/A</v>
      </c>
    </row>
    <row r="69" spans="1:55" x14ac:dyDescent="0.2">
      <c r="A69" s="6">
        <v>67</v>
      </c>
      <c r="B69" s="25" t="b">
        <v>1</v>
      </c>
      <c r="C69" t="s">
        <v>1064</v>
      </c>
      <c r="D69" s="6" t="s">
        <v>602</v>
      </c>
      <c r="E69" s="6" t="s">
        <v>350</v>
      </c>
      <c r="F69">
        <v>6</v>
      </c>
      <c r="G69" s="12">
        <v>9</v>
      </c>
      <c r="H69" s="6">
        <f t="shared" si="44"/>
        <v>13.287000000000001</v>
      </c>
      <c r="I69" s="6" t="e">
        <f t="shared" si="52"/>
        <v>#N/A</v>
      </c>
      <c r="J69" s="6" t="e">
        <f t="shared" si="53"/>
        <v>#N/A</v>
      </c>
      <c r="K69" s="6" t="e">
        <f t="shared" si="54"/>
        <v>#N/A</v>
      </c>
      <c r="L69" s="6" t="e">
        <f t="shared" si="50"/>
        <v>#N/A</v>
      </c>
      <c r="M69" s="6" t="e">
        <f t="shared" si="50"/>
        <v>#N/A</v>
      </c>
      <c r="N69" s="6" t="e">
        <f t="shared" si="50"/>
        <v>#N/A</v>
      </c>
      <c r="O69" s="6" t="e">
        <f t="shared" si="50"/>
        <v>#N/A</v>
      </c>
      <c r="P69" s="6" t="e">
        <f t="shared" si="50"/>
        <v>#N/A</v>
      </c>
      <c r="Q69" s="6" t="e">
        <f t="shared" si="55"/>
        <v>#N/A</v>
      </c>
      <c r="R69" s="6" t="e">
        <f t="shared" si="56"/>
        <v>#N/A</v>
      </c>
      <c r="S69" s="6" t="e">
        <f t="shared" si="57"/>
        <v>#N/A</v>
      </c>
      <c r="T69" s="6" t="e">
        <f t="shared" si="49"/>
        <v>#N/A</v>
      </c>
      <c r="U69" s="6" t="e">
        <f t="shared" si="51"/>
        <v>#N/A</v>
      </c>
      <c r="V69" s="6" t="e">
        <f t="shared" si="51"/>
        <v>#N/A</v>
      </c>
      <c r="W69" s="6" t="e">
        <f t="shared" si="51"/>
        <v>#N/A</v>
      </c>
      <c r="X69" s="6" t="e">
        <f t="shared" si="51"/>
        <v>#N/A</v>
      </c>
      <c r="Y69" s="6" t="e">
        <f t="shared" si="51"/>
        <v>#N/A</v>
      </c>
      <c r="Z69" s="6" t="e">
        <f t="shared" si="51"/>
        <v>#N/A</v>
      </c>
      <c r="AA69" s="6" t="e">
        <f t="shared" si="51"/>
        <v>#N/A</v>
      </c>
      <c r="AB69" s="6" t="e">
        <f t="shared" si="51"/>
        <v>#N/A</v>
      </c>
      <c r="AC69" s="6" t="e">
        <f t="shared" si="32"/>
        <v>#N/A</v>
      </c>
      <c r="AD69" s="6" t="e">
        <f t="shared" si="33"/>
        <v>#N/A</v>
      </c>
      <c r="AE69" s="6" t="e">
        <f t="shared" si="34"/>
        <v>#N/A</v>
      </c>
      <c r="AF69" s="6" t="e">
        <f t="shared" si="35"/>
        <v>#N/A</v>
      </c>
      <c r="AG69" s="6" t="e">
        <f t="shared" si="47"/>
        <v>#N/A</v>
      </c>
      <c r="AH69" s="6" t="e">
        <f t="shared" si="47"/>
        <v>#N/A</v>
      </c>
      <c r="AI69" s="6" t="e">
        <f t="shared" si="47"/>
        <v>#N/A</v>
      </c>
      <c r="AJ69" s="6" t="e">
        <f t="shared" si="47"/>
        <v>#N/A</v>
      </c>
      <c r="AK69" s="6" t="e">
        <f t="shared" si="48"/>
        <v>#N/A</v>
      </c>
      <c r="AL69" s="6" t="e">
        <f t="shared" si="48"/>
        <v>#N/A</v>
      </c>
      <c r="AM69" s="6" t="e">
        <f t="shared" si="48"/>
        <v>#N/A</v>
      </c>
      <c r="AN69" s="6" t="e">
        <f t="shared" si="48"/>
        <v>#N/A</v>
      </c>
      <c r="AO69" s="6" t="e">
        <f t="shared" si="48"/>
        <v>#N/A</v>
      </c>
      <c r="AP69" s="6" t="e">
        <f t="shared" si="48"/>
        <v>#N/A</v>
      </c>
      <c r="AQ69" s="6" t="e">
        <f t="shared" si="48"/>
        <v>#N/A</v>
      </c>
      <c r="AR69" s="6" t="e">
        <f t="shared" si="48"/>
        <v>#N/A</v>
      </c>
      <c r="AS69" s="6" t="e">
        <f t="shared" si="48"/>
        <v>#N/A</v>
      </c>
      <c r="AT69" s="6" t="e">
        <f t="shared" si="48"/>
        <v>#N/A</v>
      </c>
      <c r="AU69" s="6" t="e">
        <f t="shared" si="48"/>
        <v>#N/A</v>
      </c>
      <c r="AV69" s="6" t="e">
        <f t="shared" si="48"/>
        <v>#N/A</v>
      </c>
      <c r="AW69" s="6" t="e">
        <f t="shared" si="48"/>
        <v>#N/A</v>
      </c>
      <c r="AX69" s="6" t="e">
        <f t="shared" si="48"/>
        <v>#N/A</v>
      </c>
      <c r="AY69" s="6" t="e">
        <f t="shared" si="48"/>
        <v>#N/A</v>
      </c>
      <c r="AZ69" s="6" t="e">
        <f t="shared" si="48"/>
        <v>#N/A</v>
      </c>
      <c r="BA69" s="6" t="e">
        <f t="shared" si="48"/>
        <v>#N/A</v>
      </c>
      <c r="BB69" s="6" t="e">
        <f t="shared" si="48"/>
        <v>#N/A</v>
      </c>
      <c r="BC69" s="6" t="e">
        <f t="shared" si="48"/>
        <v>#N/A</v>
      </c>
    </row>
    <row r="70" spans="1:55" x14ac:dyDescent="0.2">
      <c r="A70" s="6">
        <v>68</v>
      </c>
      <c r="B70" s="25" t="b">
        <v>1</v>
      </c>
      <c r="C70" t="s">
        <v>1046</v>
      </c>
      <c r="D70" s="6" t="s">
        <v>602</v>
      </c>
      <c r="E70" s="6" t="s">
        <v>350</v>
      </c>
      <c r="F70">
        <v>7</v>
      </c>
      <c r="G70" s="12">
        <v>3</v>
      </c>
      <c r="H70" s="6">
        <f t="shared" si="44"/>
        <v>4.6589999999999998</v>
      </c>
      <c r="I70" s="6" t="e">
        <f t="shared" si="52"/>
        <v>#N/A</v>
      </c>
      <c r="J70" s="6" t="e">
        <f t="shared" si="53"/>
        <v>#N/A</v>
      </c>
      <c r="K70" s="6" t="e">
        <f t="shared" si="54"/>
        <v>#N/A</v>
      </c>
      <c r="L70" s="6" t="e">
        <f t="shared" si="50"/>
        <v>#N/A</v>
      </c>
      <c r="M70" s="6" t="e">
        <f t="shared" si="50"/>
        <v>#N/A</v>
      </c>
      <c r="N70" s="6" t="e">
        <f t="shared" si="50"/>
        <v>#N/A</v>
      </c>
      <c r="O70" s="6" t="e">
        <f t="shared" si="50"/>
        <v>#N/A</v>
      </c>
      <c r="P70" s="6" t="e">
        <f t="shared" si="50"/>
        <v>#N/A</v>
      </c>
      <c r="Q70" s="6" t="e">
        <f t="shared" si="55"/>
        <v>#N/A</v>
      </c>
      <c r="R70" s="6" t="e">
        <f t="shared" si="56"/>
        <v>#N/A</v>
      </c>
      <c r="S70" s="6" t="e">
        <f t="shared" si="57"/>
        <v>#N/A</v>
      </c>
      <c r="T70" s="6" t="e">
        <f t="shared" si="49"/>
        <v>#N/A</v>
      </c>
      <c r="U70" s="6" t="e">
        <f t="shared" si="51"/>
        <v>#N/A</v>
      </c>
      <c r="V70" s="6" t="e">
        <f t="shared" si="51"/>
        <v>#N/A</v>
      </c>
      <c r="W70" s="6" t="e">
        <f t="shared" si="51"/>
        <v>#N/A</v>
      </c>
      <c r="X70" s="6" t="e">
        <f t="shared" si="51"/>
        <v>#N/A</v>
      </c>
      <c r="Y70" s="6" t="e">
        <f t="shared" si="51"/>
        <v>#N/A</v>
      </c>
      <c r="Z70" s="6" t="e">
        <f t="shared" si="51"/>
        <v>#N/A</v>
      </c>
      <c r="AA70" s="6" t="e">
        <f t="shared" si="51"/>
        <v>#N/A</v>
      </c>
      <c r="AB70" s="6" t="e">
        <f t="shared" si="51"/>
        <v>#N/A</v>
      </c>
      <c r="AC70" s="6" t="e">
        <f t="shared" si="32"/>
        <v>#N/A</v>
      </c>
      <c r="AD70" s="6" t="e">
        <f t="shared" si="33"/>
        <v>#N/A</v>
      </c>
      <c r="AE70" s="6" t="e">
        <f t="shared" si="34"/>
        <v>#N/A</v>
      </c>
      <c r="AF70" s="6" t="e">
        <f t="shared" si="35"/>
        <v>#N/A</v>
      </c>
      <c r="AG70" s="6" t="e">
        <f t="shared" si="47"/>
        <v>#N/A</v>
      </c>
      <c r="AH70" s="6" t="e">
        <f t="shared" si="47"/>
        <v>#N/A</v>
      </c>
      <c r="AI70" s="6" t="e">
        <f t="shared" si="47"/>
        <v>#N/A</v>
      </c>
      <c r="AJ70" s="6" t="e">
        <f t="shared" si="47"/>
        <v>#N/A</v>
      </c>
      <c r="AK70" s="6" t="e">
        <f t="shared" si="48"/>
        <v>#N/A</v>
      </c>
      <c r="AL70" s="6" t="e">
        <f t="shared" si="48"/>
        <v>#N/A</v>
      </c>
      <c r="AM70" s="6" t="e">
        <f t="shared" si="48"/>
        <v>#N/A</v>
      </c>
      <c r="AN70" s="6" t="e">
        <f t="shared" si="48"/>
        <v>#N/A</v>
      </c>
      <c r="AO70" s="6" t="e">
        <f t="shared" si="48"/>
        <v>#N/A</v>
      </c>
      <c r="AP70" s="6" t="e">
        <f t="shared" si="48"/>
        <v>#N/A</v>
      </c>
      <c r="AQ70" s="6" t="e">
        <f t="shared" si="48"/>
        <v>#N/A</v>
      </c>
      <c r="AR70" s="6" t="e">
        <f t="shared" si="48"/>
        <v>#N/A</v>
      </c>
      <c r="AS70" s="6" t="e">
        <f t="shared" ref="AS70:BC79" si="58">VLOOKUP($C70,data_Gmap,COLUMN()-COLUMN($AK$2)+4,FALSE)</f>
        <v>#N/A</v>
      </c>
      <c r="AT70" s="6" t="e">
        <f t="shared" si="58"/>
        <v>#N/A</v>
      </c>
      <c r="AU70" s="6" t="e">
        <f t="shared" si="58"/>
        <v>#N/A</v>
      </c>
      <c r="AV70" s="6" t="e">
        <f t="shared" si="58"/>
        <v>#N/A</v>
      </c>
      <c r="AW70" s="6" t="e">
        <f t="shared" si="58"/>
        <v>#N/A</v>
      </c>
      <c r="AX70" s="6" t="e">
        <f t="shared" si="58"/>
        <v>#N/A</v>
      </c>
      <c r="AY70" s="6" t="e">
        <f t="shared" si="58"/>
        <v>#N/A</v>
      </c>
      <c r="AZ70" s="6" t="e">
        <f t="shared" si="58"/>
        <v>#N/A</v>
      </c>
      <c r="BA70" s="6" t="e">
        <f t="shared" si="58"/>
        <v>#N/A</v>
      </c>
      <c r="BB70" s="6" t="e">
        <f t="shared" si="58"/>
        <v>#N/A</v>
      </c>
      <c r="BC70" s="6" t="e">
        <f t="shared" si="58"/>
        <v>#N/A</v>
      </c>
    </row>
    <row r="71" spans="1:55" x14ac:dyDescent="0.2">
      <c r="A71" s="6">
        <v>69</v>
      </c>
      <c r="B71" s="25" t="b">
        <v>1</v>
      </c>
      <c r="C71" t="s">
        <v>1058</v>
      </c>
      <c r="D71" s="6" t="s">
        <v>602</v>
      </c>
      <c r="E71" s="6" t="s">
        <v>350</v>
      </c>
      <c r="F71">
        <v>6</v>
      </c>
      <c r="G71" s="12">
        <v>15</v>
      </c>
      <c r="H71" s="6">
        <f t="shared" si="44"/>
        <v>14.24</v>
      </c>
      <c r="I71" s="6" t="e">
        <f t="shared" si="52"/>
        <v>#N/A</v>
      </c>
      <c r="J71" s="6" t="e">
        <f t="shared" si="53"/>
        <v>#N/A</v>
      </c>
      <c r="K71" s="6" t="e">
        <f t="shared" si="54"/>
        <v>#N/A</v>
      </c>
      <c r="L71" s="6" t="e">
        <f t="shared" si="50"/>
        <v>#N/A</v>
      </c>
      <c r="M71" s="6" t="e">
        <f t="shared" si="50"/>
        <v>#N/A</v>
      </c>
      <c r="N71" s="6" t="e">
        <f t="shared" si="50"/>
        <v>#N/A</v>
      </c>
      <c r="O71" s="6" t="e">
        <f t="shared" si="50"/>
        <v>#N/A</v>
      </c>
      <c r="P71" s="6" t="e">
        <f t="shared" si="50"/>
        <v>#N/A</v>
      </c>
      <c r="Q71" s="6" t="e">
        <f t="shared" si="55"/>
        <v>#N/A</v>
      </c>
      <c r="R71" s="6" t="e">
        <f t="shared" si="56"/>
        <v>#N/A</v>
      </c>
      <c r="S71" s="6" t="e">
        <f t="shared" si="57"/>
        <v>#N/A</v>
      </c>
      <c r="T71" s="6" t="e">
        <f t="shared" si="49"/>
        <v>#N/A</v>
      </c>
      <c r="U71" s="6" t="e">
        <f t="shared" si="51"/>
        <v>#N/A</v>
      </c>
      <c r="V71" s="6" t="e">
        <f t="shared" si="51"/>
        <v>#N/A</v>
      </c>
      <c r="W71" s="6" t="e">
        <f t="shared" si="51"/>
        <v>#N/A</v>
      </c>
      <c r="X71" s="6" t="e">
        <f t="shared" si="51"/>
        <v>#N/A</v>
      </c>
      <c r="Y71" s="6" t="e">
        <f t="shared" si="51"/>
        <v>#N/A</v>
      </c>
      <c r="Z71" s="6" t="e">
        <f t="shared" si="51"/>
        <v>#N/A</v>
      </c>
      <c r="AA71" s="6" t="e">
        <f t="shared" si="51"/>
        <v>#N/A</v>
      </c>
      <c r="AB71" s="6" t="e">
        <f t="shared" si="51"/>
        <v>#N/A</v>
      </c>
      <c r="AC71" s="6" t="e">
        <f t="shared" si="32"/>
        <v>#N/A</v>
      </c>
      <c r="AD71" s="6" t="e">
        <f t="shared" si="33"/>
        <v>#N/A</v>
      </c>
      <c r="AE71" s="6" t="e">
        <f t="shared" si="34"/>
        <v>#N/A</v>
      </c>
      <c r="AF71" s="6" t="e">
        <f t="shared" si="35"/>
        <v>#N/A</v>
      </c>
      <c r="AG71" s="6" t="e">
        <f t="shared" si="47"/>
        <v>#N/A</v>
      </c>
      <c r="AH71" s="6" t="e">
        <f t="shared" si="47"/>
        <v>#N/A</v>
      </c>
      <c r="AI71" s="6" t="e">
        <f t="shared" si="47"/>
        <v>#N/A</v>
      </c>
      <c r="AJ71" s="6" t="e">
        <f t="shared" si="47"/>
        <v>#N/A</v>
      </c>
      <c r="AK71" s="6" t="e">
        <f t="shared" ref="AK71:AZ79" si="59">VLOOKUP($C71,data_Gmap,COLUMN()-COLUMN($AK$2)+4,FALSE)</f>
        <v>#N/A</v>
      </c>
      <c r="AL71" s="6" t="e">
        <f t="shared" si="59"/>
        <v>#N/A</v>
      </c>
      <c r="AM71" s="6" t="e">
        <f t="shared" si="59"/>
        <v>#N/A</v>
      </c>
      <c r="AN71" s="6" t="e">
        <f t="shared" si="59"/>
        <v>#N/A</v>
      </c>
      <c r="AO71" s="6" t="e">
        <f t="shared" si="59"/>
        <v>#N/A</v>
      </c>
      <c r="AP71" s="6" t="e">
        <f t="shared" si="59"/>
        <v>#N/A</v>
      </c>
      <c r="AQ71" s="6" t="e">
        <f t="shared" si="59"/>
        <v>#N/A</v>
      </c>
      <c r="AR71" s="6" t="e">
        <f t="shared" si="59"/>
        <v>#N/A</v>
      </c>
      <c r="AS71" s="6" t="e">
        <f t="shared" si="59"/>
        <v>#N/A</v>
      </c>
      <c r="AT71" s="6" t="e">
        <f t="shared" si="59"/>
        <v>#N/A</v>
      </c>
      <c r="AU71" s="6" t="e">
        <f t="shared" si="59"/>
        <v>#N/A</v>
      </c>
      <c r="AV71" s="6" t="e">
        <f t="shared" si="59"/>
        <v>#N/A</v>
      </c>
      <c r="AW71" s="6" t="e">
        <f t="shared" si="59"/>
        <v>#N/A</v>
      </c>
      <c r="AX71" s="6" t="e">
        <f t="shared" si="59"/>
        <v>#N/A</v>
      </c>
      <c r="AY71" s="6" t="e">
        <f t="shared" si="59"/>
        <v>#N/A</v>
      </c>
      <c r="AZ71" s="6" t="e">
        <f t="shared" si="59"/>
        <v>#N/A</v>
      </c>
      <c r="BA71" s="6" t="e">
        <f t="shared" si="58"/>
        <v>#N/A</v>
      </c>
      <c r="BB71" s="6" t="e">
        <f t="shared" si="58"/>
        <v>#N/A</v>
      </c>
      <c r="BC71" s="6" t="e">
        <f t="shared" si="58"/>
        <v>#N/A</v>
      </c>
    </row>
    <row r="72" spans="1:55" x14ac:dyDescent="0.2">
      <c r="A72" s="6">
        <v>70</v>
      </c>
      <c r="B72" s="25" t="b">
        <v>1</v>
      </c>
      <c r="C72" t="s">
        <v>1049</v>
      </c>
      <c r="D72" s="6" t="s">
        <v>602</v>
      </c>
      <c r="E72" s="6" t="s">
        <v>350</v>
      </c>
      <c r="F72">
        <v>6.5</v>
      </c>
      <c r="G72" s="12">
        <v>9</v>
      </c>
      <c r="H72" s="6">
        <f t="shared" si="44"/>
        <v>13.785</v>
      </c>
      <c r="I72" s="6" t="e">
        <f t="shared" si="52"/>
        <v>#N/A</v>
      </c>
      <c r="J72" s="6" t="e">
        <f t="shared" si="53"/>
        <v>#N/A</v>
      </c>
      <c r="K72" s="6" t="e">
        <f t="shared" si="54"/>
        <v>#N/A</v>
      </c>
      <c r="L72" s="6" t="e">
        <f t="shared" si="50"/>
        <v>#N/A</v>
      </c>
      <c r="M72" s="6" t="e">
        <f t="shared" si="50"/>
        <v>#N/A</v>
      </c>
      <c r="N72" s="6" t="e">
        <f t="shared" si="50"/>
        <v>#N/A</v>
      </c>
      <c r="O72" s="6" t="e">
        <f t="shared" si="50"/>
        <v>#N/A</v>
      </c>
      <c r="P72" s="6" t="e">
        <f t="shared" si="50"/>
        <v>#N/A</v>
      </c>
      <c r="Q72" s="6" t="e">
        <f t="shared" si="55"/>
        <v>#N/A</v>
      </c>
      <c r="R72" s="6" t="e">
        <f t="shared" si="56"/>
        <v>#N/A</v>
      </c>
      <c r="S72" s="6" t="e">
        <f t="shared" si="57"/>
        <v>#N/A</v>
      </c>
      <c r="T72" s="6" t="e">
        <f t="shared" si="49"/>
        <v>#N/A</v>
      </c>
      <c r="U72" s="6" t="e">
        <f t="shared" si="51"/>
        <v>#N/A</v>
      </c>
      <c r="V72" s="6" t="e">
        <f t="shared" si="51"/>
        <v>#N/A</v>
      </c>
      <c r="W72" s="6" t="e">
        <f t="shared" si="51"/>
        <v>#N/A</v>
      </c>
      <c r="X72" s="6" t="e">
        <f t="shared" si="51"/>
        <v>#N/A</v>
      </c>
      <c r="Y72" s="6" t="e">
        <f t="shared" si="51"/>
        <v>#N/A</v>
      </c>
      <c r="Z72" s="6" t="e">
        <f t="shared" si="51"/>
        <v>#N/A</v>
      </c>
      <c r="AA72" s="6" t="e">
        <f t="shared" si="51"/>
        <v>#N/A</v>
      </c>
      <c r="AB72" s="6" t="e">
        <f t="shared" si="51"/>
        <v>#N/A</v>
      </c>
      <c r="AC72" s="6" t="e">
        <f t="shared" si="32"/>
        <v>#N/A</v>
      </c>
      <c r="AD72" s="6" t="e">
        <f t="shared" si="33"/>
        <v>#N/A</v>
      </c>
      <c r="AE72" s="6" t="e">
        <f t="shared" si="34"/>
        <v>#N/A</v>
      </c>
      <c r="AF72" s="6" t="e">
        <f t="shared" si="35"/>
        <v>#N/A</v>
      </c>
      <c r="AG72" s="6" t="e">
        <f t="shared" si="47"/>
        <v>#N/A</v>
      </c>
      <c r="AH72" s="6" t="e">
        <f t="shared" si="47"/>
        <v>#N/A</v>
      </c>
      <c r="AI72" s="6" t="e">
        <f t="shared" si="47"/>
        <v>#N/A</v>
      </c>
      <c r="AJ72" s="6" t="e">
        <f t="shared" si="47"/>
        <v>#N/A</v>
      </c>
      <c r="AK72" s="6" t="e">
        <f t="shared" si="59"/>
        <v>#N/A</v>
      </c>
      <c r="AL72" s="6" t="e">
        <f t="shared" si="59"/>
        <v>#N/A</v>
      </c>
      <c r="AM72" s="6" t="e">
        <f t="shared" si="59"/>
        <v>#N/A</v>
      </c>
      <c r="AN72" s="6" t="e">
        <f t="shared" si="59"/>
        <v>#N/A</v>
      </c>
      <c r="AO72" s="6" t="e">
        <f t="shared" si="59"/>
        <v>#N/A</v>
      </c>
      <c r="AP72" s="6" t="e">
        <f t="shared" si="59"/>
        <v>#N/A</v>
      </c>
      <c r="AQ72" s="6" t="e">
        <f t="shared" si="59"/>
        <v>#N/A</v>
      </c>
      <c r="AR72" s="6" t="e">
        <f t="shared" si="59"/>
        <v>#N/A</v>
      </c>
      <c r="AS72" s="6" t="e">
        <f t="shared" si="59"/>
        <v>#N/A</v>
      </c>
      <c r="AT72" s="6" t="e">
        <f t="shared" si="59"/>
        <v>#N/A</v>
      </c>
      <c r="AU72" s="6" t="e">
        <f t="shared" si="59"/>
        <v>#N/A</v>
      </c>
      <c r="AV72" s="6" t="e">
        <f t="shared" si="59"/>
        <v>#N/A</v>
      </c>
      <c r="AW72" s="6" t="e">
        <f t="shared" si="59"/>
        <v>#N/A</v>
      </c>
      <c r="AX72" s="6" t="e">
        <f t="shared" si="59"/>
        <v>#N/A</v>
      </c>
      <c r="AY72" s="6" t="e">
        <f t="shared" si="59"/>
        <v>#N/A</v>
      </c>
      <c r="AZ72" s="6" t="e">
        <f t="shared" si="59"/>
        <v>#N/A</v>
      </c>
      <c r="BA72" s="6" t="e">
        <f t="shared" si="58"/>
        <v>#N/A</v>
      </c>
      <c r="BB72" s="6" t="e">
        <f t="shared" si="58"/>
        <v>#N/A</v>
      </c>
      <c r="BC72" s="6" t="e">
        <f t="shared" si="58"/>
        <v>#N/A</v>
      </c>
    </row>
    <row r="73" spans="1:55" x14ac:dyDescent="0.2">
      <c r="A73" s="6">
        <v>71</v>
      </c>
      <c r="B73" s="25" t="b">
        <v>1</v>
      </c>
      <c r="C73" t="s">
        <v>1072</v>
      </c>
      <c r="D73" s="6" t="s">
        <v>602</v>
      </c>
      <c r="E73" s="6" t="s">
        <v>350</v>
      </c>
      <c r="F73">
        <v>7</v>
      </c>
      <c r="G73" s="12">
        <v>9</v>
      </c>
      <c r="H73" s="6">
        <f t="shared" si="44"/>
        <v>13.714</v>
      </c>
      <c r="I73" s="6" t="e">
        <f t="shared" si="52"/>
        <v>#N/A</v>
      </c>
      <c r="J73" s="6" t="e">
        <f t="shared" si="53"/>
        <v>#N/A</v>
      </c>
      <c r="K73" s="6" t="e">
        <f t="shared" si="54"/>
        <v>#N/A</v>
      </c>
      <c r="L73" s="6" t="e">
        <f t="shared" si="50"/>
        <v>#N/A</v>
      </c>
      <c r="M73" s="6" t="e">
        <f t="shared" si="50"/>
        <v>#N/A</v>
      </c>
      <c r="N73" s="6" t="e">
        <f t="shared" si="50"/>
        <v>#N/A</v>
      </c>
      <c r="O73" s="6" t="e">
        <f t="shared" si="50"/>
        <v>#N/A</v>
      </c>
      <c r="P73" s="6" t="e">
        <f t="shared" si="50"/>
        <v>#N/A</v>
      </c>
      <c r="Q73" s="6" t="e">
        <f t="shared" si="55"/>
        <v>#N/A</v>
      </c>
      <c r="R73" s="6" t="e">
        <f t="shared" si="56"/>
        <v>#N/A</v>
      </c>
      <c r="S73" s="6" t="e">
        <f t="shared" si="57"/>
        <v>#N/A</v>
      </c>
      <c r="T73" s="6" t="e">
        <f t="shared" si="49"/>
        <v>#N/A</v>
      </c>
      <c r="U73" s="6" t="e">
        <f t="shared" si="51"/>
        <v>#N/A</v>
      </c>
      <c r="V73" s="6" t="e">
        <f t="shared" si="51"/>
        <v>#N/A</v>
      </c>
      <c r="W73" s="6" t="e">
        <f t="shared" si="51"/>
        <v>#N/A</v>
      </c>
      <c r="X73" s="6" t="e">
        <f t="shared" si="51"/>
        <v>#N/A</v>
      </c>
      <c r="Y73" s="6" t="e">
        <f t="shared" si="51"/>
        <v>#N/A</v>
      </c>
      <c r="Z73" s="6" t="e">
        <f t="shared" si="51"/>
        <v>#N/A</v>
      </c>
      <c r="AA73" s="6" t="e">
        <f t="shared" si="51"/>
        <v>#N/A</v>
      </c>
      <c r="AB73" s="6" t="e">
        <f t="shared" si="51"/>
        <v>#N/A</v>
      </c>
      <c r="AC73" s="6" t="e">
        <f t="shared" si="32"/>
        <v>#N/A</v>
      </c>
      <c r="AD73" s="6" t="e">
        <f t="shared" si="33"/>
        <v>#N/A</v>
      </c>
      <c r="AE73" s="6" t="e">
        <f t="shared" si="34"/>
        <v>#N/A</v>
      </c>
      <c r="AF73" s="6" t="e">
        <f t="shared" si="35"/>
        <v>#N/A</v>
      </c>
      <c r="AG73" s="6" t="e">
        <f t="shared" ref="AG73:AJ79" si="60">VLOOKUP($C73,rCESDSdata,COLUMN()-COLUMN($AG$2)+2,FALSE)</f>
        <v>#N/A</v>
      </c>
      <c r="AH73" s="6" t="e">
        <f t="shared" si="60"/>
        <v>#N/A</v>
      </c>
      <c r="AI73" s="6" t="e">
        <f t="shared" si="60"/>
        <v>#N/A</v>
      </c>
      <c r="AJ73" s="6" t="e">
        <f t="shared" si="60"/>
        <v>#N/A</v>
      </c>
      <c r="AK73" s="6" t="e">
        <f t="shared" si="59"/>
        <v>#N/A</v>
      </c>
      <c r="AL73" s="6" t="e">
        <f t="shared" si="59"/>
        <v>#N/A</v>
      </c>
      <c r="AM73" s="6" t="e">
        <f t="shared" si="59"/>
        <v>#N/A</v>
      </c>
      <c r="AN73" s="6" t="e">
        <f t="shared" si="59"/>
        <v>#N/A</v>
      </c>
      <c r="AO73" s="6" t="e">
        <f t="shared" si="59"/>
        <v>#N/A</v>
      </c>
      <c r="AP73" s="6" t="e">
        <f t="shared" si="59"/>
        <v>#N/A</v>
      </c>
      <c r="AQ73" s="6" t="e">
        <f t="shared" si="59"/>
        <v>#N/A</v>
      </c>
      <c r="AR73" s="6" t="e">
        <f t="shared" si="59"/>
        <v>#N/A</v>
      </c>
      <c r="AS73" s="6" t="e">
        <f t="shared" si="59"/>
        <v>#N/A</v>
      </c>
      <c r="AT73" s="6" t="e">
        <f t="shared" si="59"/>
        <v>#N/A</v>
      </c>
      <c r="AU73" s="6" t="e">
        <f t="shared" si="59"/>
        <v>#N/A</v>
      </c>
      <c r="AV73" s="6" t="e">
        <f t="shared" si="59"/>
        <v>#N/A</v>
      </c>
      <c r="AW73" s="6" t="e">
        <f t="shared" si="59"/>
        <v>#N/A</v>
      </c>
      <c r="AX73" s="6" t="e">
        <f t="shared" si="59"/>
        <v>#N/A</v>
      </c>
      <c r="AY73" s="6" t="e">
        <f t="shared" si="59"/>
        <v>#N/A</v>
      </c>
      <c r="AZ73" s="6" t="e">
        <f t="shared" si="59"/>
        <v>#N/A</v>
      </c>
      <c r="BA73" s="6" t="e">
        <f t="shared" si="58"/>
        <v>#N/A</v>
      </c>
      <c r="BB73" s="6" t="e">
        <f t="shared" si="58"/>
        <v>#N/A</v>
      </c>
      <c r="BC73" s="6" t="e">
        <f t="shared" si="58"/>
        <v>#N/A</v>
      </c>
    </row>
    <row r="74" spans="1:55" x14ac:dyDescent="0.2">
      <c r="A74" s="6">
        <v>72</v>
      </c>
      <c r="B74" s="25" t="b">
        <v>1</v>
      </c>
      <c r="C74" t="s">
        <v>1074</v>
      </c>
      <c r="D74" s="6" t="s">
        <v>602</v>
      </c>
      <c r="E74" s="6" t="s">
        <v>350</v>
      </c>
      <c r="F74">
        <v>6.5</v>
      </c>
      <c r="G74" s="12">
        <v>3</v>
      </c>
      <c r="H74" s="6">
        <f t="shared" si="44"/>
        <v>4.5359999999999996</v>
      </c>
      <c r="I74" s="6" t="e">
        <f t="shared" si="52"/>
        <v>#N/A</v>
      </c>
      <c r="J74" s="6" t="e">
        <f t="shared" si="53"/>
        <v>#N/A</v>
      </c>
      <c r="K74" s="6" t="e">
        <f t="shared" si="54"/>
        <v>#N/A</v>
      </c>
      <c r="L74" s="6" t="e">
        <f t="shared" si="50"/>
        <v>#N/A</v>
      </c>
      <c r="M74" s="6" t="e">
        <f t="shared" si="50"/>
        <v>#N/A</v>
      </c>
      <c r="N74" s="6" t="e">
        <f t="shared" si="50"/>
        <v>#N/A</v>
      </c>
      <c r="O74" s="6" t="e">
        <f t="shared" si="50"/>
        <v>#N/A</v>
      </c>
      <c r="P74" s="6" t="e">
        <f t="shared" si="50"/>
        <v>#N/A</v>
      </c>
      <c r="Q74" s="6" t="e">
        <f t="shared" si="55"/>
        <v>#N/A</v>
      </c>
      <c r="R74" s="6" t="e">
        <f t="shared" si="56"/>
        <v>#N/A</v>
      </c>
      <c r="S74" s="6" t="e">
        <f t="shared" si="57"/>
        <v>#N/A</v>
      </c>
      <c r="T74" s="6" t="e">
        <f t="shared" si="49"/>
        <v>#N/A</v>
      </c>
      <c r="U74" s="6" t="e">
        <f t="shared" si="51"/>
        <v>#N/A</v>
      </c>
      <c r="V74" s="6" t="e">
        <f t="shared" si="51"/>
        <v>#N/A</v>
      </c>
      <c r="W74" s="6" t="e">
        <f t="shared" si="51"/>
        <v>#N/A</v>
      </c>
      <c r="X74" s="6" t="e">
        <f t="shared" si="51"/>
        <v>#N/A</v>
      </c>
      <c r="Y74" s="6" t="e">
        <f t="shared" si="51"/>
        <v>#N/A</v>
      </c>
      <c r="Z74" s="6" t="e">
        <f t="shared" si="51"/>
        <v>#N/A</v>
      </c>
      <c r="AA74" s="6" t="e">
        <f t="shared" si="51"/>
        <v>#N/A</v>
      </c>
      <c r="AB74" s="6" t="e">
        <f t="shared" si="51"/>
        <v>#N/A</v>
      </c>
      <c r="AC74" s="6" t="e">
        <f t="shared" si="32"/>
        <v>#N/A</v>
      </c>
      <c r="AD74" s="6" t="e">
        <f t="shared" si="33"/>
        <v>#N/A</v>
      </c>
      <c r="AE74" s="6" t="e">
        <f t="shared" si="34"/>
        <v>#N/A</v>
      </c>
      <c r="AF74" s="6" t="e">
        <f t="shared" si="35"/>
        <v>#N/A</v>
      </c>
      <c r="AG74" s="6" t="e">
        <f t="shared" si="60"/>
        <v>#N/A</v>
      </c>
      <c r="AH74" s="6" t="e">
        <f t="shared" si="60"/>
        <v>#N/A</v>
      </c>
      <c r="AI74" s="6" t="e">
        <f t="shared" si="60"/>
        <v>#N/A</v>
      </c>
      <c r="AJ74" s="6" t="e">
        <f t="shared" si="60"/>
        <v>#N/A</v>
      </c>
      <c r="AK74" s="6" t="e">
        <f t="shared" si="59"/>
        <v>#N/A</v>
      </c>
      <c r="AL74" s="6" t="e">
        <f t="shared" si="59"/>
        <v>#N/A</v>
      </c>
      <c r="AM74" s="6" t="e">
        <f t="shared" si="59"/>
        <v>#N/A</v>
      </c>
      <c r="AN74" s="6" t="e">
        <f t="shared" si="59"/>
        <v>#N/A</v>
      </c>
      <c r="AO74" s="6" t="e">
        <f t="shared" si="59"/>
        <v>#N/A</v>
      </c>
      <c r="AP74" s="6" t="e">
        <f t="shared" si="59"/>
        <v>#N/A</v>
      </c>
      <c r="AQ74" s="6" t="e">
        <f t="shared" si="59"/>
        <v>#N/A</v>
      </c>
      <c r="AR74" s="6" t="e">
        <f t="shared" si="59"/>
        <v>#N/A</v>
      </c>
      <c r="AS74" s="6" t="e">
        <f t="shared" si="59"/>
        <v>#N/A</v>
      </c>
      <c r="AT74" s="6" t="e">
        <f t="shared" si="59"/>
        <v>#N/A</v>
      </c>
      <c r="AU74" s="6" t="e">
        <f t="shared" si="59"/>
        <v>#N/A</v>
      </c>
      <c r="AV74" s="6" t="e">
        <f t="shared" si="59"/>
        <v>#N/A</v>
      </c>
      <c r="AW74" s="6" t="e">
        <f t="shared" si="59"/>
        <v>#N/A</v>
      </c>
      <c r="AX74" s="6" t="e">
        <f t="shared" si="59"/>
        <v>#N/A</v>
      </c>
      <c r="AY74" s="6" t="e">
        <f t="shared" si="59"/>
        <v>#N/A</v>
      </c>
      <c r="AZ74" s="6" t="e">
        <f t="shared" si="59"/>
        <v>#N/A</v>
      </c>
      <c r="BA74" s="6" t="e">
        <f t="shared" si="58"/>
        <v>#N/A</v>
      </c>
      <c r="BB74" s="6" t="e">
        <f t="shared" si="58"/>
        <v>#N/A</v>
      </c>
      <c r="BC74" s="6" t="e">
        <f t="shared" si="58"/>
        <v>#N/A</v>
      </c>
    </row>
    <row r="75" spans="1:55" x14ac:dyDescent="0.2">
      <c r="A75" s="6">
        <v>73</v>
      </c>
      <c r="B75" s="25" t="b">
        <v>1</v>
      </c>
      <c r="C75" t="s">
        <v>1053</v>
      </c>
      <c r="D75" s="6" t="s">
        <v>602</v>
      </c>
      <c r="E75" s="6" t="s">
        <v>350</v>
      </c>
      <c r="F75">
        <v>7</v>
      </c>
      <c r="G75" s="12">
        <v>15</v>
      </c>
      <c r="H75" s="6">
        <f t="shared" si="44"/>
        <v>14.218999999999999</v>
      </c>
      <c r="I75" s="6" t="e">
        <f t="shared" si="52"/>
        <v>#N/A</v>
      </c>
      <c r="J75" s="6" t="e">
        <f t="shared" si="53"/>
        <v>#N/A</v>
      </c>
      <c r="K75" s="6" t="e">
        <f t="shared" si="54"/>
        <v>#N/A</v>
      </c>
      <c r="L75" s="6" t="e">
        <f t="shared" si="50"/>
        <v>#N/A</v>
      </c>
      <c r="M75" s="6" t="e">
        <f t="shared" si="50"/>
        <v>#N/A</v>
      </c>
      <c r="N75" s="6" t="e">
        <f t="shared" si="50"/>
        <v>#N/A</v>
      </c>
      <c r="O75" s="6" t="e">
        <f t="shared" si="50"/>
        <v>#N/A</v>
      </c>
      <c r="P75" s="6" t="e">
        <f t="shared" si="50"/>
        <v>#N/A</v>
      </c>
      <c r="Q75" s="6" t="e">
        <f t="shared" si="55"/>
        <v>#N/A</v>
      </c>
      <c r="R75" s="6" t="e">
        <f t="shared" si="56"/>
        <v>#N/A</v>
      </c>
      <c r="S75" s="6" t="e">
        <f t="shared" si="57"/>
        <v>#N/A</v>
      </c>
      <c r="T75" s="6" t="e">
        <f t="shared" si="49"/>
        <v>#N/A</v>
      </c>
      <c r="U75" s="6" t="e">
        <f t="shared" si="51"/>
        <v>#N/A</v>
      </c>
      <c r="V75" s="6" t="e">
        <f t="shared" si="51"/>
        <v>#N/A</v>
      </c>
      <c r="W75" s="6" t="e">
        <f t="shared" si="51"/>
        <v>#N/A</v>
      </c>
      <c r="X75" s="6" t="e">
        <f t="shared" si="51"/>
        <v>#N/A</v>
      </c>
      <c r="Y75" s="6" t="e">
        <f t="shared" si="51"/>
        <v>#N/A</v>
      </c>
      <c r="Z75" s="6" t="e">
        <f t="shared" si="51"/>
        <v>#N/A</v>
      </c>
      <c r="AA75" s="6" t="e">
        <f t="shared" si="51"/>
        <v>#N/A</v>
      </c>
      <c r="AB75" s="6" t="e">
        <f t="shared" si="51"/>
        <v>#N/A</v>
      </c>
      <c r="AC75" s="6" t="e">
        <f t="shared" si="32"/>
        <v>#N/A</v>
      </c>
      <c r="AD75" s="6" t="e">
        <f t="shared" si="33"/>
        <v>#N/A</v>
      </c>
      <c r="AE75" s="6" t="e">
        <f t="shared" si="34"/>
        <v>#N/A</v>
      </c>
      <c r="AF75" s="6" t="e">
        <f t="shared" si="35"/>
        <v>#N/A</v>
      </c>
      <c r="AG75" s="6" t="e">
        <f t="shared" si="60"/>
        <v>#N/A</v>
      </c>
      <c r="AH75" s="6" t="e">
        <f t="shared" si="60"/>
        <v>#N/A</v>
      </c>
      <c r="AI75" s="6" t="e">
        <f t="shared" si="60"/>
        <v>#N/A</v>
      </c>
      <c r="AJ75" s="6" t="e">
        <f t="shared" si="60"/>
        <v>#N/A</v>
      </c>
      <c r="AK75" s="6" t="e">
        <f t="shared" si="59"/>
        <v>#N/A</v>
      </c>
      <c r="AL75" s="6" t="e">
        <f t="shared" si="59"/>
        <v>#N/A</v>
      </c>
      <c r="AM75" s="6" t="e">
        <f t="shared" si="59"/>
        <v>#N/A</v>
      </c>
      <c r="AN75" s="6" t="e">
        <f t="shared" si="59"/>
        <v>#N/A</v>
      </c>
      <c r="AO75" s="6" t="e">
        <f t="shared" si="59"/>
        <v>#N/A</v>
      </c>
      <c r="AP75" s="6" t="e">
        <f t="shared" si="59"/>
        <v>#N/A</v>
      </c>
      <c r="AQ75" s="6" t="e">
        <f t="shared" si="59"/>
        <v>#N/A</v>
      </c>
      <c r="AR75" s="6" t="e">
        <f t="shared" si="59"/>
        <v>#N/A</v>
      </c>
      <c r="AS75" s="6" t="e">
        <f t="shared" si="59"/>
        <v>#N/A</v>
      </c>
      <c r="AT75" s="6" t="e">
        <f t="shared" si="59"/>
        <v>#N/A</v>
      </c>
      <c r="AU75" s="6" t="e">
        <f t="shared" si="59"/>
        <v>#N/A</v>
      </c>
      <c r="AV75" s="6" t="e">
        <f t="shared" si="59"/>
        <v>#N/A</v>
      </c>
      <c r="AW75" s="6" t="e">
        <f t="shared" si="59"/>
        <v>#N/A</v>
      </c>
      <c r="AX75" s="6" t="e">
        <f t="shared" si="59"/>
        <v>#N/A</v>
      </c>
      <c r="AY75" s="6" t="e">
        <f t="shared" si="59"/>
        <v>#N/A</v>
      </c>
      <c r="AZ75" s="6" t="e">
        <f t="shared" si="59"/>
        <v>#N/A</v>
      </c>
      <c r="BA75" s="6" t="e">
        <f t="shared" si="58"/>
        <v>#N/A</v>
      </c>
      <c r="BB75" s="6" t="e">
        <f t="shared" si="58"/>
        <v>#N/A</v>
      </c>
      <c r="BC75" s="6" t="e">
        <f t="shared" si="58"/>
        <v>#N/A</v>
      </c>
    </row>
    <row r="76" spans="1:55" x14ac:dyDescent="0.2">
      <c r="A76" s="6">
        <v>74</v>
      </c>
      <c r="B76" s="25" t="b">
        <v>1</v>
      </c>
      <c r="C76" t="s">
        <v>1078</v>
      </c>
      <c r="D76" s="6" t="s">
        <v>602</v>
      </c>
      <c r="E76" s="6" t="s">
        <v>350</v>
      </c>
      <c r="F76">
        <v>6</v>
      </c>
      <c r="G76" s="12">
        <v>3</v>
      </c>
      <c r="H76" s="6">
        <f t="shared" si="44"/>
        <v>4.6790000000000003</v>
      </c>
      <c r="I76" s="6" t="e">
        <f t="shared" si="52"/>
        <v>#N/A</v>
      </c>
      <c r="J76" s="6" t="e">
        <f t="shared" si="53"/>
        <v>#N/A</v>
      </c>
      <c r="K76" s="6" t="e">
        <f t="shared" si="54"/>
        <v>#N/A</v>
      </c>
      <c r="L76" s="6" t="e">
        <f t="shared" si="50"/>
        <v>#N/A</v>
      </c>
      <c r="M76" s="6" t="e">
        <f t="shared" si="50"/>
        <v>#N/A</v>
      </c>
      <c r="N76" s="6" t="e">
        <f t="shared" si="50"/>
        <v>#N/A</v>
      </c>
      <c r="O76" s="6" t="e">
        <f t="shared" si="50"/>
        <v>#N/A</v>
      </c>
      <c r="P76" s="6" t="e">
        <f t="shared" si="50"/>
        <v>#N/A</v>
      </c>
      <c r="Q76" s="6" t="e">
        <f t="shared" si="55"/>
        <v>#N/A</v>
      </c>
      <c r="R76" s="6" t="e">
        <f t="shared" si="56"/>
        <v>#N/A</v>
      </c>
      <c r="S76" s="6" t="e">
        <f t="shared" si="57"/>
        <v>#N/A</v>
      </c>
      <c r="T76" s="6" t="e">
        <f t="shared" si="49"/>
        <v>#N/A</v>
      </c>
      <c r="U76" s="6" t="e">
        <f t="shared" si="51"/>
        <v>#N/A</v>
      </c>
      <c r="V76" s="6" t="e">
        <f t="shared" si="51"/>
        <v>#N/A</v>
      </c>
      <c r="W76" s="6" t="e">
        <f t="shared" si="51"/>
        <v>#N/A</v>
      </c>
      <c r="X76" s="6" t="e">
        <f t="shared" si="51"/>
        <v>#N/A</v>
      </c>
      <c r="Y76" s="6" t="e">
        <f t="shared" si="51"/>
        <v>#N/A</v>
      </c>
      <c r="Z76" s="6" t="e">
        <f t="shared" si="51"/>
        <v>#N/A</v>
      </c>
      <c r="AA76" s="6" t="e">
        <f t="shared" si="51"/>
        <v>#N/A</v>
      </c>
      <c r="AB76" s="6" t="e">
        <f t="shared" si="51"/>
        <v>#N/A</v>
      </c>
      <c r="AC76" s="6" t="e">
        <f t="shared" si="32"/>
        <v>#N/A</v>
      </c>
      <c r="AD76" s="6" t="e">
        <f t="shared" si="33"/>
        <v>#N/A</v>
      </c>
      <c r="AE76" s="6" t="e">
        <f t="shared" si="34"/>
        <v>#N/A</v>
      </c>
      <c r="AF76" s="6" t="e">
        <f t="shared" si="35"/>
        <v>#N/A</v>
      </c>
      <c r="AG76" s="6" t="e">
        <f t="shared" si="60"/>
        <v>#N/A</v>
      </c>
      <c r="AH76" s="6" t="e">
        <f t="shared" si="60"/>
        <v>#N/A</v>
      </c>
      <c r="AI76" s="6" t="e">
        <f t="shared" si="60"/>
        <v>#N/A</v>
      </c>
      <c r="AJ76" s="6" t="e">
        <f t="shared" si="60"/>
        <v>#N/A</v>
      </c>
      <c r="AK76" s="6" t="e">
        <f t="shared" si="59"/>
        <v>#N/A</v>
      </c>
      <c r="AL76" s="6" t="e">
        <f t="shared" si="59"/>
        <v>#N/A</v>
      </c>
      <c r="AM76" s="6" t="e">
        <f t="shared" si="59"/>
        <v>#N/A</v>
      </c>
      <c r="AN76" s="6" t="e">
        <f t="shared" si="59"/>
        <v>#N/A</v>
      </c>
      <c r="AO76" s="6" t="e">
        <f t="shared" si="59"/>
        <v>#N/A</v>
      </c>
      <c r="AP76" s="6" t="e">
        <f t="shared" si="59"/>
        <v>#N/A</v>
      </c>
      <c r="AQ76" s="6" t="e">
        <f t="shared" si="59"/>
        <v>#N/A</v>
      </c>
      <c r="AR76" s="6" t="e">
        <f t="shared" si="59"/>
        <v>#N/A</v>
      </c>
      <c r="AS76" s="6" t="e">
        <f t="shared" si="59"/>
        <v>#N/A</v>
      </c>
      <c r="AT76" s="6" t="e">
        <f t="shared" si="59"/>
        <v>#N/A</v>
      </c>
      <c r="AU76" s="6" t="e">
        <f t="shared" si="59"/>
        <v>#N/A</v>
      </c>
      <c r="AV76" s="6" t="e">
        <f t="shared" si="59"/>
        <v>#N/A</v>
      </c>
      <c r="AW76" s="6" t="e">
        <f t="shared" si="59"/>
        <v>#N/A</v>
      </c>
      <c r="AX76" s="6" t="e">
        <f t="shared" si="59"/>
        <v>#N/A</v>
      </c>
      <c r="AY76" s="6" t="e">
        <f t="shared" si="59"/>
        <v>#N/A</v>
      </c>
      <c r="AZ76" s="6" t="e">
        <f t="shared" si="59"/>
        <v>#N/A</v>
      </c>
      <c r="BA76" s="6" t="e">
        <f t="shared" si="58"/>
        <v>#N/A</v>
      </c>
      <c r="BB76" s="6" t="e">
        <f t="shared" si="58"/>
        <v>#N/A</v>
      </c>
      <c r="BC76" s="6" t="e">
        <f t="shared" si="58"/>
        <v>#N/A</v>
      </c>
    </row>
    <row r="77" spans="1:55" x14ac:dyDescent="0.2">
      <c r="A77" s="6">
        <v>75</v>
      </c>
      <c r="B77" s="25" t="b">
        <v>1</v>
      </c>
      <c r="C77" t="s">
        <v>1080</v>
      </c>
      <c r="D77" s="6" t="s">
        <v>602</v>
      </c>
      <c r="E77" s="6" t="s">
        <v>350</v>
      </c>
      <c r="F77">
        <v>7</v>
      </c>
      <c r="G77" s="12">
        <v>15</v>
      </c>
      <c r="H77" s="6">
        <f t="shared" si="44"/>
        <v>14.776</v>
      </c>
      <c r="I77" s="6" t="e">
        <f t="shared" si="52"/>
        <v>#N/A</v>
      </c>
      <c r="J77" s="6" t="e">
        <f t="shared" si="53"/>
        <v>#N/A</v>
      </c>
      <c r="K77" s="6" t="e">
        <f t="shared" si="54"/>
        <v>#N/A</v>
      </c>
      <c r="L77" s="6" t="e">
        <f t="shared" si="50"/>
        <v>#N/A</v>
      </c>
      <c r="M77" s="6" t="e">
        <f t="shared" si="50"/>
        <v>#N/A</v>
      </c>
      <c r="N77" s="6" t="e">
        <f t="shared" si="50"/>
        <v>#N/A</v>
      </c>
      <c r="O77" s="6" t="e">
        <f t="shared" si="50"/>
        <v>#N/A</v>
      </c>
      <c r="P77" s="6" t="e">
        <f t="shared" si="50"/>
        <v>#N/A</v>
      </c>
      <c r="Q77" s="6" t="e">
        <f t="shared" si="55"/>
        <v>#N/A</v>
      </c>
      <c r="R77" s="6" t="e">
        <f t="shared" si="56"/>
        <v>#N/A</v>
      </c>
      <c r="S77" s="6" t="e">
        <f t="shared" si="57"/>
        <v>#N/A</v>
      </c>
      <c r="T77" s="6" t="e">
        <f t="shared" si="49"/>
        <v>#N/A</v>
      </c>
      <c r="U77" s="6" t="e">
        <f t="shared" si="51"/>
        <v>#N/A</v>
      </c>
      <c r="V77" s="6" t="e">
        <f t="shared" si="51"/>
        <v>#N/A</v>
      </c>
      <c r="W77" s="6" t="e">
        <f t="shared" si="51"/>
        <v>#N/A</v>
      </c>
      <c r="X77" s="6" t="e">
        <f t="shared" si="51"/>
        <v>#N/A</v>
      </c>
      <c r="Y77" s="6" t="e">
        <f t="shared" si="51"/>
        <v>#N/A</v>
      </c>
      <c r="Z77" s="6" t="e">
        <f t="shared" si="51"/>
        <v>#N/A</v>
      </c>
      <c r="AA77" s="6" t="e">
        <f t="shared" si="51"/>
        <v>#N/A</v>
      </c>
      <c r="AB77" s="6" t="e">
        <f t="shared" si="51"/>
        <v>#N/A</v>
      </c>
      <c r="AC77" s="6" t="e">
        <f t="shared" si="32"/>
        <v>#N/A</v>
      </c>
      <c r="AD77" s="6" t="e">
        <f t="shared" si="33"/>
        <v>#N/A</v>
      </c>
      <c r="AE77" s="6" t="e">
        <f t="shared" si="34"/>
        <v>#N/A</v>
      </c>
      <c r="AF77" s="6" t="e">
        <f t="shared" si="35"/>
        <v>#N/A</v>
      </c>
      <c r="AG77" s="6" t="e">
        <f t="shared" si="60"/>
        <v>#N/A</v>
      </c>
      <c r="AH77" s="6" t="e">
        <f t="shared" si="60"/>
        <v>#N/A</v>
      </c>
      <c r="AI77" s="6" t="e">
        <f t="shared" si="60"/>
        <v>#N/A</v>
      </c>
      <c r="AJ77" s="6" t="e">
        <f t="shared" si="60"/>
        <v>#N/A</v>
      </c>
      <c r="AK77" s="6" t="e">
        <f t="shared" si="59"/>
        <v>#N/A</v>
      </c>
      <c r="AL77" s="6" t="e">
        <f t="shared" si="59"/>
        <v>#N/A</v>
      </c>
      <c r="AM77" s="6" t="e">
        <f t="shared" si="59"/>
        <v>#N/A</v>
      </c>
      <c r="AN77" s="6" t="e">
        <f t="shared" si="59"/>
        <v>#N/A</v>
      </c>
      <c r="AO77" s="6" t="e">
        <f t="shared" si="59"/>
        <v>#N/A</v>
      </c>
      <c r="AP77" s="6" t="e">
        <f t="shared" si="59"/>
        <v>#N/A</v>
      </c>
      <c r="AQ77" s="6" t="e">
        <f t="shared" si="59"/>
        <v>#N/A</v>
      </c>
      <c r="AR77" s="6" t="e">
        <f t="shared" si="59"/>
        <v>#N/A</v>
      </c>
      <c r="AS77" s="6" t="e">
        <f t="shared" si="59"/>
        <v>#N/A</v>
      </c>
      <c r="AT77" s="6" t="e">
        <f t="shared" si="59"/>
        <v>#N/A</v>
      </c>
      <c r="AU77" s="6" t="e">
        <f t="shared" si="59"/>
        <v>#N/A</v>
      </c>
      <c r="AV77" s="6" t="e">
        <f t="shared" si="59"/>
        <v>#N/A</v>
      </c>
      <c r="AW77" s="6" t="e">
        <f t="shared" si="59"/>
        <v>#N/A</v>
      </c>
      <c r="AX77" s="6" t="e">
        <f t="shared" si="59"/>
        <v>#N/A</v>
      </c>
      <c r="AY77" s="6" t="e">
        <f t="shared" si="59"/>
        <v>#N/A</v>
      </c>
      <c r="AZ77" s="6" t="e">
        <f t="shared" si="59"/>
        <v>#N/A</v>
      </c>
      <c r="BA77" s="6" t="e">
        <f t="shared" si="58"/>
        <v>#N/A</v>
      </c>
      <c r="BB77" s="6" t="e">
        <f t="shared" si="58"/>
        <v>#N/A</v>
      </c>
      <c r="BC77" s="6" t="e">
        <f t="shared" si="58"/>
        <v>#N/A</v>
      </c>
    </row>
    <row r="78" spans="1:55" x14ac:dyDescent="0.2">
      <c r="A78" s="6">
        <v>76</v>
      </c>
      <c r="B78" s="25" t="b">
        <v>1</v>
      </c>
      <c r="C78" t="s">
        <v>1081</v>
      </c>
      <c r="D78" s="6" t="s">
        <v>602</v>
      </c>
      <c r="E78" s="6" t="s">
        <v>350</v>
      </c>
      <c r="F78">
        <v>6.5</v>
      </c>
      <c r="G78" s="12">
        <v>15</v>
      </c>
      <c r="H78" s="6">
        <f t="shared" si="44"/>
        <v>14.318</v>
      </c>
      <c r="I78" s="6" t="e">
        <f t="shared" si="52"/>
        <v>#N/A</v>
      </c>
      <c r="J78" s="6" t="e">
        <f t="shared" si="53"/>
        <v>#N/A</v>
      </c>
      <c r="K78" s="6" t="e">
        <f t="shared" si="54"/>
        <v>#N/A</v>
      </c>
      <c r="L78" s="6" t="e">
        <f t="shared" si="50"/>
        <v>#N/A</v>
      </c>
      <c r="M78" s="6" t="e">
        <f t="shared" si="50"/>
        <v>#N/A</v>
      </c>
      <c r="N78" s="6" t="e">
        <f t="shared" si="50"/>
        <v>#N/A</v>
      </c>
      <c r="O78" s="6" t="e">
        <f t="shared" si="50"/>
        <v>#N/A</v>
      </c>
      <c r="P78" s="6" t="e">
        <f t="shared" si="50"/>
        <v>#N/A</v>
      </c>
      <c r="Q78" s="6" t="e">
        <f t="shared" si="55"/>
        <v>#N/A</v>
      </c>
      <c r="R78" s="6" t="e">
        <f t="shared" si="56"/>
        <v>#N/A</v>
      </c>
      <c r="S78" s="6" t="e">
        <f t="shared" si="57"/>
        <v>#N/A</v>
      </c>
      <c r="T78" s="6" t="e">
        <f t="shared" si="49"/>
        <v>#N/A</v>
      </c>
      <c r="U78" s="6" t="e">
        <f t="shared" si="51"/>
        <v>#N/A</v>
      </c>
      <c r="V78" s="6" t="e">
        <f t="shared" si="51"/>
        <v>#N/A</v>
      </c>
      <c r="W78" s="6" t="e">
        <f t="shared" si="51"/>
        <v>#N/A</v>
      </c>
      <c r="X78" s="6" t="e">
        <f t="shared" si="51"/>
        <v>#N/A</v>
      </c>
      <c r="Y78" s="6" t="e">
        <f t="shared" si="51"/>
        <v>#N/A</v>
      </c>
      <c r="Z78" s="6" t="e">
        <f t="shared" si="51"/>
        <v>#N/A</v>
      </c>
      <c r="AA78" s="6" t="e">
        <f t="shared" si="51"/>
        <v>#N/A</v>
      </c>
      <c r="AB78" s="6" t="e">
        <f t="shared" si="51"/>
        <v>#N/A</v>
      </c>
      <c r="AC78" s="6" t="e">
        <f t="shared" si="32"/>
        <v>#N/A</v>
      </c>
      <c r="AD78" s="6" t="e">
        <f t="shared" si="33"/>
        <v>#N/A</v>
      </c>
      <c r="AE78" s="6" t="e">
        <f t="shared" si="34"/>
        <v>#N/A</v>
      </c>
      <c r="AF78" s="6" t="e">
        <f t="shared" si="35"/>
        <v>#N/A</v>
      </c>
      <c r="AG78" s="6" t="e">
        <f t="shared" si="60"/>
        <v>#N/A</v>
      </c>
      <c r="AH78" s="6" t="e">
        <f t="shared" si="60"/>
        <v>#N/A</v>
      </c>
      <c r="AI78" s="6" t="e">
        <f t="shared" si="60"/>
        <v>#N/A</v>
      </c>
      <c r="AJ78" s="6" t="e">
        <f t="shared" si="60"/>
        <v>#N/A</v>
      </c>
      <c r="AK78" s="6" t="e">
        <f t="shared" si="59"/>
        <v>#N/A</v>
      </c>
      <c r="AL78" s="6" t="e">
        <f t="shared" si="59"/>
        <v>#N/A</v>
      </c>
      <c r="AM78" s="6" t="e">
        <f t="shared" si="59"/>
        <v>#N/A</v>
      </c>
      <c r="AN78" s="6" t="e">
        <f t="shared" si="59"/>
        <v>#N/A</v>
      </c>
      <c r="AO78" s="6" t="e">
        <f t="shared" si="59"/>
        <v>#N/A</v>
      </c>
      <c r="AP78" s="6" t="e">
        <f t="shared" si="59"/>
        <v>#N/A</v>
      </c>
      <c r="AQ78" s="6" t="e">
        <f t="shared" si="59"/>
        <v>#N/A</v>
      </c>
      <c r="AR78" s="6" t="e">
        <f t="shared" si="59"/>
        <v>#N/A</v>
      </c>
      <c r="AS78" s="6" t="e">
        <f t="shared" si="59"/>
        <v>#N/A</v>
      </c>
      <c r="AT78" s="6" t="e">
        <f t="shared" si="59"/>
        <v>#N/A</v>
      </c>
      <c r="AU78" s="6" t="e">
        <f t="shared" si="59"/>
        <v>#N/A</v>
      </c>
      <c r="AV78" s="6" t="e">
        <f t="shared" si="59"/>
        <v>#N/A</v>
      </c>
      <c r="AW78" s="6" t="e">
        <f t="shared" si="59"/>
        <v>#N/A</v>
      </c>
      <c r="AX78" s="6" t="e">
        <f t="shared" si="59"/>
        <v>#N/A</v>
      </c>
      <c r="AY78" s="6" t="e">
        <f t="shared" si="59"/>
        <v>#N/A</v>
      </c>
      <c r="AZ78" s="6" t="e">
        <f t="shared" si="59"/>
        <v>#N/A</v>
      </c>
      <c r="BA78" s="6" t="e">
        <f t="shared" si="58"/>
        <v>#N/A</v>
      </c>
      <c r="BB78" s="6" t="e">
        <f t="shared" si="58"/>
        <v>#N/A</v>
      </c>
      <c r="BC78" s="6" t="e">
        <f t="shared" si="58"/>
        <v>#N/A</v>
      </c>
    </row>
    <row r="79" spans="1:55" x14ac:dyDescent="0.2">
      <c r="A79" s="6">
        <v>77</v>
      </c>
      <c r="B79" s="25" t="b">
        <v>1</v>
      </c>
      <c r="C79" t="s">
        <v>1122</v>
      </c>
      <c r="D79" s="6" t="s">
        <v>602</v>
      </c>
      <c r="E79" s="6" t="s">
        <v>350</v>
      </c>
      <c r="F79">
        <v>6</v>
      </c>
      <c r="G79" s="12">
        <v>9</v>
      </c>
      <c r="H79" s="6">
        <f t="shared" si="44"/>
        <v>14.295999999999999</v>
      </c>
      <c r="I79" s="6" t="e">
        <f t="shared" si="52"/>
        <v>#N/A</v>
      </c>
      <c r="J79" s="6" t="e">
        <f t="shared" si="53"/>
        <v>#N/A</v>
      </c>
      <c r="K79" s="6" t="e">
        <f t="shared" si="54"/>
        <v>#N/A</v>
      </c>
      <c r="L79" s="6" t="e">
        <f t="shared" si="50"/>
        <v>#N/A</v>
      </c>
      <c r="M79" s="6" t="e">
        <f t="shared" si="50"/>
        <v>#N/A</v>
      </c>
      <c r="N79" s="6" t="e">
        <f t="shared" si="50"/>
        <v>#N/A</v>
      </c>
      <c r="O79" s="6" t="e">
        <f t="shared" si="50"/>
        <v>#N/A</v>
      </c>
      <c r="P79" s="6" t="e">
        <f t="shared" si="50"/>
        <v>#N/A</v>
      </c>
      <c r="Q79" s="6" t="e">
        <f t="shared" si="55"/>
        <v>#N/A</v>
      </c>
      <c r="R79" s="6" t="e">
        <f t="shared" si="56"/>
        <v>#N/A</v>
      </c>
      <c r="S79" s="6" t="e">
        <f t="shared" si="57"/>
        <v>#N/A</v>
      </c>
      <c r="T79" s="6" t="e">
        <f t="shared" ref="T79" si="61">VLOOKUP(C79,data_HCP,2,FALSE)</f>
        <v>#N/A</v>
      </c>
      <c r="U79" s="6" t="e">
        <f t="shared" si="51"/>
        <v>#N/A</v>
      </c>
      <c r="V79" s="6" t="e">
        <f t="shared" si="51"/>
        <v>#N/A</v>
      </c>
      <c r="W79" s="6" t="e">
        <f t="shared" si="51"/>
        <v>#N/A</v>
      </c>
      <c r="X79" s="6" t="e">
        <f t="shared" si="51"/>
        <v>#N/A</v>
      </c>
      <c r="Y79" s="6" t="e">
        <f t="shared" si="51"/>
        <v>#N/A</v>
      </c>
      <c r="Z79" s="6" t="e">
        <f t="shared" si="51"/>
        <v>#N/A</v>
      </c>
      <c r="AA79" s="6" t="e">
        <f t="shared" si="51"/>
        <v>#N/A</v>
      </c>
      <c r="AB79" s="6" t="e">
        <f t="shared" si="51"/>
        <v>#N/A</v>
      </c>
      <c r="AC79" s="6" t="e">
        <f t="shared" si="32"/>
        <v>#N/A</v>
      </c>
      <c r="AD79" s="6" t="e">
        <f t="shared" si="33"/>
        <v>#N/A</v>
      </c>
      <c r="AE79" s="6" t="e">
        <f t="shared" si="34"/>
        <v>#N/A</v>
      </c>
      <c r="AF79" s="6" t="e">
        <f t="shared" si="35"/>
        <v>#N/A</v>
      </c>
      <c r="AG79" s="6" t="e">
        <f t="shared" si="60"/>
        <v>#N/A</v>
      </c>
      <c r="AH79" s="6" t="e">
        <f t="shared" si="60"/>
        <v>#N/A</v>
      </c>
      <c r="AI79" s="6" t="e">
        <f t="shared" si="60"/>
        <v>#N/A</v>
      </c>
      <c r="AJ79" s="6" t="e">
        <f t="shared" si="60"/>
        <v>#N/A</v>
      </c>
      <c r="AK79" s="6" t="e">
        <f t="shared" si="59"/>
        <v>#N/A</v>
      </c>
      <c r="AL79" s="6" t="e">
        <f t="shared" si="59"/>
        <v>#N/A</v>
      </c>
      <c r="AM79" s="6" t="e">
        <f t="shared" si="59"/>
        <v>#N/A</v>
      </c>
      <c r="AN79" s="6" t="e">
        <f t="shared" si="59"/>
        <v>#N/A</v>
      </c>
      <c r="AO79" s="6" t="e">
        <f t="shared" si="59"/>
        <v>#N/A</v>
      </c>
      <c r="AP79" s="6" t="e">
        <f t="shared" si="59"/>
        <v>#N/A</v>
      </c>
      <c r="AQ79" s="6" t="e">
        <f t="shared" si="59"/>
        <v>#N/A</v>
      </c>
      <c r="AR79" s="6" t="e">
        <f t="shared" si="59"/>
        <v>#N/A</v>
      </c>
      <c r="AS79" s="6" t="e">
        <f t="shared" si="59"/>
        <v>#N/A</v>
      </c>
      <c r="AT79" s="6" t="e">
        <f t="shared" si="59"/>
        <v>#N/A</v>
      </c>
      <c r="AU79" s="6" t="e">
        <f t="shared" si="59"/>
        <v>#N/A</v>
      </c>
      <c r="AV79" s="6" t="e">
        <f t="shared" si="59"/>
        <v>#N/A</v>
      </c>
      <c r="AW79" s="6" t="e">
        <f t="shared" si="59"/>
        <v>#N/A</v>
      </c>
      <c r="AX79" s="6" t="e">
        <f t="shared" si="59"/>
        <v>#N/A</v>
      </c>
      <c r="AY79" s="6" t="e">
        <f t="shared" si="59"/>
        <v>#N/A</v>
      </c>
      <c r="AZ79" s="6" t="e">
        <f t="shared" si="59"/>
        <v>#N/A</v>
      </c>
      <c r="BA79" s="6" t="e">
        <f t="shared" si="58"/>
        <v>#N/A</v>
      </c>
      <c r="BB79" s="6" t="e">
        <f t="shared" si="58"/>
        <v>#N/A</v>
      </c>
      <c r="BC79" s="6" t="e">
        <f t="shared" si="58"/>
        <v>#N/A</v>
      </c>
    </row>
    <row r="1048572" spans="5:5" x14ac:dyDescent="0.2">
      <c r="E1048572" s="6"/>
    </row>
  </sheetData>
  <autoFilter ref="A2:BC76"/>
  <mergeCells count="7">
    <mergeCell ref="AK1:BC1"/>
    <mergeCell ref="J1:K1"/>
    <mergeCell ref="L1:P1"/>
    <mergeCell ref="Q1:S1"/>
    <mergeCell ref="U1:AB1"/>
    <mergeCell ref="AC1:AF1"/>
    <mergeCell ref="AG1:A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opLeftCell="A237" workbookViewId="0">
      <selection activeCell="B254" sqref="B254"/>
    </sheetView>
  </sheetViews>
  <sheetFormatPr defaultRowHeight="12.75" x14ac:dyDescent="0.2"/>
  <cols>
    <col min="1" max="1" width="11.5703125" bestFit="1" customWidth="1"/>
  </cols>
  <sheetData>
    <row r="1" spans="1:3" x14ac:dyDescent="0.2">
      <c r="A1" t="s">
        <v>68</v>
      </c>
      <c r="B1">
        <v>-8.0000000000000002E-3</v>
      </c>
      <c r="C1" s="12" t="s">
        <v>1098</v>
      </c>
    </row>
    <row r="2" spans="1:3" x14ac:dyDescent="0.2">
      <c r="A2" t="s">
        <v>69</v>
      </c>
      <c r="B2">
        <v>5.4560000000000004</v>
      </c>
      <c r="C2" s="12" t="s">
        <v>1098</v>
      </c>
    </row>
    <row r="3" spans="1:3" x14ac:dyDescent="0.2">
      <c r="A3" t="s">
        <v>60</v>
      </c>
      <c r="B3">
        <v>2.415</v>
      </c>
      <c r="C3" s="12" t="s">
        <v>1098</v>
      </c>
    </row>
    <row r="4" spans="1:3" x14ac:dyDescent="0.2">
      <c r="A4" t="s">
        <v>19</v>
      </c>
      <c r="B4">
        <v>2.7749999999999999</v>
      </c>
      <c r="C4" s="12" t="s">
        <v>1098</v>
      </c>
    </row>
    <row r="5" spans="1:3" x14ac:dyDescent="0.2">
      <c r="A5" t="s">
        <v>20</v>
      </c>
      <c r="B5">
        <v>6.4130000000000003</v>
      </c>
      <c r="C5" s="12" t="s">
        <v>1098</v>
      </c>
    </row>
    <row r="6" spans="1:3" x14ac:dyDescent="0.2">
      <c r="A6" t="s">
        <v>21</v>
      </c>
      <c r="B6">
        <v>1.173</v>
      </c>
      <c r="C6" s="12" t="s">
        <v>1098</v>
      </c>
    </row>
    <row r="7" spans="1:3" x14ac:dyDescent="0.2">
      <c r="A7" t="s">
        <v>22</v>
      </c>
      <c r="B7">
        <v>2.8490000000000002</v>
      </c>
      <c r="C7" s="12" t="s">
        <v>1098</v>
      </c>
    </row>
    <row r="8" spans="1:3" x14ac:dyDescent="0.2">
      <c r="A8" t="s">
        <v>59</v>
      </c>
      <c r="B8">
        <v>2.3159999999999998</v>
      </c>
      <c r="C8" s="12" t="s">
        <v>1098</v>
      </c>
    </row>
    <row r="9" spans="1:3" x14ac:dyDescent="0.2">
      <c r="A9" t="s">
        <v>23</v>
      </c>
      <c r="B9">
        <v>2.198</v>
      </c>
      <c r="C9" s="12" t="s">
        <v>1098</v>
      </c>
    </row>
    <row r="10" spans="1:3" x14ac:dyDescent="0.2">
      <c r="A10" t="s">
        <v>24</v>
      </c>
      <c r="B10">
        <v>7.4009999999999998</v>
      </c>
      <c r="C10" s="12" t="s">
        <v>1098</v>
      </c>
    </row>
    <row r="11" spans="1:3" x14ac:dyDescent="0.2">
      <c r="A11" t="s">
        <v>25</v>
      </c>
      <c r="B11">
        <v>2.1059999999999999</v>
      </c>
      <c r="C11" s="12" t="s">
        <v>1098</v>
      </c>
    </row>
    <row r="12" spans="1:3" x14ac:dyDescent="0.2">
      <c r="A12" t="s">
        <v>26</v>
      </c>
      <c r="B12">
        <v>0.316</v>
      </c>
      <c r="C12" s="12" t="s">
        <v>1098</v>
      </c>
    </row>
    <row r="13" spans="1:3" x14ac:dyDescent="0.2">
      <c r="A13" t="s">
        <v>70</v>
      </c>
      <c r="B13">
        <v>-1.4999999999999999E-2</v>
      </c>
      <c r="C13" s="12" t="s">
        <v>1098</v>
      </c>
    </row>
    <row r="14" spans="1:3" x14ac:dyDescent="0.2">
      <c r="A14" t="s">
        <v>27</v>
      </c>
      <c r="B14">
        <v>1.091</v>
      </c>
      <c r="C14" s="12" t="s">
        <v>1098</v>
      </c>
    </row>
    <row r="15" spans="1:3" x14ac:dyDescent="0.2">
      <c r="A15" t="s">
        <v>29</v>
      </c>
      <c r="B15">
        <v>1.222</v>
      </c>
      <c r="C15" s="12" t="s">
        <v>1098</v>
      </c>
    </row>
    <row r="16" spans="1:3" x14ac:dyDescent="0.2">
      <c r="A16" t="s">
        <v>69</v>
      </c>
      <c r="B16">
        <v>5.484</v>
      </c>
      <c r="C16" s="12" t="s">
        <v>1098</v>
      </c>
    </row>
    <row r="17" spans="1:3" x14ac:dyDescent="0.2">
      <c r="A17" t="s">
        <v>68</v>
      </c>
      <c r="B17">
        <v>-0.01</v>
      </c>
      <c r="C17" s="12" t="s">
        <v>1098</v>
      </c>
    </row>
    <row r="18" spans="1:3" x14ac:dyDescent="0.2">
      <c r="A18" t="s">
        <v>174</v>
      </c>
      <c r="B18">
        <v>6.7729999999999997</v>
      </c>
      <c r="C18" s="12" t="s">
        <v>1098</v>
      </c>
    </row>
    <row r="19" spans="1:3" x14ac:dyDescent="0.2">
      <c r="A19" t="s">
        <v>141</v>
      </c>
      <c r="B19">
        <v>2.052</v>
      </c>
      <c r="C19" s="12" t="s">
        <v>1098</v>
      </c>
    </row>
    <row r="20" spans="1:3" x14ac:dyDescent="0.2">
      <c r="A20" t="s">
        <v>142</v>
      </c>
      <c r="B20">
        <v>6.859</v>
      </c>
      <c r="C20" s="12" t="s">
        <v>1098</v>
      </c>
    </row>
    <row r="21" spans="1:3" x14ac:dyDescent="0.2">
      <c r="A21" t="s">
        <v>143</v>
      </c>
      <c r="B21">
        <v>3.0369999999999999</v>
      </c>
      <c r="C21" s="12" t="s">
        <v>1098</v>
      </c>
    </row>
    <row r="22" spans="1:3" x14ac:dyDescent="0.2">
      <c r="A22" t="s">
        <v>144</v>
      </c>
      <c r="B22">
        <v>7.9160000000000004</v>
      </c>
      <c r="C22" s="12" t="s">
        <v>1098</v>
      </c>
    </row>
    <row r="23" spans="1:3" x14ac:dyDescent="0.2">
      <c r="A23" t="s">
        <v>144</v>
      </c>
      <c r="B23">
        <v>7.9370000000000003</v>
      </c>
      <c r="C23" s="12" t="s">
        <v>1098</v>
      </c>
    </row>
    <row r="24" spans="1:3" x14ac:dyDescent="0.2">
      <c r="A24" t="s">
        <v>145</v>
      </c>
      <c r="B24">
        <v>5.1829999999999998</v>
      </c>
      <c r="C24" s="12" t="s">
        <v>1098</v>
      </c>
    </row>
    <row r="25" spans="1:3" x14ac:dyDescent="0.2">
      <c r="A25" t="s">
        <v>146</v>
      </c>
      <c r="B25">
        <v>1.0649999999999999</v>
      </c>
      <c r="C25" s="12" t="s">
        <v>1098</v>
      </c>
    </row>
    <row r="26" spans="1:3" x14ac:dyDescent="0.2">
      <c r="A26" t="s">
        <v>146</v>
      </c>
      <c r="B26">
        <v>1.0860000000000001</v>
      </c>
      <c r="C26" s="12" t="s">
        <v>1098</v>
      </c>
    </row>
    <row r="27" spans="1:3" x14ac:dyDescent="0.2">
      <c r="A27" t="s">
        <v>140</v>
      </c>
      <c r="B27">
        <v>2.33</v>
      </c>
      <c r="C27" t="s">
        <v>180</v>
      </c>
    </row>
    <row r="28" spans="1:3" x14ac:dyDescent="0.2">
      <c r="A28" t="s">
        <v>167</v>
      </c>
      <c r="B28">
        <v>2.17</v>
      </c>
      <c r="C28" s="12" t="s">
        <v>1098</v>
      </c>
    </row>
    <row r="29" spans="1:3" x14ac:dyDescent="0.2">
      <c r="A29" t="s">
        <v>132</v>
      </c>
      <c r="B29">
        <v>2.347</v>
      </c>
      <c r="C29" s="12" t="s">
        <v>1098</v>
      </c>
    </row>
    <row r="30" spans="1:3" x14ac:dyDescent="0.2">
      <c r="A30" t="s">
        <v>133</v>
      </c>
      <c r="B30">
        <v>8.4749999999999996</v>
      </c>
      <c r="C30" s="12" t="s">
        <v>1098</v>
      </c>
    </row>
    <row r="31" spans="1:3" x14ac:dyDescent="0.2">
      <c r="A31" t="s">
        <v>134</v>
      </c>
      <c r="B31">
        <v>1.0780000000000001</v>
      </c>
      <c r="C31" s="12" t="s">
        <v>1098</v>
      </c>
    </row>
    <row r="32" spans="1:3" x14ac:dyDescent="0.2">
      <c r="A32" t="s">
        <v>135</v>
      </c>
      <c r="B32">
        <v>0.77800000000000002</v>
      </c>
      <c r="C32" s="12" t="s">
        <v>1098</v>
      </c>
    </row>
    <row r="33" spans="1:3" x14ac:dyDescent="0.2">
      <c r="A33" t="s">
        <v>136</v>
      </c>
      <c r="B33">
        <v>1.042</v>
      </c>
      <c r="C33" s="12" t="s">
        <v>1098</v>
      </c>
    </row>
    <row r="34" spans="1:3" x14ac:dyDescent="0.2">
      <c r="A34" t="s">
        <v>147</v>
      </c>
      <c r="B34">
        <v>10.771000000000001</v>
      </c>
      <c r="C34" s="12" t="s">
        <v>1098</v>
      </c>
    </row>
    <row r="35" spans="1:3" x14ac:dyDescent="0.2">
      <c r="A35" t="s">
        <v>149</v>
      </c>
      <c r="B35">
        <v>1.4990000000000001</v>
      </c>
      <c r="C35" s="12" t="s">
        <v>1098</v>
      </c>
    </row>
    <row r="36" spans="1:3" x14ac:dyDescent="0.2">
      <c r="A36" t="s">
        <v>150</v>
      </c>
      <c r="B36">
        <v>7.343</v>
      </c>
      <c r="C36" s="12" t="s">
        <v>1098</v>
      </c>
    </row>
    <row r="37" spans="1:3" x14ac:dyDescent="0.2">
      <c r="A37" t="s">
        <v>154</v>
      </c>
      <c r="B37">
        <v>2.2799999999999998</v>
      </c>
      <c r="C37" s="12" t="s">
        <v>1098</v>
      </c>
    </row>
    <row r="38" spans="1:3" x14ac:dyDescent="0.2">
      <c r="A38" t="s">
        <v>155</v>
      </c>
      <c r="B38">
        <v>0.64900000000000002</v>
      </c>
      <c r="C38" s="12" t="s">
        <v>1098</v>
      </c>
    </row>
    <row r="39" spans="1:3" x14ac:dyDescent="0.2">
      <c r="A39" t="s">
        <v>159</v>
      </c>
      <c r="B39">
        <v>9.0060000000000002</v>
      </c>
      <c r="C39" s="12" t="s">
        <v>1098</v>
      </c>
    </row>
    <row r="40" spans="1:3" x14ac:dyDescent="0.2">
      <c r="A40" t="s">
        <v>160</v>
      </c>
      <c r="B40">
        <v>0.48699999999999999</v>
      </c>
      <c r="C40" s="12" t="s">
        <v>1098</v>
      </c>
    </row>
    <row r="41" spans="1:3" x14ac:dyDescent="0.2">
      <c r="A41" t="s">
        <v>162</v>
      </c>
      <c r="B41">
        <v>18.242999999999999</v>
      </c>
      <c r="C41" s="12" t="s">
        <v>1098</v>
      </c>
    </row>
    <row r="42" spans="1:3" x14ac:dyDescent="0.2">
      <c r="A42" t="s">
        <v>164</v>
      </c>
      <c r="B42">
        <v>3.923</v>
      </c>
      <c r="C42" s="12" t="s">
        <v>1098</v>
      </c>
    </row>
    <row r="43" spans="1:3" x14ac:dyDescent="0.2">
      <c r="A43" t="s">
        <v>165</v>
      </c>
      <c r="B43">
        <v>9.4469999999999992</v>
      </c>
      <c r="C43" s="12" t="s">
        <v>1098</v>
      </c>
    </row>
    <row r="44" spans="1:3" x14ac:dyDescent="0.2">
      <c r="A44" t="s">
        <v>177</v>
      </c>
      <c r="B44">
        <v>12.491</v>
      </c>
      <c r="C44" s="12" t="s">
        <v>1098</v>
      </c>
    </row>
    <row r="45" spans="1:3" x14ac:dyDescent="0.2">
      <c r="A45" t="s">
        <v>178</v>
      </c>
      <c r="B45">
        <v>28.367999999999999</v>
      </c>
      <c r="C45" s="12" t="s">
        <v>1098</v>
      </c>
    </row>
    <row r="46" spans="1:3" x14ac:dyDescent="0.2">
      <c r="A46" t="s">
        <v>163</v>
      </c>
      <c r="B46">
        <v>26.563499999999998</v>
      </c>
      <c r="C46" s="12" t="s">
        <v>1098</v>
      </c>
    </row>
    <row r="47" spans="1:3" x14ac:dyDescent="0.2">
      <c r="A47" t="s">
        <v>161</v>
      </c>
      <c r="B47">
        <v>0.91450000000000009</v>
      </c>
      <c r="C47" s="12" t="s">
        <v>1098</v>
      </c>
    </row>
    <row r="48" spans="1:3" x14ac:dyDescent="0.2">
      <c r="A48" t="s">
        <v>179</v>
      </c>
      <c r="B48">
        <v>6.7954999999999997</v>
      </c>
      <c r="C48" s="12" t="s">
        <v>1098</v>
      </c>
    </row>
    <row r="49" spans="1:3" x14ac:dyDescent="0.2">
      <c r="A49" t="s">
        <v>148</v>
      </c>
      <c r="B49">
        <v>0</v>
      </c>
      <c r="C49" s="12" t="s">
        <v>1098</v>
      </c>
    </row>
    <row r="50" spans="1:3" x14ac:dyDescent="0.2">
      <c r="A50" t="s">
        <v>252</v>
      </c>
      <c r="B50">
        <v>21.279</v>
      </c>
      <c r="C50" s="12" t="s">
        <v>1098</v>
      </c>
    </row>
    <row r="51" spans="1:3" x14ac:dyDescent="0.2">
      <c r="A51" t="s">
        <v>269</v>
      </c>
      <c r="B51">
        <v>9.8629999999999995</v>
      </c>
      <c r="C51" s="12" t="s">
        <v>1098</v>
      </c>
    </row>
    <row r="52" spans="1:3" x14ac:dyDescent="0.2">
      <c r="A52" t="s">
        <v>327</v>
      </c>
      <c r="B52">
        <v>26.587043795620431</v>
      </c>
      <c r="C52" s="12" t="s">
        <v>1098</v>
      </c>
    </row>
    <row r="53" spans="1:3" x14ac:dyDescent="0.2">
      <c r="A53" t="s">
        <v>329</v>
      </c>
      <c r="B53">
        <v>20.813138686131385</v>
      </c>
      <c r="C53" s="12" t="s">
        <v>1098</v>
      </c>
    </row>
    <row r="54" spans="1:3" x14ac:dyDescent="0.2">
      <c r="A54" t="s">
        <v>330</v>
      </c>
      <c r="B54">
        <v>9.3717153284671504</v>
      </c>
      <c r="C54" s="12" t="s">
        <v>1098</v>
      </c>
    </row>
    <row r="55" spans="1:3" x14ac:dyDescent="0.2">
      <c r="A55" t="s">
        <v>331</v>
      </c>
      <c r="B55">
        <v>2.8724452554744522</v>
      </c>
      <c r="C55" s="12" t="s">
        <v>1098</v>
      </c>
    </row>
    <row r="56" spans="1:3" x14ac:dyDescent="0.2">
      <c r="A56" t="s">
        <v>333</v>
      </c>
      <c r="B56">
        <v>16.577007299270072</v>
      </c>
      <c r="C56" s="12" t="s">
        <v>1098</v>
      </c>
    </row>
    <row r="57" spans="1:3" x14ac:dyDescent="0.2">
      <c r="A57" t="s">
        <v>334</v>
      </c>
      <c r="B57">
        <v>36.335948905109483</v>
      </c>
      <c r="C57" s="12" t="s">
        <v>1098</v>
      </c>
    </row>
    <row r="58" spans="1:3" x14ac:dyDescent="0.2">
      <c r="A58" t="s">
        <v>335</v>
      </c>
      <c r="B58">
        <v>29.266058394160584</v>
      </c>
      <c r="C58" s="12" t="s">
        <v>1098</v>
      </c>
    </row>
    <row r="59" spans="1:3" x14ac:dyDescent="0.2">
      <c r="A59" t="s">
        <v>328</v>
      </c>
      <c r="B59">
        <v>30.003558052434457</v>
      </c>
      <c r="C59" s="12" t="s">
        <v>1098</v>
      </c>
    </row>
    <row r="60" spans="1:3" x14ac:dyDescent="0.2">
      <c r="A60" t="s">
        <v>332</v>
      </c>
      <c r="B60">
        <v>7.7911985018726586</v>
      </c>
      <c r="C60" s="12" t="s">
        <v>1098</v>
      </c>
    </row>
    <row r="61" spans="1:3" x14ac:dyDescent="0.2">
      <c r="A61" s="6" t="s">
        <v>258</v>
      </c>
      <c r="B61" s="23">
        <v>9.8629999999999995</v>
      </c>
      <c r="C61" t="s">
        <v>338</v>
      </c>
    </row>
    <row r="62" spans="1:3" x14ac:dyDescent="0.2">
      <c r="A62" s="6" t="s">
        <v>259</v>
      </c>
      <c r="B62" s="23">
        <v>9.8629999999999995</v>
      </c>
    </row>
    <row r="63" spans="1:3" x14ac:dyDescent="0.2">
      <c r="A63" s="6" t="s">
        <v>260</v>
      </c>
      <c r="B63" s="23">
        <v>9.8629999999999995</v>
      </c>
    </row>
    <row r="64" spans="1:3" x14ac:dyDescent="0.2">
      <c r="A64" s="6" t="s">
        <v>261</v>
      </c>
      <c r="B64" s="23">
        <v>9.8629999999999995</v>
      </c>
    </row>
    <row r="65" spans="1:3" x14ac:dyDescent="0.2">
      <c r="A65" s="6" t="s">
        <v>262</v>
      </c>
      <c r="B65" s="23">
        <v>9.8629999999999995</v>
      </c>
    </row>
    <row r="66" spans="1:3" x14ac:dyDescent="0.2">
      <c r="A66" s="6" t="s">
        <v>263</v>
      </c>
      <c r="B66" s="23">
        <v>9.8629999999999995</v>
      </c>
    </row>
    <row r="67" spans="1:3" x14ac:dyDescent="0.2">
      <c r="A67" s="6" t="s">
        <v>264</v>
      </c>
      <c r="B67" s="23">
        <v>9.8629999999999995</v>
      </c>
    </row>
    <row r="68" spans="1:3" x14ac:dyDescent="0.2">
      <c r="A68" s="21" t="s">
        <v>336</v>
      </c>
      <c r="B68" s="22">
        <v>0.16400000000000001</v>
      </c>
      <c r="C68" t="s">
        <v>338</v>
      </c>
    </row>
    <row r="69" spans="1:3" x14ac:dyDescent="0.2">
      <c r="A69" s="12" t="s">
        <v>343</v>
      </c>
      <c r="B69" s="12">
        <v>2.62</v>
      </c>
      <c r="C69" s="12" t="s">
        <v>1098</v>
      </c>
    </row>
    <row r="70" spans="1:3" x14ac:dyDescent="0.2">
      <c r="A70" s="12" t="s">
        <v>345</v>
      </c>
      <c r="B70" s="12">
        <v>3.06</v>
      </c>
      <c r="C70" s="12" t="s">
        <v>1098</v>
      </c>
    </row>
    <row r="71" spans="1:3" x14ac:dyDescent="0.2">
      <c r="A71" s="12" t="s">
        <v>347</v>
      </c>
      <c r="B71" s="12">
        <v>0.9</v>
      </c>
      <c r="C71" s="12" t="s">
        <v>1098</v>
      </c>
    </row>
    <row r="72" spans="1:3" x14ac:dyDescent="0.2">
      <c r="A72" s="12" t="s">
        <v>349</v>
      </c>
      <c r="B72" s="12">
        <v>2.31</v>
      </c>
      <c r="C72" s="12" t="s">
        <v>1098</v>
      </c>
    </row>
    <row r="73" spans="1:3" x14ac:dyDescent="0.2">
      <c r="A73" s="12" t="s">
        <v>351</v>
      </c>
      <c r="B73" s="12">
        <v>1.48</v>
      </c>
      <c r="C73" s="12" t="s">
        <v>1098</v>
      </c>
    </row>
    <row r="74" spans="1:3" x14ac:dyDescent="0.2">
      <c r="A74" s="12" t="s">
        <v>353</v>
      </c>
      <c r="B74" s="12">
        <v>2.5</v>
      </c>
      <c r="C74" s="12" t="s">
        <v>1098</v>
      </c>
    </row>
    <row r="75" spans="1:3" x14ac:dyDescent="0.2">
      <c r="A75" s="12" t="s">
        <v>355</v>
      </c>
      <c r="B75" s="12">
        <v>3.34</v>
      </c>
      <c r="C75" s="12" t="s">
        <v>1098</v>
      </c>
    </row>
    <row r="76" spans="1:3" x14ac:dyDescent="0.2">
      <c r="A76" s="12" t="s">
        <v>357</v>
      </c>
      <c r="B76" s="12">
        <v>2.86</v>
      </c>
      <c r="C76" s="12" t="s">
        <v>1098</v>
      </c>
    </row>
    <row r="77" spans="1:3" x14ac:dyDescent="0.2">
      <c r="A77" s="12" t="s">
        <v>359</v>
      </c>
      <c r="B77" s="12">
        <v>3.05</v>
      </c>
      <c r="C77" s="12" t="s">
        <v>1098</v>
      </c>
    </row>
    <row r="78" spans="1:3" x14ac:dyDescent="0.2">
      <c r="A78" s="12" t="s">
        <v>361</v>
      </c>
      <c r="B78" s="12">
        <v>2.71</v>
      </c>
      <c r="C78" s="12" t="s">
        <v>1098</v>
      </c>
    </row>
    <row r="79" spans="1:3" x14ac:dyDescent="0.2">
      <c r="A79" s="12" t="s">
        <v>363</v>
      </c>
      <c r="B79" s="22">
        <v>0.77</v>
      </c>
      <c r="C79" t="s">
        <v>338</v>
      </c>
    </row>
    <row r="80" spans="1:3" x14ac:dyDescent="0.2">
      <c r="A80" s="12" t="s">
        <v>364</v>
      </c>
      <c r="B80" s="22">
        <v>0.71</v>
      </c>
    </row>
    <row r="81" spans="1:3" x14ac:dyDescent="0.2">
      <c r="A81" s="12" t="s">
        <v>365</v>
      </c>
      <c r="B81" s="22">
        <v>0.34</v>
      </c>
    </row>
    <row r="82" spans="1:3" x14ac:dyDescent="0.2">
      <c r="A82" s="12" t="s">
        <v>366</v>
      </c>
      <c r="B82" s="22">
        <v>2.75</v>
      </c>
    </row>
    <row r="83" spans="1:3" x14ac:dyDescent="0.2">
      <c r="A83" s="12" t="s">
        <v>367</v>
      </c>
      <c r="B83" s="22">
        <v>1.5</v>
      </c>
    </row>
    <row r="84" spans="1:3" x14ac:dyDescent="0.2">
      <c r="A84" s="12" t="s">
        <v>368</v>
      </c>
      <c r="B84" s="22">
        <v>2.95</v>
      </c>
    </row>
    <row r="85" spans="1:3" x14ac:dyDescent="0.2">
      <c r="A85" s="12" t="s">
        <v>369</v>
      </c>
      <c r="B85" s="22">
        <v>4</v>
      </c>
    </row>
    <row r="86" spans="1:3" x14ac:dyDescent="0.2">
      <c r="A86" s="12" t="s">
        <v>370</v>
      </c>
      <c r="B86" s="22">
        <v>3.4</v>
      </c>
    </row>
    <row r="87" spans="1:3" x14ac:dyDescent="0.2">
      <c r="A87" s="12" t="s">
        <v>371</v>
      </c>
      <c r="B87" s="22">
        <v>3.75</v>
      </c>
    </row>
    <row r="88" spans="1:3" x14ac:dyDescent="0.2">
      <c r="A88" s="12" t="s">
        <v>372</v>
      </c>
      <c r="B88" s="22">
        <v>0.41</v>
      </c>
    </row>
    <row r="89" spans="1:3" x14ac:dyDescent="0.2">
      <c r="A89" t="s">
        <v>381</v>
      </c>
      <c r="B89">
        <v>7.18</v>
      </c>
      <c r="C89" s="12" t="s">
        <v>1098</v>
      </c>
    </row>
    <row r="90" spans="1:3" x14ac:dyDescent="0.2">
      <c r="A90" t="s">
        <v>402</v>
      </c>
      <c r="B90">
        <v>9.89</v>
      </c>
      <c r="C90" s="12" t="s">
        <v>1098</v>
      </c>
    </row>
    <row r="91" spans="1:3" x14ac:dyDescent="0.2">
      <c r="A91" t="s">
        <v>404</v>
      </c>
      <c r="B91">
        <v>9.76</v>
      </c>
      <c r="C91" s="12" t="s">
        <v>1098</v>
      </c>
    </row>
    <row r="92" spans="1:3" x14ac:dyDescent="0.2">
      <c r="A92" t="s">
        <v>406</v>
      </c>
      <c r="B92">
        <v>3.28</v>
      </c>
      <c r="C92" s="12" t="s">
        <v>1098</v>
      </c>
    </row>
    <row r="93" spans="1:3" x14ac:dyDescent="0.2">
      <c r="A93" t="s">
        <v>408</v>
      </c>
      <c r="B93">
        <v>3.63</v>
      </c>
      <c r="C93" s="12" t="s">
        <v>1098</v>
      </c>
    </row>
    <row r="94" spans="1:3" x14ac:dyDescent="0.2">
      <c r="A94" t="s">
        <v>410</v>
      </c>
      <c r="B94">
        <v>5.41</v>
      </c>
      <c r="C94" s="12" t="s">
        <v>1098</v>
      </c>
    </row>
    <row r="95" spans="1:3" x14ac:dyDescent="0.2">
      <c r="A95" t="s">
        <v>412</v>
      </c>
      <c r="B95">
        <v>9.0399999999999991</v>
      </c>
      <c r="C95" s="12" t="s">
        <v>1098</v>
      </c>
    </row>
    <row r="96" spans="1:3" x14ac:dyDescent="0.2">
      <c r="A96" t="s">
        <v>414</v>
      </c>
      <c r="B96">
        <v>5.0599999999999996</v>
      </c>
      <c r="C96" s="12" t="s">
        <v>1098</v>
      </c>
    </row>
    <row r="97" spans="1:3" x14ac:dyDescent="0.2">
      <c r="A97" t="s">
        <v>416</v>
      </c>
      <c r="B97">
        <v>6.77</v>
      </c>
      <c r="C97" s="12" t="s">
        <v>1098</v>
      </c>
    </row>
    <row r="98" spans="1:3" x14ac:dyDescent="0.2">
      <c r="A98" t="s">
        <v>418</v>
      </c>
      <c r="B98">
        <v>9.15</v>
      </c>
      <c r="C98" s="12" t="s">
        <v>1098</v>
      </c>
    </row>
    <row r="99" spans="1:3" x14ac:dyDescent="0.2">
      <c r="A99" s="12" t="s">
        <v>380</v>
      </c>
      <c r="B99" s="22">
        <v>5.5960000000000001</v>
      </c>
      <c r="C99" t="s">
        <v>338</v>
      </c>
    </row>
    <row r="100" spans="1:3" x14ac:dyDescent="0.2">
      <c r="A100" s="12" t="s">
        <v>401</v>
      </c>
      <c r="B100" s="22">
        <v>6.3440000000000003</v>
      </c>
    </row>
    <row r="101" spans="1:3" x14ac:dyDescent="0.2">
      <c r="A101" s="12" t="s">
        <v>403</v>
      </c>
      <c r="B101" s="22">
        <v>6.6660000000000004</v>
      </c>
    </row>
    <row r="102" spans="1:3" x14ac:dyDescent="0.2">
      <c r="A102" s="12" t="s">
        <v>405</v>
      </c>
      <c r="B102" s="22">
        <v>2.335</v>
      </c>
    </row>
    <row r="103" spans="1:3" x14ac:dyDescent="0.2">
      <c r="A103" s="12" t="s">
        <v>407</v>
      </c>
      <c r="B103" s="22">
        <v>3.5</v>
      </c>
    </row>
    <row r="104" spans="1:3" x14ac:dyDescent="0.2">
      <c r="A104" s="12" t="s">
        <v>409</v>
      </c>
      <c r="B104" s="22">
        <v>6.22</v>
      </c>
    </row>
    <row r="105" spans="1:3" x14ac:dyDescent="0.2">
      <c r="A105" s="12" t="s">
        <v>411</v>
      </c>
      <c r="B105" s="22">
        <v>8.7200000000000006</v>
      </c>
    </row>
    <row r="106" spans="1:3" x14ac:dyDescent="0.2">
      <c r="A106" s="12" t="s">
        <v>413</v>
      </c>
      <c r="B106" s="22">
        <v>6.1680000000000001</v>
      </c>
    </row>
    <row r="107" spans="1:3" x14ac:dyDescent="0.2">
      <c r="A107" s="12" t="s">
        <v>415</v>
      </c>
      <c r="B107" s="22">
        <v>7.8</v>
      </c>
    </row>
    <row r="108" spans="1:3" x14ac:dyDescent="0.2">
      <c r="A108" s="12" t="s">
        <v>417</v>
      </c>
      <c r="B108" s="22">
        <v>7.99</v>
      </c>
    </row>
    <row r="109" spans="1:3" x14ac:dyDescent="0.2">
      <c r="A109" t="s">
        <v>482</v>
      </c>
      <c r="B109">
        <v>15.016666666666669</v>
      </c>
      <c r="C109" s="12" t="s">
        <v>1098</v>
      </c>
    </row>
    <row r="110" spans="1:3" x14ac:dyDescent="0.2">
      <c r="A110" t="s">
        <v>483</v>
      </c>
      <c r="B110">
        <v>14.619662921348315</v>
      </c>
      <c r="C110" s="12" t="s">
        <v>1098</v>
      </c>
    </row>
    <row r="111" spans="1:3" x14ac:dyDescent="0.2">
      <c r="A111" t="s">
        <v>484</v>
      </c>
      <c r="B111">
        <v>16.287078651685395</v>
      </c>
      <c r="C111" s="12" t="s">
        <v>1098</v>
      </c>
    </row>
    <row r="112" spans="1:3" x14ac:dyDescent="0.2">
      <c r="A112" t="s">
        <v>485</v>
      </c>
      <c r="B112">
        <v>17.329213483146066</v>
      </c>
      <c r="C112" s="12" t="s">
        <v>1098</v>
      </c>
    </row>
    <row r="113" spans="1:3" x14ac:dyDescent="0.2">
      <c r="A113" t="s">
        <v>486</v>
      </c>
      <c r="B113">
        <v>18.07359550561798</v>
      </c>
      <c r="C113" s="12" t="s">
        <v>1098</v>
      </c>
    </row>
    <row r="114" spans="1:3" x14ac:dyDescent="0.2">
      <c r="A114" t="s">
        <v>488</v>
      </c>
      <c r="B114">
        <v>21.537453183520597</v>
      </c>
      <c r="C114" s="12" t="s">
        <v>1098</v>
      </c>
    </row>
    <row r="115" spans="1:3" x14ac:dyDescent="0.2">
      <c r="A115" t="s">
        <v>490</v>
      </c>
      <c r="B115">
        <v>21.438202247191011</v>
      </c>
      <c r="C115" s="12" t="s">
        <v>1098</v>
      </c>
    </row>
    <row r="116" spans="1:3" x14ac:dyDescent="0.2">
      <c r="A116" t="s">
        <v>491</v>
      </c>
      <c r="B116">
        <v>22.281835205992508</v>
      </c>
      <c r="C116" s="12" t="s">
        <v>1098</v>
      </c>
    </row>
    <row r="117" spans="1:3" x14ac:dyDescent="0.2">
      <c r="A117" t="s">
        <v>278</v>
      </c>
      <c r="B117">
        <v>25.567041198501872</v>
      </c>
      <c r="C117" s="12" t="s">
        <v>1098</v>
      </c>
    </row>
    <row r="118" spans="1:3" x14ac:dyDescent="0.2">
      <c r="A118" t="s">
        <v>476</v>
      </c>
      <c r="B118">
        <v>23.423220973782772</v>
      </c>
      <c r="C118" s="12" t="s">
        <v>1098</v>
      </c>
    </row>
    <row r="119" spans="1:3" x14ac:dyDescent="0.2">
      <c r="A119" t="s">
        <v>461</v>
      </c>
      <c r="B119">
        <v>25.596816479400747</v>
      </c>
      <c r="C119" s="12" t="s">
        <v>1098</v>
      </c>
    </row>
    <row r="120" spans="1:3" x14ac:dyDescent="0.2">
      <c r="A120" t="s">
        <v>477</v>
      </c>
      <c r="B120">
        <v>24.485205992509364</v>
      </c>
      <c r="C120" s="12" t="s">
        <v>1098</v>
      </c>
    </row>
    <row r="121" spans="1:3" x14ac:dyDescent="0.2">
      <c r="A121" t="s">
        <v>306</v>
      </c>
      <c r="B121">
        <v>21.160299625468163</v>
      </c>
      <c r="C121" s="12" t="s">
        <v>1098</v>
      </c>
    </row>
    <row r="122" spans="1:3" x14ac:dyDescent="0.2">
      <c r="A122" t="s">
        <v>276</v>
      </c>
      <c r="B122">
        <v>9.3395131086142325</v>
      </c>
      <c r="C122" s="12" t="s">
        <v>1098</v>
      </c>
    </row>
    <row r="123" spans="1:3" x14ac:dyDescent="0.2">
      <c r="A123" t="s">
        <v>285</v>
      </c>
      <c r="B123">
        <v>11.582584269662922</v>
      </c>
      <c r="C123" s="12" t="s">
        <v>1098</v>
      </c>
    </row>
    <row r="124" spans="1:3" x14ac:dyDescent="0.2">
      <c r="A124" t="s">
        <v>293</v>
      </c>
      <c r="B124">
        <v>5.5580524344569282</v>
      </c>
      <c r="C124" s="12" t="s">
        <v>1098</v>
      </c>
    </row>
    <row r="125" spans="1:3" x14ac:dyDescent="0.2">
      <c r="A125" t="s">
        <v>478</v>
      </c>
      <c r="B125">
        <v>9.9647940074906369</v>
      </c>
      <c r="C125" s="12" t="s">
        <v>1098</v>
      </c>
    </row>
    <row r="126" spans="1:3" x14ac:dyDescent="0.2">
      <c r="A126" t="s">
        <v>462</v>
      </c>
      <c r="B126">
        <v>7.3743445692883896</v>
      </c>
      <c r="C126" s="12" t="s">
        <v>1098</v>
      </c>
    </row>
    <row r="127" spans="1:3" x14ac:dyDescent="0.2">
      <c r="A127" t="s">
        <v>463</v>
      </c>
      <c r="B127">
        <v>2.5308988764044944</v>
      </c>
      <c r="C127" s="12" t="s">
        <v>1098</v>
      </c>
    </row>
    <row r="128" spans="1:3" x14ac:dyDescent="0.2">
      <c r="A128" t="s">
        <v>464</v>
      </c>
      <c r="B128">
        <v>7.1758426966292141</v>
      </c>
      <c r="C128" s="12" t="s">
        <v>1098</v>
      </c>
    </row>
    <row r="129" spans="1:3" x14ac:dyDescent="0.2">
      <c r="A129" t="s">
        <v>465</v>
      </c>
      <c r="B129">
        <v>2.3026217228464421</v>
      </c>
      <c r="C129" s="12" t="s">
        <v>1098</v>
      </c>
    </row>
    <row r="130" spans="1:3" x14ac:dyDescent="0.2">
      <c r="A130" t="s">
        <v>479</v>
      </c>
      <c r="B130">
        <v>10.897752808988765</v>
      </c>
      <c r="C130" s="12" t="s">
        <v>1098</v>
      </c>
    </row>
    <row r="131" spans="1:3" x14ac:dyDescent="0.2">
      <c r="A131" t="s">
        <v>466</v>
      </c>
      <c r="B131">
        <v>7.6125468164794006</v>
      </c>
      <c r="C131" s="12" t="s">
        <v>1098</v>
      </c>
    </row>
    <row r="132" spans="1:3" x14ac:dyDescent="0.2">
      <c r="A132" t="s">
        <v>467</v>
      </c>
      <c r="B132">
        <v>2.4018726591760298</v>
      </c>
      <c r="C132" s="12" t="s">
        <v>1098</v>
      </c>
    </row>
    <row r="133" spans="1:3" x14ac:dyDescent="0.2">
      <c r="A133" t="s">
        <v>468</v>
      </c>
      <c r="B133">
        <v>5.3992509363295884</v>
      </c>
      <c r="C133" s="12" t="s">
        <v>1098</v>
      </c>
    </row>
    <row r="134" spans="1:3" x14ac:dyDescent="0.2">
      <c r="A134" t="s">
        <v>470</v>
      </c>
      <c r="B134">
        <v>11.622284644194757</v>
      </c>
      <c r="C134" s="12" t="s">
        <v>1098</v>
      </c>
    </row>
    <row r="135" spans="1:3" x14ac:dyDescent="0.2">
      <c r="A135" t="s">
        <v>471</v>
      </c>
      <c r="B135">
        <v>6.6299625468164791</v>
      </c>
      <c r="C135" s="12" t="s">
        <v>1098</v>
      </c>
    </row>
    <row r="136" spans="1:3" x14ac:dyDescent="0.2">
      <c r="A136" t="s">
        <v>472</v>
      </c>
      <c r="B136">
        <v>2.5110486891385766</v>
      </c>
      <c r="C136" s="12" t="s">
        <v>1098</v>
      </c>
    </row>
    <row r="137" spans="1:3" x14ac:dyDescent="0.2">
      <c r="A137" t="s">
        <v>480</v>
      </c>
      <c r="B137">
        <v>1.5483146067415732</v>
      </c>
      <c r="C137" s="12" t="s">
        <v>1098</v>
      </c>
    </row>
    <row r="138" spans="1:3" x14ac:dyDescent="0.2">
      <c r="A138" t="s">
        <v>481</v>
      </c>
      <c r="B138">
        <v>1.7269662921348314</v>
      </c>
      <c r="C138" s="12" t="s">
        <v>1098</v>
      </c>
    </row>
    <row r="139" spans="1:3" x14ac:dyDescent="0.2">
      <c r="A139" t="s">
        <v>299</v>
      </c>
      <c r="B139">
        <v>4.8533707865168534</v>
      </c>
      <c r="C139" s="12" t="s">
        <v>1098</v>
      </c>
    </row>
    <row r="140" spans="1:3" x14ac:dyDescent="0.2">
      <c r="A140" t="s">
        <v>300</v>
      </c>
      <c r="B140">
        <v>8.049250936329587</v>
      </c>
      <c r="C140" s="12" t="s">
        <v>1098</v>
      </c>
    </row>
    <row r="141" spans="1:3" x14ac:dyDescent="0.2">
      <c r="A141" t="s">
        <v>302</v>
      </c>
      <c r="B141">
        <v>12.624719101123596</v>
      </c>
      <c r="C141" s="12" t="s">
        <v>1098</v>
      </c>
    </row>
    <row r="142" spans="1:3" x14ac:dyDescent="0.2">
      <c r="A142" t="s">
        <v>303</v>
      </c>
      <c r="B142">
        <v>8.2775280898876407</v>
      </c>
      <c r="C142" s="12" t="s">
        <v>1098</v>
      </c>
    </row>
    <row r="143" spans="1:3" x14ac:dyDescent="0.2">
      <c r="A143" t="s">
        <v>304</v>
      </c>
      <c r="B143">
        <v>1.0322097378277153</v>
      </c>
      <c r="C143" s="12" t="s">
        <v>1098</v>
      </c>
    </row>
    <row r="144" spans="1:3" x14ac:dyDescent="0.2">
      <c r="A144" t="s">
        <v>487</v>
      </c>
      <c r="B144">
        <v>23.378219696969694</v>
      </c>
      <c r="C144" s="12" t="s">
        <v>1098</v>
      </c>
    </row>
    <row r="145" spans="1:3" x14ac:dyDescent="0.2">
      <c r="A145" t="s">
        <v>489</v>
      </c>
      <c r="B145">
        <v>22.936553030303031</v>
      </c>
      <c r="C145" s="12" t="s">
        <v>1098</v>
      </c>
    </row>
    <row r="146" spans="1:3" x14ac:dyDescent="0.2">
      <c r="A146" t="s">
        <v>469</v>
      </c>
      <c r="B146">
        <v>2.1882575757575755</v>
      </c>
      <c r="C146" s="12" t="s">
        <v>1098</v>
      </c>
    </row>
    <row r="147" spans="1:3" x14ac:dyDescent="0.2">
      <c r="A147" t="s">
        <v>301</v>
      </c>
      <c r="B147">
        <v>0.68257575757575761</v>
      </c>
      <c r="C147" s="12" t="s">
        <v>1098</v>
      </c>
    </row>
    <row r="148" spans="1:3" x14ac:dyDescent="0.2">
      <c r="A148" s="12" t="s">
        <v>571</v>
      </c>
      <c r="B148" s="22">
        <v>20.69</v>
      </c>
      <c r="C148" t="s">
        <v>338</v>
      </c>
    </row>
    <row r="149" spans="1:3" x14ac:dyDescent="0.2">
      <c r="A149" s="12" t="s">
        <v>578</v>
      </c>
      <c r="B149" s="22">
        <v>21.018000000000001</v>
      </c>
    </row>
    <row r="150" spans="1:3" x14ac:dyDescent="0.2">
      <c r="A150" s="12" t="s">
        <v>603</v>
      </c>
      <c r="B150" s="22">
        <v>19.303000000000001</v>
      </c>
    </row>
    <row r="151" spans="1:3" x14ac:dyDescent="0.2">
      <c r="A151" s="12" t="s">
        <v>604</v>
      </c>
      <c r="B151" s="22">
        <v>19.731000000000002</v>
      </c>
    </row>
    <row r="152" spans="1:3" x14ac:dyDescent="0.2">
      <c r="A152" s="31" t="s">
        <v>565</v>
      </c>
      <c r="B152" s="31">
        <v>22.579588014981276</v>
      </c>
    </row>
    <row r="153" spans="1:3" x14ac:dyDescent="0.2">
      <c r="A153" s="31" t="s">
        <v>566</v>
      </c>
      <c r="B153" s="31">
        <v>21.02134831460674</v>
      </c>
    </row>
    <row r="154" spans="1:3" x14ac:dyDescent="0.2">
      <c r="A154" s="31" t="s">
        <v>567</v>
      </c>
      <c r="B154" s="31">
        <v>22.510112359550561</v>
      </c>
    </row>
    <row r="155" spans="1:3" x14ac:dyDescent="0.2">
      <c r="A155" s="31" t="s">
        <v>568</v>
      </c>
      <c r="B155" s="31">
        <v>18.331647940074905</v>
      </c>
    </row>
    <row r="156" spans="1:3" x14ac:dyDescent="0.2">
      <c r="A156" s="31" t="s">
        <v>573</v>
      </c>
      <c r="B156" s="31">
        <v>20.564794007490637</v>
      </c>
    </row>
    <row r="157" spans="1:3" x14ac:dyDescent="0.2">
      <c r="A157" s="31" t="s">
        <v>574</v>
      </c>
      <c r="B157" s="31">
        <v>22.529962546816478</v>
      </c>
    </row>
    <row r="158" spans="1:3" x14ac:dyDescent="0.2">
      <c r="A158" s="31" t="s">
        <v>575</v>
      </c>
      <c r="B158" s="31">
        <v>23.800374531835207</v>
      </c>
    </row>
    <row r="159" spans="1:3" x14ac:dyDescent="0.2">
      <c r="A159" s="31" t="s">
        <v>576</v>
      </c>
      <c r="B159" s="31">
        <v>15.880149812734082</v>
      </c>
    </row>
    <row r="160" spans="1:3" x14ac:dyDescent="0.2">
      <c r="A160" s="31" t="s">
        <v>579</v>
      </c>
      <c r="B160" s="31">
        <v>16.306928838951311</v>
      </c>
    </row>
    <row r="161" spans="1:2" x14ac:dyDescent="0.2">
      <c r="A161" s="31" t="s">
        <v>580</v>
      </c>
      <c r="B161" s="31">
        <v>20.138014981273407</v>
      </c>
    </row>
    <row r="162" spans="1:2" x14ac:dyDescent="0.2">
      <c r="A162" s="31" t="s">
        <v>581</v>
      </c>
      <c r="B162" s="31">
        <v>22.778089887640448</v>
      </c>
    </row>
    <row r="163" spans="1:2" x14ac:dyDescent="0.2">
      <c r="A163" s="31" t="s">
        <v>582</v>
      </c>
      <c r="B163" s="31">
        <v>22.817790262172284</v>
      </c>
    </row>
    <row r="164" spans="1:2" x14ac:dyDescent="0.2">
      <c r="A164" s="31" t="s">
        <v>588</v>
      </c>
      <c r="B164" s="31">
        <v>20.79307116104869</v>
      </c>
    </row>
    <row r="165" spans="1:2" x14ac:dyDescent="0.2">
      <c r="A165" s="31" t="s">
        <v>594</v>
      </c>
      <c r="B165" s="31">
        <v>21.666479400749061</v>
      </c>
    </row>
    <row r="166" spans="1:2" x14ac:dyDescent="0.2">
      <c r="A166" s="31" t="s">
        <v>563</v>
      </c>
      <c r="B166" s="31">
        <v>18.282022471910114</v>
      </c>
    </row>
    <row r="167" spans="1:2" x14ac:dyDescent="0.2">
      <c r="A167" s="31" t="s">
        <v>583</v>
      </c>
      <c r="B167" s="31">
        <v>21.02134831460674</v>
      </c>
    </row>
    <row r="168" spans="1:2" x14ac:dyDescent="0.2">
      <c r="A168" s="31" t="s">
        <v>584</v>
      </c>
      <c r="B168" s="31">
        <v>20.644194756554306</v>
      </c>
    </row>
    <row r="169" spans="1:2" x14ac:dyDescent="0.2">
      <c r="A169" s="31" t="s">
        <v>585</v>
      </c>
      <c r="B169" s="31">
        <v>16.594756554307114</v>
      </c>
    </row>
    <row r="170" spans="1:2" x14ac:dyDescent="0.2">
      <c r="A170" s="31" t="s">
        <v>586</v>
      </c>
      <c r="B170" s="31">
        <v>2.2529962546816478</v>
      </c>
    </row>
    <row r="171" spans="1:2" x14ac:dyDescent="0.2">
      <c r="A171" s="31" t="s">
        <v>589</v>
      </c>
      <c r="B171" s="31">
        <v>17.626966292134831</v>
      </c>
    </row>
    <row r="172" spans="1:2" x14ac:dyDescent="0.2">
      <c r="A172" s="31" t="s">
        <v>590</v>
      </c>
      <c r="B172" s="31">
        <v>21.666479400749061</v>
      </c>
    </row>
    <row r="173" spans="1:2" x14ac:dyDescent="0.2">
      <c r="A173" s="31" t="s">
        <v>591</v>
      </c>
      <c r="B173" s="31">
        <v>22.11310861423221</v>
      </c>
    </row>
    <row r="174" spans="1:2" x14ac:dyDescent="0.2">
      <c r="A174" s="31" t="s">
        <v>592</v>
      </c>
      <c r="B174" s="31">
        <v>13.448501872659175</v>
      </c>
    </row>
    <row r="175" spans="1:2" x14ac:dyDescent="0.2">
      <c r="A175" s="31" t="s">
        <v>593</v>
      </c>
      <c r="B175" s="31">
        <v>3.3844569288389517</v>
      </c>
    </row>
    <row r="176" spans="1:2" x14ac:dyDescent="0.2">
      <c r="A176" s="31" t="s">
        <v>596</v>
      </c>
      <c r="B176" s="31">
        <v>17.358988764044941</v>
      </c>
    </row>
    <row r="177" spans="1:4" x14ac:dyDescent="0.2">
      <c r="A177" s="31" t="s">
        <v>597</v>
      </c>
      <c r="B177" s="31">
        <v>20.62434456928839</v>
      </c>
    </row>
    <row r="178" spans="1:4" x14ac:dyDescent="0.2">
      <c r="A178" s="31" t="s">
        <v>598</v>
      </c>
      <c r="B178" s="31">
        <v>22.341385767790261</v>
      </c>
    </row>
    <row r="179" spans="1:4" x14ac:dyDescent="0.2">
      <c r="A179" s="31" t="s">
        <v>599</v>
      </c>
      <c r="B179" s="31">
        <v>13.98445692883895</v>
      </c>
    </row>
    <row r="180" spans="1:4" x14ac:dyDescent="0.2">
      <c r="A180" s="31" t="s">
        <v>600</v>
      </c>
      <c r="B180" s="31">
        <v>3.9204119850187267</v>
      </c>
    </row>
    <row r="181" spans="1:4" x14ac:dyDescent="0.2">
      <c r="A181" s="12" t="s">
        <v>692</v>
      </c>
      <c r="B181" s="22">
        <v>20.667000000000002</v>
      </c>
      <c r="C181" t="s">
        <v>338</v>
      </c>
    </row>
    <row r="182" spans="1:4" x14ac:dyDescent="0.2">
      <c r="A182" s="12" t="s">
        <v>640</v>
      </c>
      <c r="B182" s="22">
        <v>20.643999999999998</v>
      </c>
      <c r="C182" s="12" t="s">
        <v>338</v>
      </c>
      <c r="D182" s="12"/>
    </row>
    <row r="183" spans="1:4" x14ac:dyDescent="0.2">
      <c r="A183" s="12" t="s">
        <v>693</v>
      </c>
      <c r="B183" s="22">
        <v>20.597000000000001</v>
      </c>
      <c r="C183" s="12" t="s">
        <v>338</v>
      </c>
      <c r="D183" s="12"/>
    </row>
    <row r="184" spans="1:4" x14ac:dyDescent="0.2">
      <c r="A184" s="12" t="s">
        <v>647</v>
      </c>
      <c r="B184" s="22">
        <v>20.013999999999999</v>
      </c>
      <c r="C184" s="12" t="s">
        <v>338</v>
      </c>
      <c r="D184" s="12"/>
    </row>
    <row r="185" spans="1:4" x14ac:dyDescent="0.2">
      <c r="A185" s="12" t="s">
        <v>644</v>
      </c>
      <c r="B185" s="22">
        <v>23.469000000000001</v>
      </c>
      <c r="C185" s="12" t="s">
        <v>338</v>
      </c>
      <c r="D185" s="12"/>
    </row>
    <row r="186" spans="1:4" x14ac:dyDescent="0.2">
      <c r="A186" s="12" t="s">
        <v>660</v>
      </c>
      <c r="B186" s="22">
        <v>20.826000000000001</v>
      </c>
      <c r="C186" s="12" t="s">
        <v>338</v>
      </c>
      <c r="D186" s="12"/>
    </row>
    <row r="187" spans="1:4" x14ac:dyDescent="0.2">
      <c r="A187" s="12" t="s">
        <v>685</v>
      </c>
      <c r="B187" s="22">
        <v>20.696999999999999</v>
      </c>
      <c r="C187" t="s">
        <v>338</v>
      </c>
      <c r="D187" s="12"/>
    </row>
    <row r="188" spans="1:4" x14ac:dyDescent="0.2">
      <c r="A188" s="12" t="s">
        <v>686</v>
      </c>
      <c r="B188" s="22">
        <v>19.992000000000001</v>
      </c>
      <c r="C188" t="s">
        <v>338</v>
      </c>
      <c r="D188" s="12"/>
    </row>
    <row r="189" spans="1:4" x14ac:dyDescent="0.2">
      <c r="A189" t="s">
        <v>657</v>
      </c>
      <c r="B189">
        <v>22.512662942271877</v>
      </c>
      <c r="C189" s="12" t="s">
        <v>1098</v>
      </c>
    </row>
    <row r="190" spans="1:4" x14ac:dyDescent="0.2">
      <c r="A190" t="s">
        <v>634</v>
      </c>
      <c r="B190">
        <v>22.650837988826815</v>
      </c>
      <c r="C190" s="12" t="s">
        <v>1098</v>
      </c>
    </row>
    <row r="191" spans="1:4" x14ac:dyDescent="0.2">
      <c r="A191" t="s">
        <v>629</v>
      </c>
      <c r="B191">
        <v>22.38435754189944</v>
      </c>
      <c r="C191" s="12" t="s">
        <v>1098</v>
      </c>
    </row>
    <row r="192" spans="1:4" x14ac:dyDescent="0.2">
      <c r="A192" t="s">
        <v>630</v>
      </c>
      <c r="B192">
        <v>23.233147113594036</v>
      </c>
      <c r="C192" s="12" t="s">
        <v>1098</v>
      </c>
    </row>
    <row r="193" spans="1:3" x14ac:dyDescent="0.2">
      <c r="A193" t="s">
        <v>631</v>
      </c>
      <c r="B193">
        <v>21.969832402234637</v>
      </c>
      <c r="C193" s="12" t="s">
        <v>1098</v>
      </c>
    </row>
    <row r="194" spans="1:3" x14ac:dyDescent="0.2">
      <c r="A194" t="s">
        <v>632</v>
      </c>
      <c r="B194">
        <v>1.4014897579143388</v>
      </c>
      <c r="C194" s="12" t="s">
        <v>1098</v>
      </c>
    </row>
    <row r="195" spans="1:3" x14ac:dyDescent="0.2">
      <c r="A195" t="s">
        <v>635</v>
      </c>
      <c r="B195">
        <v>23.134450651769086</v>
      </c>
      <c r="C195" s="12" t="s">
        <v>1098</v>
      </c>
    </row>
    <row r="196" spans="1:3" x14ac:dyDescent="0.2">
      <c r="A196" t="s">
        <v>636</v>
      </c>
      <c r="B196">
        <v>22.769273743016761</v>
      </c>
      <c r="C196" s="12" t="s">
        <v>1098</v>
      </c>
    </row>
    <row r="197" spans="1:3" x14ac:dyDescent="0.2">
      <c r="A197" t="s">
        <v>637</v>
      </c>
      <c r="B197">
        <v>22.4731843575419</v>
      </c>
      <c r="C197" s="12" t="s">
        <v>1098</v>
      </c>
    </row>
    <row r="198" spans="1:3" x14ac:dyDescent="0.2">
      <c r="A198" t="s">
        <v>638</v>
      </c>
      <c r="B198">
        <v>21.910614525139664</v>
      </c>
      <c r="C198" s="12" t="s">
        <v>1098</v>
      </c>
    </row>
    <row r="199" spans="1:3" x14ac:dyDescent="0.2">
      <c r="A199" t="s">
        <v>639</v>
      </c>
      <c r="B199">
        <v>0.91787709497206704</v>
      </c>
      <c r="C199" s="12" t="s">
        <v>1098</v>
      </c>
    </row>
    <row r="200" spans="1:3" x14ac:dyDescent="0.2">
      <c r="A200" t="s">
        <v>641</v>
      </c>
      <c r="B200">
        <v>20.903910614525138</v>
      </c>
      <c r="C200" s="12" t="s">
        <v>1098</v>
      </c>
    </row>
    <row r="201" spans="1:3" x14ac:dyDescent="0.2">
      <c r="A201" t="s">
        <v>642</v>
      </c>
      <c r="B201">
        <v>28.740409683426446</v>
      </c>
      <c r="C201" s="12" t="s">
        <v>1098</v>
      </c>
    </row>
    <row r="202" spans="1:3" x14ac:dyDescent="0.2">
      <c r="A202" t="s">
        <v>643</v>
      </c>
      <c r="B202">
        <v>3.7405959031657354</v>
      </c>
      <c r="C202" s="12" t="s">
        <v>1098</v>
      </c>
    </row>
    <row r="203" spans="1:3" x14ac:dyDescent="0.2">
      <c r="A203" t="s">
        <v>645</v>
      </c>
      <c r="B203">
        <v>12.593668528864059</v>
      </c>
      <c r="C203" s="12" t="s">
        <v>1098</v>
      </c>
    </row>
    <row r="204" spans="1:3" x14ac:dyDescent="0.2">
      <c r="A204" t="s">
        <v>649</v>
      </c>
      <c r="B204">
        <v>6.4744878957169449</v>
      </c>
      <c r="C204" s="12" t="s">
        <v>1098</v>
      </c>
    </row>
    <row r="205" spans="1:3" x14ac:dyDescent="0.2">
      <c r="A205" t="s">
        <v>661</v>
      </c>
      <c r="B205">
        <v>13.29441340782123</v>
      </c>
      <c r="C205" s="12" t="s">
        <v>1098</v>
      </c>
    </row>
    <row r="206" spans="1:3" x14ac:dyDescent="0.2">
      <c r="A206" s="12" t="s">
        <v>890</v>
      </c>
      <c r="B206" s="22">
        <v>9.49</v>
      </c>
      <c r="C206" t="s">
        <v>338</v>
      </c>
    </row>
    <row r="207" spans="1:3" x14ac:dyDescent="0.2">
      <c r="A207" s="12" t="s">
        <v>891</v>
      </c>
      <c r="B207" s="22">
        <v>9.69</v>
      </c>
    </row>
    <row r="208" spans="1:3" x14ac:dyDescent="0.2">
      <c r="A208" t="s">
        <v>836</v>
      </c>
      <c r="B208">
        <v>10.159187620889748</v>
      </c>
      <c r="C208" s="12" t="s">
        <v>1098</v>
      </c>
    </row>
    <row r="209" spans="1:3" x14ac:dyDescent="0.2">
      <c r="A209" t="s">
        <v>837</v>
      </c>
      <c r="B209">
        <v>9.8208897485493232</v>
      </c>
      <c r="C209" s="12" t="s">
        <v>1098</v>
      </c>
    </row>
    <row r="210" spans="1:3" x14ac:dyDescent="0.2">
      <c r="A210" t="s">
        <v>823</v>
      </c>
      <c r="B210">
        <v>14.833849129593812</v>
      </c>
      <c r="C210" s="12" t="s">
        <v>1098</v>
      </c>
    </row>
    <row r="211" spans="1:3" x14ac:dyDescent="0.2">
      <c r="A211" t="s">
        <v>824</v>
      </c>
      <c r="B211">
        <v>10.302707930367506</v>
      </c>
      <c r="C211" s="12" t="s">
        <v>1098</v>
      </c>
    </row>
    <row r="212" spans="1:3" x14ac:dyDescent="0.2">
      <c r="A212" t="s">
        <v>825</v>
      </c>
      <c r="B212">
        <v>4.8284332688588005</v>
      </c>
      <c r="C212" s="12" t="s">
        <v>1098</v>
      </c>
    </row>
    <row r="213" spans="1:3" x14ac:dyDescent="0.2">
      <c r="A213" t="s">
        <v>826</v>
      </c>
      <c r="B213">
        <v>2.357833655705996</v>
      </c>
      <c r="C213" s="12" t="s">
        <v>1098</v>
      </c>
    </row>
    <row r="214" spans="1:3" x14ac:dyDescent="0.2">
      <c r="A214" t="s">
        <v>827</v>
      </c>
      <c r="B214">
        <v>1.4454545454545453</v>
      </c>
      <c r="C214" s="12" t="s">
        <v>1098</v>
      </c>
    </row>
    <row r="215" spans="1:3" x14ac:dyDescent="0.2">
      <c r="A215" t="s">
        <v>828</v>
      </c>
      <c r="B215">
        <v>1.0456479690522242</v>
      </c>
      <c r="C215" s="12" t="s">
        <v>1098</v>
      </c>
    </row>
    <row r="216" spans="1:3" x14ac:dyDescent="0.2">
      <c r="A216" t="s">
        <v>830</v>
      </c>
      <c r="B216">
        <v>8.8264990328820101</v>
      </c>
      <c r="C216" s="12" t="s">
        <v>1098</v>
      </c>
    </row>
    <row r="217" spans="1:3" x14ac:dyDescent="0.2">
      <c r="A217" t="s">
        <v>831</v>
      </c>
      <c r="B217">
        <v>3.8340425531914892</v>
      </c>
      <c r="C217" s="12" t="s">
        <v>1098</v>
      </c>
    </row>
    <row r="218" spans="1:3" x14ac:dyDescent="0.2">
      <c r="A218" t="s">
        <v>832</v>
      </c>
      <c r="B218">
        <v>1.7940038684719537</v>
      </c>
      <c r="C218" s="12" t="s">
        <v>1098</v>
      </c>
    </row>
    <row r="219" spans="1:3" x14ac:dyDescent="0.2">
      <c r="A219" t="s">
        <v>690</v>
      </c>
      <c r="B219">
        <v>23.896131528046421</v>
      </c>
      <c r="C219" s="12" t="s">
        <v>1098</v>
      </c>
    </row>
    <row r="220" spans="1:3" x14ac:dyDescent="0.2">
      <c r="A220" t="s">
        <v>812</v>
      </c>
      <c r="B220">
        <v>14.105996131528046</v>
      </c>
      <c r="C220" s="12" t="s">
        <v>1098</v>
      </c>
    </row>
    <row r="221" spans="1:3" x14ac:dyDescent="0.2">
      <c r="A221" t="s">
        <v>813</v>
      </c>
      <c r="B221">
        <v>7.852611218568665</v>
      </c>
      <c r="C221" s="12" t="s">
        <v>1098</v>
      </c>
    </row>
    <row r="222" spans="1:3" x14ac:dyDescent="0.2">
      <c r="A222" t="s">
        <v>814</v>
      </c>
      <c r="B222">
        <v>3.6392649903288197</v>
      </c>
      <c r="C222" s="12" t="s">
        <v>1098</v>
      </c>
    </row>
    <row r="223" spans="1:3" x14ac:dyDescent="0.2">
      <c r="A223" t="s">
        <v>815</v>
      </c>
      <c r="B223">
        <v>25.31083172147002</v>
      </c>
      <c r="C223" s="12" t="s">
        <v>1098</v>
      </c>
    </row>
    <row r="224" spans="1:3" x14ac:dyDescent="0.2">
      <c r="A224" t="s">
        <v>816</v>
      </c>
      <c r="B224">
        <v>11.276595744680851</v>
      </c>
      <c r="C224" s="12" t="s">
        <v>1098</v>
      </c>
    </row>
    <row r="225" spans="1:3" x14ac:dyDescent="0.2">
      <c r="A225" t="s">
        <v>817</v>
      </c>
      <c r="B225">
        <v>7.0632495164410054</v>
      </c>
      <c r="C225" s="12" t="s">
        <v>1098</v>
      </c>
    </row>
    <row r="226" spans="1:3" x14ac:dyDescent="0.2">
      <c r="A226" t="s">
        <v>818</v>
      </c>
      <c r="B226">
        <v>3.967311411992263</v>
      </c>
      <c r="C226" s="12" t="s">
        <v>1098</v>
      </c>
    </row>
    <row r="227" spans="1:3" x14ac:dyDescent="0.2">
      <c r="A227" t="s">
        <v>829</v>
      </c>
      <c r="B227">
        <v>15.202901353965185</v>
      </c>
      <c r="C227" t="s">
        <v>1098</v>
      </c>
    </row>
    <row r="228" spans="1:3" x14ac:dyDescent="0.2">
      <c r="A228" s="12" t="s">
        <v>979</v>
      </c>
      <c r="B228" s="22">
        <v>12.3</v>
      </c>
      <c r="C228" t="s">
        <v>338</v>
      </c>
    </row>
    <row r="229" spans="1:3" x14ac:dyDescent="0.2">
      <c r="A229" s="12" t="s">
        <v>968</v>
      </c>
      <c r="B229" s="22">
        <v>20.283000000000001</v>
      </c>
    </row>
    <row r="230" spans="1:3" x14ac:dyDescent="0.2">
      <c r="A230" s="12" t="s">
        <v>1004</v>
      </c>
      <c r="B230" s="22">
        <v>14.177</v>
      </c>
    </row>
    <row r="231" spans="1:3" x14ac:dyDescent="0.2">
      <c r="A231" s="12" t="s">
        <v>1007</v>
      </c>
      <c r="B231" s="22">
        <v>4.7949999999999999</v>
      </c>
    </row>
    <row r="232" spans="1:3" x14ac:dyDescent="0.2">
      <c r="A232" s="12" t="s">
        <v>1021</v>
      </c>
      <c r="B232" s="22">
        <v>4.7949999999999999</v>
      </c>
      <c r="C232" t="s">
        <v>338</v>
      </c>
    </row>
    <row r="233" spans="1:3" x14ac:dyDescent="0.2">
      <c r="A233" s="12" t="s">
        <v>1004</v>
      </c>
      <c r="B233" s="22">
        <v>14.177</v>
      </c>
    </row>
    <row r="234" spans="1:3" x14ac:dyDescent="0.2">
      <c r="A234" s="12" t="s">
        <v>1026</v>
      </c>
      <c r="B234" s="22">
        <v>14.441000000000001</v>
      </c>
    </row>
    <row r="235" spans="1:3" x14ac:dyDescent="0.2">
      <c r="A235" s="12" t="s">
        <v>1028</v>
      </c>
      <c r="B235" s="22">
        <v>14.776999999999999</v>
      </c>
    </row>
    <row r="236" spans="1:3" x14ac:dyDescent="0.2">
      <c r="A236" s="12" t="s">
        <v>1030</v>
      </c>
      <c r="B236" s="22">
        <v>4.5659999999999998</v>
      </c>
    </row>
    <row r="237" spans="1:3" x14ac:dyDescent="0.2">
      <c r="A237" s="12" t="s">
        <v>1007</v>
      </c>
      <c r="B237" s="22">
        <v>4.7949999999999999</v>
      </c>
    </row>
    <row r="238" spans="1:3" x14ac:dyDescent="0.2">
      <c r="A238" s="12" t="s">
        <v>1033</v>
      </c>
      <c r="B238" s="22">
        <v>4.6589999999999998</v>
      </c>
    </row>
    <row r="239" spans="1:3" x14ac:dyDescent="0.2">
      <c r="A239" s="12" t="s">
        <v>1035</v>
      </c>
      <c r="B239" s="22">
        <v>5.0540000000000003</v>
      </c>
    </row>
    <row r="240" spans="1:3" x14ac:dyDescent="0.2">
      <c r="A240" s="12" t="s">
        <v>1037</v>
      </c>
      <c r="B240" s="22">
        <v>13.807</v>
      </c>
    </row>
    <row r="241" spans="1:3" x14ac:dyDescent="0.2">
      <c r="A241" s="12" t="s">
        <v>1040</v>
      </c>
      <c r="B241" s="22">
        <v>14.044</v>
      </c>
    </row>
    <row r="242" spans="1:3" x14ac:dyDescent="0.2">
      <c r="A242" s="12" t="s">
        <v>1061</v>
      </c>
      <c r="B242" s="22">
        <v>14.331</v>
      </c>
    </row>
    <row r="243" spans="1:3" x14ac:dyDescent="0.2">
      <c r="A243" s="12" t="s">
        <v>1064</v>
      </c>
      <c r="B243" s="22">
        <v>13.287000000000001</v>
      </c>
    </row>
    <row r="244" spans="1:3" x14ac:dyDescent="0.2">
      <c r="A244" s="12" t="s">
        <v>1046</v>
      </c>
      <c r="B244" s="22">
        <v>4.6589999999999998</v>
      </c>
    </row>
    <row r="245" spans="1:3" x14ac:dyDescent="0.2">
      <c r="A245" s="12" t="s">
        <v>1058</v>
      </c>
      <c r="B245" s="22">
        <v>14.24</v>
      </c>
    </row>
    <row r="246" spans="1:3" x14ac:dyDescent="0.2">
      <c r="A246" s="12" t="s">
        <v>1049</v>
      </c>
      <c r="B246" s="22">
        <v>13.785</v>
      </c>
    </row>
    <row r="247" spans="1:3" x14ac:dyDescent="0.2">
      <c r="A247" s="12" t="s">
        <v>1072</v>
      </c>
      <c r="B247" s="22">
        <v>13.714</v>
      </c>
    </row>
    <row r="248" spans="1:3" x14ac:dyDescent="0.2">
      <c r="A248" s="12" t="s">
        <v>1074</v>
      </c>
      <c r="B248" s="22">
        <v>4.5359999999999996</v>
      </c>
    </row>
    <row r="249" spans="1:3" x14ac:dyDescent="0.2">
      <c r="A249" s="12" t="s">
        <v>1053</v>
      </c>
      <c r="B249" s="22">
        <v>14.218999999999999</v>
      </c>
    </row>
    <row r="250" spans="1:3" x14ac:dyDescent="0.2">
      <c r="A250" s="12" t="s">
        <v>1078</v>
      </c>
      <c r="B250" s="22">
        <v>4.6790000000000003</v>
      </c>
    </row>
    <row r="251" spans="1:3" x14ac:dyDescent="0.2">
      <c r="A251" t="s">
        <v>1080</v>
      </c>
      <c r="B251" s="22">
        <v>14.776</v>
      </c>
    </row>
    <row r="252" spans="1:3" x14ac:dyDescent="0.2">
      <c r="A252" t="s">
        <v>1081</v>
      </c>
      <c r="B252" s="22">
        <v>14.318</v>
      </c>
    </row>
    <row r="253" spans="1:3" x14ac:dyDescent="0.2">
      <c r="A253" t="s">
        <v>1122</v>
      </c>
      <c r="B253" s="22">
        <v>14.295999999999999</v>
      </c>
    </row>
    <row r="254" spans="1:3" x14ac:dyDescent="0.2">
      <c r="A254" t="s">
        <v>1082</v>
      </c>
      <c r="B254">
        <v>1.24</v>
      </c>
      <c r="C254" t="s">
        <v>1097</v>
      </c>
    </row>
    <row r="255" spans="1:3" x14ac:dyDescent="0.2">
      <c r="A255" t="s">
        <v>1083</v>
      </c>
      <c r="B255">
        <v>33.64</v>
      </c>
      <c r="C255" s="12" t="s">
        <v>1097</v>
      </c>
    </row>
    <row r="256" spans="1:3" x14ac:dyDescent="0.2">
      <c r="A256" t="s">
        <v>1084</v>
      </c>
      <c r="B256">
        <v>38.46</v>
      </c>
      <c r="C256" s="12" t="s">
        <v>1097</v>
      </c>
    </row>
    <row r="257" spans="1:3" x14ac:dyDescent="0.2">
      <c r="A257" t="s">
        <v>1085</v>
      </c>
      <c r="B257">
        <v>34.82</v>
      </c>
      <c r="C257" s="12" t="s">
        <v>1097</v>
      </c>
    </row>
    <row r="258" spans="1:3" x14ac:dyDescent="0.2">
      <c r="A258" t="s">
        <v>1086</v>
      </c>
      <c r="B258">
        <v>35.47</v>
      </c>
      <c r="C258" s="12" t="s">
        <v>1097</v>
      </c>
    </row>
    <row r="259" spans="1:3" x14ac:dyDescent="0.2">
      <c r="A259" t="s">
        <v>1087</v>
      </c>
      <c r="B259">
        <v>35.85</v>
      </c>
      <c r="C259" s="12" t="s">
        <v>1097</v>
      </c>
    </row>
    <row r="260" spans="1:3" x14ac:dyDescent="0.2">
      <c r="A260" t="s">
        <v>1088</v>
      </c>
      <c r="B260">
        <v>32.200000000000003</v>
      </c>
      <c r="C260" s="12" t="s">
        <v>1097</v>
      </c>
    </row>
    <row r="261" spans="1:3" x14ac:dyDescent="0.2">
      <c r="A261" t="s">
        <v>1089</v>
      </c>
      <c r="B261">
        <v>35.69</v>
      </c>
      <c r="C261" s="12" t="s">
        <v>1097</v>
      </c>
    </row>
    <row r="262" spans="1:3" x14ac:dyDescent="0.2">
      <c r="A262" t="s">
        <v>1090</v>
      </c>
      <c r="B262">
        <v>2.82</v>
      </c>
      <c r="C262" s="12" t="s">
        <v>1097</v>
      </c>
    </row>
    <row r="263" spans="1:3" x14ac:dyDescent="0.2">
      <c r="A263" t="s">
        <v>1091</v>
      </c>
      <c r="B263">
        <v>28.42</v>
      </c>
      <c r="C263" s="12" t="s">
        <v>1097</v>
      </c>
    </row>
    <row r="264" spans="1:3" x14ac:dyDescent="0.2">
      <c r="A264" t="s">
        <v>979</v>
      </c>
      <c r="B264">
        <v>13.15</v>
      </c>
      <c r="C264" s="12" t="s">
        <v>1097</v>
      </c>
    </row>
    <row r="265" spans="1:3" x14ac:dyDescent="0.2">
      <c r="A265" t="s">
        <v>1092</v>
      </c>
      <c r="B265">
        <v>25.55</v>
      </c>
      <c r="C265" s="12" t="s">
        <v>1097</v>
      </c>
    </row>
    <row r="266" spans="1:3" x14ac:dyDescent="0.2">
      <c r="A266" t="s">
        <v>1093</v>
      </c>
      <c r="B266">
        <v>23.02</v>
      </c>
      <c r="C266" s="12" t="s">
        <v>1097</v>
      </c>
    </row>
    <row r="267" spans="1:3" x14ac:dyDescent="0.2">
      <c r="A267" t="s">
        <v>1094</v>
      </c>
      <c r="B267">
        <v>34.96</v>
      </c>
      <c r="C267" s="12" t="s">
        <v>1097</v>
      </c>
    </row>
    <row r="268" spans="1:3" x14ac:dyDescent="0.2">
      <c r="A268" t="s">
        <v>1095</v>
      </c>
      <c r="B268">
        <v>26.58</v>
      </c>
      <c r="C268" s="12" t="s">
        <v>1097</v>
      </c>
    </row>
    <row r="269" spans="1:3" x14ac:dyDescent="0.2">
      <c r="A269" t="s">
        <v>971</v>
      </c>
      <c r="B269">
        <v>0.91</v>
      </c>
      <c r="C269" s="12" t="s">
        <v>1097</v>
      </c>
    </row>
    <row r="270" spans="1:3" x14ac:dyDescent="0.2">
      <c r="A270" t="s">
        <v>972</v>
      </c>
      <c r="B270">
        <v>22.98</v>
      </c>
      <c r="C270" s="12" t="s">
        <v>1097</v>
      </c>
    </row>
    <row r="271" spans="1:3" x14ac:dyDescent="0.2">
      <c r="A271" t="s">
        <v>973</v>
      </c>
      <c r="B271">
        <v>22.73</v>
      </c>
      <c r="C271" s="12" t="s">
        <v>1097</v>
      </c>
    </row>
    <row r="272" spans="1:3" x14ac:dyDescent="0.2">
      <c r="A272" t="s">
        <v>974</v>
      </c>
      <c r="B272">
        <v>23</v>
      </c>
      <c r="C272" s="12" t="s">
        <v>1097</v>
      </c>
    </row>
    <row r="273" spans="1:3" x14ac:dyDescent="0.2">
      <c r="A273" t="s">
        <v>975</v>
      </c>
      <c r="B273">
        <v>22.69</v>
      </c>
      <c r="C273" s="12" t="s">
        <v>1097</v>
      </c>
    </row>
    <row r="274" spans="1:3" x14ac:dyDescent="0.2">
      <c r="A274" t="s">
        <v>976</v>
      </c>
      <c r="B274">
        <v>19.97</v>
      </c>
      <c r="C274" s="12" t="s">
        <v>1097</v>
      </c>
    </row>
    <row r="275" spans="1:3" x14ac:dyDescent="0.2">
      <c r="A275" t="s">
        <v>977</v>
      </c>
      <c r="B275">
        <v>22.19</v>
      </c>
      <c r="C275" s="12" t="s">
        <v>1097</v>
      </c>
    </row>
    <row r="276" spans="1:3" x14ac:dyDescent="0.2">
      <c r="A276" t="s">
        <v>968</v>
      </c>
      <c r="B276">
        <v>22.08</v>
      </c>
      <c r="C276" s="12" t="s">
        <v>1097</v>
      </c>
    </row>
    <row r="277" spans="1:3" x14ac:dyDescent="0.2">
      <c r="A277" t="s">
        <v>962</v>
      </c>
      <c r="B277">
        <v>22.98</v>
      </c>
      <c r="C277" s="12" t="s">
        <v>1097</v>
      </c>
    </row>
    <row r="278" spans="1:3" x14ac:dyDescent="0.2">
      <c r="A278" t="s">
        <v>1001</v>
      </c>
      <c r="B278">
        <v>4.1100000000000003</v>
      </c>
      <c r="C278" s="12" t="s">
        <v>1097</v>
      </c>
    </row>
    <row r="279" spans="1:3" x14ac:dyDescent="0.2">
      <c r="A279" t="s">
        <v>1096</v>
      </c>
      <c r="B279">
        <v>15.97</v>
      </c>
      <c r="C279" s="12" t="s">
        <v>1097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zoomScale="110" zoomScaleNormal="110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A190" sqref="A190:XFD190"/>
    </sheetView>
  </sheetViews>
  <sheetFormatPr defaultRowHeight="12.75" x14ac:dyDescent="0.2"/>
  <cols>
    <col min="1" max="1" width="16.7109375" customWidth="1"/>
    <col min="3" max="3" width="16.140625" bestFit="1" customWidth="1"/>
    <col min="5" max="5" width="15.140625" bestFit="1" customWidth="1"/>
    <col min="6" max="6" width="23" bestFit="1" customWidth="1"/>
    <col min="14" max="14" width="13.28515625" bestFit="1" customWidth="1"/>
    <col min="15" max="15" width="14.28515625" bestFit="1" customWidth="1"/>
  </cols>
  <sheetData>
    <row r="1" spans="1:17" x14ac:dyDescent="0.2">
      <c r="A1" t="s">
        <v>97</v>
      </c>
      <c r="B1" t="s">
        <v>74</v>
      </c>
      <c r="C1" s="12" t="s">
        <v>847</v>
      </c>
      <c r="D1" t="s">
        <v>519</v>
      </c>
      <c r="E1" s="12" t="s">
        <v>844</v>
      </c>
      <c r="F1" t="s">
        <v>609</v>
      </c>
      <c r="G1" t="s">
        <v>190</v>
      </c>
      <c r="H1" t="s">
        <v>610</v>
      </c>
      <c r="I1" t="s">
        <v>191</v>
      </c>
      <c r="J1" t="s">
        <v>611</v>
      </c>
      <c r="K1" t="s">
        <v>612</v>
      </c>
      <c r="L1" t="s">
        <v>613</v>
      </c>
      <c r="M1" t="s">
        <v>614</v>
      </c>
      <c r="N1" s="12" t="s">
        <v>846</v>
      </c>
      <c r="O1" s="12" t="s">
        <v>845</v>
      </c>
      <c r="P1" t="s">
        <v>615</v>
      </c>
      <c r="Q1" t="s">
        <v>616</v>
      </c>
    </row>
    <row r="2" spans="1:17" x14ac:dyDescent="0.2">
      <c r="A2" t="s">
        <v>419</v>
      </c>
      <c r="B2">
        <v>2784</v>
      </c>
      <c r="C2">
        <v>2.4300000000000002</v>
      </c>
      <c r="D2">
        <v>0</v>
      </c>
      <c r="E2">
        <v>96.97</v>
      </c>
    </row>
    <row r="3" spans="1:17" x14ac:dyDescent="0.2">
      <c r="A3" t="s">
        <v>420</v>
      </c>
      <c r="B3">
        <v>2785</v>
      </c>
      <c r="C3">
        <v>2.71</v>
      </c>
      <c r="D3">
        <v>0</v>
      </c>
      <c r="E3">
        <v>96.48</v>
      </c>
    </row>
    <row r="4" spans="1:17" x14ac:dyDescent="0.2">
      <c r="A4" t="s">
        <v>343</v>
      </c>
      <c r="B4">
        <v>2786</v>
      </c>
      <c r="C4">
        <v>1.92</v>
      </c>
      <c r="D4">
        <v>0</v>
      </c>
      <c r="E4">
        <v>96.95</v>
      </c>
    </row>
    <row r="5" spans="1:17" x14ac:dyDescent="0.2">
      <c r="A5" t="s">
        <v>421</v>
      </c>
      <c r="B5">
        <v>2787</v>
      </c>
      <c r="C5">
        <v>1.8</v>
      </c>
      <c r="D5">
        <v>0</v>
      </c>
      <c r="E5">
        <v>97.05</v>
      </c>
    </row>
    <row r="6" spans="1:17" x14ac:dyDescent="0.2">
      <c r="A6" t="s">
        <v>422</v>
      </c>
      <c r="B6">
        <v>2788</v>
      </c>
      <c r="C6">
        <v>3.32</v>
      </c>
      <c r="D6">
        <v>0</v>
      </c>
      <c r="E6">
        <v>96.25</v>
      </c>
    </row>
    <row r="7" spans="1:17" x14ac:dyDescent="0.2">
      <c r="A7" t="s">
        <v>423</v>
      </c>
      <c r="B7">
        <v>2789</v>
      </c>
      <c r="C7">
        <v>2.06</v>
      </c>
      <c r="D7">
        <v>0</v>
      </c>
      <c r="E7">
        <v>97.23</v>
      </c>
    </row>
    <row r="8" spans="1:17" x14ac:dyDescent="0.2">
      <c r="A8" t="s">
        <v>345</v>
      </c>
      <c r="B8">
        <v>2799</v>
      </c>
      <c r="C8">
        <v>1.19</v>
      </c>
      <c r="D8">
        <v>0</v>
      </c>
      <c r="E8">
        <v>97.39</v>
      </c>
    </row>
    <row r="9" spans="1:17" x14ac:dyDescent="0.2">
      <c r="A9" t="s">
        <v>347</v>
      </c>
      <c r="B9">
        <v>2798</v>
      </c>
      <c r="C9">
        <v>3.55</v>
      </c>
      <c r="D9">
        <v>0</v>
      </c>
      <c r="E9">
        <v>95.75</v>
      </c>
    </row>
    <row r="10" spans="1:17" x14ac:dyDescent="0.2">
      <c r="A10" t="s">
        <v>424</v>
      </c>
      <c r="B10">
        <v>2780</v>
      </c>
      <c r="C10">
        <v>3.38</v>
      </c>
      <c r="D10">
        <v>0</v>
      </c>
      <c r="E10">
        <v>95.86</v>
      </c>
    </row>
    <row r="11" spans="1:17" x14ac:dyDescent="0.2">
      <c r="A11" t="s">
        <v>349</v>
      </c>
      <c r="B11">
        <v>2782</v>
      </c>
      <c r="C11">
        <v>4.18</v>
      </c>
      <c r="D11">
        <v>0</v>
      </c>
      <c r="E11">
        <v>95.43</v>
      </c>
    </row>
    <row r="12" spans="1:17" x14ac:dyDescent="0.2">
      <c r="A12" t="s">
        <v>351</v>
      </c>
      <c r="B12">
        <v>2800</v>
      </c>
      <c r="C12">
        <v>4.8600000000000003</v>
      </c>
      <c r="D12">
        <v>0</v>
      </c>
      <c r="E12">
        <v>94.72</v>
      </c>
    </row>
    <row r="13" spans="1:17" x14ac:dyDescent="0.2">
      <c r="A13" t="s">
        <v>425</v>
      </c>
      <c r="B13">
        <v>2792</v>
      </c>
      <c r="C13">
        <v>3.2</v>
      </c>
      <c r="D13">
        <v>0</v>
      </c>
      <c r="E13">
        <v>96.14</v>
      </c>
    </row>
    <row r="14" spans="1:17" x14ac:dyDescent="0.2">
      <c r="A14" t="s">
        <v>426</v>
      </c>
      <c r="B14">
        <v>2793</v>
      </c>
      <c r="C14">
        <v>2.93</v>
      </c>
      <c r="D14">
        <v>0</v>
      </c>
      <c r="E14">
        <v>96.27</v>
      </c>
    </row>
    <row r="15" spans="1:17" x14ac:dyDescent="0.2">
      <c r="A15" t="s">
        <v>427</v>
      </c>
      <c r="B15">
        <v>2794</v>
      </c>
      <c r="C15">
        <v>1.68</v>
      </c>
      <c r="D15">
        <v>0</v>
      </c>
      <c r="E15">
        <v>97.21</v>
      </c>
    </row>
    <row r="16" spans="1:17" x14ac:dyDescent="0.2">
      <c r="A16" t="s">
        <v>428</v>
      </c>
      <c r="B16">
        <v>2795</v>
      </c>
      <c r="C16">
        <v>14.73</v>
      </c>
      <c r="D16">
        <v>0</v>
      </c>
      <c r="E16">
        <v>84.75</v>
      </c>
    </row>
    <row r="17" spans="1:5" x14ac:dyDescent="0.2">
      <c r="A17" t="s">
        <v>353</v>
      </c>
      <c r="B17">
        <v>2797</v>
      </c>
      <c r="C17">
        <v>1.1200000000000001</v>
      </c>
      <c r="D17">
        <v>0</v>
      </c>
      <c r="E17">
        <v>97.39</v>
      </c>
    </row>
    <row r="18" spans="1:5" x14ac:dyDescent="0.2">
      <c r="A18" t="s">
        <v>493</v>
      </c>
      <c r="B18">
        <v>2750</v>
      </c>
      <c r="C18">
        <v>2.0099999999999998</v>
      </c>
      <c r="D18">
        <v>0</v>
      </c>
      <c r="E18">
        <v>96.82</v>
      </c>
    </row>
    <row r="19" spans="1:5" x14ac:dyDescent="0.2">
      <c r="A19" t="s">
        <v>494</v>
      </c>
      <c r="B19">
        <v>2757</v>
      </c>
      <c r="C19">
        <v>2.0299999999999998</v>
      </c>
      <c r="D19">
        <v>0</v>
      </c>
      <c r="E19">
        <v>97.07</v>
      </c>
    </row>
    <row r="20" spans="1:5" x14ac:dyDescent="0.2">
      <c r="A20" t="s">
        <v>495</v>
      </c>
      <c r="B20">
        <v>2760</v>
      </c>
      <c r="C20">
        <v>2.04</v>
      </c>
      <c r="D20">
        <v>0</v>
      </c>
      <c r="E20">
        <v>97.14</v>
      </c>
    </row>
    <row r="21" spans="1:5" x14ac:dyDescent="0.2">
      <c r="A21" t="s">
        <v>520</v>
      </c>
      <c r="B21">
        <v>2721</v>
      </c>
      <c r="C21">
        <v>1.21</v>
      </c>
      <c r="D21">
        <v>0</v>
      </c>
      <c r="E21">
        <v>97.49</v>
      </c>
    </row>
    <row r="22" spans="1:5" x14ac:dyDescent="0.2">
      <c r="A22" t="s">
        <v>521</v>
      </c>
      <c r="B22">
        <v>2725</v>
      </c>
      <c r="C22">
        <v>1.76</v>
      </c>
      <c r="D22">
        <v>0</v>
      </c>
      <c r="E22">
        <v>97.44</v>
      </c>
    </row>
    <row r="23" spans="1:5" x14ac:dyDescent="0.2">
      <c r="A23" t="s">
        <v>522</v>
      </c>
      <c r="B23">
        <v>2726</v>
      </c>
      <c r="C23">
        <v>2.08</v>
      </c>
      <c r="D23">
        <v>0</v>
      </c>
      <c r="E23">
        <v>97.1</v>
      </c>
    </row>
    <row r="24" spans="1:5" x14ac:dyDescent="0.2">
      <c r="A24" t="s">
        <v>523</v>
      </c>
      <c r="B24">
        <v>2645</v>
      </c>
      <c r="C24">
        <v>1.76</v>
      </c>
      <c r="D24">
        <v>0</v>
      </c>
      <c r="E24">
        <v>97.38</v>
      </c>
    </row>
    <row r="25" spans="1:5" x14ac:dyDescent="0.2">
      <c r="A25" t="s">
        <v>524</v>
      </c>
      <c r="B25">
        <v>2727</v>
      </c>
      <c r="C25">
        <v>2.1</v>
      </c>
      <c r="D25">
        <v>0</v>
      </c>
      <c r="E25">
        <v>97.11</v>
      </c>
    </row>
    <row r="26" spans="1:5" x14ac:dyDescent="0.2">
      <c r="A26" t="s">
        <v>525</v>
      </c>
      <c r="B26">
        <v>2728</v>
      </c>
      <c r="C26">
        <v>2.21</v>
      </c>
      <c r="D26">
        <v>0</v>
      </c>
      <c r="E26">
        <v>97.16</v>
      </c>
    </row>
    <row r="27" spans="1:5" x14ac:dyDescent="0.2">
      <c r="A27" t="s">
        <v>526</v>
      </c>
      <c r="B27">
        <v>2729</v>
      </c>
      <c r="C27">
        <v>1.72</v>
      </c>
      <c r="D27">
        <v>0</v>
      </c>
      <c r="E27">
        <v>97.26</v>
      </c>
    </row>
    <row r="28" spans="1:5" x14ac:dyDescent="0.2">
      <c r="A28" t="s">
        <v>527</v>
      </c>
      <c r="B28">
        <v>2740</v>
      </c>
      <c r="C28">
        <v>1.96</v>
      </c>
      <c r="D28">
        <v>0</v>
      </c>
      <c r="E28">
        <v>97.29</v>
      </c>
    </row>
    <row r="29" spans="1:5" x14ac:dyDescent="0.2">
      <c r="A29" t="s">
        <v>528</v>
      </c>
      <c r="B29">
        <v>2804</v>
      </c>
      <c r="C29">
        <v>1.62</v>
      </c>
      <c r="D29">
        <v>0</v>
      </c>
      <c r="E29">
        <v>97.38</v>
      </c>
    </row>
    <row r="30" spans="1:5" x14ac:dyDescent="0.2">
      <c r="A30" t="s">
        <v>529</v>
      </c>
      <c r="B30">
        <v>2722</v>
      </c>
      <c r="C30">
        <v>1.75</v>
      </c>
      <c r="D30">
        <v>0</v>
      </c>
      <c r="E30">
        <v>97.53</v>
      </c>
    </row>
    <row r="31" spans="1:5" x14ac:dyDescent="0.2">
      <c r="A31" t="s">
        <v>530</v>
      </c>
      <c r="B31">
        <v>2723</v>
      </c>
      <c r="C31">
        <v>2.02</v>
      </c>
      <c r="D31">
        <v>0</v>
      </c>
      <c r="E31">
        <v>97.25</v>
      </c>
    </row>
    <row r="32" spans="1:5" x14ac:dyDescent="0.2">
      <c r="A32" t="s">
        <v>531</v>
      </c>
      <c r="B32">
        <v>2724</v>
      </c>
      <c r="C32">
        <v>2.4</v>
      </c>
      <c r="D32">
        <v>0</v>
      </c>
      <c r="E32">
        <v>96.56</v>
      </c>
    </row>
    <row r="33" spans="1:5" x14ac:dyDescent="0.2">
      <c r="A33" t="s">
        <v>532</v>
      </c>
      <c r="B33">
        <v>2741</v>
      </c>
      <c r="C33">
        <v>4.26</v>
      </c>
      <c r="D33">
        <v>0</v>
      </c>
      <c r="E33">
        <v>95.15</v>
      </c>
    </row>
    <row r="34" spans="1:5" x14ac:dyDescent="0.2">
      <c r="A34" t="s">
        <v>533</v>
      </c>
      <c r="B34">
        <v>2655</v>
      </c>
      <c r="C34">
        <v>1.96</v>
      </c>
      <c r="D34">
        <v>0</v>
      </c>
      <c r="E34">
        <v>97.38</v>
      </c>
    </row>
    <row r="35" spans="1:5" x14ac:dyDescent="0.2">
      <c r="A35" t="s">
        <v>534</v>
      </c>
      <c r="B35">
        <v>2745</v>
      </c>
      <c r="C35">
        <v>2.8</v>
      </c>
      <c r="D35">
        <v>0</v>
      </c>
      <c r="E35">
        <v>96.76</v>
      </c>
    </row>
    <row r="36" spans="1:5" x14ac:dyDescent="0.2">
      <c r="A36" t="s">
        <v>535</v>
      </c>
      <c r="B36">
        <v>2746</v>
      </c>
      <c r="C36">
        <v>1.9</v>
      </c>
      <c r="D36">
        <v>0</v>
      </c>
      <c r="E36">
        <v>97.43</v>
      </c>
    </row>
    <row r="37" spans="1:5" x14ac:dyDescent="0.2">
      <c r="A37" t="s">
        <v>536</v>
      </c>
      <c r="B37">
        <v>2658</v>
      </c>
      <c r="C37">
        <v>1.79</v>
      </c>
      <c r="D37">
        <v>0</v>
      </c>
      <c r="E37">
        <v>97.53</v>
      </c>
    </row>
    <row r="38" spans="1:5" x14ac:dyDescent="0.2">
      <c r="A38" t="s">
        <v>537</v>
      </c>
      <c r="B38">
        <v>2747</v>
      </c>
      <c r="C38">
        <v>1.78</v>
      </c>
      <c r="D38">
        <v>0</v>
      </c>
      <c r="E38">
        <v>97.35</v>
      </c>
    </row>
    <row r="39" spans="1:5" x14ac:dyDescent="0.2">
      <c r="A39" t="s">
        <v>538</v>
      </c>
      <c r="B39">
        <v>2803</v>
      </c>
      <c r="C39">
        <v>1.89</v>
      </c>
      <c r="D39">
        <v>0</v>
      </c>
      <c r="E39">
        <v>97.42</v>
      </c>
    </row>
    <row r="40" spans="1:5" x14ac:dyDescent="0.2">
      <c r="A40" t="s">
        <v>539</v>
      </c>
      <c r="B40">
        <v>2661</v>
      </c>
      <c r="C40">
        <v>1.89</v>
      </c>
      <c r="D40">
        <v>0</v>
      </c>
      <c r="E40">
        <v>97.25</v>
      </c>
    </row>
    <row r="41" spans="1:5" x14ac:dyDescent="0.2">
      <c r="A41" t="s">
        <v>540</v>
      </c>
      <c r="B41">
        <v>2742</v>
      </c>
      <c r="C41">
        <v>1.79</v>
      </c>
      <c r="D41">
        <v>0</v>
      </c>
      <c r="E41">
        <v>97.34</v>
      </c>
    </row>
    <row r="42" spans="1:5" x14ac:dyDescent="0.2">
      <c r="A42" t="s">
        <v>496</v>
      </c>
      <c r="B42">
        <v>2761</v>
      </c>
      <c r="C42">
        <v>2.2200000000000002</v>
      </c>
      <c r="D42">
        <v>0</v>
      </c>
      <c r="E42">
        <v>96.91</v>
      </c>
    </row>
    <row r="43" spans="1:5" x14ac:dyDescent="0.2">
      <c r="A43" t="s">
        <v>541</v>
      </c>
      <c r="B43">
        <v>2743</v>
      </c>
      <c r="C43">
        <v>2.44</v>
      </c>
      <c r="D43">
        <v>0</v>
      </c>
      <c r="E43">
        <v>96.95</v>
      </c>
    </row>
    <row r="44" spans="1:5" x14ac:dyDescent="0.2">
      <c r="A44" t="s">
        <v>497</v>
      </c>
      <c r="B44">
        <v>2762</v>
      </c>
      <c r="C44">
        <v>1.46</v>
      </c>
      <c r="D44">
        <v>0</v>
      </c>
      <c r="E44">
        <v>97.4</v>
      </c>
    </row>
    <row r="45" spans="1:5" x14ac:dyDescent="0.2">
      <c r="A45" t="s">
        <v>542</v>
      </c>
      <c r="B45">
        <v>2744</v>
      </c>
      <c r="C45">
        <v>2.2599999999999998</v>
      </c>
      <c r="D45">
        <v>0</v>
      </c>
      <c r="E45">
        <v>96.98</v>
      </c>
    </row>
    <row r="46" spans="1:5" x14ac:dyDescent="0.2">
      <c r="A46" t="s">
        <v>498</v>
      </c>
      <c r="B46">
        <v>2763</v>
      </c>
      <c r="C46">
        <v>1.99</v>
      </c>
      <c r="D46">
        <v>0</v>
      </c>
      <c r="E46">
        <v>97.31</v>
      </c>
    </row>
    <row r="47" spans="1:5" x14ac:dyDescent="0.2">
      <c r="A47" t="s">
        <v>543</v>
      </c>
      <c r="B47">
        <v>2663</v>
      </c>
      <c r="C47">
        <v>2.19</v>
      </c>
      <c r="D47">
        <v>0</v>
      </c>
      <c r="E47">
        <v>97.11</v>
      </c>
    </row>
    <row r="48" spans="1:5" x14ac:dyDescent="0.2">
      <c r="A48" t="s">
        <v>544</v>
      </c>
      <c r="B48">
        <v>2667</v>
      </c>
      <c r="C48">
        <v>1.9</v>
      </c>
      <c r="D48">
        <v>0</v>
      </c>
      <c r="E48">
        <v>97.29</v>
      </c>
    </row>
    <row r="49" spans="1:5" x14ac:dyDescent="0.2">
      <c r="A49" t="s">
        <v>545</v>
      </c>
      <c r="B49">
        <v>2751</v>
      </c>
      <c r="C49">
        <v>2.73</v>
      </c>
      <c r="D49">
        <v>0</v>
      </c>
      <c r="E49">
        <v>96.67</v>
      </c>
    </row>
    <row r="50" spans="1:5" x14ac:dyDescent="0.2">
      <c r="A50" t="s">
        <v>499</v>
      </c>
      <c r="B50">
        <v>2764</v>
      </c>
      <c r="C50">
        <v>2.94</v>
      </c>
      <c r="D50">
        <v>0</v>
      </c>
      <c r="E50">
        <v>96.3</v>
      </c>
    </row>
    <row r="51" spans="1:5" x14ac:dyDescent="0.2">
      <c r="A51" t="s">
        <v>500</v>
      </c>
      <c r="B51">
        <v>2765</v>
      </c>
      <c r="C51">
        <v>3.36</v>
      </c>
      <c r="D51">
        <v>0</v>
      </c>
      <c r="E51">
        <v>95.7</v>
      </c>
    </row>
    <row r="52" spans="1:5" x14ac:dyDescent="0.2">
      <c r="A52" t="s">
        <v>546</v>
      </c>
      <c r="B52">
        <v>2752</v>
      </c>
      <c r="C52">
        <v>2.0699999999999998</v>
      </c>
      <c r="D52">
        <v>0</v>
      </c>
      <c r="E52">
        <v>97.19</v>
      </c>
    </row>
    <row r="53" spans="1:5" x14ac:dyDescent="0.2">
      <c r="A53" t="s">
        <v>547</v>
      </c>
      <c r="B53">
        <v>2753</v>
      </c>
      <c r="C53">
        <v>2.0299999999999998</v>
      </c>
      <c r="D53">
        <v>0</v>
      </c>
      <c r="E53">
        <v>97.24</v>
      </c>
    </row>
    <row r="54" spans="1:5" x14ac:dyDescent="0.2">
      <c r="A54" t="s">
        <v>548</v>
      </c>
      <c r="B54">
        <v>2754</v>
      </c>
      <c r="C54">
        <v>2.11</v>
      </c>
      <c r="D54">
        <v>0</v>
      </c>
      <c r="E54">
        <v>97.15</v>
      </c>
    </row>
    <row r="55" spans="1:5" x14ac:dyDescent="0.2">
      <c r="A55" t="s">
        <v>549</v>
      </c>
      <c r="B55">
        <v>2755</v>
      </c>
      <c r="C55">
        <v>1.89</v>
      </c>
      <c r="D55">
        <v>0</v>
      </c>
      <c r="E55">
        <v>97.27</v>
      </c>
    </row>
    <row r="56" spans="1:5" x14ac:dyDescent="0.2">
      <c r="A56" t="s">
        <v>550</v>
      </c>
      <c r="B56">
        <v>2673</v>
      </c>
      <c r="C56">
        <v>1.96</v>
      </c>
      <c r="D56">
        <v>0</v>
      </c>
      <c r="E56">
        <v>97.3</v>
      </c>
    </row>
    <row r="57" spans="1:5" x14ac:dyDescent="0.2">
      <c r="A57" t="s">
        <v>501</v>
      </c>
      <c r="B57">
        <v>2766</v>
      </c>
      <c r="C57">
        <v>1.96</v>
      </c>
      <c r="D57">
        <v>0</v>
      </c>
      <c r="E57">
        <v>97.18</v>
      </c>
    </row>
    <row r="58" spans="1:5" x14ac:dyDescent="0.2">
      <c r="A58" t="s">
        <v>502</v>
      </c>
      <c r="B58">
        <v>2767</v>
      </c>
      <c r="C58">
        <v>1.96</v>
      </c>
      <c r="D58">
        <v>0</v>
      </c>
      <c r="E58">
        <v>97.31</v>
      </c>
    </row>
    <row r="59" spans="1:5" x14ac:dyDescent="0.2">
      <c r="A59" t="s">
        <v>503</v>
      </c>
      <c r="B59">
        <v>2676</v>
      </c>
      <c r="C59">
        <v>1.93</v>
      </c>
      <c r="D59">
        <v>0</v>
      </c>
      <c r="E59">
        <v>97.24</v>
      </c>
    </row>
    <row r="60" spans="1:5" x14ac:dyDescent="0.2">
      <c r="A60" t="s">
        <v>504</v>
      </c>
      <c r="B60">
        <v>2758</v>
      </c>
      <c r="C60">
        <v>2.17</v>
      </c>
      <c r="D60">
        <v>0</v>
      </c>
      <c r="E60">
        <v>96.97</v>
      </c>
    </row>
    <row r="61" spans="1:5" x14ac:dyDescent="0.2">
      <c r="A61" t="s">
        <v>505</v>
      </c>
      <c r="B61">
        <v>2759</v>
      </c>
      <c r="C61">
        <v>1.86</v>
      </c>
      <c r="D61">
        <v>0</v>
      </c>
      <c r="E61">
        <v>97.21</v>
      </c>
    </row>
    <row r="62" spans="1:5" x14ac:dyDescent="0.2">
      <c r="A62" t="s">
        <v>506</v>
      </c>
      <c r="B62">
        <v>2768</v>
      </c>
      <c r="C62">
        <v>2.21</v>
      </c>
      <c r="D62">
        <v>0</v>
      </c>
      <c r="E62">
        <v>96.91</v>
      </c>
    </row>
    <row r="63" spans="1:5" x14ac:dyDescent="0.2">
      <c r="A63" t="s">
        <v>507</v>
      </c>
      <c r="B63">
        <v>2769</v>
      </c>
      <c r="C63">
        <v>2.35</v>
      </c>
      <c r="D63">
        <v>0</v>
      </c>
      <c r="E63">
        <v>97.09</v>
      </c>
    </row>
    <row r="64" spans="1:5" x14ac:dyDescent="0.2">
      <c r="A64" t="s">
        <v>508</v>
      </c>
      <c r="B64">
        <v>2770</v>
      </c>
      <c r="C64">
        <v>1.94</v>
      </c>
      <c r="D64">
        <v>0</v>
      </c>
      <c r="E64">
        <v>97.37</v>
      </c>
    </row>
    <row r="65" spans="1:5" x14ac:dyDescent="0.2">
      <c r="A65" t="s">
        <v>509</v>
      </c>
      <c r="B65">
        <v>2771</v>
      </c>
      <c r="C65">
        <v>1.84</v>
      </c>
      <c r="D65">
        <v>0</v>
      </c>
      <c r="E65">
        <v>97.18</v>
      </c>
    </row>
    <row r="66" spans="1:5" x14ac:dyDescent="0.2">
      <c r="A66" t="s">
        <v>510</v>
      </c>
      <c r="B66">
        <v>2772</v>
      </c>
      <c r="C66">
        <v>2</v>
      </c>
      <c r="D66">
        <v>0</v>
      </c>
      <c r="E66">
        <v>97.2</v>
      </c>
    </row>
    <row r="67" spans="1:5" x14ac:dyDescent="0.2">
      <c r="A67" t="s">
        <v>511</v>
      </c>
      <c r="B67">
        <v>2773</v>
      </c>
      <c r="C67">
        <v>1.77</v>
      </c>
      <c r="D67">
        <v>0</v>
      </c>
      <c r="E67">
        <v>97.22</v>
      </c>
    </row>
    <row r="68" spans="1:5" x14ac:dyDescent="0.2">
      <c r="A68" t="s">
        <v>512</v>
      </c>
      <c r="B68">
        <v>2693</v>
      </c>
      <c r="C68">
        <v>1.88</v>
      </c>
      <c r="D68">
        <v>0</v>
      </c>
      <c r="E68">
        <v>97.35</v>
      </c>
    </row>
    <row r="69" spans="1:5" x14ac:dyDescent="0.2">
      <c r="A69" t="s">
        <v>513</v>
      </c>
      <c r="B69">
        <v>2774</v>
      </c>
      <c r="C69">
        <v>3.31</v>
      </c>
      <c r="D69">
        <v>0</v>
      </c>
      <c r="E69">
        <v>95.97</v>
      </c>
    </row>
    <row r="70" spans="1:5" x14ac:dyDescent="0.2">
      <c r="A70" t="s">
        <v>551</v>
      </c>
      <c r="B70">
        <v>2756</v>
      </c>
      <c r="C70">
        <v>2.19</v>
      </c>
      <c r="D70">
        <v>0</v>
      </c>
      <c r="E70">
        <v>97.01</v>
      </c>
    </row>
    <row r="71" spans="1:5" x14ac:dyDescent="0.2">
      <c r="A71" t="s">
        <v>552</v>
      </c>
      <c r="B71">
        <v>2749</v>
      </c>
      <c r="C71">
        <v>2.0299999999999998</v>
      </c>
      <c r="D71">
        <v>0</v>
      </c>
      <c r="E71">
        <v>97.2</v>
      </c>
    </row>
    <row r="72" spans="1:5" x14ac:dyDescent="0.2">
      <c r="A72" t="s">
        <v>553</v>
      </c>
      <c r="B72">
        <v>2665</v>
      </c>
      <c r="C72">
        <v>2.0699999999999998</v>
      </c>
      <c r="D72">
        <v>0</v>
      </c>
      <c r="E72">
        <v>97.18</v>
      </c>
    </row>
    <row r="73" spans="1:5" x14ac:dyDescent="0.2">
      <c r="A73" t="s">
        <v>514</v>
      </c>
      <c r="B73">
        <v>2775</v>
      </c>
      <c r="C73">
        <v>2.4700000000000002</v>
      </c>
      <c r="D73">
        <v>0</v>
      </c>
      <c r="E73">
        <v>96.57</v>
      </c>
    </row>
    <row r="74" spans="1:5" x14ac:dyDescent="0.2">
      <c r="A74" t="s">
        <v>515</v>
      </c>
      <c r="B74">
        <v>2802</v>
      </c>
      <c r="C74">
        <v>1.78</v>
      </c>
      <c r="D74">
        <v>0</v>
      </c>
      <c r="E74">
        <v>96.85</v>
      </c>
    </row>
    <row r="75" spans="1:5" x14ac:dyDescent="0.2">
      <c r="A75" t="s">
        <v>516</v>
      </c>
      <c r="B75">
        <v>2777</v>
      </c>
      <c r="C75">
        <v>2.29</v>
      </c>
      <c r="D75">
        <v>0</v>
      </c>
      <c r="E75">
        <v>97.04</v>
      </c>
    </row>
    <row r="76" spans="1:5" x14ac:dyDescent="0.2">
      <c r="A76" t="s">
        <v>517</v>
      </c>
      <c r="B76">
        <v>2801</v>
      </c>
      <c r="C76">
        <v>1.82</v>
      </c>
      <c r="D76">
        <v>0</v>
      </c>
      <c r="E76">
        <v>96.9</v>
      </c>
    </row>
    <row r="77" spans="1:5" x14ac:dyDescent="0.2">
      <c r="A77" t="s">
        <v>518</v>
      </c>
      <c r="B77">
        <v>2781</v>
      </c>
      <c r="C77">
        <v>1.75</v>
      </c>
      <c r="D77">
        <v>0</v>
      </c>
      <c r="E77">
        <v>96.96</v>
      </c>
    </row>
    <row r="78" spans="1:5" x14ac:dyDescent="0.2">
      <c r="A78" s="12" t="s">
        <v>429</v>
      </c>
      <c r="B78" s="12">
        <v>3551</v>
      </c>
      <c r="C78" s="12">
        <v>17.27</v>
      </c>
      <c r="D78" s="12">
        <v>0</v>
      </c>
      <c r="E78" s="12">
        <v>82.47</v>
      </c>
    </row>
    <row r="79" spans="1:5" x14ac:dyDescent="0.2">
      <c r="A79" s="12" t="s">
        <v>355</v>
      </c>
      <c r="B79" s="12">
        <v>3600</v>
      </c>
      <c r="C79" s="12">
        <v>21.02</v>
      </c>
      <c r="D79" s="12">
        <v>0</v>
      </c>
      <c r="E79" s="12">
        <v>78.489999999999995</v>
      </c>
    </row>
    <row r="80" spans="1:5" x14ac:dyDescent="0.2">
      <c r="A80" s="12" t="s">
        <v>357</v>
      </c>
      <c r="B80" s="12">
        <v>3601</v>
      </c>
      <c r="C80" s="12">
        <v>1.69</v>
      </c>
      <c r="D80" s="12">
        <v>0</v>
      </c>
      <c r="E80" s="12">
        <v>97.36</v>
      </c>
    </row>
    <row r="81" spans="1:17" x14ac:dyDescent="0.2">
      <c r="A81" s="12" t="s">
        <v>430</v>
      </c>
      <c r="B81" s="12">
        <v>3566</v>
      </c>
      <c r="C81" s="12">
        <v>3.62</v>
      </c>
      <c r="D81" s="12">
        <v>0</v>
      </c>
      <c r="E81" s="12">
        <v>95.78</v>
      </c>
    </row>
    <row r="82" spans="1:17" x14ac:dyDescent="0.2">
      <c r="A82" s="12" t="s">
        <v>431</v>
      </c>
      <c r="B82" s="12">
        <v>3583</v>
      </c>
      <c r="C82" s="12">
        <v>4.33</v>
      </c>
      <c r="D82" s="12">
        <v>0</v>
      </c>
      <c r="E82" s="12">
        <v>94.78</v>
      </c>
    </row>
    <row r="83" spans="1:17" x14ac:dyDescent="0.2">
      <c r="A83" s="12" t="s">
        <v>432</v>
      </c>
      <c r="B83" s="12">
        <v>3584</v>
      </c>
      <c r="C83" s="12">
        <v>4.43</v>
      </c>
      <c r="D83" s="12">
        <v>0</v>
      </c>
      <c r="E83" s="12">
        <v>95.34</v>
      </c>
    </row>
    <row r="84" spans="1:17" x14ac:dyDescent="0.2">
      <c r="A84" s="12" t="s">
        <v>359</v>
      </c>
      <c r="B84" s="12">
        <v>3585</v>
      </c>
      <c r="C84" s="12">
        <v>4.33</v>
      </c>
      <c r="D84" s="12">
        <v>0</v>
      </c>
      <c r="E84" s="12">
        <v>94.91</v>
      </c>
    </row>
    <row r="85" spans="1:17" x14ac:dyDescent="0.2">
      <c r="A85" s="12" t="s">
        <v>433</v>
      </c>
      <c r="B85" s="12">
        <v>3558</v>
      </c>
      <c r="C85" s="12">
        <v>3.4</v>
      </c>
      <c r="D85" s="12">
        <v>0</v>
      </c>
      <c r="E85" s="12">
        <v>96.06</v>
      </c>
    </row>
    <row r="86" spans="1:17" x14ac:dyDescent="0.2">
      <c r="A86" s="12" t="s">
        <v>434</v>
      </c>
      <c r="B86" s="12">
        <v>3586</v>
      </c>
      <c r="C86" s="12">
        <v>2.1800000000000002</v>
      </c>
      <c r="D86" s="12">
        <v>0</v>
      </c>
      <c r="E86" s="12">
        <v>96.55</v>
      </c>
    </row>
    <row r="87" spans="1:17" x14ac:dyDescent="0.2">
      <c r="A87" s="12" t="s">
        <v>361</v>
      </c>
      <c r="B87" s="12">
        <v>3561</v>
      </c>
      <c r="C87" s="12">
        <v>4.9400000000000004</v>
      </c>
      <c r="D87" s="12">
        <v>0</v>
      </c>
      <c r="E87" s="12">
        <v>94.29</v>
      </c>
    </row>
    <row r="88" spans="1:17" x14ac:dyDescent="0.2">
      <c r="A88" s="12" t="s">
        <v>435</v>
      </c>
      <c r="B88" s="12">
        <v>3588</v>
      </c>
      <c r="C88" s="12">
        <v>4.67</v>
      </c>
      <c r="D88" s="12">
        <v>0</v>
      </c>
      <c r="E88" s="12">
        <v>94.63</v>
      </c>
    </row>
    <row r="89" spans="1:17" x14ac:dyDescent="0.2">
      <c r="A89" s="12" t="s">
        <v>436</v>
      </c>
      <c r="B89" s="12">
        <v>3620</v>
      </c>
      <c r="C89" s="12">
        <v>2.15</v>
      </c>
      <c r="D89" s="12">
        <v>0</v>
      </c>
      <c r="E89" s="12">
        <v>97.08</v>
      </c>
    </row>
    <row r="90" spans="1:17" x14ac:dyDescent="0.2">
      <c r="A90" t="s">
        <v>565</v>
      </c>
      <c r="B90">
        <v>6429</v>
      </c>
      <c r="C90">
        <v>1.43</v>
      </c>
      <c r="D90">
        <v>0</v>
      </c>
      <c r="E90">
        <v>97.24</v>
      </c>
      <c r="F90" t="s">
        <v>104</v>
      </c>
      <c r="G90" t="s">
        <v>104</v>
      </c>
      <c r="H90" t="s">
        <v>104</v>
      </c>
      <c r="I90" t="s">
        <v>104</v>
      </c>
      <c r="L90" t="s">
        <v>104</v>
      </c>
      <c r="M90" t="s">
        <v>104</v>
      </c>
      <c r="N90" t="s">
        <v>104</v>
      </c>
      <c r="O90">
        <v>1.43</v>
      </c>
      <c r="P90" t="s">
        <v>104</v>
      </c>
      <c r="Q90" t="s">
        <v>104</v>
      </c>
    </row>
    <row r="91" spans="1:17" x14ac:dyDescent="0.2">
      <c r="A91" t="s">
        <v>566</v>
      </c>
      <c r="B91">
        <v>6430</v>
      </c>
      <c r="C91">
        <v>1.44</v>
      </c>
      <c r="D91">
        <v>0</v>
      </c>
      <c r="E91">
        <v>97.14</v>
      </c>
      <c r="F91" t="s">
        <v>104</v>
      </c>
      <c r="G91" t="s">
        <v>104</v>
      </c>
      <c r="H91" t="s">
        <v>104</v>
      </c>
      <c r="I91" t="s">
        <v>104</v>
      </c>
      <c r="L91" t="s">
        <v>104</v>
      </c>
      <c r="M91" t="s">
        <v>104</v>
      </c>
      <c r="N91" t="s">
        <v>104</v>
      </c>
      <c r="O91">
        <v>1.44</v>
      </c>
      <c r="P91" t="s">
        <v>104</v>
      </c>
      <c r="Q91" t="s">
        <v>104</v>
      </c>
    </row>
    <row r="92" spans="1:17" x14ac:dyDescent="0.2">
      <c r="A92" t="s">
        <v>567</v>
      </c>
      <c r="B92">
        <v>6431</v>
      </c>
      <c r="C92">
        <v>1.87</v>
      </c>
      <c r="D92">
        <v>0</v>
      </c>
      <c r="E92">
        <v>97.14</v>
      </c>
      <c r="G92">
        <v>0.46</v>
      </c>
      <c r="H92" t="s">
        <v>104</v>
      </c>
      <c r="I92" t="s">
        <v>104</v>
      </c>
      <c r="M92" t="s">
        <v>104</v>
      </c>
      <c r="N92" t="s">
        <v>104</v>
      </c>
      <c r="O92">
        <v>1.41</v>
      </c>
      <c r="P92" t="s">
        <v>104</v>
      </c>
      <c r="Q92" t="s">
        <v>104</v>
      </c>
    </row>
    <row r="93" spans="1:17" x14ac:dyDescent="0.2">
      <c r="A93" t="s">
        <v>568</v>
      </c>
      <c r="B93">
        <v>6432</v>
      </c>
      <c r="C93">
        <v>2.0099999999999998</v>
      </c>
      <c r="D93">
        <v>0</v>
      </c>
      <c r="E93">
        <v>96.76</v>
      </c>
      <c r="G93">
        <v>0.53</v>
      </c>
      <c r="H93" t="s">
        <v>104</v>
      </c>
      <c r="I93" t="s">
        <v>104</v>
      </c>
      <c r="M93" t="s">
        <v>104</v>
      </c>
      <c r="N93" t="s">
        <v>104</v>
      </c>
      <c r="O93">
        <v>1.49</v>
      </c>
      <c r="P93" t="s">
        <v>104</v>
      </c>
      <c r="Q93" t="s">
        <v>104</v>
      </c>
    </row>
    <row r="94" spans="1:17" x14ac:dyDescent="0.2">
      <c r="A94" t="s">
        <v>573</v>
      </c>
      <c r="B94">
        <v>6433</v>
      </c>
      <c r="C94">
        <v>1.29</v>
      </c>
      <c r="D94">
        <v>0</v>
      </c>
      <c r="E94">
        <v>97.49</v>
      </c>
      <c r="G94" t="s">
        <v>104</v>
      </c>
      <c r="H94" t="s">
        <v>104</v>
      </c>
      <c r="I94" t="s">
        <v>104</v>
      </c>
      <c r="L94" t="s">
        <v>104</v>
      </c>
      <c r="M94" t="s">
        <v>104</v>
      </c>
      <c r="N94" t="s">
        <v>104</v>
      </c>
      <c r="O94">
        <v>1.29</v>
      </c>
      <c r="P94" t="s">
        <v>104</v>
      </c>
      <c r="Q94" t="s">
        <v>104</v>
      </c>
    </row>
    <row r="95" spans="1:17" x14ac:dyDescent="0.2">
      <c r="A95" t="s">
        <v>574</v>
      </c>
      <c r="B95">
        <v>6434</v>
      </c>
      <c r="C95">
        <v>1.44</v>
      </c>
      <c r="D95">
        <v>0</v>
      </c>
      <c r="E95">
        <v>97.23</v>
      </c>
      <c r="G95" t="s">
        <v>104</v>
      </c>
      <c r="H95" t="s">
        <v>104</v>
      </c>
      <c r="I95" t="s">
        <v>104</v>
      </c>
      <c r="M95" t="s">
        <v>104</v>
      </c>
      <c r="N95" t="s">
        <v>104</v>
      </c>
      <c r="O95">
        <v>1.44</v>
      </c>
      <c r="P95" t="s">
        <v>104</v>
      </c>
      <c r="Q95" t="s">
        <v>104</v>
      </c>
    </row>
    <row r="96" spans="1:17" x14ac:dyDescent="0.2">
      <c r="A96" t="s">
        <v>575</v>
      </c>
      <c r="B96">
        <v>6435</v>
      </c>
      <c r="C96">
        <v>1.86</v>
      </c>
      <c r="D96">
        <v>0</v>
      </c>
      <c r="E96">
        <v>97.2</v>
      </c>
      <c r="G96">
        <v>0.45</v>
      </c>
      <c r="H96" t="s">
        <v>104</v>
      </c>
      <c r="I96" t="s">
        <v>104</v>
      </c>
      <c r="L96" t="s">
        <v>104</v>
      </c>
      <c r="M96" t="s">
        <v>104</v>
      </c>
      <c r="N96" t="s">
        <v>104</v>
      </c>
      <c r="O96">
        <v>1.4</v>
      </c>
      <c r="P96" t="s">
        <v>104</v>
      </c>
      <c r="Q96" t="s">
        <v>104</v>
      </c>
    </row>
    <row r="97" spans="1:17" x14ac:dyDescent="0.2">
      <c r="A97" t="s">
        <v>576</v>
      </c>
      <c r="B97">
        <v>6436</v>
      </c>
      <c r="C97">
        <v>1.93</v>
      </c>
      <c r="D97">
        <v>0</v>
      </c>
      <c r="E97">
        <v>97.24</v>
      </c>
      <c r="G97">
        <v>0.45</v>
      </c>
      <c r="H97" t="s">
        <v>104</v>
      </c>
      <c r="I97" t="s">
        <v>104</v>
      </c>
      <c r="M97" t="s">
        <v>104</v>
      </c>
      <c r="N97" t="s">
        <v>104</v>
      </c>
      <c r="O97">
        <v>1.48</v>
      </c>
      <c r="P97" t="s">
        <v>104</v>
      </c>
      <c r="Q97" t="s">
        <v>104</v>
      </c>
    </row>
    <row r="98" spans="1:17" x14ac:dyDescent="0.2">
      <c r="A98" t="s">
        <v>579</v>
      </c>
      <c r="B98">
        <v>6437</v>
      </c>
      <c r="C98">
        <v>1.3</v>
      </c>
      <c r="D98">
        <v>0</v>
      </c>
      <c r="E98">
        <v>97.42</v>
      </c>
      <c r="G98" t="s">
        <v>104</v>
      </c>
      <c r="H98" t="s">
        <v>104</v>
      </c>
      <c r="I98" t="s">
        <v>104</v>
      </c>
      <c r="M98" t="s">
        <v>104</v>
      </c>
      <c r="N98" t="s">
        <v>104</v>
      </c>
      <c r="O98">
        <v>1.3</v>
      </c>
      <c r="P98" t="s">
        <v>104</v>
      </c>
      <c r="Q98" t="s">
        <v>104</v>
      </c>
    </row>
    <row r="99" spans="1:17" x14ac:dyDescent="0.2">
      <c r="A99" t="s">
        <v>580</v>
      </c>
      <c r="B99">
        <v>6438</v>
      </c>
      <c r="C99">
        <v>1.37</v>
      </c>
      <c r="D99">
        <v>0</v>
      </c>
      <c r="E99">
        <v>97.36</v>
      </c>
      <c r="G99" t="s">
        <v>104</v>
      </c>
      <c r="H99" t="s">
        <v>104</v>
      </c>
      <c r="I99" t="s">
        <v>104</v>
      </c>
      <c r="L99" t="s">
        <v>104</v>
      </c>
      <c r="M99" t="s">
        <v>104</v>
      </c>
      <c r="N99" t="s">
        <v>104</v>
      </c>
      <c r="O99">
        <v>1.37</v>
      </c>
      <c r="P99" t="s">
        <v>104</v>
      </c>
      <c r="Q99" t="s">
        <v>104</v>
      </c>
    </row>
    <row r="100" spans="1:17" x14ac:dyDescent="0.2">
      <c r="A100" t="s">
        <v>581</v>
      </c>
      <c r="B100">
        <v>6439</v>
      </c>
      <c r="C100">
        <v>1.91</v>
      </c>
      <c r="D100">
        <v>0</v>
      </c>
      <c r="E100">
        <v>97.25</v>
      </c>
      <c r="G100">
        <v>0.46</v>
      </c>
      <c r="H100" t="s">
        <v>104</v>
      </c>
      <c r="I100" t="s">
        <v>104</v>
      </c>
      <c r="L100" t="s">
        <v>104</v>
      </c>
      <c r="M100" t="s">
        <v>104</v>
      </c>
      <c r="N100" t="s">
        <v>104</v>
      </c>
      <c r="O100">
        <v>1.45</v>
      </c>
      <c r="P100" t="s">
        <v>104</v>
      </c>
      <c r="Q100" t="s">
        <v>104</v>
      </c>
    </row>
    <row r="101" spans="1:17" x14ac:dyDescent="0.2">
      <c r="A101" t="s">
        <v>582</v>
      </c>
      <c r="B101">
        <v>6440</v>
      </c>
      <c r="C101">
        <v>2.02</v>
      </c>
      <c r="D101">
        <v>0</v>
      </c>
      <c r="E101">
        <v>97.12</v>
      </c>
      <c r="F101" t="s">
        <v>104</v>
      </c>
      <c r="G101">
        <v>0.48</v>
      </c>
      <c r="H101" t="s">
        <v>104</v>
      </c>
      <c r="I101" t="s">
        <v>104</v>
      </c>
      <c r="L101" t="s">
        <v>104</v>
      </c>
      <c r="M101" t="s">
        <v>104</v>
      </c>
      <c r="N101" t="s">
        <v>104</v>
      </c>
      <c r="O101">
        <v>1.54</v>
      </c>
      <c r="P101" t="s">
        <v>104</v>
      </c>
      <c r="Q101" t="s">
        <v>104</v>
      </c>
    </row>
    <row r="102" spans="1:17" x14ac:dyDescent="0.2">
      <c r="A102" t="s">
        <v>588</v>
      </c>
      <c r="B102">
        <v>6441</v>
      </c>
      <c r="C102">
        <v>1.97</v>
      </c>
      <c r="D102">
        <v>0</v>
      </c>
      <c r="E102">
        <v>96.87</v>
      </c>
      <c r="G102">
        <v>0.46</v>
      </c>
      <c r="H102" t="s">
        <v>104</v>
      </c>
      <c r="I102" t="s">
        <v>104</v>
      </c>
      <c r="K102" t="s">
        <v>104</v>
      </c>
      <c r="M102" t="s">
        <v>104</v>
      </c>
      <c r="N102" t="s">
        <v>104</v>
      </c>
      <c r="O102">
        <v>1.51</v>
      </c>
      <c r="P102" t="s">
        <v>104</v>
      </c>
      <c r="Q102" t="s">
        <v>104</v>
      </c>
    </row>
    <row r="103" spans="1:17" x14ac:dyDescent="0.2">
      <c r="A103" t="s">
        <v>594</v>
      </c>
      <c r="B103">
        <v>6442</v>
      </c>
      <c r="C103">
        <v>1.51</v>
      </c>
      <c r="D103">
        <v>0</v>
      </c>
      <c r="E103">
        <v>96.84</v>
      </c>
      <c r="G103" t="s">
        <v>104</v>
      </c>
      <c r="H103" t="s">
        <v>104</v>
      </c>
      <c r="I103" t="s">
        <v>104</v>
      </c>
      <c r="M103" t="s">
        <v>104</v>
      </c>
      <c r="N103" t="s">
        <v>104</v>
      </c>
      <c r="O103">
        <v>1.51</v>
      </c>
      <c r="P103" t="s">
        <v>104</v>
      </c>
      <c r="Q103" t="s">
        <v>104</v>
      </c>
    </row>
    <row r="104" spans="1:17" x14ac:dyDescent="0.2">
      <c r="A104" t="s">
        <v>563</v>
      </c>
      <c r="B104">
        <v>6443</v>
      </c>
      <c r="C104">
        <v>1.94</v>
      </c>
      <c r="D104">
        <v>0</v>
      </c>
      <c r="E104">
        <v>97.15</v>
      </c>
      <c r="G104">
        <v>0.47</v>
      </c>
      <c r="H104" t="s">
        <v>104</v>
      </c>
      <c r="I104" t="s">
        <v>104</v>
      </c>
      <c r="M104" t="s">
        <v>104</v>
      </c>
      <c r="N104" t="s">
        <v>104</v>
      </c>
      <c r="O104">
        <v>1.47</v>
      </c>
      <c r="P104" t="s">
        <v>104</v>
      </c>
    </row>
    <row r="105" spans="1:17" x14ac:dyDescent="0.2">
      <c r="A105" t="s">
        <v>583</v>
      </c>
      <c r="B105">
        <v>6444</v>
      </c>
      <c r="C105">
        <v>1.96</v>
      </c>
      <c r="D105">
        <v>0</v>
      </c>
      <c r="E105">
        <v>97.06</v>
      </c>
      <c r="G105">
        <v>0.47</v>
      </c>
      <c r="H105" t="s">
        <v>104</v>
      </c>
      <c r="I105" t="s">
        <v>104</v>
      </c>
      <c r="M105" t="s">
        <v>104</v>
      </c>
      <c r="N105" t="s">
        <v>104</v>
      </c>
      <c r="O105">
        <v>1.49</v>
      </c>
      <c r="P105" t="s">
        <v>104</v>
      </c>
      <c r="Q105" t="s">
        <v>104</v>
      </c>
    </row>
    <row r="106" spans="1:17" x14ac:dyDescent="0.2">
      <c r="A106" t="s">
        <v>584</v>
      </c>
      <c r="B106">
        <v>6445</v>
      </c>
      <c r="C106">
        <v>1.98</v>
      </c>
      <c r="D106">
        <v>0</v>
      </c>
      <c r="E106">
        <v>96.91</v>
      </c>
      <c r="G106">
        <v>0.46</v>
      </c>
      <c r="H106" t="s">
        <v>104</v>
      </c>
      <c r="I106" t="s">
        <v>104</v>
      </c>
      <c r="K106" t="s">
        <v>104</v>
      </c>
      <c r="M106" t="s">
        <v>104</v>
      </c>
      <c r="N106" t="s">
        <v>104</v>
      </c>
      <c r="O106">
        <v>1.52</v>
      </c>
      <c r="P106" t="s">
        <v>104</v>
      </c>
      <c r="Q106" t="s">
        <v>104</v>
      </c>
    </row>
    <row r="107" spans="1:17" x14ac:dyDescent="0.2">
      <c r="A107" t="s">
        <v>585</v>
      </c>
      <c r="B107">
        <v>6446</v>
      </c>
      <c r="C107">
        <v>1.95</v>
      </c>
      <c r="D107">
        <v>0</v>
      </c>
      <c r="E107">
        <v>97.03</v>
      </c>
      <c r="G107">
        <v>0.46</v>
      </c>
      <c r="H107" t="s">
        <v>104</v>
      </c>
      <c r="I107" t="s">
        <v>104</v>
      </c>
      <c r="K107" t="s">
        <v>104</v>
      </c>
      <c r="M107" t="s">
        <v>104</v>
      </c>
      <c r="N107" t="s">
        <v>104</v>
      </c>
      <c r="O107">
        <v>1.49</v>
      </c>
      <c r="P107" t="s">
        <v>104</v>
      </c>
      <c r="Q107" t="s">
        <v>104</v>
      </c>
    </row>
    <row r="108" spans="1:17" x14ac:dyDescent="0.2">
      <c r="A108" t="s">
        <v>586</v>
      </c>
      <c r="B108">
        <v>6447</v>
      </c>
      <c r="C108">
        <v>2.04</v>
      </c>
      <c r="D108">
        <v>0</v>
      </c>
      <c r="E108">
        <v>96.83</v>
      </c>
      <c r="F108" t="s">
        <v>104</v>
      </c>
      <c r="G108">
        <v>0.51</v>
      </c>
      <c r="H108" t="s">
        <v>104</v>
      </c>
      <c r="I108" t="s">
        <v>104</v>
      </c>
      <c r="K108" t="s">
        <v>104</v>
      </c>
      <c r="M108" t="s">
        <v>104</v>
      </c>
      <c r="N108" t="s">
        <v>104</v>
      </c>
      <c r="O108">
        <v>1.53</v>
      </c>
      <c r="P108" t="s">
        <v>104</v>
      </c>
      <c r="Q108" t="s">
        <v>104</v>
      </c>
    </row>
    <row r="109" spans="1:17" x14ac:dyDescent="0.2">
      <c r="A109" t="s">
        <v>589</v>
      </c>
      <c r="B109">
        <v>6448</v>
      </c>
      <c r="C109">
        <v>1.82</v>
      </c>
      <c r="D109">
        <v>0</v>
      </c>
      <c r="E109">
        <v>97.38</v>
      </c>
      <c r="G109">
        <v>0.45</v>
      </c>
      <c r="H109" t="s">
        <v>104</v>
      </c>
      <c r="I109" t="s">
        <v>104</v>
      </c>
      <c r="L109" t="s">
        <v>104</v>
      </c>
      <c r="M109" t="s">
        <v>104</v>
      </c>
      <c r="N109" t="s">
        <v>104</v>
      </c>
      <c r="O109">
        <v>1.36</v>
      </c>
      <c r="P109" t="s">
        <v>104</v>
      </c>
    </row>
    <row r="110" spans="1:17" x14ac:dyDescent="0.2">
      <c r="A110" t="s">
        <v>590</v>
      </c>
      <c r="B110">
        <v>6449</v>
      </c>
      <c r="C110">
        <v>1.92</v>
      </c>
      <c r="D110">
        <v>0</v>
      </c>
      <c r="E110">
        <v>97.14</v>
      </c>
      <c r="G110">
        <v>0.47</v>
      </c>
      <c r="H110" t="s">
        <v>104</v>
      </c>
      <c r="I110" t="s">
        <v>104</v>
      </c>
      <c r="L110" t="s">
        <v>104</v>
      </c>
      <c r="M110" t="s">
        <v>104</v>
      </c>
      <c r="N110" t="s">
        <v>104</v>
      </c>
      <c r="O110">
        <v>1.45</v>
      </c>
      <c r="P110" t="s">
        <v>104</v>
      </c>
    </row>
    <row r="111" spans="1:17" x14ac:dyDescent="0.2">
      <c r="A111" t="s">
        <v>591</v>
      </c>
      <c r="B111">
        <v>6450</v>
      </c>
      <c r="C111">
        <v>1.9</v>
      </c>
      <c r="D111">
        <v>0</v>
      </c>
      <c r="E111">
        <v>97.13</v>
      </c>
      <c r="G111">
        <v>0.47</v>
      </c>
      <c r="H111" t="s">
        <v>104</v>
      </c>
      <c r="I111" t="s">
        <v>104</v>
      </c>
      <c r="L111" t="s">
        <v>104</v>
      </c>
      <c r="M111" t="s">
        <v>104</v>
      </c>
      <c r="N111" t="s">
        <v>104</v>
      </c>
      <c r="O111">
        <v>1.43</v>
      </c>
      <c r="P111" t="s">
        <v>104</v>
      </c>
      <c r="Q111" t="s">
        <v>104</v>
      </c>
    </row>
    <row r="112" spans="1:17" x14ac:dyDescent="0.2">
      <c r="A112" t="s">
        <v>592</v>
      </c>
      <c r="B112">
        <v>6451</v>
      </c>
      <c r="C112">
        <v>1.98</v>
      </c>
      <c r="D112">
        <v>0</v>
      </c>
      <c r="E112">
        <v>97.05</v>
      </c>
      <c r="G112">
        <v>0.5</v>
      </c>
      <c r="H112" t="s">
        <v>104</v>
      </c>
      <c r="I112" t="s">
        <v>104</v>
      </c>
      <c r="M112" t="s">
        <v>104</v>
      </c>
      <c r="N112" t="s">
        <v>104</v>
      </c>
      <c r="O112">
        <v>1.48</v>
      </c>
      <c r="P112" t="s">
        <v>104</v>
      </c>
      <c r="Q112" t="s">
        <v>104</v>
      </c>
    </row>
    <row r="113" spans="1:17" x14ac:dyDescent="0.2">
      <c r="A113" t="s">
        <v>593</v>
      </c>
      <c r="B113">
        <v>6452</v>
      </c>
      <c r="C113">
        <v>1.94</v>
      </c>
      <c r="D113">
        <v>0</v>
      </c>
      <c r="E113">
        <v>97.11</v>
      </c>
      <c r="G113">
        <v>0.49</v>
      </c>
      <c r="H113" t="s">
        <v>104</v>
      </c>
      <c r="I113" t="s">
        <v>104</v>
      </c>
      <c r="K113" t="s">
        <v>104</v>
      </c>
      <c r="M113" t="s">
        <v>104</v>
      </c>
      <c r="N113" t="s">
        <v>104</v>
      </c>
      <c r="O113">
        <v>1.45</v>
      </c>
      <c r="P113" t="s">
        <v>104</v>
      </c>
    </row>
    <row r="114" spans="1:17" x14ac:dyDescent="0.2">
      <c r="A114" t="s">
        <v>596</v>
      </c>
      <c r="B114">
        <v>6453</v>
      </c>
      <c r="C114">
        <v>1.42</v>
      </c>
      <c r="D114">
        <v>0</v>
      </c>
      <c r="E114">
        <v>97.35</v>
      </c>
      <c r="G114" t="s">
        <v>104</v>
      </c>
      <c r="I114" t="s">
        <v>104</v>
      </c>
      <c r="M114" t="s">
        <v>104</v>
      </c>
      <c r="N114" t="s">
        <v>104</v>
      </c>
      <c r="O114">
        <v>1.42</v>
      </c>
      <c r="P114" t="s">
        <v>104</v>
      </c>
    </row>
    <row r="115" spans="1:17" x14ac:dyDescent="0.2">
      <c r="A115" t="s">
        <v>597</v>
      </c>
      <c r="B115">
        <v>6454</v>
      </c>
      <c r="C115">
        <v>1.9</v>
      </c>
      <c r="D115">
        <v>0</v>
      </c>
      <c r="E115">
        <v>97.28</v>
      </c>
      <c r="G115">
        <v>0.46</v>
      </c>
      <c r="H115" t="s">
        <v>104</v>
      </c>
      <c r="I115" t="s">
        <v>104</v>
      </c>
      <c r="M115" t="s">
        <v>104</v>
      </c>
      <c r="N115" t="s">
        <v>104</v>
      </c>
      <c r="O115">
        <v>1.44</v>
      </c>
      <c r="P115" t="s">
        <v>104</v>
      </c>
    </row>
    <row r="116" spans="1:17" x14ac:dyDescent="0.2">
      <c r="A116" t="s">
        <v>598</v>
      </c>
      <c r="B116">
        <v>6455</v>
      </c>
      <c r="C116">
        <v>1.9</v>
      </c>
      <c r="D116">
        <v>0</v>
      </c>
      <c r="E116">
        <v>97.12</v>
      </c>
      <c r="G116">
        <v>0.48</v>
      </c>
      <c r="H116" t="s">
        <v>104</v>
      </c>
      <c r="I116" t="s">
        <v>104</v>
      </c>
      <c r="L116" t="s">
        <v>104</v>
      </c>
      <c r="M116" t="s">
        <v>104</v>
      </c>
      <c r="N116" t="s">
        <v>104</v>
      </c>
      <c r="O116">
        <v>1.42</v>
      </c>
      <c r="P116" t="s">
        <v>104</v>
      </c>
      <c r="Q116" t="s">
        <v>104</v>
      </c>
    </row>
    <row r="117" spans="1:17" x14ac:dyDescent="0.2">
      <c r="A117" t="s">
        <v>599</v>
      </c>
      <c r="B117">
        <v>6456</v>
      </c>
      <c r="C117">
        <v>1.9</v>
      </c>
      <c r="D117">
        <v>0</v>
      </c>
      <c r="E117">
        <v>97.18</v>
      </c>
      <c r="G117">
        <v>0.47</v>
      </c>
      <c r="H117" t="s">
        <v>104</v>
      </c>
      <c r="I117" t="s">
        <v>104</v>
      </c>
      <c r="M117" t="s">
        <v>104</v>
      </c>
      <c r="N117" t="s">
        <v>104</v>
      </c>
      <c r="O117">
        <v>1.43</v>
      </c>
      <c r="P117" t="s">
        <v>104</v>
      </c>
      <c r="Q117" t="s">
        <v>104</v>
      </c>
    </row>
    <row r="118" spans="1:17" x14ac:dyDescent="0.2">
      <c r="A118" t="s">
        <v>600</v>
      </c>
      <c r="B118">
        <v>6457</v>
      </c>
      <c r="C118">
        <v>2.0099999999999998</v>
      </c>
      <c r="D118">
        <v>0</v>
      </c>
      <c r="E118">
        <v>96.93</v>
      </c>
      <c r="G118">
        <v>0.49</v>
      </c>
      <c r="H118" t="s">
        <v>104</v>
      </c>
      <c r="I118" t="s">
        <v>104</v>
      </c>
      <c r="K118" t="s">
        <v>104</v>
      </c>
      <c r="M118" t="s">
        <v>104</v>
      </c>
      <c r="N118" t="s">
        <v>104</v>
      </c>
      <c r="O118">
        <v>1.53</v>
      </c>
      <c r="P118" t="s">
        <v>104</v>
      </c>
      <c r="Q118" t="s">
        <v>104</v>
      </c>
    </row>
    <row r="119" spans="1:17" x14ac:dyDescent="0.2">
      <c r="A119" t="s">
        <v>617</v>
      </c>
      <c r="B119">
        <v>6423</v>
      </c>
      <c r="C119">
        <v>2.52</v>
      </c>
      <c r="D119">
        <v>0</v>
      </c>
      <c r="E119">
        <v>96.22</v>
      </c>
      <c r="F119" t="s">
        <v>104</v>
      </c>
      <c r="G119">
        <v>0.6</v>
      </c>
      <c r="H119" t="s">
        <v>104</v>
      </c>
      <c r="I119" t="s">
        <v>104</v>
      </c>
      <c r="K119" t="s">
        <v>104</v>
      </c>
      <c r="M119" t="s">
        <v>104</v>
      </c>
      <c r="N119" t="s">
        <v>104</v>
      </c>
      <c r="O119">
        <v>1.92</v>
      </c>
      <c r="P119" t="s">
        <v>104</v>
      </c>
    </row>
    <row r="120" spans="1:17" x14ac:dyDescent="0.2">
      <c r="A120" t="s">
        <v>618</v>
      </c>
      <c r="B120">
        <v>6424</v>
      </c>
      <c r="C120">
        <v>2.97</v>
      </c>
      <c r="D120">
        <v>0</v>
      </c>
      <c r="E120">
        <v>96.1</v>
      </c>
      <c r="F120" t="s">
        <v>104</v>
      </c>
      <c r="G120">
        <v>0.6</v>
      </c>
      <c r="H120" t="s">
        <v>104</v>
      </c>
      <c r="I120" t="s">
        <v>104</v>
      </c>
      <c r="J120" t="s">
        <v>104</v>
      </c>
      <c r="K120" t="s">
        <v>104</v>
      </c>
      <c r="M120" t="s">
        <v>104</v>
      </c>
      <c r="N120">
        <v>0.48</v>
      </c>
      <c r="O120">
        <v>1.9</v>
      </c>
      <c r="P120" t="s">
        <v>104</v>
      </c>
      <c r="Q120" t="s">
        <v>104</v>
      </c>
    </row>
    <row r="121" spans="1:17" x14ac:dyDescent="0.2">
      <c r="A121" t="s">
        <v>619</v>
      </c>
      <c r="B121">
        <v>6425</v>
      </c>
      <c r="C121">
        <v>2.92</v>
      </c>
      <c r="D121">
        <v>0</v>
      </c>
      <c r="E121">
        <v>96.26</v>
      </c>
      <c r="G121">
        <v>0.57999999999999996</v>
      </c>
      <c r="H121" t="s">
        <v>104</v>
      </c>
      <c r="I121" t="s">
        <v>104</v>
      </c>
      <c r="K121" t="s">
        <v>104</v>
      </c>
      <c r="M121" t="s">
        <v>104</v>
      </c>
      <c r="N121">
        <v>0.46</v>
      </c>
      <c r="O121">
        <v>1.88</v>
      </c>
      <c r="P121" t="s">
        <v>104</v>
      </c>
    </row>
    <row r="122" spans="1:17" x14ac:dyDescent="0.2">
      <c r="A122" t="s">
        <v>620</v>
      </c>
      <c r="B122">
        <v>6426</v>
      </c>
      <c r="C122">
        <v>3.02</v>
      </c>
      <c r="D122">
        <v>0</v>
      </c>
      <c r="E122">
        <v>96.21</v>
      </c>
      <c r="G122">
        <v>0.64</v>
      </c>
      <c r="H122" t="s">
        <v>104</v>
      </c>
      <c r="I122" t="s">
        <v>104</v>
      </c>
      <c r="M122" t="s">
        <v>104</v>
      </c>
      <c r="N122">
        <v>0.45</v>
      </c>
      <c r="O122">
        <v>1.93</v>
      </c>
      <c r="P122" t="s">
        <v>104</v>
      </c>
    </row>
    <row r="123" spans="1:17" x14ac:dyDescent="0.2">
      <c r="A123" t="s">
        <v>621</v>
      </c>
      <c r="B123">
        <v>6427</v>
      </c>
      <c r="C123">
        <v>3.37</v>
      </c>
      <c r="D123">
        <v>0</v>
      </c>
      <c r="E123">
        <v>95.7</v>
      </c>
      <c r="F123" t="s">
        <v>104</v>
      </c>
      <c r="G123">
        <v>0.71</v>
      </c>
      <c r="H123" t="s">
        <v>104</v>
      </c>
      <c r="I123" t="s">
        <v>104</v>
      </c>
      <c r="K123" t="s">
        <v>104</v>
      </c>
      <c r="M123" t="s">
        <v>104</v>
      </c>
      <c r="N123">
        <v>0.49</v>
      </c>
      <c r="O123">
        <v>2.17</v>
      </c>
      <c r="P123" t="s">
        <v>104</v>
      </c>
      <c r="Q123" t="s">
        <v>104</v>
      </c>
    </row>
    <row r="124" spans="1:17" x14ac:dyDescent="0.2">
      <c r="A124" t="s">
        <v>622</v>
      </c>
      <c r="B124">
        <v>6428</v>
      </c>
      <c r="C124">
        <v>3.23</v>
      </c>
      <c r="D124">
        <v>0</v>
      </c>
      <c r="E124">
        <v>95.79</v>
      </c>
      <c r="F124" t="s">
        <v>104</v>
      </c>
      <c r="G124">
        <v>0.65</v>
      </c>
      <c r="H124" t="s">
        <v>104</v>
      </c>
      <c r="I124" t="s">
        <v>104</v>
      </c>
      <c r="J124" t="s">
        <v>104</v>
      </c>
      <c r="K124" t="s">
        <v>104</v>
      </c>
      <c r="M124" t="s">
        <v>104</v>
      </c>
      <c r="N124">
        <v>0.56000000000000005</v>
      </c>
      <c r="O124">
        <v>2.02</v>
      </c>
      <c r="P124" t="s">
        <v>104</v>
      </c>
      <c r="Q124" t="s">
        <v>104</v>
      </c>
    </row>
    <row r="125" spans="1:17" x14ac:dyDescent="0.2">
      <c r="A125" s="12" t="s">
        <v>762</v>
      </c>
      <c r="B125" s="12">
        <v>8939</v>
      </c>
      <c r="C125" s="12">
        <v>4.01</v>
      </c>
      <c r="D125" s="12">
        <v>0</v>
      </c>
      <c r="E125" s="12">
        <v>95.24</v>
      </c>
      <c r="F125" s="12" t="s">
        <v>104</v>
      </c>
      <c r="G125" s="12">
        <v>0.9</v>
      </c>
      <c r="H125" s="12" t="s">
        <v>104</v>
      </c>
      <c r="I125" s="12" t="s">
        <v>104</v>
      </c>
      <c r="J125" s="12"/>
      <c r="K125" s="12" t="s">
        <v>104</v>
      </c>
      <c r="L125" s="12" t="s">
        <v>104</v>
      </c>
      <c r="M125" s="12">
        <v>0.96</v>
      </c>
      <c r="N125" s="12" t="s">
        <v>104</v>
      </c>
      <c r="O125" s="12">
        <v>2.15</v>
      </c>
      <c r="P125" s="12"/>
      <c r="Q125" s="12"/>
    </row>
    <row r="126" spans="1:17" x14ac:dyDescent="0.2">
      <c r="A126" s="12" t="s">
        <v>763</v>
      </c>
      <c r="B126" s="12">
        <v>8940</v>
      </c>
      <c r="C126" s="12">
        <v>3.89</v>
      </c>
      <c r="D126" s="12">
        <v>0</v>
      </c>
      <c r="E126" s="12">
        <v>95.54</v>
      </c>
      <c r="F126" s="12"/>
      <c r="G126" s="12">
        <v>0.77</v>
      </c>
      <c r="H126" s="12" t="s">
        <v>104</v>
      </c>
      <c r="I126" s="12" t="s">
        <v>104</v>
      </c>
      <c r="J126" s="12"/>
      <c r="K126" s="12"/>
      <c r="L126" s="12" t="s">
        <v>104</v>
      </c>
      <c r="M126" s="12">
        <v>1.23</v>
      </c>
      <c r="N126" s="12" t="s">
        <v>104</v>
      </c>
      <c r="O126" s="12">
        <v>1.89</v>
      </c>
      <c r="P126" s="12"/>
      <c r="Q126" s="12" t="s">
        <v>104</v>
      </c>
    </row>
    <row r="127" spans="1:17" x14ac:dyDescent="0.2">
      <c r="A127" s="12" t="s">
        <v>764</v>
      </c>
      <c r="B127" s="12">
        <v>8941</v>
      </c>
      <c r="C127" s="12">
        <v>4.92</v>
      </c>
      <c r="D127" s="12">
        <v>0</v>
      </c>
      <c r="E127" s="12">
        <v>94.75</v>
      </c>
      <c r="F127" s="12"/>
      <c r="G127" s="12">
        <v>0.97</v>
      </c>
      <c r="H127" s="12" t="s">
        <v>104</v>
      </c>
      <c r="I127" s="12" t="s">
        <v>104</v>
      </c>
      <c r="J127" s="12"/>
      <c r="K127" s="12" t="s">
        <v>104</v>
      </c>
      <c r="L127" s="12" t="s">
        <v>104</v>
      </c>
      <c r="M127" s="12">
        <v>1.05</v>
      </c>
      <c r="N127" s="12">
        <v>0.52</v>
      </c>
      <c r="O127" s="12">
        <v>2.38</v>
      </c>
      <c r="P127" s="12"/>
      <c r="Q127" s="12"/>
    </row>
    <row r="128" spans="1:17" x14ac:dyDescent="0.2">
      <c r="A128" s="12" t="s">
        <v>765</v>
      </c>
      <c r="B128" s="12">
        <v>8942</v>
      </c>
      <c r="C128" s="12">
        <v>5.36</v>
      </c>
      <c r="D128" s="12">
        <v>0</v>
      </c>
      <c r="E128" s="12">
        <v>94.35</v>
      </c>
      <c r="F128" s="12"/>
      <c r="G128" s="12">
        <v>1.04</v>
      </c>
      <c r="H128" s="12" t="s">
        <v>104</v>
      </c>
      <c r="I128" s="12" t="s">
        <v>104</v>
      </c>
      <c r="J128" s="12"/>
      <c r="K128" s="12"/>
      <c r="L128" s="12" t="s">
        <v>104</v>
      </c>
      <c r="M128" s="12">
        <v>1.32</v>
      </c>
      <c r="N128" s="12">
        <v>0.46</v>
      </c>
      <c r="O128" s="12">
        <v>2.5499999999999998</v>
      </c>
      <c r="P128" s="12"/>
      <c r="Q128" s="12" t="s">
        <v>104</v>
      </c>
    </row>
    <row r="129" spans="1:17" x14ac:dyDescent="0.2">
      <c r="A129" s="12" t="s">
        <v>766</v>
      </c>
      <c r="B129" s="12">
        <v>8943</v>
      </c>
      <c r="C129" s="12">
        <v>4.91</v>
      </c>
      <c r="D129" s="12">
        <v>0</v>
      </c>
      <c r="E129" s="12">
        <v>94.72</v>
      </c>
      <c r="F129" s="12" t="s">
        <v>104</v>
      </c>
      <c r="G129" s="12">
        <v>0.98</v>
      </c>
      <c r="H129" s="12" t="s">
        <v>104</v>
      </c>
      <c r="I129" s="12" t="s">
        <v>104</v>
      </c>
      <c r="J129" s="12"/>
      <c r="K129" s="12" t="s">
        <v>104</v>
      </c>
      <c r="L129" s="12" t="s">
        <v>104</v>
      </c>
      <c r="M129" s="12">
        <v>0.95</v>
      </c>
      <c r="N129" s="12">
        <v>0.59</v>
      </c>
      <c r="O129" s="12">
        <v>2.39</v>
      </c>
      <c r="P129" s="12"/>
      <c r="Q129" s="12"/>
    </row>
    <row r="130" spans="1:17" x14ac:dyDescent="0.2">
      <c r="A130" s="12" t="s">
        <v>767</v>
      </c>
      <c r="B130" s="12">
        <v>8884</v>
      </c>
      <c r="C130" s="12">
        <v>5.19</v>
      </c>
      <c r="D130" s="12">
        <v>0</v>
      </c>
      <c r="E130" s="12">
        <v>94.54</v>
      </c>
      <c r="F130" s="12"/>
      <c r="G130" s="12">
        <v>1.02</v>
      </c>
      <c r="H130" s="12" t="s">
        <v>104</v>
      </c>
      <c r="I130" s="12" t="s">
        <v>104</v>
      </c>
      <c r="J130" s="12"/>
      <c r="K130" s="12" t="s">
        <v>104</v>
      </c>
      <c r="L130" s="12"/>
      <c r="M130" s="12">
        <v>0.96</v>
      </c>
      <c r="N130" s="12">
        <v>0.71</v>
      </c>
      <c r="O130" s="12">
        <v>2.4900000000000002</v>
      </c>
      <c r="P130" s="12"/>
      <c r="Q130" s="12"/>
    </row>
    <row r="131" spans="1:17" x14ac:dyDescent="0.2">
      <c r="A131" s="12" t="s">
        <v>768</v>
      </c>
      <c r="B131" s="12">
        <v>8944</v>
      </c>
      <c r="C131" s="12">
        <v>5.28</v>
      </c>
      <c r="D131" s="12">
        <v>0</v>
      </c>
      <c r="E131" s="12">
        <v>93.99</v>
      </c>
      <c r="F131" s="12" t="s">
        <v>104</v>
      </c>
      <c r="G131" s="12">
        <v>1.04</v>
      </c>
      <c r="H131" s="12" t="s">
        <v>104</v>
      </c>
      <c r="I131" s="12" t="s">
        <v>104</v>
      </c>
      <c r="J131" s="12"/>
      <c r="K131" s="12" t="s">
        <v>104</v>
      </c>
      <c r="L131" s="12"/>
      <c r="M131" s="12">
        <v>0.94</v>
      </c>
      <c r="N131" s="12">
        <v>0.75</v>
      </c>
      <c r="O131" s="12">
        <v>2.5499999999999998</v>
      </c>
      <c r="P131" s="12" t="s">
        <v>104</v>
      </c>
      <c r="Q131" s="12"/>
    </row>
    <row r="132" spans="1:17" x14ac:dyDescent="0.2">
      <c r="A132" s="12" t="s">
        <v>657</v>
      </c>
      <c r="B132" s="12">
        <v>8902</v>
      </c>
      <c r="C132" s="12">
        <v>2.2000000000000002</v>
      </c>
      <c r="D132" s="12">
        <v>0</v>
      </c>
      <c r="E132" s="12">
        <v>96.63</v>
      </c>
      <c r="F132" s="12" t="s">
        <v>104</v>
      </c>
      <c r="G132" s="12">
        <v>0.65</v>
      </c>
      <c r="H132" s="12" t="s">
        <v>104</v>
      </c>
      <c r="I132" s="12" t="s">
        <v>104</v>
      </c>
      <c r="J132" s="12"/>
      <c r="K132" s="12" t="s">
        <v>104</v>
      </c>
      <c r="L132" s="12"/>
      <c r="M132" s="12" t="s">
        <v>104</v>
      </c>
      <c r="N132" s="12" t="s">
        <v>104</v>
      </c>
      <c r="O132" s="12">
        <v>1.55</v>
      </c>
      <c r="P132" s="12" t="s">
        <v>104</v>
      </c>
      <c r="Q132" s="12" t="s">
        <v>104</v>
      </c>
    </row>
    <row r="133" spans="1:17" x14ac:dyDescent="0.2">
      <c r="A133" s="12" t="s">
        <v>634</v>
      </c>
      <c r="B133" s="12">
        <v>8903</v>
      </c>
      <c r="C133" s="12">
        <v>2.1800000000000002</v>
      </c>
      <c r="D133" s="12">
        <v>0</v>
      </c>
      <c r="E133" s="12">
        <v>96.6</v>
      </c>
      <c r="F133" s="12" t="s">
        <v>104</v>
      </c>
      <c r="G133" s="12">
        <v>0.65</v>
      </c>
      <c r="H133" s="12" t="s">
        <v>104</v>
      </c>
      <c r="I133" s="12" t="s">
        <v>104</v>
      </c>
      <c r="J133" s="12"/>
      <c r="K133" s="12" t="s">
        <v>104</v>
      </c>
      <c r="L133" s="12"/>
      <c r="M133" s="12" t="s">
        <v>104</v>
      </c>
      <c r="N133" s="12" t="s">
        <v>104</v>
      </c>
      <c r="O133" s="12">
        <v>1.53</v>
      </c>
      <c r="P133" s="12" t="s">
        <v>104</v>
      </c>
      <c r="Q133" s="12" t="s">
        <v>104</v>
      </c>
    </row>
    <row r="134" spans="1:17" x14ac:dyDescent="0.2">
      <c r="A134" s="12" t="s">
        <v>629</v>
      </c>
      <c r="B134" s="12">
        <v>8904</v>
      </c>
      <c r="C134" s="12">
        <v>2.1800000000000002</v>
      </c>
      <c r="D134" s="12">
        <v>0</v>
      </c>
      <c r="E134" s="12">
        <v>96.69</v>
      </c>
      <c r="F134" s="12" t="s">
        <v>104</v>
      </c>
      <c r="G134" s="12">
        <v>0.64</v>
      </c>
      <c r="H134" s="12" t="s">
        <v>104</v>
      </c>
      <c r="I134" s="12" t="s">
        <v>104</v>
      </c>
      <c r="J134" s="12"/>
      <c r="K134" s="12"/>
      <c r="L134" s="12"/>
      <c r="M134" s="12" t="s">
        <v>104</v>
      </c>
      <c r="N134" s="12" t="s">
        <v>104</v>
      </c>
      <c r="O134" s="12">
        <v>1.54</v>
      </c>
      <c r="P134" s="12" t="s">
        <v>104</v>
      </c>
      <c r="Q134" s="12" t="s">
        <v>104</v>
      </c>
    </row>
    <row r="135" spans="1:17" x14ac:dyDescent="0.2">
      <c r="A135" s="12" t="s">
        <v>630</v>
      </c>
      <c r="B135" s="12">
        <v>8905</v>
      </c>
      <c r="C135" s="12">
        <v>2.21</v>
      </c>
      <c r="D135" s="12">
        <v>0</v>
      </c>
      <c r="E135" s="12">
        <v>96.57</v>
      </c>
      <c r="F135" s="12" t="s">
        <v>104</v>
      </c>
      <c r="G135" s="12">
        <v>0.63</v>
      </c>
      <c r="H135" s="12" t="s">
        <v>104</v>
      </c>
      <c r="I135" s="12" t="s">
        <v>104</v>
      </c>
      <c r="J135" s="12"/>
      <c r="K135" s="12"/>
      <c r="L135" s="12"/>
      <c r="M135" s="12" t="s">
        <v>104</v>
      </c>
      <c r="N135" s="12" t="s">
        <v>104</v>
      </c>
      <c r="O135" s="12">
        <v>1.57</v>
      </c>
      <c r="P135" s="12" t="s">
        <v>104</v>
      </c>
      <c r="Q135" s="12" t="s">
        <v>104</v>
      </c>
    </row>
    <row r="136" spans="1:17" x14ac:dyDescent="0.2">
      <c r="A136" s="12" t="s">
        <v>631</v>
      </c>
      <c r="B136" s="12">
        <v>8906</v>
      </c>
      <c r="C136" s="12">
        <v>2.19</v>
      </c>
      <c r="D136" s="12">
        <v>0</v>
      </c>
      <c r="E136" s="12">
        <v>96.72</v>
      </c>
      <c r="F136" s="12" t="s">
        <v>104</v>
      </c>
      <c r="G136" s="12">
        <v>0.62</v>
      </c>
      <c r="H136" s="12" t="s">
        <v>104</v>
      </c>
      <c r="I136" s="12" t="s">
        <v>104</v>
      </c>
      <c r="J136" s="12"/>
      <c r="K136" s="12"/>
      <c r="L136" s="12"/>
      <c r="M136" s="12" t="s">
        <v>104</v>
      </c>
      <c r="N136" s="12" t="s">
        <v>104</v>
      </c>
      <c r="O136" s="12">
        <v>1.57</v>
      </c>
      <c r="P136" s="12" t="s">
        <v>104</v>
      </c>
      <c r="Q136" s="12" t="s">
        <v>104</v>
      </c>
    </row>
    <row r="137" spans="1:17" x14ac:dyDescent="0.2">
      <c r="A137" s="12" t="s">
        <v>632</v>
      </c>
      <c r="B137" s="12">
        <v>8907</v>
      </c>
      <c r="C137" s="12">
        <v>3.98</v>
      </c>
      <c r="D137" s="12">
        <v>0</v>
      </c>
      <c r="E137" s="12">
        <v>95.05</v>
      </c>
      <c r="F137" s="12" t="s">
        <v>104</v>
      </c>
      <c r="G137" s="12">
        <v>0.89</v>
      </c>
      <c r="H137" s="12" t="s">
        <v>104</v>
      </c>
      <c r="I137" s="12" t="s">
        <v>104</v>
      </c>
      <c r="J137" s="12"/>
      <c r="K137" s="12"/>
      <c r="L137" s="12"/>
      <c r="M137" s="12" t="s">
        <v>104</v>
      </c>
      <c r="N137" s="12">
        <v>1.01</v>
      </c>
      <c r="O137" s="12">
        <v>2.08</v>
      </c>
      <c r="P137" s="12" t="s">
        <v>104</v>
      </c>
      <c r="Q137" s="12" t="s">
        <v>104</v>
      </c>
    </row>
    <row r="138" spans="1:17" x14ac:dyDescent="0.2">
      <c r="A138" s="12" t="s">
        <v>635</v>
      </c>
      <c r="B138" s="12">
        <v>8908</v>
      </c>
      <c r="C138" s="12">
        <v>2.11</v>
      </c>
      <c r="D138" s="12">
        <v>0</v>
      </c>
      <c r="E138" s="12">
        <v>96.84</v>
      </c>
      <c r="F138" s="12" t="s">
        <v>104</v>
      </c>
      <c r="G138" s="12">
        <v>0.61</v>
      </c>
      <c r="H138" s="12" t="s">
        <v>104</v>
      </c>
      <c r="I138" s="12" t="s">
        <v>104</v>
      </c>
      <c r="J138" s="12"/>
      <c r="K138" s="12"/>
      <c r="L138" s="12"/>
      <c r="M138" s="12" t="s">
        <v>104</v>
      </c>
      <c r="N138" s="12" t="s">
        <v>104</v>
      </c>
      <c r="O138" s="12">
        <v>1.5</v>
      </c>
      <c r="P138" s="12" t="s">
        <v>104</v>
      </c>
      <c r="Q138" s="12" t="s">
        <v>104</v>
      </c>
    </row>
    <row r="139" spans="1:17" x14ac:dyDescent="0.2">
      <c r="A139" s="12" t="s">
        <v>636</v>
      </c>
      <c r="B139" s="12">
        <v>8909</v>
      </c>
      <c r="C139" s="12">
        <v>2.21</v>
      </c>
      <c r="D139" s="12">
        <v>0</v>
      </c>
      <c r="E139" s="12">
        <v>96.61</v>
      </c>
      <c r="F139" s="12" t="s">
        <v>104</v>
      </c>
      <c r="G139" s="12">
        <v>0.63</v>
      </c>
      <c r="H139" s="12" t="s">
        <v>104</v>
      </c>
      <c r="I139" s="12" t="s">
        <v>104</v>
      </c>
      <c r="J139" s="12"/>
      <c r="K139" s="12"/>
      <c r="L139" s="12"/>
      <c r="M139" s="12" t="s">
        <v>104</v>
      </c>
      <c r="N139" s="12" t="s">
        <v>104</v>
      </c>
      <c r="O139" s="12">
        <v>1.59</v>
      </c>
      <c r="P139" s="12" t="s">
        <v>104</v>
      </c>
      <c r="Q139" s="12" t="s">
        <v>104</v>
      </c>
    </row>
    <row r="140" spans="1:17" x14ac:dyDescent="0.2">
      <c r="A140" s="12" t="s">
        <v>637</v>
      </c>
      <c r="B140" s="12">
        <v>8910</v>
      </c>
      <c r="C140" s="12">
        <v>2.17</v>
      </c>
      <c r="D140" s="12">
        <v>0</v>
      </c>
      <c r="E140" s="12">
        <v>96.73</v>
      </c>
      <c r="F140" s="12" t="s">
        <v>104</v>
      </c>
      <c r="G140" s="12">
        <v>0.65</v>
      </c>
      <c r="H140" s="12" t="s">
        <v>104</v>
      </c>
      <c r="I140" s="12" t="s">
        <v>104</v>
      </c>
      <c r="J140" s="12"/>
      <c r="K140" s="12"/>
      <c r="L140" s="12"/>
      <c r="M140" s="12" t="s">
        <v>104</v>
      </c>
      <c r="N140" s="12" t="s">
        <v>104</v>
      </c>
      <c r="O140" s="12">
        <v>1.52</v>
      </c>
      <c r="P140" s="12" t="s">
        <v>104</v>
      </c>
      <c r="Q140" s="12" t="s">
        <v>104</v>
      </c>
    </row>
    <row r="141" spans="1:17" x14ac:dyDescent="0.2">
      <c r="A141" s="12" t="s">
        <v>638</v>
      </c>
      <c r="B141" s="12">
        <v>8911</v>
      </c>
      <c r="C141" s="12">
        <v>2.27</v>
      </c>
      <c r="D141" s="12">
        <v>0</v>
      </c>
      <c r="E141" s="12">
        <v>96.49</v>
      </c>
      <c r="F141" s="12" t="s">
        <v>104</v>
      </c>
      <c r="G141" s="12">
        <v>0.67</v>
      </c>
      <c r="H141" s="12" t="s">
        <v>104</v>
      </c>
      <c r="I141" s="12" t="s">
        <v>104</v>
      </c>
      <c r="J141" s="12"/>
      <c r="K141" s="12"/>
      <c r="L141" s="12"/>
      <c r="M141" s="12" t="s">
        <v>104</v>
      </c>
      <c r="N141" s="12" t="s">
        <v>104</v>
      </c>
      <c r="O141" s="12">
        <v>1.59</v>
      </c>
      <c r="P141" s="12" t="s">
        <v>104</v>
      </c>
      <c r="Q141" s="12" t="s">
        <v>104</v>
      </c>
    </row>
    <row r="142" spans="1:17" x14ac:dyDescent="0.2">
      <c r="A142" s="12" t="s">
        <v>639</v>
      </c>
      <c r="B142" s="12">
        <v>8912</v>
      </c>
      <c r="C142" s="12">
        <v>8.33</v>
      </c>
      <c r="D142" s="12">
        <v>0</v>
      </c>
      <c r="E142" s="12">
        <v>91.23</v>
      </c>
      <c r="F142" s="12" t="s">
        <v>104</v>
      </c>
      <c r="G142" s="12">
        <v>1.05</v>
      </c>
      <c r="H142" s="12" t="s">
        <v>104</v>
      </c>
      <c r="I142" s="12" t="s">
        <v>104</v>
      </c>
      <c r="J142" s="12"/>
      <c r="K142" s="12"/>
      <c r="L142" s="12"/>
      <c r="M142" s="12">
        <v>0.51</v>
      </c>
      <c r="N142" s="12">
        <v>3.67</v>
      </c>
      <c r="O142" s="12">
        <v>2.37</v>
      </c>
      <c r="P142" s="12">
        <v>0.73</v>
      </c>
      <c r="Q142" s="12" t="s">
        <v>104</v>
      </c>
    </row>
    <row r="143" spans="1:17" x14ac:dyDescent="0.2">
      <c r="A143" s="12" t="s">
        <v>641</v>
      </c>
      <c r="B143" s="12">
        <v>8913</v>
      </c>
      <c r="C143" s="12">
        <v>2.69</v>
      </c>
      <c r="D143" s="12">
        <v>0</v>
      </c>
      <c r="E143" s="12">
        <v>96.38</v>
      </c>
      <c r="F143" s="12" t="s">
        <v>104</v>
      </c>
      <c r="G143" s="12">
        <v>0.8</v>
      </c>
      <c r="H143" s="12" t="s">
        <v>104</v>
      </c>
      <c r="I143" s="12" t="s">
        <v>104</v>
      </c>
      <c r="J143" s="12"/>
      <c r="K143" s="12"/>
      <c r="L143" s="12"/>
      <c r="M143" s="12" t="s">
        <v>104</v>
      </c>
      <c r="N143" s="12" t="s">
        <v>104</v>
      </c>
      <c r="O143" s="12">
        <v>1.89</v>
      </c>
      <c r="P143" s="12" t="s">
        <v>104</v>
      </c>
      <c r="Q143" s="12"/>
    </row>
    <row r="144" spans="1:17" x14ac:dyDescent="0.2">
      <c r="A144" s="12" t="s">
        <v>642</v>
      </c>
      <c r="B144" s="12">
        <v>8914</v>
      </c>
      <c r="C144" s="12">
        <v>2.96</v>
      </c>
      <c r="D144" s="12">
        <v>0</v>
      </c>
      <c r="E144" s="12">
        <v>95.93</v>
      </c>
      <c r="F144" s="12" t="s">
        <v>104</v>
      </c>
      <c r="G144" s="12">
        <v>0.86</v>
      </c>
      <c r="H144" s="12" t="s">
        <v>104</v>
      </c>
      <c r="I144" s="12" t="s">
        <v>104</v>
      </c>
      <c r="J144" s="12"/>
      <c r="K144" s="12"/>
      <c r="L144" s="12"/>
      <c r="M144" s="12" t="s">
        <v>104</v>
      </c>
      <c r="N144" s="12" t="s">
        <v>104</v>
      </c>
      <c r="O144" s="12">
        <v>2.1</v>
      </c>
      <c r="P144" s="12" t="s">
        <v>104</v>
      </c>
      <c r="Q144" s="12"/>
    </row>
    <row r="145" spans="1:17" x14ac:dyDescent="0.2">
      <c r="A145" s="12" t="s">
        <v>643</v>
      </c>
      <c r="B145" s="12">
        <v>8915</v>
      </c>
      <c r="C145" s="12">
        <v>5.35</v>
      </c>
      <c r="D145" s="12">
        <v>0</v>
      </c>
      <c r="E145" s="12">
        <v>94.05</v>
      </c>
      <c r="F145" s="12" t="s">
        <v>104</v>
      </c>
      <c r="G145" s="12">
        <v>1.17</v>
      </c>
      <c r="H145" s="12" t="s">
        <v>104</v>
      </c>
      <c r="I145" s="12" t="s">
        <v>104</v>
      </c>
      <c r="J145" s="12"/>
      <c r="K145" s="12"/>
      <c r="L145" s="12"/>
      <c r="M145" s="12" t="s">
        <v>104</v>
      </c>
      <c r="N145" s="12">
        <v>1.02</v>
      </c>
      <c r="O145" s="12">
        <v>2.66</v>
      </c>
      <c r="P145" s="12">
        <v>0.49</v>
      </c>
      <c r="Q145" s="12" t="s">
        <v>104</v>
      </c>
    </row>
    <row r="146" spans="1:17" x14ac:dyDescent="0.2">
      <c r="A146" s="12" t="s">
        <v>645</v>
      </c>
      <c r="B146" s="12">
        <v>8916</v>
      </c>
      <c r="C146" s="12">
        <v>2.86</v>
      </c>
      <c r="D146" s="12">
        <v>0</v>
      </c>
      <c r="E146" s="12">
        <v>95.88</v>
      </c>
      <c r="F146" s="12" t="s">
        <v>104</v>
      </c>
      <c r="G146" s="12">
        <v>0.82</v>
      </c>
      <c r="H146" s="12" t="s">
        <v>104</v>
      </c>
      <c r="I146" s="12" t="s">
        <v>104</v>
      </c>
      <c r="J146" s="12"/>
      <c r="K146" s="12"/>
      <c r="L146" s="12"/>
      <c r="M146" s="12" t="s">
        <v>104</v>
      </c>
      <c r="N146" s="12" t="s">
        <v>104</v>
      </c>
      <c r="O146" s="12">
        <v>2.04</v>
      </c>
      <c r="P146" s="12" t="s">
        <v>104</v>
      </c>
      <c r="Q146" s="12"/>
    </row>
    <row r="147" spans="1:17" x14ac:dyDescent="0.2">
      <c r="A147" s="12" t="s">
        <v>649</v>
      </c>
      <c r="B147" s="12">
        <v>8917</v>
      </c>
      <c r="C147" s="12">
        <v>2.1</v>
      </c>
      <c r="D147" s="12">
        <v>0</v>
      </c>
      <c r="E147" s="12">
        <v>96.85</v>
      </c>
      <c r="F147" s="12" t="s">
        <v>104</v>
      </c>
      <c r="G147" s="12">
        <v>0.62</v>
      </c>
      <c r="H147" s="12" t="s">
        <v>104</v>
      </c>
      <c r="I147" s="12" t="s">
        <v>104</v>
      </c>
      <c r="J147" s="12"/>
      <c r="K147" s="12"/>
      <c r="L147" s="12"/>
      <c r="M147" s="12" t="s">
        <v>104</v>
      </c>
      <c r="N147" s="12" t="s">
        <v>104</v>
      </c>
      <c r="O147" s="12">
        <v>1.48</v>
      </c>
      <c r="P147" s="12" t="s">
        <v>104</v>
      </c>
      <c r="Q147" s="12" t="s">
        <v>104</v>
      </c>
    </row>
    <row r="148" spans="1:17" x14ac:dyDescent="0.2">
      <c r="A148" s="12" t="s">
        <v>661</v>
      </c>
      <c r="B148" s="12">
        <v>8918</v>
      </c>
      <c r="C148" s="12">
        <v>2.14</v>
      </c>
      <c r="D148" s="12">
        <v>0</v>
      </c>
      <c r="E148" s="12">
        <v>96.93</v>
      </c>
      <c r="F148" s="12" t="s">
        <v>104</v>
      </c>
      <c r="G148" s="12">
        <v>0.64</v>
      </c>
      <c r="H148" s="12" t="s">
        <v>104</v>
      </c>
      <c r="I148" s="12" t="s">
        <v>104</v>
      </c>
      <c r="J148" s="12"/>
      <c r="K148" s="12"/>
      <c r="L148" s="12"/>
      <c r="M148" s="12" t="s">
        <v>104</v>
      </c>
      <c r="N148" s="12" t="s">
        <v>104</v>
      </c>
      <c r="O148" s="12">
        <v>1.5</v>
      </c>
      <c r="P148" s="12" t="s">
        <v>104</v>
      </c>
      <c r="Q148" s="12"/>
    </row>
    <row r="149" spans="1:17" x14ac:dyDescent="0.2">
      <c r="A149" s="12" t="s">
        <v>769</v>
      </c>
      <c r="B149" s="12">
        <v>8947</v>
      </c>
      <c r="C149" s="12">
        <v>3.87</v>
      </c>
      <c r="D149" s="12">
        <v>0</v>
      </c>
      <c r="E149" s="12">
        <v>95.72</v>
      </c>
      <c r="F149" s="12" t="s">
        <v>104</v>
      </c>
      <c r="G149" s="12">
        <v>0.8</v>
      </c>
      <c r="H149" s="12" t="s">
        <v>104</v>
      </c>
      <c r="I149" s="12" t="s">
        <v>104</v>
      </c>
      <c r="J149" s="12"/>
      <c r="K149" s="12"/>
      <c r="L149" s="12"/>
      <c r="M149" s="12">
        <v>0.6</v>
      </c>
      <c r="N149" s="12">
        <v>0.51</v>
      </c>
      <c r="O149" s="12">
        <v>1.96</v>
      </c>
      <c r="P149" s="12" t="s">
        <v>104</v>
      </c>
      <c r="Q149" s="12"/>
    </row>
    <row r="150" spans="1:17" x14ac:dyDescent="0.2">
      <c r="A150" s="12" t="s">
        <v>770</v>
      </c>
      <c r="B150" s="12">
        <v>8925</v>
      </c>
      <c r="C150" s="12">
        <v>3.68</v>
      </c>
      <c r="D150" s="12">
        <v>0</v>
      </c>
      <c r="E150" s="12">
        <v>95.84</v>
      </c>
      <c r="F150" s="12" t="s">
        <v>104</v>
      </c>
      <c r="G150" s="12">
        <v>0.76</v>
      </c>
      <c r="H150" s="12" t="s">
        <v>104</v>
      </c>
      <c r="I150" s="12" t="s">
        <v>104</v>
      </c>
      <c r="J150" s="12"/>
      <c r="K150" s="12"/>
      <c r="L150" s="12"/>
      <c r="M150" s="12">
        <v>0.55000000000000004</v>
      </c>
      <c r="N150" s="12">
        <v>0.47</v>
      </c>
      <c r="O150" s="12">
        <v>1.91</v>
      </c>
      <c r="P150" s="12" t="s">
        <v>104</v>
      </c>
      <c r="Q150" s="12" t="s">
        <v>104</v>
      </c>
    </row>
    <row r="151" spans="1:17" x14ac:dyDescent="0.2">
      <c r="A151" s="12" t="s">
        <v>771</v>
      </c>
      <c r="B151" s="12">
        <v>8926</v>
      </c>
      <c r="C151" s="12">
        <v>3.91</v>
      </c>
      <c r="D151" s="12">
        <v>0</v>
      </c>
      <c r="E151" s="12">
        <v>95.43</v>
      </c>
      <c r="F151" s="12" t="s">
        <v>104</v>
      </c>
      <c r="G151" s="12">
        <v>0.8</v>
      </c>
      <c r="H151" s="12" t="s">
        <v>104</v>
      </c>
      <c r="I151" s="12" t="s">
        <v>104</v>
      </c>
      <c r="J151" s="12"/>
      <c r="K151" s="12"/>
      <c r="L151" s="12"/>
      <c r="M151" s="12">
        <v>0.56999999999999995</v>
      </c>
      <c r="N151" s="12">
        <v>0.56999999999999995</v>
      </c>
      <c r="O151" s="12">
        <v>1.97</v>
      </c>
      <c r="P151" s="12" t="s">
        <v>104</v>
      </c>
      <c r="Q151" s="12" t="s">
        <v>104</v>
      </c>
    </row>
    <row r="152" spans="1:17" x14ac:dyDescent="0.2">
      <c r="A152" s="12" t="s">
        <v>772</v>
      </c>
      <c r="B152" s="12">
        <v>8927</v>
      </c>
      <c r="C152" s="12">
        <v>3.68</v>
      </c>
      <c r="D152" s="12">
        <v>0</v>
      </c>
      <c r="E152" s="12">
        <v>95.72</v>
      </c>
      <c r="F152" s="12" t="s">
        <v>104</v>
      </c>
      <c r="G152" s="12">
        <v>0.77</v>
      </c>
      <c r="H152" s="12" t="s">
        <v>104</v>
      </c>
      <c r="I152" s="12" t="s">
        <v>104</v>
      </c>
      <c r="J152" s="12"/>
      <c r="K152" s="12"/>
      <c r="L152" s="12"/>
      <c r="M152" s="12">
        <v>0.55000000000000004</v>
      </c>
      <c r="N152" s="12">
        <v>0.52</v>
      </c>
      <c r="O152" s="12">
        <v>1.84</v>
      </c>
      <c r="P152" s="12" t="s">
        <v>104</v>
      </c>
      <c r="Q152" s="12" t="s">
        <v>104</v>
      </c>
    </row>
    <row r="153" spans="1:17" x14ac:dyDescent="0.2">
      <c r="A153" s="12" t="s">
        <v>773</v>
      </c>
      <c r="B153" s="12">
        <v>8928</v>
      </c>
      <c r="C153" s="12">
        <v>3.71</v>
      </c>
      <c r="D153" s="12">
        <v>0</v>
      </c>
      <c r="E153" s="12">
        <v>95.8</v>
      </c>
      <c r="F153" s="12" t="s">
        <v>104</v>
      </c>
      <c r="G153" s="12">
        <v>0.75</v>
      </c>
      <c r="H153" s="12" t="s">
        <v>104</v>
      </c>
      <c r="I153" s="12" t="s">
        <v>104</v>
      </c>
      <c r="J153" s="12"/>
      <c r="K153" s="12"/>
      <c r="L153" s="12"/>
      <c r="M153" s="12">
        <v>0.54</v>
      </c>
      <c r="N153" s="12">
        <v>0.49</v>
      </c>
      <c r="O153" s="12">
        <v>1.93</v>
      </c>
      <c r="P153" s="12" t="s">
        <v>104</v>
      </c>
      <c r="Q153" s="12"/>
    </row>
    <row r="154" spans="1:17" x14ac:dyDescent="0.2">
      <c r="A154" s="12" t="s">
        <v>774</v>
      </c>
      <c r="B154" s="12">
        <v>8929</v>
      </c>
      <c r="C154" s="12">
        <v>3.72</v>
      </c>
      <c r="D154" s="12">
        <v>0</v>
      </c>
      <c r="E154" s="12">
        <v>95.65</v>
      </c>
      <c r="F154" s="12" t="s">
        <v>104</v>
      </c>
      <c r="G154" s="12">
        <v>0.79</v>
      </c>
      <c r="H154" s="12" t="s">
        <v>104</v>
      </c>
      <c r="I154" s="12" t="s">
        <v>104</v>
      </c>
      <c r="J154" s="12"/>
      <c r="K154" s="12" t="s">
        <v>104</v>
      </c>
      <c r="L154" s="12"/>
      <c r="M154" s="12">
        <v>0.56999999999999995</v>
      </c>
      <c r="N154" s="12">
        <v>0.45</v>
      </c>
      <c r="O154" s="12">
        <v>1.91</v>
      </c>
      <c r="P154" s="12" t="s">
        <v>104</v>
      </c>
      <c r="Q154" s="12" t="s">
        <v>104</v>
      </c>
    </row>
    <row r="155" spans="1:17" x14ac:dyDescent="0.2">
      <c r="A155" s="12" t="s">
        <v>775</v>
      </c>
      <c r="B155" s="12">
        <v>8930</v>
      </c>
      <c r="C155" s="12">
        <v>3.78</v>
      </c>
      <c r="D155" s="12">
        <v>0</v>
      </c>
      <c r="E155" s="12">
        <v>95.66</v>
      </c>
      <c r="F155" s="12" t="s">
        <v>104</v>
      </c>
      <c r="G155" s="12">
        <v>0.74</v>
      </c>
      <c r="H155" s="12" t="s">
        <v>104</v>
      </c>
      <c r="I155" s="12" t="s">
        <v>104</v>
      </c>
      <c r="J155" s="12"/>
      <c r="K155" s="12"/>
      <c r="L155" s="12"/>
      <c r="M155" s="12">
        <v>0.6</v>
      </c>
      <c r="N155" s="12">
        <v>0.53</v>
      </c>
      <c r="O155" s="12">
        <v>1.92</v>
      </c>
      <c r="P155" s="12" t="s">
        <v>104</v>
      </c>
      <c r="Q155" s="12"/>
    </row>
    <row r="156" spans="1:17" x14ac:dyDescent="0.2">
      <c r="A156" s="12" t="s">
        <v>776</v>
      </c>
      <c r="B156" s="12">
        <v>8931</v>
      </c>
      <c r="C156" s="12">
        <v>3.66</v>
      </c>
      <c r="D156" s="12">
        <v>0</v>
      </c>
      <c r="E156" s="12">
        <v>95.77</v>
      </c>
      <c r="F156" s="12" t="s">
        <v>104</v>
      </c>
      <c r="G156" s="12">
        <v>0.73</v>
      </c>
      <c r="H156" s="12" t="s">
        <v>104</v>
      </c>
      <c r="I156" s="12" t="s">
        <v>104</v>
      </c>
      <c r="J156" s="12"/>
      <c r="K156" s="12"/>
      <c r="L156" s="12"/>
      <c r="M156" s="12">
        <v>0.57999999999999996</v>
      </c>
      <c r="N156" s="12">
        <v>0.5</v>
      </c>
      <c r="O156" s="12">
        <v>1.85</v>
      </c>
      <c r="P156" s="12" t="s">
        <v>104</v>
      </c>
      <c r="Q156" s="12" t="s">
        <v>104</v>
      </c>
    </row>
    <row r="157" spans="1:17" x14ac:dyDescent="0.2">
      <c r="A157" s="12" t="s">
        <v>777</v>
      </c>
      <c r="B157" s="12">
        <v>8932</v>
      </c>
      <c r="C157" s="12">
        <v>3.75</v>
      </c>
      <c r="D157" s="12">
        <v>0</v>
      </c>
      <c r="E157" s="12">
        <v>95.61</v>
      </c>
      <c r="F157" s="12" t="s">
        <v>104</v>
      </c>
      <c r="G157" s="12">
        <v>0.76</v>
      </c>
      <c r="H157" s="12" t="s">
        <v>104</v>
      </c>
      <c r="I157" s="12" t="s">
        <v>104</v>
      </c>
      <c r="J157" s="12"/>
      <c r="K157" s="12"/>
      <c r="L157" s="12"/>
      <c r="M157" s="12">
        <v>0.59</v>
      </c>
      <c r="N157" s="12">
        <v>0.52</v>
      </c>
      <c r="O157" s="12">
        <v>1.88</v>
      </c>
      <c r="P157" s="12" t="s">
        <v>104</v>
      </c>
      <c r="Q157" s="12" t="s">
        <v>104</v>
      </c>
    </row>
    <row r="158" spans="1:17" x14ac:dyDescent="0.2">
      <c r="A158" s="12" t="s">
        <v>778</v>
      </c>
      <c r="B158" s="12">
        <v>8933</v>
      </c>
      <c r="C158" s="12">
        <v>3.58</v>
      </c>
      <c r="D158" s="12">
        <v>0</v>
      </c>
      <c r="E158" s="12">
        <v>95.91</v>
      </c>
      <c r="F158" s="12" t="s">
        <v>104</v>
      </c>
      <c r="G158" s="12">
        <v>0.72</v>
      </c>
      <c r="H158" s="12" t="s">
        <v>104</v>
      </c>
      <c r="I158" s="12" t="s">
        <v>104</v>
      </c>
      <c r="J158" s="12"/>
      <c r="K158" s="12"/>
      <c r="L158" s="12"/>
      <c r="M158" s="12">
        <v>0.56000000000000005</v>
      </c>
      <c r="N158" s="12">
        <v>0.51</v>
      </c>
      <c r="O158" s="12">
        <v>1.79</v>
      </c>
      <c r="P158" s="12" t="s">
        <v>104</v>
      </c>
      <c r="Q158" s="12"/>
    </row>
    <row r="159" spans="1:17" x14ac:dyDescent="0.2">
      <c r="A159" s="12" t="s">
        <v>779</v>
      </c>
      <c r="B159" s="12">
        <v>8934</v>
      </c>
      <c r="C159" s="12">
        <v>3.58</v>
      </c>
      <c r="D159" s="12">
        <v>0</v>
      </c>
      <c r="E159" s="12">
        <v>95.79</v>
      </c>
      <c r="F159" s="12" t="s">
        <v>104</v>
      </c>
      <c r="G159" s="12">
        <v>0.72</v>
      </c>
      <c r="H159" s="12" t="s">
        <v>104</v>
      </c>
      <c r="I159" s="12" t="s">
        <v>104</v>
      </c>
      <c r="J159" s="12"/>
      <c r="K159" s="12"/>
      <c r="L159" s="12"/>
      <c r="M159" s="12">
        <v>0.59</v>
      </c>
      <c r="N159" s="12">
        <v>0.48</v>
      </c>
      <c r="O159" s="12">
        <v>1.78</v>
      </c>
      <c r="P159" s="12" t="s">
        <v>104</v>
      </c>
      <c r="Q159" s="12" t="s">
        <v>104</v>
      </c>
    </row>
    <row r="160" spans="1:17" x14ac:dyDescent="0.2">
      <c r="A160" s="12" t="s">
        <v>780</v>
      </c>
      <c r="B160" s="12">
        <v>8935</v>
      </c>
      <c r="C160" s="12">
        <v>3.68</v>
      </c>
      <c r="D160" s="12">
        <v>0</v>
      </c>
      <c r="E160" s="12">
        <v>95.73</v>
      </c>
      <c r="F160" s="12" t="s">
        <v>104</v>
      </c>
      <c r="G160" s="12">
        <v>0.75</v>
      </c>
      <c r="H160" s="12" t="s">
        <v>104</v>
      </c>
      <c r="I160" s="12" t="s">
        <v>104</v>
      </c>
      <c r="J160" s="12"/>
      <c r="K160" s="12"/>
      <c r="L160" s="12"/>
      <c r="M160" s="12">
        <v>0.57999999999999996</v>
      </c>
      <c r="N160" s="12">
        <v>0.53</v>
      </c>
      <c r="O160" s="12">
        <v>1.82</v>
      </c>
      <c r="P160" s="12" t="s">
        <v>104</v>
      </c>
      <c r="Q160" s="12"/>
    </row>
    <row r="161" spans="1:18" x14ac:dyDescent="0.2">
      <c r="A161" s="12" t="s">
        <v>781</v>
      </c>
      <c r="B161" s="12">
        <v>8936</v>
      </c>
      <c r="C161" s="12">
        <v>3.65</v>
      </c>
      <c r="D161" s="12">
        <v>0</v>
      </c>
      <c r="E161" s="12">
        <v>95.68</v>
      </c>
      <c r="F161" s="12" t="s">
        <v>104</v>
      </c>
      <c r="G161" s="12">
        <v>0.78</v>
      </c>
      <c r="H161" s="12" t="s">
        <v>104</v>
      </c>
      <c r="I161" s="12" t="s">
        <v>104</v>
      </c>
      <c r="J161" s="12"/>
      <c r="K161" s="12"/>
      <c r="L161" s="12"/>
      <c r="M161" s="12">
        <v>0.59</v>
      </c>
      <c r="N161" s="12">
        <v>0.46</v>
      </c>
      <c r="O161" s="12">
        <v>1.83</v>
      </c>
      <c r="P161" s="12" t="s">
        <v>104</v>
      </c>
      <c r="Q161" s="12"/>
    </row>
    <row r="162" spans="1:18" x14ac:dyDescent="0.2">
      <c r="A162" s="12" t="s">
        <v>782</v>
      </c>
      <c r="B162" s="12">
        <v>8937</v>
      </c>
      <c r="C162" s="12">
        <v>3.6</v>
      </c>
      <c r="D162" s="12">
        <v>0</v>
      </c>
      <c r="E162" s="12">
        <v>95.74</v>
      </c>
      <c r="F162" s="12" t="s">
        <v>104</v>
      </c>
      <c r="G162" s="12">
        <v>0.78</v>
      </c>
      <c r="H162" s="12" t="s">
        <v>104</v>
      </c>
      <c r="I162" s="12" t="s">
        <v>104</v>
      </c>
      <c r="J162" s="12"/>
      <c r="K162" s="12"/>
      <c r="L162" s="12"/>
      <c r="M162" s="12">
        <v>0.57999999999999996</v>
      </c>
      <c r="N162" s="12">
        <v>0.48</v>
      </c>
      <c r="O162" s="12">
        <v>1.76</v>
      </c>
      <c r="P162" s="12" t="s">
        <v>104</v>
      </c>
      <c r="Q162" s="12"/>
    </row>
    <row r="163" spans="1:18" x14ac:dyDescent="0.2">
      <c r="A163" s="12" t="s">
        <v>783</v>
      </c>
      <c r="B163" s="12">
        <v>8948</v>
      </c>
      <c r="C163" s="12">
        <v>2.67</v>
      </c>
      <c r="D163" s="12">
        <v>0</v>
      </c>
      <c r="E163" s="12">
        <v>96.49</v>
      </c>
      <c r="F163" s="12" t="s">
        <v>104</v>
      </c>
      <c r="G163" s="12">
        <v>0.64</v>
      </c>
      <c r="H163" s="12" t="s">
        <v>104</v>
      </c>
      <c r="I163" s="12" t="s">
        <v>104</v>
      </c>
      <c r="J163" s="12" t="s">
        <v>104</v>
      </c>
      <c r="K163" s="12"/>
      <c r="L163" s="12"/>
      <c r="M163" s="12">
        <v>0.45</v>
      </c>
      <c r="N163" s="12" t="s">
        <v>104</v>
      </c>
      <c r="O163" s="12">
        <v>1.57</v>
      </c>
      <c r="P163" s="12" t="s">
        <v>104</v>
      </c>
      <c r="Q163" s="12" t="s">
        <v>104</v>
      </c>
    </row>
    <row r="164" spans="1:18" x14ac:dyDescent="0.2">
      <c r="A164" s="12" t="s">
        <v>784</v>
      </c>
      <c r="B164" s="12">
        <v>8923</v>
      </c>
      <c r="C164" s="12">
        <v>2.41</v>
      </c>
      <c r="D164" s="12">
        <v>0</v>
      </c>
      <c r="E164" s="12">
        <v>96.4</v>
      </c>
      <c r="F164" s="12" t="s">
        <v>104</v>
      </c>
      <c r="G164" s="12">
        <v>0.68</v>
      </c>
      <c r="H164" s="12" t="s">
        <v>104</v>
      </c>
      <c r="I164" s="12" t="s">
        <v>104</v>
      </c>
      <c r="J164" s="12"/>
      <c r="K164" s="12"/>
      <c r="L164" s="12"/>
      <c r="M164" s="12" t="s">
        <v>104</v>
      </c>
      <c r="N164" s="12" t="s">
        <v>104</v>
      </c>
      <c r="O164" s="12">
        <v>1.73</v>
      </c>
      <c r="P164" s="12" t="s">
        <v>104</v>
      </c>
      <c r="Q164" s="12"/>
    </row>
    <row r="165" spans="1:18" x14ac:dyDescent="0.2">
      <c r="A165" s="12" t="s">
        <v>785</v>
      </c>
      <c r="B165" s="12">
        <v>8924</v>
      </c>
      <c r="C165" s="12">
        <v>2.4900000000000002</v>
      </c>
      <c r="D165" s="12">
        <v>0</v>
      </c>
      <c r="E165" s="12">
        <v>96.29</v>
      </c>
      <c r="F165" s="12" t="s">
        <v>104</v>
      </c>
      <c r="G165" s="12">
        <v>0.72</v>
      </c>
      <c r="H165" s="12" t="s">
        <v>104</v>
      </c>
      <c r="I165" s="12" t="s">
        <v>104</v>
      </c>
      <c r="J165" s="12"/>
      <c r="K165" s="12"/>
      <c r="L165" s="12"/>
      <c r="M165" s="12" t="s">
        <v>104</v>
      </c>
      <c r="N165" s="12" t="s">
        <v>104</v>
      </c>
      <c r="O165" s="12">
        <v>1.77</v>
      </c>
      <c r="P165" s="12" t="s">
        <v>104</v>
      </c>
      <c r="Q165" s="12"/>
    </row>
    <row r="166" spans="1:18" x14ac:dyDescent="0.2">
      <c r="A166" s="12" t="s">
        <v>786</v>
      </c>
      <c r="B166" s="12">
        <v>8938</v>
      </c>
      <c r="C166" s="12">
        <v>1.92</v>
      </c>
      <c r="D166" s="12">
        <v>0</v>
      </c>
      <c r="E166" s="12">
        <v>96.67</v>
      </c>
      <c r="F166" s="12" t="s">
        <v>104</v>
      </c>
      <c r="G166" s="12">
        <v>0.55000000000000004</v>
      </c>
      <c r="H166" s="12" t="s">
        <v>104</v>
      </c>
      <c r="I166" s="12" t="s">
        <v>104</v>
      </c>
      <c r="J166" s="12"/>
      <c r="K166" s="12" t="s">
        <v>104</v>
      </c>
      <c r="L166" s="12"/>
      <c r="M166" s="12" t="s">
        <v>104</v>
      </c>
      <c r="N166" s="12" t="s">
        <v>104</v>
      </c>
      <c r="O166" s="12">
        <v>1.37</v>
      </c>
      <c r="P166" s="12" t="s">
        <v>104</v>
      </c>
      <c r="Q166" s="12" t="s">
        <v>104</v>
      </c>
    </row>
    <row r="167" spans="1:18" x14ac:dyDescent="0.2">
      <c r="A167" s="12" t="s">
        <v>787</v>
      </c>
      <c r="B167" s="12">
        <v>8945</v>
      </c>
      <c r="C167" s="12">
        <v>3.64</v>
      </c>
      <c r="D167" s="12">
        <v>0</v>
      </c>
      <c r="E167" s="12">
        <v>95.84</v>
      </c>
      <c r="F167" s="12"/>
      <c r="G167" s="12">
        <v>0.74</v>
      </c>
      <c r="H167" s="12" t="s">
        <v>104</v>
      </c>
      <c r="I167" s="12" t="s">
        <v>104</v>
      </c>
      <c r="J167" s="12"/>
      <c r="K167" s="12"/>
      <c r="L167" s="12"/>
      <c r="M167" s="12">
        <v>0.56999999999999995</v>
      </c>
      <c r="N167" s="12">
        <v>0.47</v>
      </c>
      <c r="O167" s="12">
        <v>1.85</v>
      </c>
      <c r="P167" s="12" t="s">
        <v>104</v>
      </c>
      <c r="Q167" s="12"/>
    </row>
    <row r="168" spans="1:18" x14ac:dyDescent="0.2">
      <c r="A168" s="12" t="s">
        <v>788</v>
      </c>
      <c r="B168" s="12">
        <v>8946</v>
      </c>
      <c r="C168" s="12">
        <v>3.17</v>
      </c>
      <c r="D168" s="12">
        <v>0</v>
      </c>
      <c r="E168" s="12">
        <v>95.88</v>
      </c>
      <c r="F168" s="12" t="s">
        <v>104</v>
      </c>
      <c r="G168" s="12">
        <v>0.75</v>
      </c>
      <c r="H168" s="12" t="s">
        <v>104</v>
      </c>
      <c r="I168" s="12" t="s">
        <v>104</v>
      </c>
      <c r="J168" s="12"/>
      <c r="K168" s="12"/>
      <c r="L168" s="12"/>
      <c r="M168" s="12">
        <v>0.59</v>
      </c>
      <c r="N168" s="12" t="s">
        <v>104</v>
      </c>
      <c r="O168" s="12">
        <v>1.83</v>
      </c>
      <c r="P168" s="12" t="s">
        <v>104</v>
      </c>
      <c r="Q168" s="12"/>
    </row>
    <row r="169" spans="1:18" x14ac:dyDescent="0.2">
      <c r="A169" s="12" t="s">
        <v>789</v>
      </c>
      <c r="B169" s="12">
        <v>8919</v>
      </c>
      <c r="C169" s="12">
        <v>3.62</v>
      </c>
      <c r="D169" s="12">
        <v>0</v>
      </c>
      <c r="E169" s="12">
        <v>95.76</v>
      </c>
      <c r="F169" s="12" t="s">
        <v>104</v>
      </c>
      <c r="G169" s="12">
        <v>0.72</v>
      </c>
      <c r="H169" s="12" t="s">
        <v>104</v>
      </c>
      <c r="I169" s="12" t="s">
        <v>104</v>
      </c>
      <c r="J169" s="12"/>
      <c r="K169" s="12"/>
      <c r="L169" s="12"/>
      <c r="M169" s="12">
        <v>0.56000000000000005</v>
      </c>
      <c r="N169" s="12">
        <v>0.52</v>
      </c>
      <c r="O169" s="12">
        <v>1.82</v>
      </c>
      <c r="P169" s="12" t="s">
        <v>104</v>
      </c>
      <c r="Q169" s="12" t="s">
        <v>104</v>
      </c>
    </row>
    <row r="170" spans="1:18" x14ac:dyDescent="0.2">
      <c r="A170" s="12" t="s">
        <v>790</v>
      </c>
      <c r="B170" s="12">
        <v>8920</v>
      </c>
      <c r="C170" s="12">
        <v>3.62</v>
      </c>
      <c r="D170" s="12">
        <v>0</v>
      </c>
      <c r="E170" s="12">
        <v>95.77</v>
      </c>
      <c r="F170" s="12" t="s">
        <v>104</v>
      </c>
      <c r="G170" s="12">
        <v>0.73</v>
      </c>
      <c r="H170" s="12" t="s">
        <v>104</v>
      </c>
      <c r="I170" s="12" t="s">
        <v>104</v>
      </c>
      <c r="J170" s="12"/>
      <c r="K170" s="12"/>
      <c r="L170" s="12"/>
      <c r="M170" s="12">
        <v>0.59</v>
      </c>
      <c r="N170" s="12">
        <v>0.48</v>
      </c>
      <c r="O170" s="12">
        <v>1.82</v>
      </c>
      <c r="P170" s="12" t="s">
        <v>104</v>
      </c>
      <c r="Q170" s="12" t="s">
        <v>104</v>
      </c>
    </row>
    <row r="171" spans="1:18" x14ac:dyDescent="0.2">
      <c r="A171" s="12" t="s">
        <v>791</v>
      </c>
      <c r="B171" s="12">
        <v>8921</v>
      </c>
      <c r="C171" s="12">
        <v>2.4900000000000002</v>
      </c>
      <c r="D171" s="12">
        <v>0</v>
      </c>
      <c r="E171" s="12">
        <v>96.13</v>
      </c>
      <c r="F171" s="12" t="s">
        <v>104</v>
      </c>
      <c r="G171" s="12">
        <v>0.71</v>
      </c>
      <c r="H171" s="12" t="s">
        <v>104</v>
      </c>
      <c r="I171" s="12" t="s">
        <v>104</v>
      </c>
      <c r="J171" s="12"/>
      <c r="K171" s="12"/>
      <c r="L171" s="12"/>
      <c r="M171" s="12" t="s">
        <v>104</v>
      </c>
      <c r="N171" s="12" t="s">
        <v>104</v>
      </c>
      <c r="O171" s="12">
        <v>1.78</v>
      </c>
      <c r="P171" s="12" t="s">
        <v>104</v>
      </c>
      <c r="Q171" s="12"/>
    </row>
    <row r="172" spans="1:18" x14ac:dyDescent="0.2">
      <c r="A172" s="12" t="s">
        <v>792</v>
      </c>
      <c r="B172" s="12">
        <v>8922</v>
      </c>
      <c r="C172" s="12">
        <v>2.42</v>
      </c>
      <c r="D172" s="12">
        <v>0</v>
      </c>
      <c r="E172" s="12">
        <v>96.38</v>
      </c>
      <c r="F172" s="12" t="s">
        <v>104</v>
      </c>
      <c r="G172" s="12">
        <v>0.7</v>
      </c>
      <c r="H172" s="12" t="s">
        <v>104</v>
      </c>
      <c r="I172" s="12" t="s">
        <v>104</v>
      </c>
      <c r="J172" s="12"/>
      <c r="K172" s="12"/>
      <c r="L172" s="12"/>
      <c r="M172" s="12" t="s">
        <v>104</v>
      </c>
      <c r="N172" s="12" t="s">
        <v>104</v>
      </c>
      <c r="O172" s="12">
        <v>1.72</v>
      </c>
      <c r="P172" s="12" t="s">
        <v>104</v>
      </c>
      <c r="Q172" s="12"/>
    </row>
    <row r="173" spans="1:18" x14ac:dyDescent="0.2">
      <c r="A173" t="s">
        <v>836</v>
      </c>
      <c r="B173">
        <v>9963</v>
      </c>
      <c r="C173">
        <v>3.16</v>
      </c>
      <c r="D173">
        <v>0</v>
      </c>
      <c r="E173">
        <v>95.82</v>
      </c>
      <c r="F173" t="s">
        <v>104</v>
      </c>
      <c r="G173">
        <v>0.71</v>
      </c>
      <c r="H173" t="s">
        <v>104</v>
      </c>
      <c r="I173" t="s">
        <v>104</v>
      </c>
      <c r="M173">
        <v>0.5</v>
      </c>
      <c r="N173" t="s">
        <v>104</v>
      </c>
      <c r="O173">
        <v>1.95</v>
      </c>
      <c r="P173" t="s">
        <v>104</v>
      </c>
    </row>
    <row r="174" spans="1:18" x14ac:dyDescent="0.2">
      <c r="A174" t="s">
        <v>837</v>
      </c>
      <c r="B174">
        <v>9999</v>
      </c>
      <c r="C174">
        <v>3.14</v>
      </c>
      <c r="D174">
        <v>0</v>
      </c>
      <c r="E174">
        <v>95.78</v>
      </c>
      <c r="F174" t="s">
        <v>104</v>
      </c>
      <c r="G174">
        <v>0.69</v>
      </c>
      <c r="H174" t="s">
        <v>104</v>
      </c>
      <c r="I174" t="s">
        <v>104</v>
      </c>
      <c r="M174">
        <v>0.47</v>
      </c>
      <c r="N174" t="s">
        <v>104</v>
      </c>
      <c r="O174">
        <v>1.97</v>
      </c>
      <c r="P174" t="s">
        <v>104</v>
      </c>
      <c r="Q174" t="s">
        <v>104</v>
      </c>
      <c r="R174" t="s">
        <v>104</v>
      </c>
    </row>
    <row r="175" spans="1:18" x14ac:dyDescent="0.2">
      <c r="A175" t="s">
        <v>823</v>
      </c>
      <c r="B175">
        <v>9872</v>
      </c>
      <c r="C175">
        <v>2.71</v>
      </c>
      <c r="D175">
        <v>0</v>
      </c>
      <c r="E175">
        <v>96.57</v>
      </c>
      <c r="F175" t="s">
        <v>104</v>
      </c>
      <c r="G175">
        <v>0.68</v>
      </c>
      <c r="H175" t="s">
        <v>104</v>
      </c>
      <c r="I175" t="s">
        <v>104</v>
      </c>
      <c r="M175" t="s">
        <v>104</v>
      </c>
      <c r="N175" t="s">
        <v>104</v>
      </c>
      <c r="O175">
        <v>2.02</v>
      </c>
      <c r="P175" t="s">
        <v>104</v>
      </c>
    </row>
    <row r="176" spans="1:18" x14ac:dyDescent="0.2">
      <c r="A176" t="s">
        <v>824</v>
      </c>
      <c r="B176">
        <v>9961</v>
      </c>
      <c r="C176">
        <v>3.02</v>
      </c>
      <c r="D176">
        <v>0</v>
      </c>
      <c r="E176">
        <v>96.63</v>
      </c>
      <c r="F176" t="s">
        <v>104</v>
      </c>
      <c r="G176">
        <v>0.5</v>
      </c>
      <c r="H176" t="s">
        <v>104</v>
      </c>
      <c r="I176" t="s">
        <v>104</v>
      </c>
      <c r="M176">
        <v>0.53</v>
      </c>
      <c r="N176" t="s">
        <v>104</v>
      </c>
      <c r="O176">
        <v>1.48</v>
      </c>
      <c r="P176">
        <v>0.51</v>
      </c>
    </row>
    <row r="177" spans="1:18" x14ac:dyDescent="0.2">
      <c r="A177" t="s">
        <v>825</v>
      </c>
      <c r="B177">
        <v>9960</v>
      </c>
      <c r="C177">
        <v>4.13</v>
      </c>
      <c r="D177">
        <v>0</v>
      </c>
      <c r="E177">
        <v>95.47</v>
      </c>
      <c r="F177" t="s">
        <v>104</v>
      </c>
      <c r="G177">
        <v>0.52</v>
      </c>
      <c r="H177" t="s">
        <v>104</v>
      </c>
      <c r="I177" t="s">
        <v>104</v>
      </c>
      <c r="M177">
        <v>1.21</v>
      </c>
      <c r="N177" t="s">
        <v>104</v>
      </c>
      <c r="O177">
        <v>1.57</v>
      </c>
      <c r="P177">
        <v>0.82</v>
      </c>
    </row>
    <row r="178" spans="1:18" x14ac:dyDescent="0.2">
      <c r="A178" t="s">
        <v>829</v>
      </c>
      <c r="B178">
        <v>9959</v>
      </c>
      <c r="C178">
        <v>2.65</v>
      </c>
      <c r="D178">
        <v>0</v>
      </c>
      <c r="E178">
        <v>96.55</v>
      </c>
      <c r="F178" t="s">
        <v>104</v>
      </c>
      <c r="G178">
        <v>0.68</v>
      </c>
      <c r="H178" t="s">
        <v>104</v>
      </c>
      <c r="I178" t="s">
        <v>104</v>
      </c>
      <c r="M178" t="s">
        <v>104</v>
      </c>
      <c r="N178" t="s">
        <v>104</v>
      </c>
      <c r="O178">
        <v>1.96</v>
      </c>
      <c r="P178" t="s">
        <v>104</v>
      </c>
    </row>
    <row r="179" spans="1:18" x14ac:dyDescent="0.2">
      <c r="A179" t="s">
        <v>830</v>
      </c>
      <c r="B179">
        <v>9969</v>
      </c>
      <c r="C179">
        <v>3.1</v>
      </c>
      <c r="D179">
        <v>0</v>
      </c>
      <c r="E179">
        <v>96.42</v>
      </c>
      <c r="F179" t="s">
        <v>104</v>
      </c>
      <c r="G179">
        <v>0.49</v>
      </c>
      <c r="H179" t="s">
        <v>104</v>
      </c>
      <c r="I179" t="s">
        <v>104</v>
      </c>
      <c r="M179">
        <v>0.61</v>
      </c>
      <c r="N179" t="s">
        <v>104</v>
      </c>
      <c r="O179">
        <v>1.43</v>
      </c>
      <c r="P179">
        <v>0.56999999999999995</v>
      </c>
    </row>
    <row r="180" spans="1:18" x14ac:dyDescent="0.2">
      <c r="A180" t="s">
        <v>831</v>
      </c>
      <c r="B180">
        <v>10000</v>
      </c>
      <c r="C180">
        <v>5.4</v>
      </c>
      <c r="D180">
        <v>0</v>
      </c>
      <c r="E180">
        <v>94.23</v>
      </c>
      <c r="F180" t="s">
        <v>104</v>
      </c>
      <c r="G180">
        <v>0.54</v>
      </c>
      <c r="H180" t="s">
        <v>104</v>
      </c>
      <c r="I180" t="s">
        <v>104</v>
      </c>
      <c r="K180" t="s">
        <v>104</v>
      </c>
      <c r="M180">
        <v>1.88</v>
      </c>
      <c r="N180">
        <v>0.51</v>
      </c>
      <c r="O180">
        <v>1.63</v>
      </c>
      <c r="P180">
        <v>0.85</v>
      </c>
      <c r="Q180" t="s">
        <v>104</v>
      </c>
    </row>
    <row r="181" spans="1:18" x14ac:dyDescent="0.2">
      <c r="A181" t="s">
        <v>832</v>
      </c>
      <c r="B181">
        <v>10022</v>
      </c>
      <c r="C181">
        <v>9.06</v>
      </c>
      <c r="D181">
        <v>0</v>
      </c>
      <c r="E181">
        <v>90.12</v>
      </c>
      <c r="F181" t="s">
        <v>104</v>
      </c>
      <c r="G181">
        <v>0.71</v>
      </c>
      <c r="H181" t="s">
        <v>104</v>
      </c>
      <c r="I181" t="s">
        <v>104</v>
      </c>
      <c r="K181" t="s">
        <v>104</v>
      </c>
      <c r="L181" t="s">
        <v>104</v>
      </c>
      <c r="M181">
        <v>4.53</v>
      </c>
      <c r="N181">
        <v>0.86</v>
      </c>
      <c r="O181">
        <v>1.88</v>
      </c>
      <c r="P181">
        <v>1.08</v>
      </c>
      <c r="R181" t="s">
        <v>104</v>
      </c>
    </row>
    <row r="182" spans="1:18" x14ac:dyDescent="0.2">
      <c r="A182" t="s">
        <v>690</v>
      </c>
      <c r="B182">
        <v>9952</v>
      </c>
      <c r="C182">
        <v>3.12</v>
      </c>
      <c r="D182">
        <v>0</v>
      </c>
      <c r="E182">
        <v>95.68</v>
      </c>
      <c r="G182">
        <v>0.8</v>
      </c>
      <c r="H182" t="s">
        <v>104</v>
      </c>
      <c r="I182" t="s">
        <v>104</v>
      </c>
      <c r="M182" t="s">
        <v>104</v>
      </c>
      <c r="N182" t="s">
        <v>104</v>
      </c>
      <c r="O182">
        <v>2.31</v>
      </c>
      <c r="P182" t="s">
        <v>104</v>
      </c>
    </row>
    <row r="183" spans="1:18" x14ac:dyDescent="0.2">
      <c r="A183" t="s">
        <v>812</v>
      </c>
      <c r="B183">
        <v>9953</v>
      </c>
      <c r="C183">
        <v>2.2400000000000002</v>
      </c>
      <c r="D183">
        <v>0</v>
      </c>
      <c r="E183">
        <v>96.94</v>
      </c>
      <c r="G183">
        <v>0.56999999999999995</v>
      </c>
      <c r="H183" t="s">
        <v>104</v>
      </c>
      <c r="I183" t="s">
        <v>104</v>
      </c>
      <c r="M183" t="s">
        <v>104</v>
      </c>
      <c r="N183" t="s">
        <v>104</v>
      </c>
      <c r="O183">
        <v>1.67</v>
      </c>
      <c r="P183" t="s">
        <v>104</v>
      </c>
    </row>
    <row r="184" spans="1:18" x14ac:dyDescent="0.2">
      <c r="A184" t="s">
        <v>813</v>
      </c>
      <c r="B184">
        <v>9951</v>
      </c>
      <c r="C184">
        <v>1.97</v>
      </c>
      <c r="D184">
        <v>0</v>
      </c>
      <c r="E184">
        <v>97.07</v>
      </c>
      <c r="F184" t="s">
        <v>104</v>
      </c>
      <c r="G184">
        <v>0.49</v>
      </c>
      <c r="H184" t="s">
        <v>104</v>
      </c>
      <c r="I184" t="s">
        <v>104</v>
      </c>
      <c r="M184" t="s">
        <v>104</v>
      </c>
      <c r="N184" t="s">
        <v>104</v>
      </c>
      <c r="O184">
        <v>1.49</v>
      </c>
      <c r="P184" t="s">
        <v>104</v>
      </c>
    </row>
    <row r="185" spans="1:18" x14ac:dyDescent="0.2">
      <c r="A185" t="s">
        <v>814</v>
      </c>
      <c r="B185">
        <v>9885</v>
      </c>
      <c r="C185">
        <v>3.04</v>
      </c>
      <c r="D185">
        <v>0</v>
      </c>
      <c r="E185">
        <v>96.54</v>
      </c>
      <c r="F185" t="s">
        <v>104</v>
      </c>
      <c r="G185">
        <v>0.49</v>
      </c>
      <c r="H185" t="s">
        <v>104</v>
      </c>
      <c r="I185" t="s">
        <v>104</v>
      </c>
      <c r="M185">
        <v>0.54</v>
      </c>
      <c r="N185" t="s">
        <v>104</v>
      </c>
      <c r="O185">
        <v>1.48</v>
      </c>
      <c r="P185">
        <v>0.53</v>
      </c>
    </row>
    <row r="186" spans="1:18" x14ac:dyDescent="0.2">
      <c r="A186" t="s">
        <v>815</v>
      </c>
      <c r="B186">
        <v>9950</v>
      </c>
      <c r="C186">
        <v>2.96</v>
      </c>
      <c r="D186">
        <v>0</v>
      </c>
      <c r="E186">
        <v>95.8</v>
      </c>
      <c r="F186" t="s">
        <v>104</v>
      </c>
      <c r="G186">
        <v>0.76</v>
      </c>
      <c r="H186" t="s">
        <v>104</v>
      </c>
      <c r="I186" t="s">
        <v>104</v>
      </c>
      <c r="M186" t="s">
        <v>104</v>
      </c>
      <c r="N186" t="s">
        <v>104</v>
      </c>
      <c r="O186">
        <v>2.2000000000000002</v>
      </c>
      <c r="P186" t="s">
        <v>104</v>
      </c>
    </row>
    <row r="187" spans="1:18" x14ac:dyDescent="0.2">
      <c r="A187" t="s">
        <v>816</v>
      </c>
      <c r="B187">
        <v>9949</v>
      </c>
      <c r="C187">
        <v>2.4</v>
      </c>
      <c r="D187">
        <v>0</v>
      </c>
      <c r="E187">
        <v>96.7</v>
      </c>
      <c r="F187" t="s">
        <v>104</v>
      </c>
      <c r="G187">
        <v>0.61</v>
      </c>
      <c r="H187" t="s">
        <v>104</v>
      </c>
      <c r="I187" t="s">
        <v>104</v>
      </c>
      <c r="M187" t="s">
        <v>104</v>
      </c>
      <c r="N187" t="s">
        <v>104</v>
      </c>
      <c r="O187">
        <v>1.8</v>
      </c>
      <c r="P187" t="s">
        <v>104</v>
      </c>
    </row>
    <row r="188" spans="1:18" x14ac:dyDescent="0.2">
      <c r="A188" t="s">
        <v>817</v>
      </c>
      <c r="B188">
        <v>9948</v>
      </c>
      <c r="C188">
        <v>2.0699999999999998</v>
      </c>
      <c r="D188">
        <v>0</v>
      </c>
      <c r="E188">
        <v>96.94</v>
      </c>
      <c r="F188" t="s">
        <v>104</v>
      </c>
      <c r="G188">
        <v>0.54</v>
      </c>
      <c r="H188" t="s">
        <v>104</v>
      </c>
      <c r="I188" t="s">
        <v>104</v>
      </c>
      <c r="M188" t="s">
        <v>104</v>
      </c>
      <c r="N188" t="s">
        <v>104</v>
      </c>
      <c r="O188">
        <v>1.52</v>
      </c>
      <c r="P188" t="s">
        <v>104</v>
      </c>
    </row>
    <row r="189" spans="1:18" x14ac:dyDescent="0.2">
      <c r="A189" t="s">
        <v>818</v>
      </c>
      <c r="B189">
        <v>9889</v>
      </c>
      <c r="C189">
        <v>2.37</v>
      </c>
      <c r="D189">
        <v>0</v>
      </c>
      <c r="E189">
        <v>96.85</v>
      </c>
      <c r="F189" t="s">
        <v>104</v>
      </c>
      <c r="G189">
        <v>0.47</v>
      </c>
      <c r="H189" t="s">
        <v>104</v>
      </c>
      <c r="I189" t="s">
        <v>104</v>
      </c>
      <c r="M189">
        <v>0.47</v>
      </c>
      <c r="N189" t="s">
        <v>104</v>
      </c>
      <c r="O189">
        <v>1.43</v>
      </c>
      <c r="P189" t="s">
        <v>104</v>
      </c>
    </row>
    <row r="190" spans="1:18" x14ac:dyDescent="0.2">
      <c r="A190" t="s">
        <v>826</v>
      </c>
      <c r="B190">
        <v>10481</v>
      </c>
      <c r="C190">
        <v>4.3499999999999996</v>
      </c>
      <c r="D190">
        <v>0</v>
      </c>
      <c r="E190">
        <v>95.82</v>
      </c>
      <c r="F190" t="s">
        <v>104</v>
      </c>
      <c r="G190" t="s">
        <v>104</v>
      </c>
      <c r="H190" t="s">
        <v>104</v>
      </c>
      <c r="J190">
        <v>2.0699999999999998</v>
      </c>
      <c r="K190" t="s">
        <v>104</v>
      </c>
      <c r="M190">
        <v>0.89</v>
      </c>
      <c r="N190">
        <v>94.93</v>
      </c>
      <c r="O190" t="s">
        <v>104</v>
      </c>
    </row>
    <row r="191" spans="1:18" x14ac:dyDescent="0.2">
      <c r="A191" t="s">
        <v>827</v>
      </c>
      <c r="B191">
        <v>10484</v>
      </c>
      <c r="C191">
        <v>6.91</v>
      </c>
      <c r="D191">
        <v>0</v>
      </c>
      <c r="E191">
        <v>95.78</v>
      </c>
      <c r="F191" t="s">
        <v>104</v>
      </c>
      <c r="G191" t="s">
        <v>104</v>
      </c>
      <c r="H191" t="s">
        <v>104</v>
      </c>
      <c r="I191" t="s">
        <v>104</v>
      </c>
      <c r="J191">
        <v>4.1900000000000004</v>
      </c>
      <c r="K191" t="s">
        <v>104</v>
      </c>
      <c r="M191">
        <v>1.07</v>
      </c>
      <c r="N191">
        <v>91.87</v>
      </c>
      <c r="O191" t="s">
        <v>104</v>
      </c>
      <c r="Q191" t="s">
        <v>104</v>
      </c>
      <c r="R191" t="s">
        <v>104</v>
      </c>
    </row>
    <row r="192" spans="1:18" x14ac:dyDescent="0.2">
      <c r="A192" t="s">
        <v>828</v>
      </c>
      <c r="B192">
        <v>10483</v>
      </c>
      <c r="C192">
        <v>9.09</v>
      </c>
      <c r="D192">
        <v>0</v>
      </c>
      <c r="E192">
        <v>96.57</v>
      </c>
      <c r="F192" t="s">
        <v>104</v>
      </c>
      <c r="G192" t="s">
        <v>104</v>
      </c>
      <c r="H192" t="s">
        <v>104</v>
      </c>
      <c r="I192" t="s">
        <v>104</v>
      </c>
      <c r="J192">
        <v>4.7699999999999996</v>
      </c>
      <c r="K192">
        <v>1.0900000000000001</v>
      </c>
      <c r="M192">
        <v>1.24</v>
      </c>
      <c r="N192">
        <v>89.77</v>
      </c>
      <c r="O192" t="s">
        <v>104</v>
      </c>
      <c r="P192" t="s">
        <v>104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1" sqref="B1:F1"/>
    </sheetView>
  </sheetViews>
  <sheetFormatPr defaultRowHeight="12.75" x14ac:dyDescent="0.2"/>
  <cols>
    <col min="1" max="1" width="23.28515625" customWidth="1"/>
    <col min="2" max="2" width="23" bestFit="1" customWidth="1"/>
    <col min="3" max="3" width="14.28515625" bestFit="1" customWidth="1"/>
    <col min="5" max="5" width="16" bestFit="1" customWidth="1"/>
  </cols>
  <sheetData>
    <row r="1" spans="1:6" x14ac:dyDescent="0.2">
      <c r="A1" t="s">
        <v>97</v>
      </c>
      <c r="B1" t="s">
        <v>841</v>
      </c>
      <c r="C1" t="s">
        <v>842</v>
      </c>
      <c r="D1" t="s">
        <v>190</v>
      </c>
      <c r="E1" t="s">
        <v>843</v>
      </c>
      <c r="F1" t="s">
        <v>191</v>
      </c>
    </row>
    <row r="2" spans="1:6" x14ac:dyDescent="0.2">
      <c r="A2" t="s">
        <v>192</v>
      </c>
      <c r="D2">
        <v>29.2</v>
      </c>
      <c r="F2">
        <v>69.2</v>
      </c>
    </row>
    <row r="3" spans="1:6" x14ac:dyDescent="0.2">
      <c r="A3" t="s">
        <v>193</v>
      </c>
      <c r="D3">
        <v>29.1</v>
      </c>
      <c r="F3">
        <v>70.3</v>
      </c>
    </row>
    <row r="4" spans="1:6" x14ac:dyDescent="0.2">
      <c r="A4" t="s">
        <v>100</v>
      </c>
      <c r="D4">
        <v>30.4</v>
      </c>
      <c r="F4">
        <v>65.900000000000006</v>
      </c>
    </row>
    <row r="5" spans="1:6" x14ac:dyDescent="0.2">
      <c r="A5" t="s">
        <v>101</v>
      </c>
      <c r="D5">
        <v>29.9</v>
      </c>
      <c r="F5">
        <v>69.400000000000006</v>
      </c>
    </row>
    <row r="6" spans="1:6" x14ac:dyDescent="0.2">
      <c r="A6" t="s">
        <v>107</v>
      </c>
      <c r="D6">
        <v>29.1</v>
      </c>
      <c r="F6">
        <v>70.400000000000006</v>
      </c>
    </row>
    <row r="7" spans="1:6" x14ac:dyDescent="0.2">
      <c r="A7" t="s">
        <v>108</v>
      </c>
      <c r="D7">
        <v>29.2</v>
      </c>
      <c r="F7">
        <v>70.2</v>
      </c>
    </row>
    <row r="8" spans="1:6" x14ac:dyDescent="0.2">
      <c r="A8" t="s">
        <v>109</v>
      </c>
      <c r="D8">
        <v>29</v>
      </c>
      <c r="F8">
        <v>70.400000000000006</v>
      </c>
    </row>
    <row r="9" spans="1:6" x14ac:dyDescent="0.2">
      <c r="A9" t="s">
        <v>110</v>
      </c>
      <c r="D9">
        <v>28.9</v>
      </c>
      <c r="F9">
        <v>70.599999999999994</v>
      </c>
    </row>
    <row r="10" spans="1:6" x14ac:dyDescent="0.2">
      <c r="A10" t="s">
        <v>111</v>
      </c>
      <c r="D10">
        <v>29.1</v>
      </c>
      <c r="F10">
        <v>70.5</v>
      </c>
    </row>
    <row r="11" spans="1:6" x14ac:dyDescent="0.2">
      <c r="A11" t="s">
        <v>112</v>
      </c>
      <c r="D11">
        <v>29</v>
      </c>
      <c r="F11">
        <v>70.5</v>
      </c>
    </row>
    <row r="12" spans="1:6" x14ac:dyDescent="0.2">
      <c r="A12" t="s">
        <v>113</v>
      </c>
      <c r="D12">
        <v>29.2</v>
      </c>
      <c r="F12">
        <v>70.400000000000006</v>
      </c>
    </row>
    <row r="13" spans="1:6" x14ac:dyDescent="0.2">
      <c r="A13" t="s">
        <v>114</v>
      </c>
      <c r="D13">
        <v>29</v>
      </c>
      <c r="F13">
        <v>70.5</v>
      </c>
    </row>
    <row r="14" spans="1:6" x14ac:dyDescent="0.2">
      <c r="A14" t="s">
        <v>115</v>
      </c>
      <c r="D14">
        <v>29</v>
      </c>
      <c r="F14">
        <v>70.5</v>
      </c>
    </row>
    <row r="15" spans="1:6" x14ac:dyDescent="0.2">
      <c r="A15" t="s">
        <v>116</v>
      </c>
      <c r="D15">
        <v>29</v>
      </c>
      <c r="F15">
        <v>70.599999999999994</v>
      </c>
    </row>
    <row r="16" spans="1:6" x14ac:dyDescent="0.2">
      <c r="A16" t="s">
        <v>141</v>
      </c>
      <c r="D16">
        <v>29.1</v>
      </c>
      <c r="F16">
        <v>70.099999999999994</v>
      </c>
    </row>
    <row r="17" spans="1:6" x14ac:dyDescent="0.2">
      <c r="A17" t="s">
        <v>142</v>
      </c>
      <c r="D17">
        <v>28.9</v>
      </c>
      <c r="F17">
        <v>70.599999999999994</v>
      </c>
    </row>
    <row r="18" spans="1:6" x14ac:dyDescent="0.2">
      <c r="A18" t="s">
        <v>143</v>
      </c>
      <c r="D18">
        <v>28.8</v>
      </c>
      <c r="F18">
        <v>70.7</v>
      </c>
    </row>
    <row r="19" spans="1:6" x14ac:dyDescent="0.2">
      <c r="A19" t="s">
        <v>144</v>
      </c>
      <c r="D19">
        <v>29</v>
      </c>
      <c r="F19">
        <v>70.400000000000006</v>
      </c>
    </row>
    <row r="20" spans="1:6" x14ac:dyDescent="0.2">
      <c r="A20" t="s">
        <v>145</v>
      </c>
      <c r="D20">
        <v>29.3</v>
      </c>
      <c r="F20">
        <v>70.400000000000006</v>
      </c>
    </row>
    <row r="21" spans="1:6" x14ac:dyDescent="0.2">
      <c r="A21" t="s">
        <v>146</v>
      </c>
      <c r="D21">
        <v>30.4</v>
      </c>
      <c r="F21">
        <v>68.8</v>
      </c>
    </row>
    <row r="22" spans="1:6" x14ac:dyDescent="0.2">
      <c r="A22" t="s">
        <v>174</v>
      </c>
      <c r="D22">
        <v>28.9</v>
      </c>
      <c r="F22">
        <v>70.5</v>
      </c>
    </row>
    <row r="23" spans="1:6" x14ac:dyDescent="0.2">
      <c r="A23" t="s">
        <v>194</v>
      </c>
      <c r="D23">
        <v>28.9</v>
      </c>
      <c r="F23">
        <v>70.5</v>
      </c>
    </row>
    <row r="24" spans="1:6" x14ac:dyDescent="0.2">
      <c r="A24" t="s">
        <v>195</v>
      </c>
      <c r="D24">
        <v>29.5</v>
      </c>
      <c r="F24">
        <v>70.3</v>
      </c>
    </row>
    <row r="25" spans="1:6" x14ac:dyDescent="0.2">
      <c r="A25" t="s">
        <v>196</v>
      </c>
      <c r="D25">
        <v>28.8</v>
      </c>
      <c r="F25">
        <v>70.7</v>
      </c>
    </row>
    <row r="26" spans="1:6" x14ac:dyDescent="0.2">
      <c r="A26" t="s">
        <v>197</v>
      </c>
      <c r="D26">
        <v>28.8</v>
      </c>
      <c r="F26">
        <v>70.7</v>
      </c>
    </row>
    <row r="27" spans="1:6" x14ac:dyDescent="0.2">
      <c r="A27" t="s">
        <v>198</v>
      </c>
      <c r="D27">
        <v>29.6</v>
      </c>
      <c r="F27">
        <v>70</v>
      </c>
    </row>
    <row r="28" spans="1:6" x14ac:dyDescent="0.2">
      <c r="A28" t="s">
        <v>199</v>
      </c>
      <c r="D28">
        <v>28.9</v>
      </c>
      <c r="F28">
        <v>70.7</v>
      </c>
    </row>
    <row r="29" spans="1:6" x14ac:dyDescent="0.2">
      <c r="A29" t="s">
        <v>200</v>
      </c>
      <c r="D29">
        <v>29.2</v>
      </c>
      <c r="F29">
        <v>70.2</v>
      </c>
    </row>
    <row r="30" spans="1:6" x14ac:dyDescent="0.2">
      <c r="A30" t="s">
        <v>201</v>
      </c>
      <c r="D30">
        <v>30.1</v>
      </c>
      <c r="F30">
        <v>69.2</v>
      </c>
    </row>
    <row r="31" spans="1:6" x14ac:dyDescent="0.2">
      <c r="A31" t="s">
        <v>202</v>
      </c>
      <c r="D31">
        <v>28.9</v>
      </c>
      <c r="F31">
        <v>70.5</v>
      </c>
    </row>
    <row r="32" spans="1:6" x14ac:dyDescent="0.2">
      <c r="A32" t="s">
        <v>203</v>
      </c>
      <c r="D32">
        <v>29</v>
      </c>
      <c r="F32">
        <v>70.400000000000006</v>
      </c>
    </row>
    <row r="33" spans="1:6" x14ac:dyDescent="0.2">
      <c r="A33" t="s">
        <v>204</v>
      </c>
      <c r="D33">
        <v>29.7</v>
      </c>
      <c r="F33">
        <v>69.5</v>
      </c>
    </row>
    <row r="34" spans="1:6" x14ac:dyDescent="0.2">
      <c r="A34" t="s">
        <v>205</v>
      </c>
      <c r="D34">
        <v>29</v>
      </c>
      <c r="F34">
        <v>70.5</v>
      </c>
    </row>
    <row r="35" spans="1:6" x14ac:dyDescent="0.2">
      <c r="A35" t="s">
        <v>206</v>
      </c>
      <c r="D35">
        <v>29.1</v>
      </c>
      <c r="F35">
        <v>70.2</v>
      </c>
    </row>
    <row r="36" spans="1:6" x14ac:dyDescent="0.2">
      <c r="A36" t="s">
        <v>207</v>
      </c>
      <c r="D36">
        <v>33.200000000000003</v>
      </c>
      <c r="F36">
        <v>64.099999999999994</v>
      </c>
    </row>
    <row r="37" spans="1:6" x14ac:dyDescent="0.2">
      <c r="A37" t="s">
        <v>208</v>
      </c>
      <c r="D37">
        <v>28.8</v>
      </c>
      <c r="F37">
        <v>70.400000000000006</v>
      </c>
    </row>
    <row r="38" spans="1:6" x14ac:dyDescent="0.2">
      <c r="A38" t="s">
        <v>419</v>
      </c>
      <c r="D38">
        <v>28.94</v>
      </c>
      <c r="F38">
        <v>70.69</v>
      </c>
    </row>
    <row r="39" spans="1:6" x14ac:dyDescent="0.2">
      <c r="A39" t="s">
        <v>420</v>
      </c>
      <c r="D39">
        <v>28.99</v>
      </c>
      <c r="F39">
        <v>70.53</v>
      </c>
    </row>
    <row r="40" spans="1:6" x14ac:dyDescent="0.2">
      <c r="A40" t="s">
        <v>343</v>
      </c>
      <c r="D40">
        <v>29.26</v>
      </c>
      <c r="F40">
        <v>70.23</v>
      </c>
    </row>
    <row r="41" spans="1:6" x14ac:dyDescent="0.2">
      <c r="A41" t="s">
        <v>421</v>
      </c>
      <c r="D41">
        <v>29.22</v>
      </c>
      <c r="E41">
        <v>0.32</v>
      </c>
      <c r="F41">
        <v>69.84</v>
      </c>
    </row>
    <row r="42" spans="1:6" x14ac:dyDescent="0.2">
      <c r="A42" t="s">
        <v>422</v>
      </c>
      <c r="D42">
        <v>29.48</v>
      </c>
      <c r="E42">
        <v>0.33</v>
      </c>
      <c r="F42">
        <v>69.88</v>
      </c>
    </row>
    <row r="43" spans="1:6" x14ac:dyDescent="0.2">
      <c r="A43" t="s">
        <v>423</v>
      </c>
      <c r="D43">
        <v>28.98</v>
      </c>
      <c r="E43">
        <v>0.4</v>
      </c>
      <c r="F43">
        <v>70.290000000000006</v>
      </c>
    </row>
    <row r="44" spans="1:6" x14ac:dyDescent="0.2">
      <c r="A44" t="s">
        <v>345</v>
      </c>
      <c r="D44">
        <v>28.85</v>
      </c>
      <c r="E44">
        <v>0.26</v>
      </c>
      <c r="F44">
        <v>70.290000000000006</v>
      </c>
    </row>
    <row r="45" spans="1:6" x14ac:dyDescent="0.2">
      <c r="A45" t="s">
        <v>347</v>
      </c>
      <c r="D45">
        <v>28.69</v>
      </c>
      <c r="F45">
        <v>71</v>
      </c>
    </row>
    <row r="46" spans="1:6" x14ac:dyDescent="0.2">
      <c r="A46" t="s">
        <v>424</v>
      </c>
      <c r="D46">
        <v>28.94</v>
      </c>
      <c r="E46">
        <v>0.25</v>
      </c>
      <c r="F46">
        <v>70.44</v>
      </c>
    </row>
    <row r="47" spans="1:6" x14ac:dyDescent="0.2">
      <c r="A47" t="s">
        <v>349</v>
      </c>
      <c r="D47">
        <v>28.87</v>
      </c>
      <c r="E47">
        <v>0.37</v>
      </c>
      <c r="F47">
        <v>70.099999999999994</v>
      </c>
    </row>
    <row r="48" spans="1:6" x14ac:dyDescent="0.2">
      <c r="A48" t="s">
        <v>351</v>
      </c>
      <c r="D48">
        <v>28.95</v>
      </c>
      <c r="E48">
        <v>0.32</v>
      </c>
      <c r="F48">
        <v>70.400000000000006</v>
      </c>
    </row>
    <row r="49" spans="1:6" x14ac:dyDescent="0.2">
      <c r="A49" t="s">
        <v>425</v>
      </c>
      <c r="D49">
        <v>29.09</v>
      </c>
      <c r="F49">
        <v>70.31</v>
      </c>
    </row>
    <row r="50" spans="1:6" x14ac:dyDescent="0.2">
      <c r="A50" t="s">
        <v>426</v>
      </c>
      <c r="D50">
        <v>28.99</v>
      </c>
      <c r="F50">
        <v>70.37</v>
      </c>
    </row>
    <row r="51" spans="1:6" x14ac:dyDescent="0.2">
      <c r="A51" t="s">
        <v>427</v>
      </c>
      <c r="D51">
        <v>29.08</v>
      </c>
      <c r="E51">
        <v>0.31</v>
      </c>
      <c r="F51">
        <v>70.099999999999994</v>
      </c>
    </row>
    <row r="52" spans="1:6" x14ac:dyDescent="0.2">
      <c r="A52" t="s">
        <v>428</v>
      </c>
      <c r="D52">
        <v>29.17</v>
      </c>
      <c r="F52">
        <v>70.2</v>
      </c>
    </row>
    <row r="53" spans="1:6" x14ac:dyDescent="0.2">
      <c r="A53" t="s">
        <v>353</v>
      </c>
      <c r="D53">
        <v>28.97</v>
      </c>
      <c r="F53">
        <v>70.540000000000006</v>
      </c>
    </row>
    <row r="54" spans="1:6" x14ac:dyDescent="0.2">
      <c r="A54" t="s">
        <v>429</v>
      </c>
      <c r="D54">
        <v>29.51</v>
      </c>
      <c r="F54">
        <v>70.010000000000005</v>
      </c>
    </row>
    <row r="55" spans="1:6" x14ac:dyDescent="0.2">
      <c r="A55" t="s">
        <v>355</v>
      </c>
      <c r="D55">
        <v>29.35</v>
      </c>
      <c r="F55">
        <v>70.11</v>
      </c>
    </row>
    <row r="56" spans="1:6" x14ac:dyDescent="0.2">
      <c r="A56" t="s">
        <v>357</v>
      </c>
      <c r="D56">
        <v>29.9</v>
      </c>
      <c r="F56">
        <v>69.75</v>
      </c>
    </row>
    <row r="57" spans="1:6" x14ac:dyDescent="0.2">
      <c r="A57" t="s">
        <v>430</v>
      </c>
      <c r="D57">
        <v>30.32</v>
      </c>
      <c r="E57">
        <v>0.45</v>
      </c>
      <c r="F57">
        <v>68.86</v>
      </c>
    </row>
    <row r="58" spans="1:6" x14ac:dyDescent="0.2">
      <c r="A58" t="s">
        <v>431</v>
      </c>
      <c r="D58">
        <v>30.28</v>
      </c>
      <c r="E58">
        <v>0.38</v>
      </c>
      <c r="F58">
        <v>68.97</v>
      </c>
    </row>
    <row r="59" spans="1:6" x14ac:dyDescent="0.2">
      <c r="A59" t="s">
        <v>432</v>
      </c>
      <c r="D59">
        <v>30.35</v>
      </c>
      <c r="E59">
        <v>0.48</v>
      </c>
      <c r="F59">
        <v>68.739999999999995</v>
      </c>
    </row>
    <row r="60" spans="1:6" x14ac:dyDescent="0.2">
      <c r="A60" t="s">
        <v>359</v>
      </c>
      <c r="D60">
        <v>30.3</v>
      </c>
      <c r="E60">
        <v>0.37</v>
      </c>
      <c r="F60">
        <v>68.83</v>
      </c>
    </row>
    <row r="61" spans="1:6" x14ac:dyDescent="0.2">
      <c r="A61" t="s">
        <v>433</v>
      </c>
      <c r="D61">
        <v>30.22</v>
      </c>
      <c r="E61">
        <v>0.52</v>
      </c>
      <c r="F61">
        <v>68.87</v>
      </c>
    </row>
    <row r="62" spans="1:6" x14ac:dyDescent="0.2">
      <c r="A62" t="s">
        <v>434</v>
      </c>
      <c r="D62">
        <v>30.15</v>
      </c>
      <c r="E62">
        <v>0.41</v>
      </c>
      <c r="F62">
        <v>69.03</v>
      </c>
    </row>
    <row r="63" spans="1:6" x14ac:dyDescent="0.2">
      <c r="A63" t="s">
        <v>361</v>
      </c>
      <c r="D63">
        <v>30.64</v>
      </c>
      <c r="E63">
        <v>0.42</v>
      </c>
      <c r="F63">
        <v>68.52</v>
      </c>
    </row>
    <row r="64" spans="1:6" x14ac:dyDescent="0.2">
      <c r="A64" t="s">
        <v>435</v>
      </c>
      <c r="D64">
        <v>30.84</v>
      </c>
      <c r="F64">
        <v>68.709999999999994</v>
      </c>
    </row>
    <row r="65" spans="1:6" x14ac:dyDescent="0.2">
      <c r="A65" t="s">
        <v>436</v>
      </c>
      <c r="D65">
        <v>30.75</v>
      </c>
      <c r="E65">
        <v>0.4</v>
      </c>
      <c r="F65">
        <v>68.41</v>
      </c>
    </row>
    <row r="66" spans="1:6" x14ac:dyDescent="0.2">
      <c r="A66" t="s">
        <v>429</v>
      </c>
      <c r="B66">
        <v>100</v>
      </c>
      <c r="C66">
        <v>99.52</v>
      </c>
      <c r="D66">
        <v>29.51</v>
      </c>
      <c r="F66">
        <v>70.010000000000005</v>
      </c>
    </row>
    <row r="67" spans="1:6" x14ac:dyDescent="0.2">
      <c r="A67" t="s">
        <v>355</v>
      </c>
      <c r="B67">
        <v>100</v>
      </c>
      <c r="C67">
        <v>99.46</v>
      </c>
      <c r="D67">
        <v>29.35</v>
      </c>
      <c r="F67">
        <v>70.11</v>
      </c>
    </row>
    <row r="68" spans="1:6" x14ac:dyDescent="0.2">
      <c r="A68" t="s">
        <v>357</v>
      </c>
      <c r="B68">
        <v>100</v>
      </c>
      <c r="C68">
        <v>99.65</v>
      </c>
      <c r="D68">
        <v>29.9</v>
      </c>
      <c r="F68">
        <v>69.75</v>
      </c>
    </row>
    <row r="69" spans="1:6" x14ac:dyDescent="0.2">
      <c r="A69" t="s">
        <v>430</v>
      </c>
      <c r="B69">
        <v>99.35</v>
      </c>
      <c r="C69">
        <v>99.18</v>
      </c>
      <c r="D69">
        <v>30.32</v>
      </c>
      <c r="E69">
        <v>0.45</v>
      </c>
      <c r="F69">
        <v>68.86</v>
      </c>
    </row>
    <row r="70" spans="1:6" x14ac:dyDescent="0.2">
      <c r="A70" t="s">
        <v>431</v>
      </c>
      <c r="B70">
        <v>99.45</v>
      </c>
      <c r="C70">
        <v>99.25</v>
      </c>
      <c r="D70">
        <v>30.28</v>
      </c>
      <c r="E70">
        <v>0.38</v>
      </c>
      <c r="F70">
        <v>68.97</v>
      </c>
    </row>
    <row r="71" spans="1:6" x14ac:dyDescent="0.2">
      <c r="A71" t="s">
        <v>432</v>
      </c>
      <c r="B71">
        <v>99.3</v>
      </c>
      <c r="C71">
        <v>99.08</v>
      </c>
      <c r="D71">
        <v>30.35</v>
      </c>
      <c r="E71">
        <v>0.48</v>
      </c>
      <c r="F71">
        <v>68.739999999999995</v>
      </c>
    </row>
    <row r="72" spans="1:6" x14ac:dyDescent="0.2">
      <c r="A72" t="s">
        <v>359</v>
      </c>
      <c r="B72">
        <v>99.47</v>
      </c>
      <c r="C72">
        <v>99.14</v>
      </c>
      <c r="D72">
        <v>30.3</v>
      </c>
      <c r="E72">
        <v>0.37</v>
      </c>
      <c r="F72">
        <v>68.83</v>
      </c>
    </row>
    <row r="73" spans="1:6" x14ac:dyDescent="0.2">
      <c r="A73" t="s">
        <v>433</v>
      </c>
      <c r="B73">
        <v>99.26</v>
      </c>
      <c r="C73">
        <v>99.09</v>
      </c>
      <c r="D73">
        <v>30.22</v>
      </c>
      <c r="E73">
        <v>0.52</v>
      </c>
      <c r="F73">
        <v>68.87</v>
      </c>
    </row>
    <row r="74" spans="1:6" x14ac:dyDescent="0.2">
      <c r="A74" t="s">
        <v>434</v>
      </c>
      <c r="B74">
        <v>99.4</v>
      </c>
      <c r="C74">
        <v>99.18</v>
      </c>
      <c r="D74">
        <v>30.15</v>
      </c>
      <c r="E74">
        <v>0.41</v>
      </c>
      <c r="F74">
        <v>69.03</v>
      </c>
    </row>
    <row r="75" spans="1:6" x14ac:dyDescent="0.2">
      <c r="A75" t="s">
        <v>361</v>
      </c>
      <c r="B75">
        <v>99.4</v>
      </c>
      <c r="C75">
        <v>99.16</v>
      </c>
      <c r="D75">
        <v>30.64</v>
      </c>
      <c r="E75">
        <v>0.42</v>
      </c>
      <c r="F75">
        <v>68.52</v>
      </c>
    </row>
    <row r="76" spans="1:6" x14ac:dyDescent="0.2">
      <c r="A76" t="s">
        <v>435</v>
      </c>
      <c r="B76">
        <v>100</v>
      </c>
      <c r="C76">
        <v>99.55</v>
      </c>
      <c r="D76">
        <v>30.84</v>
      </c>
      <c r="F76">
        <v>68.709999999999994</v>
      </c>
    </row>
    <row r="77" spans="1:6" x14ac:dyDescent="0.2">
      <c r="A77" t="s">
        <v>436</v>
      </c>
      <c r="B77">
        <v>99.42</v>
      </c>
      <c r="C77">
        <v>99.16</v>
      </c>
      <c r="D77">
        <v>30.75</v>
      </c>
      <c r="E77">
        <v>0.4</v>
      </c>
      <c r="F77">
        <v>68.41</v>
      </c>
    </row>
    <row r="78" spans="1:6" x14ac:dyDescent="0.2">
      <c r="A78" s="12" t="s">
        <v>419</v>
      </c>
      <c r="B78" s="12">
        <v>100</v>
      </c>
      <c r="C78" s="12">
        <v>99.63</v>
      </c>
      <c r="D78" s="12">
        <v>28.94</v>
      </c>
      <c r="E78" s="12"/>
      <c r="F78" s="12">
        <v>70.69</v>
      </c>
    </row>
    <row r="79" spans="1:6" x14ac:dyDescent="0.2">
      <c r="A79" s="12" t="s">
        <v>420</v>
      </c>
      <c r="B79" s="12">
        <v>100</v>
      </c>
      <c r="C79" s="12">
        <v>99.53</v>
      </c>
      <c r="D79" s="12">
        <v>28.99</v>
      </c>
      <c r="E79" s="12"/>
      <c r="F79" s="12">
        <v>70.53</v>
      </c>
    </row>
    <row r="80" spans="1:6" x14ac:dyDescent="0.2">
      <c r="A80" s="12" t="s">
        <v>343</v>
      </c>
      <c r="B80" s="12">
        <v>100</v>
      </c>
      <c r="C80" s="12">
        <v>99.49</v>
      </c>
      <c r="D80" s="12">
        <v>29.26</v>
      </c>
      <c r="E80" s="12"/>
      <c r="F80" s="12">
        <v>70.23</v>
      </c>
    </row>
    <row r="81" spans="1:6" x14ac:dyDescent="0.2">
      <c r="A81" s="12" t="s">
        <v>421</v>
      </c>
      <c r="B81" s="12">
        <v>99.54</v>
      </c>
      <c r="C81" s="12">
        <v>99.06</v>
      </c>
      <c r="D81" s="12">
        <v>29.22</v>
      </c>
      <c r="E81" s="12">
        <v>0.32</v>
      </c>
      <c r="F81" s="12">
        <v>69.84</v>
      </c>
    </row>
    <row r="82" spans="1:6" x14ac:dyDescent="0.2">
      <c r="A82" s="12" t="s">
        <v>422</v>
      </c>
      <c r="B82" s="12">
        <v>99.52</v>
      </c>
      <c r="C82" s="12">
        <v>99.36</v>
      </c>
      <c r="D82" s="12">
        <v>29.48</v>
      </c>
      <c r="E82" s="12">
        <v>0.33</v>
      </c>
      <c r="F82" s="12">
        <v>69.88</v>
      </c>
    </row>
    <row r="83" spans="1:6" x14ac:dyDescent="0.2">
      <c r="A83" s="12" t="s">
        <v>423</v>
      </c>
      <c r="B83" s="12">
        <v>99.43</v>
      </c>
      <c r="C83" s="12">
        <v>99.27</v>
      </c>
      <c r="D83" s="12">
        <v>28.98</v>
      </c>
      <c r="E83" s="12">
        <v>0.4</v>
      </c>
      <c r="F83" s="12">
        <v>70.290000000000006</v>
      </c>
    </row>
    <row r="84" spans="1:6" x14ac:dyDescent="0.2">
      <c r="A84" s="12" t="s">
        <v>345</v>
      </c>
      <c r="B84" s="12">
        <v>99.63</v>
      </c>
      <c r="C84" s="12">
        <v>99.14</v>
      </c>
      <c r="D84" s="12">
        <v>28.85</v>
      </c>
      <c r="E84" s="12">
        <v>0.26</v>
      </c>
      <c r="F84" s="12">
        <v>70.290000000000006</v>
      </c>
    </row>
    <row r="85" spans="1:6" x14ac:dyDescent="0.2">
      <c r="A85" s="12" t="s">
        <v>347</v>
      </c>
      <c r="B85" s="12">
        <v>100</v>
      </c>
      <c r="C85" s="12">
        <v>99.69</v>
      </c>
      <c r="D85" s="12">
        <v>28.69</v>
      </c>
      <c r="E85" s="12"/>
      <c r="F85" s="12">
        <v>71</v>
      </c>
    </row>
    <row r="86" spans="1:6" x14ac:dyDescent="0.2">
      <c r="A86" s="12" t="s">
        <v>424</v>
      </c>
      <c r="B86" s="12">
        <v>99.65</v>
      </c>
      <c r="C86" s="12">
        <v>99.39</v>
      </c>
      <c r="D86" s="12">
        <v>28.94</v>
      </c>
      <c r="E86" s="12">
        <v>0.25</v>
      </c>
      <c r="F86" s="12">
        <v>70.44</v>
      </c>
    </row>
    <row r="87" spans="1:6" x14ac:dyDescent="0.2">
      <c r="A87" s="12" t="s">
        <v>349</v>
      </c>
      <c r="B87" s="12">
        <v>99.48</v>
      </c>
      <c r="C87" s="12">
        <v>98.96</v>
      </c>
      <c r="D87" s="12">
        <v>28.87</v>
      </c>
      <c r="E87" s="12">
        <v>0.37</v>
      </c>
      <c r="F87" s="12">
        <v>70.099999999999994</v>
      </c>
    </row>
    <row r="88" spans="1:6" x14ac:dyDescent="0.2">
      <c r="A88" s="12" t="s">
        <v>351</v>
      </c>
      <c r="B88" s="12">
        <v>99.54</v>
      </c>
      <c r="C88" s="12">
        <v>99.35</v>
      </c>
      <c r="D88" s="12">
        <v>28.95</v>
      </c>
      <c r="E88" s="12">
        <v>0.32</v>
      </c>
      <c r="F88" s="12">
        <v>70.400000000000006</v>
      </c>
    </row>
    <row r="89" spans="1:6" x14ac:dyDescent="0.2">
      <c r="A89" s="12" t="s">
        <v>425</v>
      </c>
      <c r="B89" s="12">
        <v>100</v>
      </c>
      <c r="C89" s="12">
        <v>99.39</v>
      </c>
      <c r="D89" s="12">
        <v>29.09</v>
      </c>
      <c r="E89" s="12"/>
      <c r="F89" s="12">
        <v>70.31</v>
      </c>
    </row>
    <row r="90" spans="1:6" x14ac:dyDescent="0.2">
      <c r="A90" s="12" t="s">
        <v>426</v>
      </c>
      <c r="B90" s="12">
        <v>100</v>
      </c>
      <c r="C90" s="12">
        <v>99.37</v>
      </c>
      <c r="D90" s="12">
        <v>28.99</v>
      </c>
      <c r="E90" s="12"/>
      <c r="F90" s="12">
        <v>70.37</v>
      </c>
    </row>
    <row r="91" spans="1:6" x14ac:dyDescent="0.2">
      <c r="A91" s="12" t="s">
        <v>427</v>
      </c>
      <c r="B91" s="12">
        <v>99.56</v>
      </c>
      <c r="C91" s="12">
        <v>99.17</v>
      </c>
      <c r="D91" s="12">
        <v>29.08</v>
      </c>
      <c r="E91" s="12">
        <v>0.31</v>
      </c>
      <c r="F91" s="12">
        <v>70.099999999999994</v>
      </c>
    </row>
    <row r="92" spans="1:6" x14ac:dyDescent="0.2">
      <c r="A92" s="12" t="s">
        <v>428</v>
      </c>
      <c r="B92" s="12">
        <v>100</v>
      </c>
      <c r="C92" s="12">
        <v>99.36</v>
      </c>
      <c r="D92" s="12">
        <v>29.17</v>
      </c>
      <c r="E92" s="12"/>
      <c r="F92" s="12">
        <v>70.2</v>
      </c>
    </row>
    <row r="93" spans="1:6" x14ac:dyDescent="0.2">
      <c r="A93" s="12" t="s">
        <v>353</v>
      </c>
      <c r="B93" s="12">
        <v>100</v>
      </c>
      <c r="C93" s="12">
        <v>99.5</v>
      </c>
      <c r="D93" s="12">
        <v>28.97</v>
      </c>
      <c r="E93" s="12"/>
      <c r="F93" s="12">
        <v>70.540000000000006</v>
      </c>
    </row>
    <row r="94" spans="1:6" x14ac:dyDescent="0.2">
      <c r="A94" s="12" t="s">
        <v>493</v>
      </c>
      <c r="B94" s="12">
        <v>100</v>
      </c>
      <c r="C94" s="12">
        <v>99.25</v>
      </c>
      <c r="D94" s="12">
        <v>28.67</v>
      </c>
      <c r="E94" s="12"/>
      <c r="F94" s="12">
        <v>70.58</v>
      </c>
    </row>
    <row r="95" spans="1:6" x14ac:dyDescent="0.2">
      <c r="A95" s="12" t="s">
        <v>494</v>
      </c>
      <c r="B95" s="12">
        <v>100</v>
      </c>
      <c r="C95" s="12">
        <v>99.37</v>
      </c>
      <c r="D95" s="12">
        <v>28.68</v>
      </c>
      <c r="E95" s="12"/>
      <c r="F95" s="12">
        <v>70.69</v>
      </c>
    </row>
    <row r="96" spans="1:6" x14ac:dyDescent="0.2">
      <c r="A96" s="12" t="s">
        <v>495</v>
      </c>
      <c r="B96" s="12">
        <v>100</v>
      </c>
      <c r="C96" s="12">
        <v>99.65</v>
      </c>
      <c r="D96" s="12">
        <v>28.76</v>
      </c>
      <c r="E96" s="12"/>
      <c r="F96" s="12">
        <v>70.89</v>
      </c>
    </row>
    <row r="97" spans="1:6" x14ac:dyDescent="0.2">
      <c r="A97" s="12" t="s">
        <v>496</v>
      </c>
      <c r="B97" s="12">
        <v>99.69</v>
      </c>
      <c r="C97" s="12">
        <v>99.41</v>
      </c>
      <c r="D97" s="12">
        <v>28.83</v>
      </c>
      <c r="E97" s="12" t="s">
        <v>104</v>
      </c>
      <c r="F97" s="12">
        <v>70.58</v>
      </c>
    </row>
    <row r="98" spans="1:6" x14ac:dyDescent="0.2">
      <c r="A98" s="12" t="s">
        <v>497</v>
      </c>
      <c r="B98" s="12">
        <v>99.63</v>
      </c>
      <c r="C98" s="12">
        <v>99.48</v>
      </c>
      <c r="D98" s="12">
        <v>28.85</v>
      </c>
      <c r="E98" s="12">
        <v>0.26</v>
      </c>
      <c r="F98" s="12">
        <v>70.63</v>
      </c>
    </row>
    <row r="99" spans="1:6" x14ac:dyDescent="0.2">
      <c r="A99" s="12" t="s">
        <v>498</v>
      </c>
      <c r="B99" s="12">
        <v>99.67</v>
      </c>
      <c r="C99" s="12">
        <v>99.25</v>
      </c>
      <c r="D99" s="12">
        <v>29.03</v>
      </c>
      <c r="E99" s="12" t="s">
        <v>104</v>
      </c>
      <c r="F99" s="12">
        <v>70.22</v>
      </c>
    </row>
    <row r="100" spans="1:6" x14ac:dyDescent="0.2">
      <c r="A100" s="12" t="s">
        <v>499</v>
      </c>
      <c r="B100" s="12">
        <v>100</v>
      </c>
      <c r="C100" s="12">
        <v>99.26</v>
      </c>
      <c r="D100" s="12">
        <v>29.96</v>
      </c>
      <c r="E100" s="12"/>
      <c r="F100" s="12">
        <v>69.31</v>
      </c>
    </row>
    <row r="101" spans="1:6" x14ac:dyDescent="0.2">
      <c r="A101" s="12" t="s">
        <v>500</v>
      </c>
      <c r="B101" s="12">
        <v>100</v>
      </c>
      <c r="C101" s="12">
        <v>99.5</v>
      </c>
      <c r="D101" s="12">
        <v>30.33</v>
      </c>
      <c r="E101" s="12"/>
      <c r="F101" s="12">
        <v>69.17</v>
      </c>
    </row>
    <row r="102" spans="1:6" x14ac:dyDescent="0.2">
      <c r="A102" s="12" t="s">
        <v>501</v>
      </c>
      <c r="B102" s="12">
        <v>99.63</v>
      </c>
      <c r="C102" s="12">
        <v>99.21</v>
      </c>
      <c r="D102" s="12">
        <v>28.66</v>
      </c>
      <c r="E102" s="12">
        <v>0.26</v>
      </c>
      <c r="F102" s="12">
        <v>70.55</v>
      </c>
    </row>
    <row r="103" spans="1:6" x14ac:dyDescent="0.2">
      <c r="A103" s="12" t="s">
        <v>502</v>
      </c>
      <c r="B103" s="12">
        <v>99.64</v>
      </c>
      <c r="C103" s="12">
        <v>99.29</v>
      </c>
      <c r="D103" s="12">
        <v>28.46</v>
      </c>
      <c r="E103" s="12">
        <v>0.26</v>
      </c>
      <c r="F103" s="12">
        <v>70.83</v>
      </c>
    </row>
    <row r="104" spans="1:6" x14ac:dyDescent="0.2">
      <c r="A104" s="12" t="s">
        <v>503</v>
      </c>
      <c r="B104" s="12">
        <v>99.62</v>
      </c>
      <c r="C104" s="12">
        <v>99.28</v>
      </c>
      <c r="D104" s="12">
        <v>28.81</v>
      </c>
      <c r="E104" s="12">
        <v>0.27</v>
      </c>
      <c r="F104" s="12">
        <v>70.47</v>
      </c>
    </row>
    <row r="105" spans="1:6" x14ac:dyDescent="0.2">
      <c r="A105" s="12" t="s">
        <v>504</v>
      </c>
      <c r="B105" s="12">
        <v>99.7</v>
      </c>
      <c r="C105" s="12">
        <v>99.42</v>
      </c>
      <c r="D105" s="12">
        <v>29.01</v>
      </c>
      <c r="E105" s="12" t="s">
        <v>104</v>
      </c>
      <c r="F105" s="12">
        <v>70.41</v>
      </c>
    </row>
    <row r="106" spans="1:6" x14ac:dyDescent="0.2">
      <c r="A106" s="12" t="s">
        <v>505</v>
      </c>
      <c r="B106" s="12">
        <v>99.64</v>
      </c>
      <c r="C106" s="12">
        <v>99.27</v>
      </c>
      <c r="D106" s="12">
        <v>28.65</v>
      </c>
      <c r="E106" s="12">
        <v>0.26</v>
      </c>
      <c r="F106" s="12">
        <v>70.62</v>
      </c>
    </row>
    <row r="107" spans="1:6" x14ac:dyDescent="0.2">
      <c r="A107" s="12" t="s">
        <v>506</v>
      </c>
      <c r="B107" s="12">
        <v>100</v>
      </c>
      <c r="C107" s="12">
        <v>99.77</v>
      </c>
      <c r="D107" s="12">
        <v>29.19</v>
      </c>
      <c r="E107" s="12"/>
      <c r="F107" s="12">
        <v>70.58</v>
      </c>
    </row>
    <row r="108" spans="1:6" x14ac:dyDescent="0.2">
      <c r="A108" s="12" t="s">
        <v>507</v>
      </c>
      <c r="B108" s="12">
        <v>99.61</v>
      </c>
      <c r="C108" s="12">
        <v>99</v>
      </c>
      <c r="D108" s="12">
        <v>28.66</v>
      </c>
      <c r="E108" s="12">
        <v>0.27</v>
      </c>
      <c r="F108" s="12">
        <v>70.33</v>
      </c>
    </row>
    <row r="109" spans="1:6" x14ac:dyDescent="0.2">
      <c r="A109" s="12" t="s">
        <v>508</v>
      </c>
      <c r="B109" s="12">
        <v>99.64</v>
      </c>
      <c r="C109" s="12">
        <v>99.43</v>
      </c>
      <c r="D109" s="12">
        <v>28.87</v>
      </c>
      <c r="E109" s="12">
        <v>0.25</v>
      </c>
      <c r="F109" s="12">
        <v>70.55</v>
      </c>
    </row>
    <row r="110" spans="1:6" x14ac:dyDescent="0.2">
      <c r="A110" s="12" t="s">
        <v>509</v>
      </c>
      <c r="B110" s="12">
        <v>99.61</v>
      </c>
      <c r="C110" s="12">
        <v>99.29</v>
      </c>
      <c r="D110" s="12">
        <v>28.85</v>
      </c>
      <c r="E110" s="12">
        <v>0.27</v>
      </c>
      <c r="F110" s="12">
        <v>70.45</v>
      </c>
    </row>
    <row r="111" spans="1:6" x14ac:dyDescent="0.2">
      <c r="A111" s="12" t="s">
        <v>510</v>
      </c>
      <c r="B111" s="12">
        <v>99.66</v>
      </c>
      <c r="C111" s="12">
        <v>99.21</v>
      </c>
      <c r="D111" s="12">
        <v>28.89</v>
      </c>
      <c r="E111" s="12" t="s">
        <v>104</v>
      </c>
      <c r="F111" s="12">
        <v>70.33</v>
      </c>
    </row>
    <row r="112" spans="1:6" x14ac:dyDescent="0.2">
      <c r="A112" s="12" t="s">
        <v>511</v>
      </c>
      <c r="B112" s="12">
        <v>99.61</v>
      </c>
      <c r="C112" s="12">
        <v>99.12</v>
      </c>
      <c r="D112" s="12">
        <v>28.84</v>
      </c>
      <c r="E112" s="12">
        <v>0.27</v>
      </c>
      <c r="F112" s="12">
        <v>70.28</v>
      </c>
    </row>
    <row r="113" spans="1:6" x14ac:dyDescent="0.2">
      <c r="A113" s="12" t="s">
        <v>512</v>
      </c>
      <c r="B113" s="12">
        <v>99.66</v>
      </c>
      <c r="C113" s="12">
        <v>99.38</v>
      </c>
      <c r="D113" s="12">
        <v>28.91</v>
      </c>
      <c r="E113" s="12" t="s">
        <v>104</v>
      </c>
      <c r="F113" s="12">
        <v>70.48</v>
      </c>
    </row>
    <row r="114" spans="1:6" x14ac:dyDescent="0.2">
      <c r="A114" s="12" t="s">
        <v>513</v>
      </c>
      <c r="B114" s="12">
        <v>100</v>
      </c>
      <c r="C114" s="12">
        <v>99.68</v>
      </c>
      <c r="D114" s="12">
        <v>28.8</v>
      </c>
      <c r="E114" s="12"/>
      <c r="F114" s="12">
        <v>70.88</v>
      </c>
    </row>
    <row r="115" spans="1:6" x14ac:dyDescent="0.2">
      <c r="A115" s="12" t="s">
        <v>514</v>
      </c>
      <c r="B115" s="12">
        <v>100</v>
      </c>
      <c r="C115" s="12">
        <v>99.35</v>
      </c>
      <c r="D115" s="12">
        <v>29.02</v>
      </c>
      <c r="E115" s="12"/>
      <c r="F115" s="12">
        <v>70.33</v>
      </c>
    </row>
    <row r="116" spans="1:6" x14ac:dyDescent="0.2">
      <c r="A116" s="12" t="s">
        <v>515</v>
      </c>
      <c r="B116" s="12">
        <v>100</v>
      </c>
      <c r="C116" s="12">
        <v>99.31</v>
      </c>
      <c r="D116" s="12">
        <v>28.94</v>
      </c>
      <c r="E116" s="12"/>
      <c r="F116" s="12">
        <v>70.37</v>
      </c>
    </row>
    <row r="117" spans="1:6" x14ac:dyDescent="0.2">
      <c r="A117" s="12" t="s">
        <v>516</v>
      </c>
      <c r="B117" s="12">
        <v>100</v>
      </c>
      <c r="C117" s="12">
        <v>99.18</v>
      </c>
      <c r="D117" s="12">
        <v>28.92</v>
      </c>
      <c r="E117" s="12"/>
      <c r="F117" s="12">
        <v>70.260000000000005</v>
      </c>
    </row>
    <row r="118" spans="1:6" x14ac:dyDescent="0.2">
      <c r="A118" s="12" t="s">
        <v>517</v>
      </c>
      <c r="B118" s="12">
        <v>100</v>
      </c>
      <c r="C118" s="12">
        <v>99.53</v>
      </c>
      <c r="D118" s="12">
        <v>28.75</v>
      </c>
      <c r="E118" s="12"/>
      <c r="F118" s="12">
        <v>70.78</v>
      </c>
    </row>
    <row r="119" spans="1:6" x14ac:dyDescent="0.2">
      <c r="A119" s="12" t="s">
        <v>518</v>
      </c>
      <c r="B119" s="12">
        <v>100</v>
      </c>
      <c r="C119" s="12">
        <v>99.31</v>
      </c>
      <c r="D119" s="12">
        <v>28.91</v>
      </c>
      <c r="E119" s="12"/>
      <c r="F119" s="12">
        <v>70.41</v>
      </c>
    </row>
    <row r="120" spans="1:6" x14ac:dyDescent="0.2">
      <c r="A120" t="s">
        <v>565</v>
      </c>
      <c r="B120">
        <v>99.7</v>
      </c>
      <c r="C120">
        <v>99.55</v>
      </c>
      <c r="D120">
        <v>27.26</v>
      </c>
      <c r="E120" t="s">
        <v>104</v>
      </c>
      <c r="F120">
        <v>72.290000000000006</v>
      </c>
    </row>
    <row r="121" spans="1:6" x14ac:dyDescent="0.2">
      <c r="A121" t="s">
        <v>566</v>
      </c>
      <c r="B121">
        <v>99.74</v>
      </c>
      <c r="C121">
        <v>99.54</v>
      </c>
      <c r="D121">
        <v>27.4</v>
      </c>
      <c r="E121" t="s">
        <v>104</v>
      </c>
      <c r="F121">
        <v>72.14</v>
      </c>
    </row>
    <row r="122" spans="1:6" x14ac:dyDescent="0.2">
      <c r="A122" t="s">
        <v>567</v>
      </c>
      <c r="B122">
        <v>99.72</v>
      </c>
      <c r="C122">
        <v>99.5</v>
      </c>
      <c r="D122">
        <v>27.2</v>
      </c>
      <c r="E122" t="s">
        <v>104</v>
      </c>
      <c r="F122">
        <v>72.3</v>
      </c>
    </row>
    <row r="123" spans="1:6" x14ac:dyDescent="0.2">
      <c r="A123" t="s">
        <v>568</v>
      </c>
      <c r="B123">
        <v>99.76</v>
      </c>
      <c r="C123">
        <v>99.51</v>
      </c>
      <c r="D123">
        <v>27.65</v>
      </c>
      <c r="E123" t="s">
        <v>104</v>
      </c>
      <c r="F123">
        <v>71.86</v>
      </c>
    </row>
    <row r="124" spans="1:6" x14ac:dyDescent="0.2">
      <c r="A124" t="s">
        <v>573</v>
      </c>
      <c r="B124">
        <v>99.69</v>
      </c>
      <c r="C124">
        <v>99.52</v>
      </c>
      <c r="D124">
        <v>27.37</v>
      </c>
      <c r="E124" t="s">
        <v>104</v>
      </c>
      <c r="F124">
        <v>72.150000000000006</v>
      </c>
    </row>
    <row r="125" spans="1:6" x14ac:dyDescent="0.2">
      <c r="A125" t="s">
        <v>574</v>
      </c>
      <c r="B125">
        <v>99.74</v>
      </c>
      <c r="C125">
        <v>99.54</v>
      </c>
      <c r="D125">
        <v>27.32</v>
      </c>
      <c r="E125" t="s">
        <v>104</v>
      </c>
      <c r="F125">
        <v>72.22</v>
      </c>
    </row>
    <row r="126" spans="1:6" x14ac:dyDescent="0.2">
      <c r="A126" t="s">
        <v>575</v>
      </c>
      <c r="B126">
        <v>99.73</v>
      </c>
      <c r="C126">
        <v>99.55</v>
      </c>
      <c r="D126">
        <v>27.31</v>
      </c>
      <c r="E126" t="s">
        <v>104</v>
      </c>
      <c r="F126">
        <v>72.239999999999995</v>
      </c>
    </row>
    <row r="127" spans="1:6" x14ac:dyDescent="0.2">
      <c r="A127" t="s">
        <v>576</v>
      </c>
      <c r="B127">
        <v>99.76</v>
      </c>
      <c r="C127">
        <v>99.53</v>
      </c>
      <c r="D127">
        <v>27</v>
      </c>
      <c r="E127" t="s">
        <v>104</v>
      </c>
      <c r="F127">
        <v>72.53</v>
      </c>
    </row>
    <row r="128" spans="1:6" x14ac:dyDescent="0.2">
      <c r="A128" t="s">
        <v>579</v>
      </c>
      <c r="B128">
        <v>99.66</v>
      </c>
      <c r="C128">
        <v>99.48</v>
      </c>
      <c r="D128">
        <v>26.95</v>
      </c>
      <c r="E128">
        <v>0.25</v>
      </c>
      <c r="F128">
        <v>72.53</v>
      </c>
    </row>
    <row r="129" spans="1:6" x14ac:dyDescent="0.2">
      <c r="A129" t="s">
        <v>580</v>
      </c>
      <c r="B129">
        <v>99.71</v>
      </c>
      <c r="C129">
        <v>99.52</v>
      </c>
      <c r="D129">
        <v>26.72</v>
      </c>
      <c r="E129" t="s">
        <v>104</v>
      </c>
      <c r="F129">
        <v>72.81</v>
      </c>
    </row>
    <row r="130" spans="1:6" x14ac:dyDescent="0.2">
      <c r="A130" t="s">
        <v>581</v>
      </c>
      <c r="B130">
        <v>99.74</v>
      </c>
      <c r="C130">
        <v>99.54</v>
      </c>
      <c r="D130">
        <v>27.09</v>
      </c>
      <c r="E130" t="s">
        <v>104</v>
      </c>
      <c r="F130">
        <v>72.45</v>
      </c>
    </row>
    <row r="131" spans="1:6" x14ac:dyDescent="0.2">
      <c r="A131" t="s">
        <v>582</v>
      </c>
      <c r="B131">
        <v>99.79</v>
      </c>
      <c r="C131">
        <v>99.54</v>
      </c>
      <c r="D131">
        <v>27.06</v>
      </c>
      <c r="E131" t="s">
        <v>104</v>
      </c>
      <c r="F131">
        <v>72.48</v>
      </c>
    </row>
    <row r="132" spans="1:6" x14ac:dyDescent="0.2">
      <c r="A132" t="s">
        <v>588</v>
      </c>
      <c r="B132">
        <v>99.67</v>
      </c>
      <c r="C132">
        <v>99.44</v>
      </c>
      <c r="D132">
        <v>26.76</v>
      </c>
      <c r="E132" t="s">
        <v>104</v>
      </c>
      <c r="F132">
        <v>72.680000000000007</v>
      </c>
    </row>
    <row r="133" spans="1:6" x14ac:dyDescent="0.2">
      <c r="A133" t="s">
        <v>594</v>
      </c>
      <c r="B133">
        <v>99.71</v>
      </c>
      <c r="C133">
        <v>99.43</v>
      </c>
      <c r="D133">
        <v>26.92</v>
      </c>
      <c r="E133" t="s">
        <v>104</v>
      </c>
      <c r="F133">
        <v>72.510000000000005</v>
      </c>
    </row>
    <row r="134" spans="1:6" x14ac:dyDescent="0.2">
      <c r="A134" t="s">
        <v>563</v>
      </c>
      <c r="B134">
        <v>99.7</v>
      </c>
      <c r="C134">
        <v>99.5</v>
      </c>
      <c r="D134">
        <v>27.2</v>
      </c>
      <c r="E134" t="s">
        <v>104</v>
      </c>
      <c r="F134">
        <v>72.290000000000006</v>
      </c>
    </row>
    <row r="135" spans="1:6" x14ac:dyDescent="0.2">
      <c r="A135" t="s">
        <v>583</v>
      </c>
      <c r="B135">
        <v>99.74</v>
      </c>
      <c r="C135">
        <v>99.51</v>
      </c>
      <c r="D135">
        <v>26.86</v>
      </c>
      <c r="E135" t="s">
        <v>104</v>
      </c>
      <c r="F135">
        <v>72.650000000000006</v>
      </c>
    </row>
    <row r="136" spans="1:6" x14ac:dyDescent="0.2">
      <c r="A136" t="s">
        <v>584</v>
      </c>
      <c r="B136">
        <v>99.71</v>
      </c>
      <c r="C136">
        <v>99.44</v>
      </c>
      <c r="D136">
        <v>26.98</v>
      </c>
      <c r="E136" t="s">
        <v>104</v>
      </c>
      <c r="F136">
        <v>72.459999999999994</v>
      </c>
    </row>
    <row r="137" spans="1:6" x14ac:dyDescent="0.2">
      <c r="A137" t="s">
        <v>585</v>
      </c>
      <c r="B137">
        <v>99.71</v>
      </c>
      <c r="C137">
        <v>99.46</v>
      </c>
      <c r="D137">
        <v>27.11</v>
      </c>
      <c r="E137" t="s">
        <v>104</v>
      </c>
      <c r="F137">
        <v>72.349999999999994</v>
      </c>
    </row>
    <row r="138" spans="1:6" x14ac:dyDescent="0.2">
      <c r="A138" t="s">
        <v>586</v>
      </c>
      <c r="B138">
        <v>99.87</v>
      </c>
      <c r="C138">
        <v>99.57</v>
      </c>
      <c r="D138">
        <v>26.97</v>
      </c>
      <c r="E138" t="s">
        <v>104</v>
      </c>
      <c r="F138">
        <v>72.599999999999994</v>
      </c>
    </row>
    <row r="139" spans="1:6" x14ac:dyDescent="0.2">
      <c r="A139" t="s">
        <v>589</v>
      </c>
      <c r="B139">
        <v>99.69</v>
      </c>
      <c r="C139">
        <v>99.48</v>
      </c>
      <c r="D139">
        <v>26.98</v>
      </c>
      <c r="E139" t="s">
        <v>104</v>
      </c>
      <c r="F139">
        <v>72.5</v>
      </c>
    </row>
    <row r="140" spans="1:6" x14ac:dyDescent="0.2">
      <c r="A140" t="s">
        <v>590</v>
      </c>
      <c r="B140">
        <v>99.72</v>
      </c>
      <c r="C140">
        <v>99.52</v>
      </c>
      <c r="D140">
        <v>26.83</v>
      </c>
      <c r="E140" t="s">
        <v>104</v>
      </c>
      <c r="F140">
        <v>72.69</v>
      </c>
    </row>
    <row r="141" spans="1:6" x14ac:dyDescent="0.2">
      <c r="A141" t="s">
        <v>591</v>
      </c>
      <c r="B141">
        <v>99.73</v>
      </c>
      <c r="C141">
        <v>99.5</v>
      </c>
      <c r="D141">
        <v>26.77</v>
      </c>
      <c r="E141" t="s">
        <v>104</v>
      </c>
      <c r="F141">
        <v>72.73</v>
      </c>
    </row>
    <row r="142" spans="1:6" x14ac:dyDescent="0.2">
      <c r="A142" t="s">
        <v>592</v>
      </c>
      <c r="B142">
        <v>99.74</v>
      </c>
      <c r="C142">
        <v>99.5</v>
      </c>
      <c r="D142">
        <v>26.98</v>
      </c>
      <c r="E142" t="s">
        <v>104</v>
      </c>
      <c r="F142">
        <v>72.52</v>
      </c>
    </row>
    <row r="143" spans="1:6" x14ac:dyDescent="0.2">
      <c r="A143" t="s">
        <v>593</v>
      </c>
      <c r="B143">
        <v>99.81</v>
      </c>
      <c r="C143">
        <v>99.59</v>
      </c>
      <c r="D143">
        <v>27.19</v>
      </c>
      <c r="E143" t="s">
        <v>104</v>
      </c>
      <c r="F143">
        <v>72.400000000000006</v>
      </c>
    </row>
    <row r="144" spans="1:6" x14ac:dyDescent="0.2">
      <c r="A144" t="s">
        <v>596</v>
      </c>
      <c r="B144">
        <v>99.69</v>
      </c>
      <c r="C144">
        <v>99.51</v>
      </c>
      <c r="D144">
        <v>26.96</v>
      </c>
      <c r="E144" t="s">
        <v>104</v>
      </c>
      <c r="F144">
        <v>72.55</v>
      </c>
    </row>
    <row r="145" spans="1:6" x14ac:dyDescent="0.2">
      <c r="A145" t="s">
        <v>597</v>
      </c>
      <c r="B145">
        <v>99.74</v>
      </c>
      <c r="C145">
        <v>99.43</v>
      </c>
      <c r="D145">
        <v>26.62</v>
      </c>
      <c r="E145" t="s">
        <v>104</v>
      </c>
      <c r="F145">
        <v>72.819999999999993</v>
      </c>
    </row>
    <row r="146" spans="1:6" x14ac:dyDescent="0.2">
      <c r="A146" t="s">
        <v>598</v>
      </c>
      <c r="B146">
        <v>99.75</v>
      </c>
      <c r="C146">
        <v>99.41</v>
      </c>
      <c r="D146">
        <v>26.64</v>
      </c>
      <c r="E146" t="s">
        <v>104</v>
      </c>
      <c r="F146">
        <v>72.77</v>
      </c>
    </row>
    <row r="147" spans="1:6" x14ac:dyDescent="0.2">
      <c r="A147" t="s">
        <v>599</v>
      </c>
      <c r="B147">
        <v>99.76</v>
      </c>
      <c r="C147">
        <v>99.5</v>
      </c>
      <c r="D147">
        <v>26.72</v>
      </c>
      <c r="E147" t="s">
        <v>104</v>
      </c>
      <c r="F147">
        <v>72.77</v>
      </c>
    </row>
    <row r="148" spans="1:6" x14ac:dyDescent="0.2">
      <c r="A148" t="s">
        <v>600</v>
      </c>
      <c r="B148">
        <v>99.89</v>
      </c>
      <c r="C148">
        <v>99.6</v>
      </c>
      <c r="D148">
        <v>26.94</v>
      </c>
      <c r="E148" t="s">
        <v>104</v>
      </c>
      <c r="F148">
        <v>72.66</v>
      </c>
    </row>
    <row r="149" spans="1:6" x14ac:dyDescent="0.2">
      <c r="A149" t="s">
        <v>617</v>
      </c>
      <c r="B149">
        <v>99.71</v>
      </c>
      <c r="C149">
        <v>99.42</v>
      </c>
      <c r="D149">
        <v>27</v>
      </c>
      <c r="E149" t="s">
        <v>104</v>
      </c>
      <c r="F149">
        <v>72.42</v>
      </c>
    </row>
    <row r="150" spans="1:6" x14ac:dyDescent="0.2">
      <c r="A150" t="s">
        <v>618</v>
      </c>
      <c r="B150">
        <v>99.69</v>
      </c>
      <c r="C150">
        <v>99.41</v>
      </c>
      <c r="D150">
        <v>26.82</v>
      </c>
      <c r="E150" t="s">
        <v>104</v>
      </c>
      <c r="F150">
        <v>72.59</v>
      </c>
    </row>
    <row r="151" spans="1:6" x14ac:dyDescent="0.2">
      <c r="A151" t="s">
        <v>619</v>
      </c>
      <c r="B151">
        <v>99.7</v>
      </c>
      <c r="C151">
        <v>99.43</v>
      </c>
      <c r="D151">
        <v>26.73</v>
      </c>
      <c r="E151" t="s">
        <v>104</v>
      </c>
      <c r="F151">
        <v>72.69</v>
      </c>
    </row>
    <row r="152" spans="1:6" x14ac:dyDescent="0.2">
      <c r="A152" t="s">
        <v>620</v>
      </c>
      <c r="B152">
        <v>99.66</v>
      </c>
      <c r="C152">
        <v>99.39</v>
      </c>
      <c r="D152">
        <v>26.91</v>
      </c>
      <c r="E152">
        <v>0.25</v>
      </c>
      <c r="F152">
        <v>72.48</v>
      </c>
    </row>
    <row r="153" spans="1:6" x14ac:dyDescent="0.2">
      <c r="A153" t="s">
        <v>621</v>
      </c>
      <c r="B153">
        <v>99.69</v>
      </c>
      <c r="C153">
        <v>99.41</v>
      </c>
      <c r="D153">
        <v>27.33</v>
      </c>
      <c r="E153" t="s">
        <v>104</v>
      </c>
      <c r="F153">
        <v>72.069999999999993</v>
      </c>
    </row>
    <row r="154" spans="1:6" x14ac:dyDescent="0.2">
      <c r="A154" t="s">
        <v>622</v>
      </c>
      <c r="B154">
        <v>99.67</v>
      </c>
      <c r="C154">
        <v>99.36</v>
      </c>
      <c r="D154">
        <v>27.47</v>
      </c>
      <c r="E154" t="s">
        <v>104</v>
      </c>
      <c r="F154">
        <v>71.88</v>
      </c>
    </row>
    <row r="155" spans="1:6" x14ac:dyDescent="0.2">
      <c r="A155" t="s">
        <v>750</v>
      </c>
      <c r="B155">
        <v>99.6</v>
      </c>
      <c r="C155">
        <v>99.44</v>
      </c>
      <c r="D155">
        <v>27.49</v>
      </c>
      <c r="E155">
        <v>0.28999999999999998</v>
      </c>
      <c r="F155">
        <v>71.95</v>
      </c>
    </row>
    <row r="156" spans="1:6" x14ac:dyDescent="0.2">
      <c r="A156" t="s">
        <v>751</v>
      </c>
      <c r="B156">
        <v>99.62</v>
      </c>
      <c r="C156">
        <v>99.41</v>
      </c>
      <c r="D156">
        <v>27.65</v>
      </c>
      <c r="E156">
        <v>0.27</v>
      </c>
      <c r="F156">
        <v>71.75</v>
      </c>
    </row>
    <row r="157" spans="1:6" x14ac:dyDescent="0.2">
      <c r="A157" t="s">
        <v>752</v>
      </c>
      <c r="B157">
        <v>99.61</v>
      </c>
      <c r="C157">
        <v>99.38</v>
      </c>
      <c r="D157">
        <v>27.59</v>
      </c>
      <c r="E157">
        <v>0.28000000000000003</v>
      </c>
      <c r="F157">
        <v>71.790000000000006</v>
      </c>
    </row>
    <row r="158" spans="1:6" x14ac:dyDescent="0.2">
      <c r="A158" t="s">
        <v>753</v>
      </c>
      <c r="B158">
        <v>99.5</v>
      </c>
      <c r="C158">
        <v>99.14</v>
      </c>
      <c r="D158">
        <v>27.58</v>
      </c>
      <c r="E158">
        <v>0.36</v>
      </c>
      <c r="F158">
        <v>71.56</v>
      </c>
    </row>
    <row r="159" spans="1:6" x14ac:dyDescent="0.2">
      <c r="A159" t="s">
        <v>754</v>
      </c>
      <c r="B159">
        <v>99.62</v>
      </c>
      <c r="C159">
        <v>99.42</v>
      </c>
      <c r="D159">
        <v>27.08</v>
      </c>
      <c r="E159">
        <v>0.28000000000000003</v>
      </c>
      <c r="F159">
        <v>72.34</v>
      </c>
    </row>
    <row r="160" spans="1:6" x14ac:dyDescent="0.2">
      <c r="A160" t="s">
        <v>755</v>
      </c>
      <c r="B160">
        <v>99.61</v>
      </c>
      <c r="C160">
        <v>99.31</v>
      </c>
      <c r="D160">
        <v>27.07</v>
      </c>
      <c r="E160">
        <v>0.28000000000000003</v>
      </c>
      <c r="F160">
        <v>72.239999999999995</v>
      </c>
    </row>
    <row r="161" spans="1:6" x14ac:dyDescent="0.2">
      <c r="A161" t="s">
        <v>756</v>
      </c>
      <c r="B161">
        <v>99.59</v>
      </c>
      <c r="C161">
        <v>99.32</v>
      </c>
      <c r="D161">
        <v>26.92</v>
      </c>
      <c r="E161">
        <v>0.3</v>
      </c>
      <c r="F161">
        <v>72.39</v>
      </c>
    </row>
    <row r="162" spans="1:6" x14ac:dyDescent="0.2">
      <c r="A162" t="s">
        <v>757</v>
      </c>
      <c r="B162">
        <v>99.59</v>
      </c>
      <c r="C162">
        <v>99.32</v>
      </c>
      <c r="D162">
        <v>27.1</v>
      </c>
      <c r="E162">
        <v>0.3</v>
      </c>
      <c r="F162">
        <v>72.22</v>
      </c>
    </row>
    <row r="163" spans="1:6" x14ac:dyDescent="0.2">
      <c r="A163" t="s">
        <v>758</v>
      </c>
      <c r="B163">
        <v>99.59</v>
      </c>
      <c r="C163">
        <v>99.31</v>
      </c>
      <c r="D163">
        <v>26.84</v>
      </c>
      <c r="E163">
        <v>0.3</v>
      </c>
      <c r="F163">
        <v>72.47</v>
      </c>
    </row>
    <row r="164" spans="1:6" x14ac:dyDescent="0.2">
      <c r="A164" t="s">
        <v>759</v>
      </c>
      <c r="B164">
        <v>99.57</v>
      </c>
      <c r="C164">
        <v>99.21</v>
      </c>
      <c r="D164">
        <v>27.14</v>
      </c>
      <c r="E164">
        <v>0.31</v>
      </c>
      <c r="F164">
        <v>72.06</v>
      </c>
    </row>
    <row r="165" spans="1:6" x14ac:dyDescent="0.2">
      <c r="A165" t="s">
        <v>760</v>
      </c>
      <c r="B165">
        <v>99.59</v>
      </c>
      <c r="C165">
        <v>99.27</v>
      </c>
      <c r="D165">
        <v>26.99</v>
      </c>
      <c r="E165">
        <v>0.3</v>
      </c>
      <c r="F165">
        <v>72.28</v>
      </c>
    </row>
    <row r="166" spans="1:6" x14ac:dyDescent="0.2">
      <c r="A166" t="s">
        <v>761</v>
      </c>
      <c r="B166">
        <v>99.57</v>
      </c>
      <c r="C166">
        <v>99.21</v>
      </c>
      <c r="D166">
        <v>27.17</v>
      </c>
      <c r="E166">
        <v>0.31</v>
      </c>
      <c r="F166">
        <v>72.040000000000006</v>
      </c>
    </row>
    <row r="167" spans="1:6" x14ac:dyDescent="0.2">
      <c r="A167" t="s">
        <v>762</v>
      </c>
      <c r="B167">
        <v>98.89</v>
      </c>
      <c r="C167">
        <v>98.94</v>
      </c>
      <c r="D167">
        <v>27.94</v>
      </c>
      <c r="E167">
        <v>0.8</v>
      </c>
      <c r="F167">
        <v>71</v>
      </c>
    </row>
    <row r="168" spans="1:6" x14ac:dyDescent="0.2">
      <c r="A168" t="s">
        <v>763</v>
      </c>
      <c r="B168">
        <v>99.55</v>
      </c>
      <c r="C168">
        <v>99.38</v>
      </c>
      <c r="D168">
        <v>27.91</v>
      </c>
      <c r="E168">
        <v>0.32</v>
      </c>
      <c r="F168">
        <v>71.47</v>
      </c>
    </row>
    <row r="169" spans="1:6" x14ac:dyDescent="0.2">
      <c r="A169" t="s">
        <v>764</v>
      </c>
      <c r="B169">
        <v>99.11</v>
      </c>
      <c r="C169">
        <v>98.91</v>
      </c>
      <c r="D169">
        <v>28</v>
      </c>
      <c r="E169">
        <v>0.64</v>
      </c>
      <c r="F169">
        <v>70.91</v>
      </c>
    </row>
    <row r="170" spans="1:6" x14ac:dyDescent="0.2">
      <c r="A170" t="s">
        <v>765</v>
      </c>
      <c r="B170">
        <v>99.59</v>
      </c>
      <c r="C170">
        <v>99.4</v>
      </c>
      <c r="D170">
        <v>27.87</v>
      </c>
      <c r="E170">
        <v>0.28999999999999998</v>
      </c>
      <c r="F170">
        <v>71.53</v>
      </c>
    </row>
    <row r="171" spans="1:6" x14ac:dyDescent="0.2">
      <c r="A171" t="s">
        <v>766</v>
      </c>
      <c r="B171">
        <v>99.22</v>
      </c>
      <c r="C171">
        <v>99.02</v>
      </c>
      <c r="D171">
        <v>27.95</v>
      </c>
      <c r="E171">
        <v>0.56000000000000005</v>
      </c>
      <c r="F171">
        <v>71.069999999999993</v>
      </c>
    </row>
    <row r="172" spans="1:6" x14ac:dyDescent="0.2">
      <c r="A172" t="s">
        <v>767</v>
      </c>
      <c r="B172">
        <v>99.13</v>
      </c>
      <c r="C172">
        <v>98.93</v>
      </c>
      <c r="D172">
        <v>27.86</v>
      </c>
      <c r="E172">
        <v>0.63</v>
      </c>
      <c r="F172">
        <v>71.069999999999993</v>
      </c>
    </row>
    <row r="173" spans="1:6" x14ac:dyDescent="0.2">
      <c r="A173" t="s">
        <v>768</v>
      </c>
      <c r="B173">
        <v>99.2</v>
      </c>
      <c r="C173">
        <v>98.94</v>
      </c>
      <c r="D173">
        <v>28.03</v>
      </c>
      <c r="E173">
        <v>0.56999999999999995</v>
      </c>
      <c r="F173">
        <v>70.91</v>
      </c>
    </row>
    <row r="174" spans="1:6" x14ac:dyDescent="0.2">
      <c r="A174" t="s">
        <v>657</v>
      </c>
      <c r="B174">
        <v>99.71</v>
      </c>
      <c r="C174">
        <v>99.5</v>
      </c>
      <c r="D174">
        <v>28.13</v>
      </c>
      <c r="E174" t="s">
        <v>104</v>
      </c>
      <c r="F174">
        <v>71.37</v>
      </c>
    </row>
    <row r="175" spans="1:6" x14ac:dyDescent="0.2">
      <c r="A175" t="s">
        <v>634</v>
      </c>
      <c r="B175">
        <v>99.69</v>
      </c>
      <c r="C175">
        <v>99.51</v>
      </c>
      <c r="D175">
        <v>28.07</v>
      </c>
      <c r="E175" t="s">
        <v>104</v>
      </c>
      <c r="F175">
        <v>71.45</v>
      </c>
    </row>
    <row r="176" spans="1:6" x14ac:dyDescent="0.2">
      <c r="A176" t="s">
        <v>629</v>
      </c>
      <c r="B176">
        <v>99.71</v>
      </c>
      <c r="C176">
        <v>99.57</v>
      </c>
      <c r="D176">
        <v>28.32</v>
      </c>
      <c r="E176" t="s">
        <v>104</v>
      </c>
      <c r="F176">
        <v>71.239999999999995</v>
      </c>
    </row>
    <row r="177" spans="1:6" x14ac:dyDescent="0.2">
      <c r="A177" t="s">
        <v>630</v>
      </c>
      <c r="B177">
        <v>99.73</v>
      </c>
      <c r="C177">
        <v>99.51</v>
      </c>
      <c r="D177">
        <v>28.13</v>
      </c>
      <c r="E177" t="s">
        <v>104</v>
      </c>
      <c r="F177">
        <v>71.38</v>
      </c>
    </row>
    <row r="178" spans="1:6" x14ac:dyDescent="0.2">
      <c r="A178" t="s">
        <v>631</v>
      </c>
      <c r="B178">
        <v>99.74</v>
      </c>
      <c r="C178">
        <v>99.52</v>
      </c>
      <c r="D178">
        <v>28.09</v>
      </c>
      <c r="E178" t="s">
        <v>104</v>
      </c>
      <c r="F178">
        <v>71.430000000000007</v>
      </c>
    </row>
    <row r="179" spans="1:6" x14ac:dyDescent="0.2">
      <c r="A179" t="s">
        <v>632</v>
      </c>
      <c r="B179">
        <v>100</v>
      </c>
      <c r="C179">
        <v>99.46</v>
      </c>
      <c r="D179">
        <v>28.24</v>
      </c>
      <c r="F179">
        <v>71.22</v>
      </c>
    </row>
    <row r="180" spans="1:6" x14ac:dyDescent="0.2">
      <c r="A180" t="s">
        <v>635</v>
      </c>
      <c r="B180">
        <v>99.73</v>
      </c>
      <c r="C180">
        <v>99.54</v>
      </c>
      <c r="D180">
        <v>28.23</v>
      </c>
      <c r="E180" t="s">
        <v>104</v>
      </c>
      <c r="F180">
        <v>71.31</v>
      </c>
    </row>
    <row r="181" spans="1:6" x14ac:dyDescent="0.2">
      <c r="A181" t="s">
        <v>636</v>
      </c>
      <c r="B181">
        <v>99.72</v>
      </c>
      <c r="C181">
        <v>99.49</v>
      </c>
      <c r="D181">
        <v>28.1</v>
      </c>
      <c r="E181" t="s">
        <v>104</v>
      </c>
      <c r="F181">
        <v>71.39</v>
      </c>
    </row>
    <row r="182" spans="1:6" x14ac:dyDescent="0.2">
      <c r="A182" t="s">
        <v>637</v>
      </c>
      <c r="B182">
        <v>99.71</v>
      </c>
      <c r="C182">
        <v>99.49</v>
      </c>
      <c r="D182">
        <v>28.18</v>
      </c>
      <c r="E182" t="s">
        <v>104</v>
      </c>
      <c r="F182">
        <v>71.31</v>
      </c>
    </row>
    <row r="183" spans="1:6" x14ac:dyDescent="0.2">
      <c r="A183" t="s">
        <v>638</v>
      </c>
      <c r="B183">
        <v>99.73</v>
      </c>
      <c r="C183">
        <v>99.52</v>
      </c>
      <c r="D183">
        <v>28.09</v>
      </c>
      <c r="E183" t="s">
        <v>104</v>
      </c>
      <c r="F183">
        <v>71.42</v>
      </c>
    </row>
    <row r="184" spans="1:6" x14ac:dyDescent="0.2">
      <c r="A184" t="s">
        <v>639</v>
      </c>
      <c r="B184">
        <v>100</v>
      </c>
      <c r="C184">
        <v>98.85</v>
      </c>
      <c r="D184">
        <v>28.25</v>
      </c>
      <c r="F184">
        <v>70.59</v>
      </c>
    </row>
    <row r="185" spans="1:6" x14ac:dyDescent="0.2">
      <c r="A185" t="s">
        <v>641</v>
      </c>
      <c r="B185">
        <v>99.59</v>
      </c>
      <c r="C185">
        <v>99.32</v>
      </c>
      <c r="D185">
        <v>27.77</v>
      </c>
      <c r="E185">
        <v>0.3</v>
      </c>
      <c r="F185">
        <v>71.55</v>
      </c>
    </row>
    <row r="186" spans="1:6" x14ac:dyDescent="0.2">
      <c r="A186" t="s">
        <v>642</v>
      </c>
      <c r="B186">
        <v>99.76</v>
      </c>
      <c r="C186">
        <v>99.56</v>
      </c>
      <c r="D186">
        <v>27.55</v>
      </c>
      <c r="E186" t="s">
        <v>104</v>
      </c>
      <c r="F186">
        <v>72.010000000000005</v>
      </c>
    </row>
    <row r="187" spans="1:6" x14ac:dyDescent="0.2">
      <c r="A187" t="s">
        <v>643</v>
      </c>
      <c r="B187">
        <v>99.91</v>
      </c>
      <c r="C187">
        <v>99.45</v>
      </c>
      <c r="D187">
        <v>27.6</v>
      </c>
      <c r="E187" t="s">
        <v>104</v>
      </c>
      <c r="F187">
        <v>71.849999999999994</v>
      </c>
    </row>
    <row r="188" spans="1:6" x14ac:dyDescent="0.2">
      <c r="A188" t="s">
        <v>645</v>
      </c>
      <c r="B188">
        <v>99.61</v>
      </c>
      <c r="C188">
        <v>99.47</v>
      </c>
      <c r="D188">
        <v>28.28</v>
      </c>
      <c r="E188">
        <v>0.28000000000000003</v>
      </c>
      <c r="F188">
        <v>71.19</v>
      </c>
    </row>
    <row r="189" spans="1:6" x14ac:dyDescent="0.2">
      <c r="A189" t="s">
        <v>649</v>
      </c>
      <c r="B189">
        <v>99.67</v>
      </c>
      <c r="C189">
        <v>99.47</v>
      </c>
      <c r="D189">
        <v>27.51</v>
      </c>
      <c r="E189" t="s">
        <v>104</v>
      </c>
      <c r="F189">
        <v>71.959999999999994</v>
      </c>
    </row>
    <row r="190" spans="1:6" x14ac:dyDescent="0.2">
      <c r="A190" t="s">
        <v>661</v>
      </c>
      <c r="B190">
        <v>99.63</v>
      </c>
      <c r="C190">
        <v>99.47</v>
      </c>
      <c r="D190">
        <v>27.37</v>
      </c>
      <c r="E190">
        <v>0.27</v>
      </c>
      <c r="F190">
        <v>72.099999999999994</v>
      </c>
    </row>
    <row r="191" spans="1:6" x14ac:dyDescent="0.2">
      <c r="A191" t="s">
        <v>769</v>
      </c>
      <c r="B191">
        <v>99.61</v>
      </c>
      <c r="C191">
        <v>99.31</v>
      </c>
      <c r="D191">
        <v>26.9</v>
      </c>
      <c r="E191">
        <v>0.28999999999999998</v>
      </c>
      <c r="F191">
        <v>72.400000000000006</v>
      </c>
    </row>
    <row r="192" spans="1:6" x14ac:dyDescent="0.2">
      <c r="A192" t="s">
        <v>770</v>
      </c>
      <c r="B192">
        <v>99.64</v>
      </c>
      <c r="C192">
        <v>99.43</v>
      </c>
      <c r="D192">
        <v>27.88</v>
      </c>
      <c r="E192">
        <v>0.26</v>
      </c>
      <c r="F192">
        <v>71.55</v>
      </c>
    </row>
    <row r="193" spans="1:6" x14ac:dyDescent="0.2">
      <c r="A193" t="s">
        <v>771</v>
      </c>
      <c r="B193">
        <v>99.58</v>
      </c>
      <c r="C193">
        <v>99.33</v>
      </c>
      <c r="D193">
        <v>27.46</v>
      </c>
      <c r="E193">
        <v>0.3</v>
      </c>
      <c r="F193">
        <v>71.87</v>
      </c>
    </row>
    <row r="194" spans="1:6" x14ac:dyDescent="0.2">
      <c r="A194" t="s">
        <v>772</v>
      </c>
      <c r="B194">
        <v>99.59</v>
      </c>
      <c r="C194">
        <v>99.3</v>
      </c>
      <c r="D194">
        <v>27.74</v>
      </c>
      <c r="E194">
        <v>0.28999999999999998</v>
      </c>
      <c r="F194">
        <v>71.56</v>
      </c>
    </row>
    <row r="195" spans="1:6" x14ac:dyDescent="0.2">
      <c r="A195" t="s">
        <v>773</v>
      </c>
      <c r="B195">
        <v>99.6</v>
      </c>
      <c r="C195">
        <v>99.36</v>
      </c>
      <c r="D195">
        <v>27.48</v>
      </c>
      <c r="E195">
        <v>0.28999999999999998</v>
      </c>
      <c r="F195">
        <v>71.87</v>
      </c>
    </row>
    <row r="196" spans="1:6" x14ac:dyDescent="0.2">
      <c r="A196" t="s">
        <v>774</v>
      </c>
      <c r="B196">
        <v>99.61</v>
      </c>
      <c r="C196">
        <v>99.42</v>
      </c>
      <c r="D196">
        <v>27.63</v>
      </c>
      <c r="E196">
        <v>0.28000000000000003</v>
      </c>
      <c r="F196">
        <v>71.790000000000006</v>
      </c>
    </row>
    <row r="197" spans="1:6" x14ac:dyDescent="0.2">
      <c r="A197" t="s">
        <v>775</v>
      </c>
      <c r="B197">
        <v>99.57</v>
      </c>
      <c r="C197">
        <v>99.29</v>
      </c>
      <c r="D197">
        <v>27.67</v>
      </c>
      <c r="E197">
        <v>0.31</v>
      </c>
      <c r="F197">
        <v>71.62</v>
      </c>
    </row>
    <row r="198" spans="1:6" x14ac:dyDescent="0.2">
      <c r="A198" t="s">
        <v>776</v>
      </c>
      <c r="B198">
        <v>99.58</v>
      </c>
      <c r="C198">
        <v>99.28</v>
      </c>
      <c r="D198">
        <v>27.66</v>
      </c>
      <c r="E198">
        <v>0.3</v>
      </c>
      <c r="F198">
        <v>71.62</v>
      </c>
    </row>
    <row r="199" spans="1:6" x14ac:dyDescent="0.2">
      <c r="A199" t="s">
        <v>777</v>
      </c>
      <c r="B199">
        <v>99.63</v>
      </c>
      <c r="C199">
        <v>99.38</v>
      </c>
      <c r="D199">
        <v>27.86</v>
      </c>
      <c r="E199">
        <v>0.27</v>
      </c>
      <c r="F199">
        <v>71.52</v>
      </c>
    </row>
    <row r="200" spans="1:6" x14ac:dyDescent="0.2">
      <c r="A200" t="s">
        <v>778</v>
      </c>
      <c r="B200">
        <v>99.61</v>
      </c>
      <c r="C200">
        <v>99.38</v>
      </c>
      <c r="D200">
        <v>27.79</v>
      </c>
      <c r="E200">
        <v>0.28000000000000003</v>
      </c>
      <c r="F200">
        <v>71.59</v>
      </c>
    </row>
    <row r="201" spans="1:6" x14ac:dyDescent="0.2">
      <c r="A201" t="s">
        <v>779</v>
      </c>
      <c r="B201">
        <v>99.61</v>
      </c>
      <c r="C201">
        <v>99.44</v>
      </c>
      <c r="D201">
        <v>27.92</v>
      </c>
      <c r="E201">
        <v>0.28000000000000003</v>
      </c>
      <c r="F201">
        <v>71.510000000000005</v>
      </c>
    </row>
    <row r="202" spans="1:6" x14ac:dyDescent="0.2">
      <c r="A202" t="s">
        <v>780</v>
      </c>
      <c r="B202">
        <v>99.6</v>
      </c>
      <c r="C202">
        <v>99.4</v>
      </c>
      <c r="D202">
        <v>27.91</v>
      </c>
      <c r="E202">
        <v>0.28999999999999998</v>
      </c>
      <c r="F202">
        <v>71.48</v>
      </c>
    </row>
    <row r="203" spans="1:6" x14ac:dyDescent="0.2">
      <c r="A203" t="s">
        <v>781</v>
      </c>
      <c r="B203">
        <v>99.61</v>
      </c>
      <c r="C203">
        <v>99.39</v>
      </c>
      <c r="D203">
        <v>27.63</v>
      </c>
      <c r="E203">
        <v>0.28000000000000003</v>
      </c>
      <c r="F203">
        <v>71.760000000000005</v>
      </c>
    </row>
    <row r="204" spans="1:6" x14ac:dyDescent="0.2">
      <c r="A204" t="s">
        <v>782</v>
      </c>
      <c r="B204">
        <v>99.61</v>
      </c>
      <c r="C204">
        <v>99.38</v>
      </c>
      <c r="D204">
        <v>27.75</v>
      </c>
      <c r="E204">
        <v>0.28000000000000003</v>
      </c>
      <c r="F204">
        <v>71.64</v>
      </c>
    </row>
    <row r="205" spans="1:6" x14ac:dyDescent="0.2">
      <c r="A205" t="s">
        <v>783</v>
      </c>
      <c r="B205">
        <v>99.65</v>
      </c>
      <c r="C205">
        <v>99.37</v>
      </c>
      <c r="D205">
        <v>27.06</v>
      </c>
      <c r="E205">
        <v>0.25</v>
      </c>
      <c r="F205">
        <v>72.319999999999993</v>
      </c>
    </row>
    <row r="206" spans="1:6" x14ac:dyDescent="0.2">
      <c r="A206" t="s">
        <v>784</v>
      </c>
      <c r="B206">
        <v>99.62</v>
      </c>
      <c r="C206">
        <v>99.4</v>
      </c>
      <c r="D206">
        <v>27.46</v>
      </c>
      <c r="E206">
        <v>0.28000000000000003</v>
      </c>
      <c r="F206">
        <v>71.94</v>
      </c>
    </row>
    <row r="207" spans="1:6" x14ac:dyDescent="0.2">
      <c r="A207" t="s">
        <v>785</v>
      </c>
      <c r="B207">
        <v>99.59</v>
      </c>
      <c r="C207">
        <v>99.33</v>
      </c>
      <c r="D207">
        <v>28.17</v>
      </c>
      <c r="E207">
        <v>0.3</v>
      </c>
      <c r="F207">
        <v>71.16</v>
      </c>
    </row>
    <row r="208" spans="1:6" x14ac:dyDescent="0.2">
      <c r="A208" t="s">
        <v>786</v>
      </c>
      <c r="B208">
        <v>99.67</v>
      </c>
      <c r="C208">
        <v>99.36</v>
      </c>
      <c r="D208">
        <v>27.81</v>
      </c>
      <c r="E208" t="s">
        <v>104</v>
      </c>
      <c r="F208">
        <v>71.55</v>
      </c>
    </row>
    <row r="209" spans="1:6" x14ac:dyDescent="0.2">
      <c r="A209" t="s">
        <v>787</v>
      </c>
      <c r="B209">
        <v>99.61</v>
      </c>
      <c r="C209">
        <v>99.34</v>
      </c>
      <c r="D209">
        <v>27.17</v>
      </c>
      <c r="E209">
        <v>0.28000000000000003</v>
      </c>
      <c r="F209">
        <v>72.17</v>
      </c>
    </row>
    <row r="210" spans="1:6" x14ac:dyDescent="0.2">
      <c r="A210" t="s">
        <v>788</v>
      </c>
      <c r="B210">
        <v>99.63</v>
      </c>
      <c r="C210">
        <v>99.38</v>
      </c>
      <c r="D210">
        <v>26.95</v>
      </c>
      <c r="E210">
        <v>0.27</v>
      </c>
      <c r="F210">
        <v>72.430000000000007</v>
      </c>
    </row>
    <row r="211" spans="1:6" x14ac:dyDescent="0.2">
      <c r="A211" t="s">
        <v>789</v>
      </c>
      <c r="B211">
        <v>99.62</v>
      </c>
      <c r="C211">
        <v>99.36</v>
      </c>
      <c r="D211">
        <v>27.71</v>
      </c>
      <c r="E211">
        <v>0.27</v>
      </c>
      <c r="F211">
        <v>71.64</v>
      </c>
    </row>
    <row r="212" spans="1:6" x14ac:dyDescent="0.2">
      <c r="A212" t="s">
        <v>790</v>
      </c>
      <c r="B212">
        <v>99.61</v>
      </c>
      <c r="C212">
        <v>99.46</v>
      </c>
      <c r="D212">
        <v>27.65</v>
      </c>
      <c r="E212">
        <v>0.28000000000000003</v>
      </c>
      <c r="F212">
        <v>71.81</v>
      </c>
    </row>
    <row r="213" spans="1:6" x14ac:dyDescent="0.2">
      <c r="A213" t="s">
        <v>791</v>
      </c>
      <c r="B213">
        <v>99.6</v>
      </c>
      <c r="C213">
        <v>99.43</v>
      </c>
      <c r="D213">
        <v>27.71</v>
      </c>
      <c r="E213">
        <v>0.28000000000000003</v>
      </c>
      <c r="F213">
        <v>71.72</v>
      </c>
    </row>
    <row r="214" spans="1:6" x14ac:dyDescent="0.2">
      <c r="A214" t="s">
        <v>792</v>
      </c>
      <c r="B214">
        <v>99.61</v>
      </c>
      <c r="C214">
        <v>99.44</v>
      </c>
      <c r="D214">
        <v>27.59</v>
      </c>
      <c r="E214">
        <v>0.28000000000000003</v>
      </c>
      <c r="F214">
        <v>71.849999999999994</v>
      </c>
    </row>
    <row r="215" spans="1:6" x14ac:dyDescent="0.2">
      <c r="A215" t="s">
        <v>749</v>
      </c>
      <c r="B215">
        <v>99.67</v>
      </c>
      <c r="C215">
        <v>99.23</v>
      </c>
      <c r="D215">
        <v>29.07</v>
      </c>
      <c r="E215" t="s">
        <v>104</v>
      </c>
      <c r="F215">
        <v>70.16</v>
      </c>
    </row>
    <row r="216" spans="1:6" x14ac:dyDescent="0.2">
      <c r="A216" t="s">
        <v>848</v>
      </c>
      <c r="B216">
        <v>99.7</v>
      </c>
      <c r="C216">
        <v>99.35</v>
      </c>
      <c r="D216">
        <v>29.19</v>
      </c>
      <c r="E216" t="s">
        <v>104</v>
      </c>
      <c r="F216">
        <v>70.16</v>
      </c>
    </row>
    <row r="217" spans="1:6" x14ac:dyDescent="0.2">
      <c r="A217" t="s">
        <v>849</v>
      </c>
      <c r="B217">
        <v>99.7</v>
      </c>
      <c r="C217">
        <v>99.36</v>
      </c>
      <c r="D217">
        <v>29.49</v>
      </c>
      <c r="E217" t="s">
        <v>104</v>
      </c>
      <c r="F217">
        <v>69.86</v>
      </c>
    </row>
    <row r="218" spans="1:6" x14ac:dyDescent="0.2">
      <c r="A218" t="s">
        <v>850</v>
      </c>
      <c r="B218">
        <v>99.69</v>
      </c>
      <c r="C218">
        <v>99.23</v>
      </c>
      <c r="D218">
        <v>29.12</v>
      </c>
      <c r="E218" t="s">
        <v>104</v>
      </c>
      <c r="F218">
        <v>70.11</v>
      </c>
    </row>
    <row r="219" spans="1:6" x14ac:dyDescent="0.2">
      <c r="A219" t="s">
        <v>851</v>
      </c>
      <c r="B219">
        <v>99.7</v>
      </c>
      <c r="C219">
        <v>99.4</v>
      </c>
      <c r="D219">
        <v>29.26</v>
      </c>
      <c r="E219" t="s">
        <v>104</v>
      </c>
      <c r="F219">
        <v>70.14</v>
      </c>
    </row>
    <row r="220" spans="1:6" x14ac:dyDescent="0.2">
      <c r="A220" t="s">
        <v>852</v>
      </c>
      <c r="B220">
        <v>99.69</v>
      </c>
      <c r="C220">
        <v>99.35</v>
      </c>
      <c r="D220">
        <v>29.17</v>
      </c>
      <c r="E220" t="s">
        <v>104</v>
      </c>
      <c r="F220">
        <v>70.180000000000007</v>
      </c>
    </row>
    <row r="221" spans="1:6" x14ac:dyDescent="0.2">
      <c r="A221" t="s">
        <v>853</v>
      </c>
      <c r="B221">
        <v>99.69</v>
      </c>
      <c r="C221">
        <v>99.42</v>
      </c>
      <c r="D221">
        <v>28.77</v>
      </c>
      <c r="E221" t="s">
        <v>104</v>
      </c>
      <c r="F221">
        <v>70.650000000000006</v>
      </c>
    </row>
    <row r="222" spans="1:6" x14ac:dyDescent="0.2">
      <c r="A222" t="s">
        <v>854</v>
      </c>
      <c r="B222">
        <v>99.67</v>
      </c>
      <c r="C222">
        <v>99.23</v>
      </c>
      <c r="D222">
        <v>29.11</v>
      </c>
      <c r="E222" t="s">
        <v>104</v>
      </c>
      <c r="F222">
        <v>70.12</v>
      </c>
    </row>
    <row r="223" spans="1:6" x14ac:dyDescent="0.2">
      <c r="A223" t="s">
        <v>855</v>
      </c>
      <c r="B223">
        <v>99.68</v>
      </c>
      <c r="C223">
        <v>99.24</v>
      </c>
      <c r="D223">
        <v>29.26</v>
      </c>
      <c r="E223" t="s">
        <v>104</v>
      </c>
      <c r="F223">
        <v>69.97</v>
      </c>
    </row>
    <row r="224" spans="1:6" x14ac:dyDescent="0.2">
      <c r="A224" t="s">
        <v>856</v>
      </c>
      <c r="B224">
        <v>99.71</v>
      </c>
      <c r="C224">
        <v>99.37</v>
      </c>
      <c r="D224">
        <v>29.48</v>
      </c>
      <c r="E224" t="s">
        <v>104</v>
      </c>
      <c r="F224">
        <v>69.89</v>
      </c>
    </row>
    <row r="225" spans="1:6" x14ac:dyDescent="0.2">
      <c r="A225" t="s">
        <v>857</v>
      </c>
      <c r="B225">
        <v>99.69</v>
      </c>
      <c r="C225">
        <v>99.33</v>
      </c>
      <c r="D225">
        <v>29.14</v>
      </c>
      <c r="E225" t="s">
        <v>104</v>
      </c>
      <c r="F225">
        <v>70.19</v>
      </c>
    </row>
    <row r="226" spans="1:6" x14ac:dyDescent="0.2">
      <c r="A226" t="s">
        <v>858</v>
      </c>
      <c r="B226">
        <v>99.7</v>
      </c>
      <c r="C226">
        <v>99.33</v>
      </c>
      <c r="D226">
        <v>28.98</v>
      </c>
      <c r="E226" t="s">
        <v>104</v>
      </c>
      <c r="F226">
        <v>70.349999999999994</v>
      </c>
    </row>
    <row r="227" spans="1:6" x14ac:dyDescent="0.2">
      <c r="A227" t="s">
        <v>859</v>
      </c>
      <c r="B227">
        <v>99.69</v>
      </c>
      <c r="C227">
        <v>99.33</v>
      </c>
      <c r="D227">
        <v>29.2</v>
      </c>
      <c r="E227" t="s">
        <v>104</v>
      </c>
      <c r="F227">
        <v>70.13</v>
      </c>
    </row>
    <row r="228" spans="1:6" x14ac:dyDescent="0.2">
      <c r="A228" t="s">
        <v>860</v>
      </c>
      <c r="B228">
        <v>99.71</v>
      </c>
      <c r="C228">
        <v>99.23</v>
      </c>
      <c r="D228">
        <v>29.39</v>
      </c>
      <c r="E228" t="s">
        <v>104</v>
      </c>
      <c r="F228">
        <v>69.83</v>
      </c>
    </row>
    <row r="229" spans="1:6" x14ac:dyDescent="0.2">
      <c r="A229" t="s">
        <v>861</v>
      </c>
      <c r="B229">
        <v>99.69</v>
      </c>
      <c r="C229">
        <v>99.27</v>
      </c>
      <c r="D229">
        <v>29.18</v>
      </c>
      <c r="E229" t="s">
        <v>104</v>
      </c>
      <c r="F229">
        <v>70.09</v>
      </c>
    </row>
    <row r="230" spans="1:6" x14ac:dyDescent="0.2">
      <c r="A230" t="s">
        <v>862</v>
      </c>
      <c r="B230">
        <v>99.69</v>
      </c>
      <c r="C230">
        <v>99.3</v>
      </c>
      <c r="D230">
        <v>29.43</v>
      </c>
      <c r="E230" t="s">
        <v>104</v>
      </c>
      <c r="F230">
        <v>69.86</v>
      </c>
    </row>
    <row r="231" spans="1:6" x14ac:dyDescent="0.2">
      <c r="A231" t="s">
        <v>863</v>
      </c>
      <c r="B231">
        <v>99.71</v>
      </c>
      <c r="C231">
        <v>99.43</v>
      </c>
      <c r="D231">
        <v>29.49</v>
      </c>
      <c r="E231" t="s">
        <v>104</v>
      </c>
      <c r="F231">
        <v>69.94</v>
      </c>
    </row>
    <row r="232" spans="1:6" x14ac:dyDescent="0.2">
      <c r="A232" t="s">
        <v>864</v>
      </c>
      <c r="B232">
        <v>99.69</v>
      </c>
      <c r="C232">
        <v>99.35</v>
      </c>
      <c r="D232">
        <v>28.99</v>
      </c>
      <c r="E232" t="s">
        <v>104</v>
      </c>
      <c r="F232">
        <v>70.36</v>
      </c>
    </row>
    <row r="233" spans="1:6" x14ac:dyDescent="0.2">
      <c r="A233" t="s">
        <v>865</v>
      </c>
      <c r="B233">
        <v>99.69</v>
      </c>
      <c r="C233">
        <v>99.33</v>
      </c>
      <c r="D233">
        <v>28.99</v>
      </c>
      <c r="E233" t="s">
        <v>104</v>
      </c>
      <c r="F233">
        <v>70.34</v>
      </c>
    </row>
    <row r="234" spans="1:6" x14ac:dyDescent="0.2">
      <c r="A234" t="s">
        <v>866</v>
      </c>
      <c r="B234">
        <v>99.69</v>
      </c>
      <c r="C234">
        <v>99.36</v>
      </c>
      <c r="D234">
        <v>28.97</v>
      </c>
      <c r="E234" t="s">
        <v>104</v>
      </c>
      <c r="F234">
        <v>70.39</v>
      </c>
    </row>
    <row r="235" spans="1:6" x14ac:dyDescent="0.2">
      <c r="A235" t="s">
        <v>867</v>
      </c>
      <c r="B235">
        <v>99.69</v>
      </c>
      <c r="C235">
        <v>99.17</v>
      </c>
      <c r="D235">
        <v>29.59</v>
      </c>
      <c r="E235" t="s">
        <v>104</v>
      </c>
      <c r="F235">
        <v>69.58</v>
      </c>
    </row>
    <row r="236" spans="1:6" x14ac:dyDescent="0.2">
      <c r="A236" t="s">
        <v>868</v>
      </c>
      <c r="B236">
        <v>99.68</v>
      </c>
      <c r="C236">
        <v>99.33</v>
      </c>
      <c r="D236">
        <v>29.38</v>
      </c>
      <c r="E236" t="s">
        <v>104</v>
      </c>
      <c r="F236">
        <v>69.94</v>
      </c>
    </row>
    <row r="237" spans="1:6" x14ac:dyDescent="0.2">
      <c r="A237" t="s">
        <v>869</v>
      </c>
      <c r="B237">
        <v>99.69</v>
      </c>
      <c r="C237">
        <v>99.33</v>
      </c>
      <c r="D237">
        <v>29.2</v>
      </c>
      <c r="E237" t="s">
        <v>104</v>
      </c>
      <c r="F237">
        <v>70.14</v>
      </c>
    </row>
    <row r="238" spans="1:6" x14ac:dyDescent="0.2">
      <c r="A238" t="s">
        <v>870</v>
      </c>
      <c r="B238">
        <v>99.7</v>
      </c>
      <c r="C238">
        <v>99.4</v>
      </c>
      <c r="D238">
        <v>29.36</v>
      </c>
      <c r="E238" t="s">
        <v>104</v>
      </c>
      <c r="F238">
        <v>70.040000000000006</v>
      </c>
    </row>
    <row r="239" spans="1:6" x14ac:dyDescent="0.2">
      <c r="A239" t="s">
        <v>871</v>
      </c>
      <c r="B239">
        <v>99.68</v>
      </c>
      <c r="C239">
        <v>99.36</v>
      </c>
      <c r="D239">
        <v>29.06</v>
      </c>
      <c r="E239" t="s">
        <v>104</v>
      </c>
      <c r="F239">
        <v>70.3</v>
      </c>
    </row>
    <row r="240" spans="1:6" x14ac:dyDescent="0.2">
      <c r="A240" t="s">
        <v>872</v>
      </c>
      <c r="B240">
        <v>99.69</v>
      </c>
      <c r="C240">
        <v>99.46</v>
      </c>
      <c r="D240">
        <v>28.97</v>
      </c>
      <c r="E240" t="s">
        <v>104</v>
      </c>
      <c r="F240">
        <v>70.489999999999995</v>
      </c>
    </row>
    <row r="241" spans="1:6" x14ac:dyDescent="0.2">
      <c r="A241" t="s">
        <v>786</v>
      </c>
      <c r="B241">
        <v>99.69</v>
      </c>
      <c r="C241">
        <v>99.3</v>
      </c>
      <c r="D241">
        <v>28.88</v>
      </c>
      <c r="E241" t="s">
        <v>104</v>
      </c>
      <c r="F241">
        <v>70.42</v>
      </c>
    </row>
    <row r="242" spans="1:6" x14ac:dyDescent="0.2">
      <c r="A242" t="s">
        <v>873</v>
      </c>
      <c r="B242">
        <v>99.71</v>
      </c>
      <c r="C242">
        <v>99.37</v>
      </c>
      <c r="D242">
        <v>28.87</v>
      </c>
      <c r="E242" t="s">
        <v>104</v>
      </c>
      <c r="F242">
        <v>70.489999999999995</v>
      </c>
    </row>
    <row r="243" spans="1:6" x14ac:dyDescent="0.2">
      <c r="A243" t="s">
        <v>874</v>
      </c>
      <c r="B243">
        <v>99.69</v>
      </c>
      <c r="C243">
        <v>99.46</v>
      </c>
      <c r="D243">
        <v>28.92</v>
      </c>
      <c r="E243" t="s">
        <v>104</v>
      </c>
      <c r="F243">
        <v>70.540000000000006</v>
      </c>
    </row>
    <row r="244" spans="1:6" x14ac:dyDescent="0.2">
      <c r="A244" t="s">
        <v>875</v>
      </c>
      <c r="B244">
        <v>99.69</v>
      </c>
      <c r="C244">
        <v>99.38</v>
      </c>
      <c r="D244">
        <v>28.85</v>
      </c>
      <c r="E244" t="s">
        <v>104</v>
      </c>
      <c r="F244">
        <v>70.53</v>
      </c>
    </row>
    <row r="245" spans="1:6" x14ac:dyDescent="0.2">
      <c r="A245" t="s">
        <v>876</v>
      </c>
      <c r="B245">
        <v>99.72</v>
      </c>
      <c r="C245">
        <v>99.18</v>
      </c>
      <c r="D245">
        <v>29.56</v>
      </c>
      <c r="E245" t="s">
        <v>104</v>
      </c>
      <c r="F245">
        <v>69.62</v>
      </c>
    </row>
    <row r="246" spans="1:6" x14ac:dyDescent="0.2">
      <c r="A246" t="s">
        <v>877</v>
      </c>
      <c r="B246">
        <v>99.7</v>
      </c>
      <c r="C246">
        <v>99.25</v>
      </c>
      <c r="D246">
        <v>29.65</v>
      </c>
      <c r="E246" t="s">
        <v>104</v>
      </c>
      <c r="F246">
        <v>69.599999999999994</v>
      </c>
    </row>
    <row r="247" spans="1:6" x14ac:dyDescent="0.2">
      <c r="A247" t="s">
        <v>878</v>
      </c>
      <c r="B247">
        <v>99.68</v>
      </c>
      <c r="C247">
        <v>99.31</v>
      </c>
      <c r="D247">
        <v>29.36</v>
      </c>
      <c r="E247" t="s">
        <v>104</v>
      </c>
      <c r="F247">
        <v>69.95</v>
      </c>
    </row>
    <row r="248" spans="1:6" x14ac:dyDescent="0.2">
      <c r="A248" t="s">
        <v>879</v>
      </c>
      <c r="B248">
        <v>99.69</v>
      </c>
      <c r="C248">
        <v>99.36</v>
      </c>
      <c r="D248">
        <v>29.17</v>
      </c>
      <c r="E248" t="s">
        <v>104</v>
      </c>
      <c r="F248">
        <v>70.19</v>
      </c>
    </row>
    <row r="249" spans="1:6" x14ac:dyDescent="0.2">
      <c r="A249" t="s">
        <v>880</v>
      </c>
      <c r="B249">
        <v>99.69</v>
      </c>
      <c r="C249">
        <v>99.31</v>
      </c>
      <c r="D249">
        <v>28.93</v>
      </c>
      <c r="E249" t="s">
        <v>104</v>
      </c>
      <c r="F249">
        <v>70.38</v>
      </c>
    </row>
    <row r="250" spans="1:6" x14ac:dyDescent="0.2">
      <c r="A250" t="s">
        <v>881</v>
      </c>
      <c r="B250">
        <v>99.69</v>
      </c>
      <c r="C250">
        <v>99.35</v>
      </c>
      <c r="D250">
        <v>28.67</v>
      </c>
      <c r="E250" t="s">
        <v>104</v>
      </c>
      <c r="F250">
        <v>70.680000000000007</v>
      </c>
    </row>
    <row r="251" spans="1:6" x14ac:dyDescent="0.2">
      <c r="A251" t="s">
        <v>882</v>
      </c>
      <c r="B251">
        <v>99.69</v>
      </c>
      <c r="C251">
        <v>99.34</v>
      </c>
      <c r="D251">
        <v>28.46</v>
      </c>
      <c r="E251" t="s">
        <v>104</v>
      </c>
      <c r="F251">
        <v>70.89</v>
      </c>
    </row>
    <row r="252" spans="1:6" x14ac:dyDescent="0.2">
      <c r="A252" t="s">
        <v>883</v>
      </c>
      <c r="B252">
        <v>99.68</v>
      </c>
      <c r="C252">
        <v>99.43</v>
      </c>
      <c r="D252">
        <v>28.92</v>
      </c>
      <c r="E252" t="s">
        <v>104</v>
      </c>
      <c r="F252">
        <v>70.510000000000005</v>
      </c>
    </row>
    <row r="253" spans="1:6" x14ac:dyDescent="0.2">
      <c r="A253" t="s">
        <v>884</v>
      </c>
      <c r="B253">
        <v>99.68</v>
      </c>
      <c r="C253">
        <v>99.43</v>
      </c>
      <c r="D253">
        <v>28.87</v>
      </c>
      <c r="E253" t="s">
        <v>104</v>
      </c>
      <c r="F253">
        <v>70.55</v>
      </c>
    </row>
    <row r="254" spans="1:6" x14ac:dyDescent="0.2">
      <c r="A254" t="s">
        <v>885</v>
      </c>
      <c r="B254">
        <v>99.69</v>
      </c>
      <c r="C254">
        <v>99.41</v>
      </c>
      <c r="D254">
        <v>28.71</v>
      </c>
      <c r="E254" t="s">
        <v>104</v>
      </c>
      <c r="F254">
        <v>70.7</v>
      </c>
    </row>
    <row r="255" spans="1:6" x14ac:dyDescent="0.2">
      <c r="A255" t="s">
        <v>886</v>
      </c>
      <c r="B255">
        <v>99.69</v>
      </c>
      <c r="C255">
        <v>99.37</v>
      </c>
      <c r="D255">
        <v>28.9</v>
      </c>
      <c r="E255" t="s">
        <v>104</v>
      </c>
      <c r="F255">
        <v>70.47</v>
      </c>
    </row>
    <row r="256" spans="1:6" x14ac:dyDescent="0.2">
      <c r="A256" t="s">
        <v>887</v>
      </c>
      <c r="B256">
        <v>99.7</v>
      </c>
      <c r="C256">
        <v>99.4</v>
      </c>
      <c r="D256">
        <v>28.67</v>
      </c>
      <c r="E256" t="s">
        <v>104</v>
      </c>
      <c r="F256">
        <v>70.72</v>
      </c>
    </row>
    <row r="257" spans="1:6" x14ac:dyDescent="0.2">
      <c r="A257" t="s">
        <v>888</v>
      </c>
      <c r="B257">
        <v>99.68</v>
      </c>
      <c r="C257">
        <v>99.3</v>
      </c>
      <c r="D257">
        <v>28.64</v>
      </c>
      <c r="E257" t="s">
        <v>104</v>
      </c>
      <c r="F257">
        <v>70.66</v>
      </c>
    </row>
    <row r="258" spans="1:6" x14ac:dyDescent="0.2">
      <c r="A258" t="s">
        <v>889</v>
      </c>
      <c r="B258">
        <v>99.69</v>
      </c>
      <c r="C258">
        <v>99.4</v>
      </c>
      <c r="D258">
        <v>28.59</v>
      </c>
      <c r="E258" t="s">
        <v>104</v>
      </c>
      <c r="F258">
        <v>70.81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A223" sqref="A223:XFD223"/>
    </sheetView>
  </sheetViews>
  <sheetFormatPr defaultRowHeight="12.75" x14ac:dyDescent="0.2"/>
  <cols>
    <col min="1" max="1" width="28.28515625" bestFit="1" customWidth="1"/>
  </cols>
  <sheetData>
    <row r="1" spans="1:11" x14ac:dyDescent="0.2">
      <c r="A1" t="s">
        <v>97</v>
      </c>
      <c r="B1" s="12" t="s">
        <v>313</v>
      </c>
      <c r="C1" s="12" t="s">
        <v>314</v>
      </c>
      <c r="D1" s="12" t="s">
        <v>315</v>
      </c>
      <c r="E1" s="12" t="s">
        <v>316</v>
      </c>
      <c r="F1" s="12" t="s">
        <v>118</v>
      </c>
      <c r="G1" s="12" t="s">
        <v>317</v>
      </c>
      <c r="H1" s="12" t="s">
        <v>318</v>
      </c>
      <c r="I1" s="12" t="s">
        <v>319</v>
      </c>
      <c r="J1" t="s">
        <v>1008</v>
      </c>
      <c r="K1" t="s">
        <v>1009</v>
      </c>
    </row>
    <row r="2" spans="1:11" x14ac:dyDescent="0.2">
      <c r="A2" s="12" t="s">
        <v>60</v>
      </c>
      <c r="B2" s="12">
        <v>1.875</v>
      </c>
      <c r="C2" s="12">
        <v>3.51</v>
      </c>
      <c r="D2" s="12">
        <v>6.9509999999999996</v>
      </c>
      <c r="E2" s="12">
        <v>14.351000000000001</v>
      </c>
      <c r="F2" s="12">
        <v>48.89</v>
      </c>
      <c r="G2" s="12">
        <v>6.7889999999999997</v>
      </c>
      <c r="H2" s="12">
        <v>2.3679999999999999</v>
      </c>
      <c r="I2" s="12">
        <v>15.266999999999999</v>
      </c>
    </row>
    <row r="3" spans="1:11" x14ac:dyDescent="0.2">
      <c r="A3" s="12" t="s">
        <v>19</v>
      </c>
      <c r="B3" s="12">
        <v>4.8070000000000004</v>
      </c>
      <c r="C3" s="12">
        <v>12.718999999999999</v>
      </c>
      <c r="D3" s="12">
        <v>15.955</v>
      </c>
      <c r="E3" s="12">
        <v>23.196000000000002</v>
      </c>
      <c r="F3" s="12">
        <v>40.533000000000001</v>
      </c>
      <c r="G3" s="12">
        <v>0.97599999999999998</v>
      </c>
      <c r="H3" s="12" t="s">
        <v>320</v>
      </c>
      <c r="I3" s="12">
        <v>1.8140000000000001</v>
      </c>
    </row>
    <row r="4" spans="1:11" x14ac:dyDescent="0.2">
      <c r="A4" s="12" t="s">
        <v>20</v>
      </c>
      <c r="B4" s="12" t="s">
        <v>320</v>
      </c>
      <c r="C4" s="12">
        <v>0.46400000000000002</v>
      </c>
      <c r="D4" s="12">
        <v>5.7539999999999996</v>
      </c>
      <c r="E4" s="12">
        <v>16.661999999999999</v>
      </c>
      <c r="F4" s="12">
        <v>71.605000000000004</v>
      </c>
      <c r="G4" s="12">
        <v>5.1340000000000003</v>
      </c>
      <c r="H4" s="12" t="s">
        <v>320</v>
      </c>
      <c r="I4" s="12">
        <v>0.38100000000000001</v>
      </c>
    </row>
    <row r="5" spans="1:11" x14ac:dyDescent="0.2">
      <c r="A5" s="12" t="s">
        <v>21</v>
      </c>
      <c r="B5" s="12" t="s">
        <v>320</v>
      </c>
      <c r="C5" s="12" t="s">
        <v>104</v>
      </c>
      <c r="D5" s="12">
        <v>3.5529999999999999</v>
      </c>
      <c r="E5" s="12">
        <v>7.36</v>
      </c>
      <c r="F5" s="12">
        <v>57.841000000000001</v>
      </c>
      <c r="G5" s="12">
        <v>26</v>
      </c>
      <c r="H5" s="12">
        <v>4.3630000000000004</v>
      </c>
      <c r="I5" s="12">
        <v>0.60699999999999998</v>
      </c>
    </row>
    <row r="6" spans="1:11" x14ac:dyDescent="0.2">
      <c r="A6" s="12" t="s">
        <v>22</v>
      </c>
      <c r="B6" s="12">
        <v>1.546</v>
      </c>
      <c r="C6" s="12">
        <v>4.3570000000000002</v>
      </c>
      <c r="D6" s="12">
        <v>8.5839999999999996</v>
      </c>
      <c r="E6" s="12">
        <v>17.486999999999998</v>
      </c>
      <c r="F6" s="12">
        <v>58.634999999999998</v>
      </c>
      <c r="G6" s="12">
        <v>7.7590000000000003</v>
      </c>
      <c r="H6" s="12">
        <v>1.2410000000000001</v>
      </c>
      <c r="I6" s="12">
        <v>0.39100000000000001</v>
      </c>
    </row>
    <row r="7" spans="1:11" x14ac:dyDescent="0.2">
      <c r="A7" s="12" t="s">
        <v>59</v>
      </c>
      <c r="B7" s="12">
        <v>1.0169999999999999</v>
      </c>
      <c r="C7" s="12">
        <v>3.3050000000000002</v>
      </c>
      <c r="D7" s="12">
        <v>6.8140000000000001</v>
      </c>
      <c r="E7" s="12">
        <v>12.04</v>
      </c>
      <c r="F7" s="12">
        <v>51.9</v>
      </c>
      <c r="G7" s="12">
        <v>6.9740000000000002</v>
      </c>
      <c r="H7" s="12">
        <v>2.202</v>
      </c>
      <c r="I7" s="12">
        <v>15.747</v>
      </c>
    </row>
    <row r="8" spans="1:11" x14ac:dyDescent="0.2">
      <c r="A8" s="12" t="s">
        <v>23</v>
      </c>
      <c r="B8" s="12">
        <v>5.8220000000000001</v>
      </c>
      <c r="C8" s="12">
        <v>14.135</v>
      </c>
      <c r="D8" s="12">
        <v>15.617000000000001</v>
      </c>
      <c r="E8" s="12">
        <v>18.611999999999998</v>
      </c>
      <c r="F8" s="12">
        <v>43.01</v>
      </c>
      <c r="G8" s="12">
        <v>0.95199999999999996</v>
      </c>
      <c r="H8" s="12">
        <v>1.0469999999999999</v>
      </c>
      <c r="I8" s="12">
        <v>0.80500000000000005</v>
      </c>
    </row>
    <row r="9" spans="1:11" x14ac:dyDescent="0.2">
      <c r="A9" s="12" t="s">
        <v>24</v>
      </c>
      <c r="B9" s="12" t="s">
        <v>320</v>
      </c>
      <c r="C9" s="12">
        <v>0.75700000000000001</v>
      </c>
      <c r="D9" s="12">
        <v>6.2149999999999999</v>
      </c>
      <c r="E9" s="12">
        <v>15.237</v>
      </c>
      <c r="F9" s="12">
        <v>72.656000000000006</v>
      </c>
      <c r="G9" s="12">
        <v>4.59</v>
      </c>
      <c r="H9" s="12" t="s">
        <v>320</v>
      </c>
      <c r="I9" s="12">
        <v>0.54600000000000004</v>
      </c>
    </row>
    <row r="10" spans="1:11" x14ac:dyDescent="0.2">
      <c r="A10" s="12" t="s">
        <v>25</v>
      </c>
      <c r="B10" s="12" t="s">
        <v>320</v>
      </c>
      <c r="C10" s="12" t="s">
        <v>104</v>
      </c>
      <c r="D10" s="12">
        <v>3.633</v>
      </c>
      <c r="E10" s="12">
        <v>7.3120000000000003</v>
      </c>
      <c r="F10" s="12">
        <v>65.287999999999997</v>
      </c>
      <c r="G10" s="12">
        <v>22.190999999999999</v>
      </c>
      <c r="H10" s="12">
        <v>1.071</v>
      </c>
      <c r="I10" s="12">
        <v>0.32300000000000001</v>
      </c>
    </row>
    <row r="11" spans="1:11" x14ac:dyDescent="0.2">
      <c r="A11" s="12" t="s">
        <v>27</v>
      </c>
      <c r="B11" s="12" t="s">
        <v>320</v>
      </c>
      <c r="C11" s="12" t="s">
        <v>320</v>
      </c>
      <c r="D11" s="12" t="s">
        <v>320</v>
      </c>
      <c r="E11" s="12" t="s">
        <v>320</v>
      </c>
      <c r="F11" s="12">
        <v>0.40799999999999997</v>
      </c>
      <c r="G11" s="12" t="s">
        <v>104</v>
      </c>
      <c r="H11" s="12">
        <v>4.0250000000000004</v>
      </c>
      <c r="I11" s="12">
        <v>95.269000000000005</v>
      </c>
    </row>
    <row r="12" spans="1:11" x14ac:dyDescent="0.2">
      <c r="A12" s="12" t="s">
        <v>29</v>
      </c>
      <c r="B12" s="12" t="s">
        <v>320</v>
      </c>
      <c r="C12" s="12">
        <v>0.30599999999999999</v>
      </c>
      <c r="D12" s="12">
        <v>3.3809999999999998</v>
      </c>
      <c r="E12" s="12">
        <v>6.4349999999999996</v>
      </c>
      <c r="F12" s="12">
        <v>59.485999999999997</v>
      </c>
      <c r="G12" s="12">
        <v>22.018999999999998</v>
      </c>
      <c r="H12" s="12">
        <v>5.4050000000000002</v>
      </c>
      <c r="I12" s="12">
        <v>2.968</v>
      </c>
    </row>
    <row r="13" spans="1:11" x14ac:dyDescent="0.2">
      <c r="A13" t="s">
        <v>119</v>
      </c>
      <c r="B13">
        <v>1.52</v>
      </c>
      <c r="C13">
        <v>7.34</v>
      </c>
      <c r="D13">
        <v>4.87</v>
      </c>
      <c r="E13">
        <v>12.57</v>
      </c>
      <c r="F13">
        <v>59.41</v>
      </c>
      <c r="G13">
        <v>6.14</v>
      </c>
      <c r="H13">
        <v>0.92</v>
      </c>
      <c r="I13">
        <v>0.14000000000000001</v>
      </c>
      <c r="J13" s="12"/>
    </row>
    <row r="14" spans="1:11" x14ac:dyDescent="0.2">
      <c r="A14" t="s">
        <v>119</v>
      </c>
      <c r="B14">
        <v>1.44</v>
      </c>
      <c r="C14">
        <v>7.19</v>
      </c>
      <c r="D14">
        <v>7.02</v>
      </c>
      <c r="E14">
        <v>12.56</v>
      </c>
      <c r="F14">
        <v>59.45</v>
      </c>
      <c r="G14">
        <v>6.08</v>
      </c>
      <c r="H14">
        <v>1.24</v>
      </c>
      <c r="I14">
        <v>0.36</v>
      </c>
    </row>
    <row r="15" spans="1:11" x14ac:dyDescent="0.2">
      <c r="A15" s="12" t="s">
        <v>141</v>
      </c>
      <c r="B15" s="12">
        <v>5.2830000000000004</v>
      </c>
      <c r="C15" s="12">
        <v>14.605</v>
      </c>
      <c r="D15" s="12">
        <v>25.849</v>
      </c>
      <c r="E15" s="12">
        <v>9.4019999999999992</v>
      </c>
      <c r="F15" s="12">
        <v>41.203000000000003</v>
      </c>
      <c r="G15" s="12">
        <v>2.5579999999999998</v>
      </c>
      <c r="H15" s="12">
        <v>0.308</v>
      </c>
      <c r="I15" s="12">
        <v>0.79300000000000004</v>
      </c>
    </row>
    <row r="16" spans="1:11" x14ac:dyDescent="0.2">
      <c r="A16" s="12" t="s">
        <v>142</v>
      </c>
      <c r="B16" s="12" t="s">
        <v>320</v>
      </c>
      <c r="C16" s="12">
        <v>0.57299999999999995</v>
      </c>
      <c r="D16" s="12">
        <v>12.239000000000001</v>
      </c>
      <c r="E16" s="12">
        <v>8.9870000000000001</v>
      </c>
      <c r="F16" s="12">
        <v>67.811999999999998</v>
      </c>
      <c r="G16" s="12">
        <v>10.167</v>
      </c>
      <c r="H16" s="12" t="s">
        <v>320</v>
      </c>
      <c r="I16" s="12" t="s">
        <v>104</v>
      </c>
    </row>
    <row r="17" spans="1:9" x14ac:dyDescent="0.2">
      <c r="A17" s="12" t="s">
        <v>143</v>
      </c>
      <c r="B17" s="12" t="s">
        <v>320</v>
      </c>
      <c r="C17" s="12" t="s">
        <v>104</v>
      </c>
      <c r="D17" s="12">
        <v>3.246</v>
      </c>
      <c r="E17" s="12">
        <v>6.4480000000000004</v>
      </c>
      <c r="F17" s="12">
        <v>50.338999999999999</v>
      </c>
      <c r="G17" s="12">
        <v>38.35</v>
      </c>
      <c r="H17" s="12">
        <v>1.1200000000000001</v>
      </c>
      <c r="I17" s="12">
        <v>0.36399999999999999</v>
      </c>
    </row>
    <row r="18" spans="1:9" x14ac:dyDescent="0.2">
      <c r="A18" s="12" t="s">
        <v>144</v>
      </c>
      <c r="B18" s="12" t="s">
        <v>104</v>
      </c>
      <c r="C18" s="12" t="s">
        <v>104</v>
      </c>
      <c r="D18" s="12" t="s">
        <v>320</v>
      </c>
      <c r="E18" s="12">
        <v>1.306</v>
      </c>
      <c r="F18" s="12">
        <v>20.843</v>
      </c>
      <c r="G18" s="12">
        <v>26.693000000000001</v>
      </c>
      <c r="H18" s="12">
        <v>50.938000000000002</v>
      </c>
      <c r="I18" s="12" t="s">
        <v>320</v>
      </c>
    </row>
    <row r="19" spans="1:9" x14ac:dyDescent="0.2">
      <c r="A19" s="12" t="s">
        <v>145</v>
      </c>
      <c r="B19" s="12" t="s">
        <v>320</v>
      </c>
      <c r="C19" s="12" t="s">
        <v>320</v>
      </c>
      <c r="D19" s="12" t="s">
        <v>104</v>
      </c>
      <c r="E19" s="12" t="s">
        <v>320</v>
      </c>
      <c r="F19" s="12" t="s">
        <v>320</v>
      </c>
      <c r="G19" s="12">
        <v>0.41099999999999998</v>
      </c>
      <c r="H19" s="12">
        <v>3.5739999999999998</v>
      </c>
      <c r="I19" s="12">
        <v>95.756</v>
      </c>
    </row>
    <row r="20" spans="1:9" x14ac:dyDescent="0.2">
      <c r="A20" s="12" t="s">
        <v>146</v>
      </c>
      <c r="B20" s="12" t="s">
        <v>320</v>
      </c>
      <c r="C20" s="12" t="s">
        <v>320</v>
      </c>
      <c r="D20" s="12" t="s">
        <v>320</v>
      </c>
      <c r="E20" s="12" t="s">
        <v>104</v>
      </c>
      <c r="F20" s="12">
        <v>0.86799999999999999</v>
      </c>
      <c r="G20" s="12">
        <v>0.497</v>
      </c>
      <c r="H20" s="12">
        <v>0.79200000000000004</v>
      </c>
      <c r="I20" s="12">
        <v>97.686999999999998</v>
      </c>
    </row>
    <row r="21" spans="1:9" x14ac:dyDescent="0.2">
      <c r="A21" s="12" t="s">
        <v>174</v>
      </c>
      <c r="B21" s="12">
        <v>0.82499999999999996</v>
      </c>
      <c r="C21" s="12">
        <v>2.8540000000000001</v>
      </c>
      <c r="D21" s="12">
        <v>9.9909999999999997</v>
      </c>
      <c r="E21" s="12">
        <v>6.0049999999999999</v>
      </c>
      <c r="F21" s="12">
        <v>44.774000000000001</v>
      </c>
      <c r="G21" s="12">
        <v>14.137</v>
      </c>
      <c r="H21" s="12">
        <v>5.8570000000000002</v>
      </c>
      <c r="I21" s="12">
        <v>15.557</v>
      </c>
    </row>
    <row r="22" spans="1:9" x14ac:dyDescent="0.2">
      <c r="A22" s="12" t="s">
        <v>132</v>
      </c>
      <c r="B22" s="12">
        <v>6.82</v>
      </c>
      <c r="C22" s="12">
        <v>19.617000000000001</v>
      </c>
      <c r="D22" s="12">
        <v>27.702000000000002</v>
      </c>
      <c r="E22" s="12">
        <v>6.8179999999999996</v>
      </c>
      <c r="F22" s="12">
        <v>37.936</v>
      </c>
      <c r="G22" s="12">
        <v>0.71899999999999997</v>
      </c>
      <c r="H22" s="12" t="s">
        <v>104</v>
      </c>
      <c r="I22" s="12" t="s">
        <v>104</v>
      </c>
    </row>
    <row r="23" spans="1:9" x14ac:dyDescent="0.2">
      <c r="A23" s="12" t="s">
        <v>133</v>
      </c>
      <c r="B23" s="12" t="s">
        <v>320</v>
      </c>
      <c r="C23" s="12">
        <v>0.82399999999999995</v>
      </c>
      <c r="D23" s="12">
        <v>13.853999999999999</v>
      </c>
      <c r="E23" s="12">
        <v>7.42</v>
      </c>
      <c r="F23" s="12">
        <v>71.486999999999995</v>
      </c>
      <c r="G23" s="12">
        <v>6.18</v>
      </c>
      <c r="H23" s="12" t="s">
        <v>320</v>
      </c>
      <c r="I23" s="12" t="s">
        <v>104</v>
      </c>
    </row>
    <row r="24" spans="1:9" x14ac:dyDescent="0.2">
      <c r="A24" s="12" t="s">
        <v>134</v>
      </c>
      <c r="B24" s="12" t="s">
        <v>320</v>
      </c>
      <c r="C24" s="12" t="s">
        <v>320</v>
      </c>
      <c r="D24" s="12" t="s">
        <v>320</v>
      </c>
      <c r="E24" s="12">
        <v>13.113</v>
      </c>
      <c r="F24" s="12">
        <v>54.869</v>
      </c>
      <c r="G24" s="12">
        <v>23.044</v>
      </c>
      <c r="H24" s="12">
        <v>8.9749999999999996</v>
      </c>
      <c r="I24" s="12" t="s">
        <v>320</v>
      </c>
    </row>
    <row r="25" spans="1:9" x14ac:dyDescent="0.2">
      <c r="A25" s="12" t="s">
        <v>135</v>
      </c>
      <c r="B25" s="12" t="s">
        <v>320</v>
      </c>
      <c r="C25" s="12" t="s">
        <v>320</v>
      </c>
      <c r="D25" s="12" t="s">
        <v>320</v>
      </c>
      <c r="E25" s="12" t="s">
        <v>320</v>
      </c>
      <c r="F25" s="12">
        <v>0.33600000000000002</v>
      </c>
      <c r="G25" s="12" t="s">
        <v>104</v>
      </c>
      <c r="H25" s="12">
        <v>3.895</v>
      </c>
      <c r="I25" s="12">
        <v>95.527000000000001</v>
      </c>
    </row>
    <row r="26" spans="1:9" x14ac:dyDescent="0.2">
      <c r="A26" s="12" t="s">
        <v>147</v>
      </c>
      <c r="B26" s="12">
        <v>1.0069999999999999</v>
      </c>
      <c r="C26" s="12">
        <v>4.1349999999999998</v>
      </c>
      <c r="D26" s="12">
        <v>15.442</v>
      </c>
      <c r="E26" s="12">
        <v>6.7370000000000001</v>
      </c>
      <c r="F26" s="12">
        <v>61.875999999999998</v>
      </c>
      <c r="G26" s="12">
        <v>7.226</v>
      </c>
      <c r="H26" s="12">
        <v>0.88800000000000001</v>
      </c>
      <c r="I26" s="12">
        <v>2.69</v>
      </c>
    </row>
    <row r="27" spans="1:9" x14ac:dyDescent="0.2">
      <c r="A27" s="12" t="s">
        <v>150</v>
      </c>
      <c r="B27" s="12">
        <v>0.84499999999999997</v>
      </c>
      <c r="C27" s="12">
        <v>3.9889999999999999</v>
      </c>
      <c r="D27" s="12">
        <v>15.05</v>
      </c>
      <c r="E27" s="12">
        <v>6.53</v>
      </c>
      <c r="F27" s="12">
        <v>61.024000000000001</v>
      </c>
      <c r="G27" s="12">
        <v>7.016</v>
      </c>
      <c r="H27" s="12">
        <v>0.77900000000000003</v>
      </c>
      <c r="I27" s="12">
        <v>4.7670000000000003</v>
      </c>
    </row>
    <row r="28" spans="1:9" x14ac:dyDescent="0.2">
      <c r="A28" s="12" t="s">
        <v>154</v>
      </c>
      <c r="B28" s="12" t="s">
        <v>320</v>
      </c>
      <c r="C28" s="12" t="s">
        <v>320</v>
      </c>
      <c r="D28" s="12" t="s">
        <v>320</v>
      </c>
      <c r="E28" s="12" t="s">
        <v>320</v>
      </c>
      <c r="F28" s="12">
        <v>0.309</v>
      </c>
      <c r="G28" s="12" t="s">
        <v>104</v>
      </c>
      <c r="H28" s="12">
        <v>4.8029999999999999</v>
      </c>
      <c r="I28" s="12">
        <v>94.63</v>
      </c>
    </row>
    <row r="29" spans="1:9" x14ac:dyDescent="0.2">
      <c r="A29" s="12" t="s">
        <v>159</v>
      </c>
      <c r="B29" s="12">
        <v>0.82099999999999995</v>
      </c>
      <c r="C29" s="12">
        <v>3.9009999999999998</v>
      </c>
      <c r="D29" s="12">
        <v>15.029</v>
      </c>
      <c r="E29" s="12">
        <v>6.6470000000000002</v>
      </c>
      <c r="F29" s="12">
        <v>61.433999999999997</v>
      </c>
      <c r="G29" s="12">
        <v>7.016</v>
      </c>
      <c r="H29" s="12">
        <v>0.89600000000000002</v>
      </c>
      <c r="I29" s="12">
        <v>4.2560000000000002</v>
      </c>
    </row>
    <row r="30" spans="1:9" x14ac:dyDescent="0.2">
      <c r="A30" s="12" t="s">
        <v>162</v>
      </c>
      <c r="B30" s="12">
        <v>1.081</v>
      </c>
      <c r="C30" s="12">
        <v>4.0410000000000004</v>
      </c>
      <c r="D30" s="12">
        <v>15.044</v>
      </c>
      <c r="E30" s="12">
        <v>6.5650000000000004</v>
      </c>
      <c r="F30" s="12">
        <v>60.290999999999997</v>
      </c>
      <c r="G30" s="12">
        <v>7.2830000000000004</v>
      </c>
      <c r="H30" s="12">
        <v>1.385</v>
      </c>
      <c r="I30" s="12">
        <v>4.3090000000000002</v>
      </c>
    </row>
    <row r="31" spans="1:9" x14ac:dyDescent="0.2">
      <c r="A31" s="12" t="s">
        <v>163</v>
      </c>
      <c r="B31" s="12">
        <v>1.6379999999999999</v>
      </c>
      <c r="C31" s="12">
        <v>4.2729999999999997</v>
      </c>
      <c r="D31" s="12">
        <v>15.082000000000001</v>
      </c>
      <c r="E31" s="12">
        <v>6.6379999999999999</v>
      </c>
      <c r="F31" s="12">
        <v>59.012999999999998</v>
      </c>
      <c r="G31" s="12">
        <v>7.633</v>
      </c>
      <c r="H31" s="12">
        <v>2.0819999999999999</v>
      </c>
      <c r="I31" s="12">
        <v>3.6389999999999998</v>
      </c>
    </row>
    <row r="32" spans="1:9" x14ac:dyDescent="0.2">
      <c r="A32" s="12" t="s">
        <v>164</v>
      </c>
      <c r="B32" s="12" t="s">
        <v>104</v>
      </c>
      <c r="C32" s="12">
        <v>0.79900000000000004</v>
      </c>
      <c r="D32" s="12">
        <v>2.1349999999999998</v>
      </c>
      <c r="E32" s="12">
        <v>4.0960000000000001</v>
      </c>
      <c r="F32" s="12">
        <v>20.306000000000001</v>
      </c>
      <c r="G32" s="12">
        <v>3.2530000000000001</v>
      </c>
      <c r="H32" s="12">
        <v>3.7549999999999999</v>
      </c>
      <c r="I32" s="12">
        <v>65.521000000000001</v>
      </c>
    </row>
    <row r="33" spans="1:9" x14ac:dyDescent="0.2">
      <c r="A33" s="12" t="s">
        <v>165</v>
      </c>
      <c r="B33" s="12">
        <v>1.0589999999999999</v>
      </c>
      <c r="C33" s="12">
        <v>3.47</v>
      </c>
      <c r="D33" s="12">
        <v>12.853999999999999</v>
      </c>
      <c r="E33" s="12">
        <v>5.516</v>
      </c>
      <c r="F33" s="12">
        <v>51.481999999999999</v>
      </c>
      <c r="G33" s="12">
        <v>6.7409999999999997</v>
      </c>
      <c r="H33" s="12">
        <v>2.254</v>
      </c>
      <c r="I33" s="12">
        <v>16.625</v>
      </c>
    </row>
    <row r="34" spans="1:9" x14ac:dyDescent="0.2">
      <c r="A34" s="12" t="s">
        <v>177</v>
      </c>
      <c r="B34" s="12">
        <v>1.331</v>
      </c>
      <c r="C34" s="12">
        <v>3.77</v>
      </c>
      <c r="D34" s="12">
        <v>12.147</v>
      </c>
      <c r="E34" s="12">
        <v>7.9210000000000003</v>
      </c>
      <c r="F34" s="12">
        <v>53.023000000000003</v>
      </c>
      <c r="G34" s="12">
        <v>15.779</v>
      </c>
      <c r="H34" s="12">
        <v>5.2880000000000003</v>
      </c>
      <c r="I34" s="12">
        <v>0.74099999999999999</v>
      </c>
    </row>
    <row r="35" spans="1:9" x14ac:dyDescent="0.2">
      <c r="A35" s="12" t="s">
        <v>178</v>
      </c>
      <c r="B35" s="12">
        <v>1.53</v>
      </c>
      <c r="C35" s="12">
        <v>3.8519999999999999</v>
      </c>
      <c r="D35" s="12">
        <v>12.111000000000001</v>
      </c>
      <c r="E35" s="12">
        <v>7.7450000000000001</v>
      </c>
      <c r="F35" s="12">
        <v>52.491999999999997</v>
      </c>
      <c r="G35" s="12">
        <v>15.823</v>
      </c>
      <c r="H35" s="12">
        <v>5.8570000000000002</v>
      </c>
      <c r="I35" s="12">
        <v>0.59</v>
      </c>
    </row>
    <row r="36" spans="1:9" x14ac:dyDescent="0.2">
      <c r="A36" s="12" t="s">
        <v>179</v>
      </c>
      <c r="B36" s="12">
        <v>1.4450000000000001</v>
      </c>
      <c r="C36" s="12">
        <v>3.2120000000000002</v>
      </c>
      <c r="D36" s="12">
        <v>6.0039999999999996</v>
      </c>
      <c r="E36" s="12">
        <v>10.378</v>
      </c>
      <c r="F36" s="12">
        <v>43.786999999999999</v>
      </c>
      <c r="G36" s="12">
        <v>13.427</v>
      </c>
      <c r="H36" s="12">
        <v>5.66</v>
      </c>
      <c r="I36" s="12">
        <v>16.087</v>
      </c>
    </row>
    <row r="37" spans="1:9" x14ac:dyDescent="0.2">
      <c r="A37" s="12" t="s">
        <v>321</v>
      </c>
      <c r="B37" s="12">
        <v>3.7250000000000001</v>
      </c>
      <c r="C37" s="12">
        <v>7.3769999999999998</v>
      </c>
      <c r="D37" s="12">
        <v>6.6319999999999997</v>
      </c>
      <c r="E37" s="12">
        <v>12.451000000000001</v>
      </c>
      <c r="F37" s="12">
        <v>59.881</v>
      </c>
      <c r="G37" s="12">
        <v>6.3949999999999996</v>
      </c>
      <c r="H37" s="12">
        <v>3.4609999999999999</v>
      </c>
      <c r="I37" s="12" t="s">
        <v>320</v>
      </c>
    </row>
    <row r="38" spans="1:9" x14ac:dyDescent="0.2">
      <c r="A38" s="12" t="s">
        <v>182</v>
      </c>
      <c r="B38" s="12">
        <v>3.3340000000000001</v>
      </c>
      <c r="C38" s="12">
        <v>7.4240000000000004</v>
      </c>
      <c r="D38" s="12">
        <v>6.7910000000000004</v>
      </c>
      <c r="E38" s="12">
        <v>12.632</v>
      </c>
      <c r="F38" s="12">
        <v>60.887999999999998</v>
      </c>
      <c r="G38" s="12">
        <v>6.1790000000000003</v>
      </c>
      <c r="H38" s="12">
        <v>2.645</v>
      </c>
      <c r="I38" s="12" t="s">
        <v>104</v>
      </c>
    </row>
    <row r="39" spans="1:9" x14ac:dyDescent="0.2">
      <c r="A39" s="12" t="s">
        <v>183</v>
      </c>
      <c r="B39" s="12">
        <v>3.8250000000000002</v>
      </c>
      <c r="C39" s="12">
        <v>7.383</v>
      </c>
      <c r="D39" s="12">
        <v>6.8140000000000001</v>
      </c>
      <c r="E39" s="12">
        <v>12.481999999999999</v>
      </c>
      <c r="F39" s="12">
        <v>60.045000000000002</v>
      </c>
      <c r="G39" s="12">
        <v>6.2590000000000003</v>
      </c>
      <c r="H39" s="12">
        <v>3.0430000000000001</v>
      </c>
      <c r="I39" s="12" t="s">
        <v>104</v>
      </c>
    </row>
    <row r="40" spans="1:9" x14ac:dyDescent="0.2">
      <c r="A40" s="12" t="s">
        <v>136</v>
      </c>
      <c r="B40" s="12" t="s">
        <v>320</v>
      </c>
      <c r="C40" s="12" t="s">
        <v>320</v>
      </c>
      <c r="D40" s="12" t="s">
        <v>104</v>
      </c>
      <c r="E40" s="12">
        <v>0.34699999999999998</v>
      </c>
      <c r="F40" s="12">
        <v>1.8819999999999999</v>
      </c>
      <c r="G40" s="12">
        <v>0.65100000000000002</v>
      </c>
      <c r="H40" s="12">
        <v>0.96699999999999997</v>
      </c>
      <c r="I40" s="12">
        <v>95.822999999999993</v>
      </c>
    </row>
    <row r="41" spans="1:9" x14ac:dyDescent="0.2">
      <c r="A41" s="12" t="s">
        <v>148</v>
      </c>
      <c r="B41" s="12" t="s">
        <v>320</v>
      </c>
      <c r="C41" s="12" t="s">
        <v>320</v>
      </c>
      <c r="D41" s="12" t="s">
        <v>104</v>
      </c>
      <c r="E41" s="12" t="s">
        <v>104</v>
      </c>
      <c r="F41" s="12">
        <v>1.0209999999999999</v>
      </c>
      <c r="G41" s="12">
        <v>0.92800000000000005</v>
      </c>
      <c r="H41" s="12">
        <v>8.0109999999999992</v>
      </c>
      <c r="I41" s="12">
        <v>89.759</v>
      </c>
    </row>
    <row r="42" spans="1:9" x14ac:dyDescent="0.2">
      <c r="A42" s="12" t="s">
        <v>149</v>
      </c>
      <c r="B42" s="12" t="s">
        <v>320</v>
      </c>
      <c r="C42" s="12" t="s">
        <v>104</v>
      </c>
      <c r="D42" s="12">
        <v>0.504</v>
      </c>
      <c r="E42" s="12">
        <v>0.68700000000000006</v>
      </c>
      <c r="F42" s="12">
        <v>2.5209999999999999</v>
      </c>
      <c r="G42" s="12">
        <v>0.68400000000000005</v>
      </c>
      <c r="H42" s="12">
        <v>1.8140000000000001</v>
      </c>
      <c r="I42" s="12">
        <v>93.683000000000007</v>
      </c>
    </row>
    <row r="43" spans="1:9" x14ac:dyDescent="0.2">
      <c r="A43" s="12" t="s">
        <v>155</v>
      </c>
      <c r="B43" s="12" t="s">
        <v>320</v>
      </c>
      <c r="C43" s="12" t="s">
        <v>320</v>
      </c>
      <c r="D43" s="12" t="s">
        <v>104</v>
      </c>
      <c r="E43" s="12">
        <v>0.433</v>
      </c>
      <c r="F43" s="12">
        <v>1.6180000000000001</v>
      </c>
      <c r="G43" s="12">
        <v>0.66700000000000004</v>
      </c>
      <c r="H43" s="12">
        <v>5.2670000000000003</v>
      </c>
      <c r="I43" s="12">
        <v>91.706999999999994</v>
      </c>
    </row>
    <row r="44" spans="1:9" x14ac:dyDescent="0.2">
      <c r="A44" s="12" t="s">
        <v>160</v>
      </c>
      <c r="B44" s="12" t="s">
        <v>320</v>
      </c>
      <c r="C44" s="12" t="s">
        <v>320</v>
      </c>
      <c r="D44" s="12" t="s">
        <v>320</v>
      </c>
      <c r="E44" s="12" t="s">
        <v>104</v>
      </c>
      <c r="F44" s="12">
        <v>0.61099999999999999</v>
      </c>
      <c r="G44" s="12">
        <v>0.78200000000000003</v>
      </c>
      <c r="H44" s="12">
        <v>6.0519999999999996</v>
      </c>
      <c r="I44" s="12">
        <v>92.241</v>
      </c>
    </row>
    <row r="45" spans="1:9" x14ac:dyDescent="0.2">
      <c r="A45" s="12" t="s">
        <v>161</v>
      </c>
      <c r="B45" s="12" t="s">
        <v>320</v>
      </c>
      <c r="C45" s="12" t="s">
        <v>320</v>
      </c>
      <c r="D45" s="12" t="s">
        <v>320</v>
      </c>
      <c r="E45" s="12">
        <v>0.43099999999999999</v>
      </c>
      <c r="F45" s="12">
        <v>0.81799999999999995</v>
      </c>
      <c r="G45" s="12">
        <v>0.32300000000000001</v>
      </c>
      <c r="H45" s="12">
        <v>2.831</v>
      </c>
      <c r="I45" s="12">
        <v>95.543000000000006</v>
      </c>
    </row>
    <row r="46" spans="1:9" x14ac:dyDescent="0.2">
      <c r="A46" s="12" t="s">
        <v>322</v>
      </c>
      <c r="B46" s="12">
        <v>1.407</v>
      </c>
      <c r="C46" s="12">
        <v>3.4750000000000001</v>
      </c>
      <c r="D46" s="12">
        <v>6.19</v>
      </c>
      <c r="E46" s="12">
        <v>12.576000000000001</v>
      </c>
      <c r="F46" s="12">
        <v>42.978999999999999</v>
      </c>
      <c r="G46" s="12">
        <v>6.3280000000000003</v>
      </c>
      <c r="H46" s="12">
        <v>2.915</v>
      </c>
      <c r="I46" s="12">
        <v>24.13</v>
      </c>
    </row>
    <row r="47" spans="1:9" x14ac:dyDescent="0.2">
      <c r="A47" s="12" t="s">
        <v>323</v>
      </c>
      <c r="B47" s="12">
        <v>1.379</v>
      </c>
      <c r="C47" s="12">
        <v>3.423</v>
      </c>
      <c r="D47" s="12">
        <v>6.0990000000000002</v>
      </c>
      <c r="E47" s="12">
        <v>11.757999999999999</v>
      </c>
      <c r="F47" s="12">
        <v>46.256999999999998</v>
      </c>
      <c r="G47" s="12">
        <v>6.8970000000000002</v>
      </c>
      <c r="H47" s="12">
        <v>2.5289999999999999</v>
      </c>
      <c r="I47" s="12">
        <v>21.66</v>
      </c>
    </row>
    <row r="48" spans="1:9" x14ac:dyDescent="0.2">
      <c r="A48" s="12" t="s">
        <v>198</v>
      </c>
      <c r="B48" s="12">
        <v>1.625</v>
      </c>
      <c r="C48" s="12">
        <v>3.645</v>
      </c>
      <c r="D48" s="12">
        <v>5.94</v>
      </c>
      <c r="E48" s="12">
        <v>7.9660000000000002</v>
      </c>
      <c r="F48" s="12">
        <v>45.893000000000001</v>
      </c>
      <c r="G48" s="12">
        <v>7.8970000000000002</v>
      </c>
      <c r="H48" s="12">
        <v>3.177</v>
      </c>
      <c r="I48" s="12">
        <v>23.856000000000002</v>
      </c>
    </row>
    <row r="49" spans="1:9" x14ac:dyDescent="0.2">
      <c r="A49" s="12" t="s">
        <v>321</v>
      </c>
      <c r="B49" s="12">
        <v>3.3889999999999998</v>
      </c>
      <c r="C49" s="12">
        <v>7.38</v>
      </c>
      <c r="D49" s="12">
        <v>6.61</v>
      </c>
      <c r="E49" s="12">
        <v>12.582000000000001</v>
      </c>
      <c r="F49" s="12">
        <v>60.387999999999998</v>
      </c>
      <c r="G49" s="12">
        <v>6.5229999999999997</v>
      </c>
      <c r="H49" s="12">
        <v>3.129</v>
      </c>
      <c r="I49" s="12" t="s">
        <v>320</v>
      </c>
    </row>
    <row r="50" spans="1:9" x14ac:dyDescent="0.2">
      <c r="A50" s="12" t="s">
        <v>182</v>
      </c>
      <c r="B50" s="12">
        <v>3.2850000000000001</v>
      </c>
      <c r="C50" s="12">
        <v>7.4450000000000003</v>
      </c>
      <c r="D50" s="12">
        <v>6.6440000000000001</v>
      </c>
      <c r="E50" s="12">
        <v>12.627000000000001</v>
      </c>
      <c r="F50" s="12">
        <v>61.061999999999998</v>
      </c>
      <c r="G50" s="12">
        <v>6.3490000000000002</v>
      </c>
      <c r="H50" s="12">
        <v>2.5880000000000001</v>
      </c>
      <c r="I50" s="12" t="s">
        <v>320</v>
      </c>
    </row>
    <row r="51" spans="1:9" x14ac:dyDescent="0.2">
      <c r="A51" s="12" t="s">
        <v>419</v>
      </c>
      <c r="B51" s="12">
        <v>1.8</v>
      </c>
      <c r="C51" s="12">
        <v>3.1</v>
      </c>
      <c r="D51" s="12">
        <v>7.3</v>
      </c>
      <c r="E51" s="12">
        <v>13.5</v>
      </c>
      <c r="F51" s="12">
        <v>47.2</v>
      </c>
      <c r="G51" s="12">
        <v>7.3</v>
      </c>
      <c r="H51" s="12">
        <v>1.5</v>
      </c>
      <c r="I51" s="12">
        <v>18.2</v>
      </c>
    </row>
    <row r="52" spans="1:9" x14ac:dyDescent="0.2">
      <c r="A52" s="12" t="s">
        <v>420</v>
      </c>
      <c r="B52" s="12">
        <v>1.7</v>
      </c>
      <c r="C52" s="12">
        <v>3.2</v>
      </c>
      <c r="D52" s="12">
        <v>7.8</v>
      </c>
      <c r="E52" s="12">
        <v>14.1</v>
      </c>
      <c r="F52" s="12">
        <v>47.9</v>
      </c>
      <c r="G52" s="12">
        <v>6.5</v>
      </c>
      <c r="H52" s="12">
        <v>1.3</v>
      </c>
      <c r="I52" s="12">
        <v>17.5</v>
      </c>
    </row>
    <row r="53" spans="1:9" x14ac:dyDescent="0.2">
      <c r="A53" s="12" t="s">
        <v>343</v>
      </c>
      <c r="B53" s="12">
        <v>2</v>
      </c>
      <c r="C53" s="12">
        <v>3.3</v>
      </c>
      <c r="D53" s="12">
        <v>8.9</v>
      </c>
      <c r="E53" s="12">
        <v>15.1</v>
      </c>
      <c r="F53" s="12">
        <v>44.7</v>
      </c>
      <c r="G53" s="12">
        <v>7.1</v>
      </c>
      <c r="H53" s="12">
        <v>1.5</v>
      </c>
      <c r="I53" s="12">
        <v>17.5</v>
      </c>
    </row>
    <row r="54" spans="1:9" x14ac:dyDescent="0.2">
      <c r="A54" s="12" t="s">
        <v>421</v>
      </c>
      <c r="B54" s="12">
        <v>1.8</v>
      </c>
      <c r="C54" s="12">
        <v>3.9</v>
      </c>
      <c r="D54" s="12">
        <v>6.3</v>
      </c>
      <c r="E54" s="12">
        <v>11.5</v>
      </c>
      <c r="F54" s="12">
        <v>50.7</v>
      </c>
      <c r="G54" s="12">
        <v>6.5</v>
      </c>
      <c r="H54" s="12">
        <v>1.3</v>
      </c>
      <c r="I54" s="12">
        <v>17.899999999999999</v>
      </c>
    </row>
    <row r="55" spans="1:9" x14ac:dyDescent="0.2">
      <c r="A55" s="12" t="s">
        <v>422</v>
      </c>
      <c r="B55" s="12">
        <v>1.6</v>
      </c>
      <c r="C55" s="12">
        <v>3.4</v>
      </c>
      <c r="D55" s="12">
        <v>5.5</v>
      </c>
      <c r="E55" s="12">
        <v>8.9</v>
      </c>
      <c r="F55" s="12">
        <v>53.8</v>
      </c>
      <c r="G55" s="12">
        <v>7.8</v>
      </c>
      <c r="H55" s="12">
        <v>1.6</v>
      </c>
      <c r="I55" s="12">
        <v>17.3</v>
      </c>
    </row>
    <row r="56" spans="1:9" x14ac:dyDescent="0.2">
      <c r="A56" s="12" t="s">
        <v>423</v>
      </c>
      <c r="B56" s="12">
        <v>1.7</v>
      </c>
      <c r="C56" s="12">
        <v>4</v>
      </c>
      <c r="D56" s="12">
        <v>6.1</v>
      </c>
      <c r="E56" s="12">
        <v>9.1999999999999993</v>
      </c>
      <c r="F56" s="12">
        <v>56.4</v>
      </c>
      <c r="G56" s="12">
        <v>6.5</v>
      </c>
      <c r="H56" s="12">
        <v>1.3</v>
      </c>
      <c r="I56" s="12">
        <v>14.8</v>
      </c>
    </row>
    <row r="57" spans="1:9" x14ac:dyDescent="0.2">
      <c r="A57" s="12" t="s">
        <v>345</v>
      </c>
      <c r="B57" s="12">
        <v>2.2000000000000002</v>
      </c>
      <c r="C57" s="12">
        <v>4.8</v>
      </c>
      <c r="D57" s="12">
        <v>7.9</v>
      </c>
      <c r="E57" s="12">
        <v>12.4</v>
      </c>
      <c r="F57" s="12">
        <v>49.6</v>
      </c>
      <c r="G57" s="12">
        <v>7.7</v>
      </c>
      <c r="H57" s="12">
        <v>1.5</v>
      </c>
      <c r="I57" s="12">
        <v>13.9</v>
      </c>
    </row>
    <row r="58" spans="1:9" x14ac:dyDescent="0.2">
      <c r="A58" s="12" t="s">
        <v>347</v>
      </c>
      <c r="B58" s="12">
        <v>1.8</v>
      </c>
      <c r="C58" s="12">
        <v>3.2</v>
      </c>
      <c r="D58" s="12">
        <v>7.1</v>
      </c>
      <c r="E58" s="12">
        <v>12.6</v>
      </c>
      <c r="F58" s="12">
        <v>50</v>
      </c>
      <c r="G58" s="12">
        <v>6.5</v>
      </c>
      <c r="H58" s="12">
        <v>1.3</v>
      </c>
      <c r="I58" s="12">
        <v>17.3</v>
      </c>
    </row>
    <row r="59" spans="1:9" x14ac:dyDescent="0.2">
      <c r="A59" s="12" t="s">
        <v>424</v>
      </c>
      <c r="B59" s="12">
        <v>2</v>
      </c>
      <c r="C59" s="12">
        <v>3.6</v>
      </c>
      <c r="D59" s="12">
        <v>6.1</v>
      </c>
      <c r="E59" s="12">
        <v>9.9</v>
      </c>
      <c r="F59" s="12">
        <v>55</v>
      </c>
      <c r="G59" s="12">
        <v>7.1</v>
      </c>
      <c r="H59" s="12">
        <v>1.4</v>
      </c>
      <c r="I59" s="12">
        <v>15.1</v>
      </c>
    </row>
    <row r="60" spans="1:9" x14ac:dyDescent="0.2">
      <c r="A60" s="12" t="s">
        <v>349</v>
      </c>
      <c r="B60" s="12">
        <v>1.9</v>
      </c>
      <c r="C60" s="12">
        <v>3.6</v>
      </c>
      <c r="D60" s="12">
        <v>6.4</v>
      </c>
      <c r="E60" s="12">
        <v>11.8</v>
      </c>
      <c r="F60" s="12">
        <v>54.7</v>
      </c>
      <c r="G60" s="12">
        <v>6.8</v>
      </c>
      <c r="H60" s="12">
        <v>1.4</v>
      </c>
      <c r="I60" s="12">
        <v>13.5</v>
      </c>
    </row>
    <row r="61" spans="1:9" x14ac:dyDescent="0.2">
      <c r="A61" s="12" t="s">
        <v>351</v>
      </c>
      <c r="B61" s="12">
        <v>2</v>
      </c>
      <c r="C61" s="12">
        <v>3.6</v>
      </c>
      <c r="D61" s="12">
        <v>5.6</v>
      </c>
      <c r="E61" s="12">
        <v>7.9</v>
      </c>
      <c r="F61" s="12">
        <v>56.5</v>
      </c>
      <c r="G61" s="12">
        <v>6.1</v>
      </c>
      <c r="H61" s="12">
        <v>1.2</v>
      </c>
      <c r="I61" s="12">
        <v>17</v>
      </c>
    </row>
    <row r="62" spans="1:9" x14ac:dyDescent="0.2">
      <c r="A62" s="12" t="s">
        <v>425</v>
      </c>
      <c r="B62" s="12">
        <v>1.4</v>
      </c>
      <c r="C62" s="12">
        <v>3.2</v>
      </c>
      <c r="D62" s="12">
        <v>5.3</v>
      </c>
      <c r="E62" s="12">
        <v>8.4</v>
      </c>
      <c r="F62" s="12">
        <v>55</v>
      </c>
      <c r="G62" s="12">
        <v>6.1</v>
      </c>
      <c r="H62" s="12">
        <v>1.1000000000000001</v>
      </c>
      <c r="I62" s="12">
        <v>19.399999999999999</v>
      </c>
    </row>
    <row r="63" spans="1:9" x14ac:dyDescent="0.2">
      <c r="A63" s="12" t="s">
        <v>426</v>
      </c>
      <c r="B63" s="12">
        <v>2.1</v>
      </c>
      <c r="C63" s="12">
        <v>3.6</v>
      </c>
      <c r="D63" s="12">
        <v>6.5</v>
      </c>
      <c r="E63" s="12">
        <v>10.199999999999999</v>
      </c>
      <c r="F63" s="12">
        <v>52.3</v>
      </c>
      <c r="G63" s="12">
        <v>7</v>
      </c>
      <c r="H63" s="12">
        <v>1.4</v>
      </c>
      <c r="I63" s="12">
        <v>16.899999999999999</v>
      </c>
    </row>
    <row r="64" spans="1:9" x14ac:dyDescent="0.2">
      <c r="A64" s="12" t="s">
        <v>427</v>
      </c>
      <c r="B64" s="12">
        <v>1.7</v>
      </c>
      <c r="C64" s="12">
        <v>3.9</v>
      </c>
      <c r="D64" s="12">
        <v>6.3</v>
      </c>
      <c r="E64" s="12">
        <v>11.8</v>
      </c>
      <c r="F64" s="12">
        <v>50.7</v>
      </c>
      <c r="G64" s="12">
        <v>6.3</v>
      </c>
      <c r="H64" s="12">
        <v>1.3</v>
      </c>
      <c r="I64" s="12">
        <v>18</v>
      </c>
    </row>
    <row r="65" spans="1:9" x14ac:dyDescent="0.2">
      <c r="A65" s="12" t="s">
        <v>428</v>
      </c>
      <c r="B65" s="12">
        <v>2.1</v>
      </c>
      <c r="C65" s="12">
        <v>5.4</v>
      </c>
      <c r="D65" s="12">
        <v>11</v>
      </c>
      <c r="E65" s="12">
        <v>14.8</v>
      </c>
      <c r="F65" s="12">
        <v>42.2</v>
      </c>
      <c r="G65" s="12">
        <v>6.6</v>
      </c>
      <c r="H65" s="12">
        <v>1.7</v>
      </c>
      <c r="I65" s="12">
        <v>16.100000000000001</v>
      </c>
    </row>
    <row r="66" spans="1:9" x14ac:dyDescent="0.2">
      <c r="A66" s="12" t="s">
        <v>353</v>
      </c>
      <c r="B66" s="12">
        <v>2.4</v>
      </c>
      <c r="C66" s="12">
        <v>4.4000000000000004</v>
      </c>
      <c r="D66" s="12">
        <v>8.5</v>
      </c>
      <c r="E66" s="12">
        <v>13.8</v>
      </c>
      <c r="F66" s="12">
        <v>45.9</v>
      </c>
      <c r="G66" s="12">
        <v>6.9</v>
      </c>
      <c r="H66" s="12">
        <v>1.6</v>
      </c>
      <c r="I66" s="12">
        <v>16.5</v>
      </c>
    </row>
    <row r="67" spans="1:9" x14ac:dyDescent="0.2">
      <c r="A67" s="12" t="s">
        <v>429</v>
      </c>
      <c r="B67" s="12">
        <v>2.9</v>
      </c>
      <c r="C67" s="12">
        <v>5.2</v>
      </c>
      <c r="D67" s="12">
        <v>12.3</v>
      </c>
      <c r="E67" s="12">
        <v>15.1</v>
      </c>
      <c r="F67" s="12">
        <v>40.200000000000003</v>
      </c>
      <c r="G67" s="12">
        <v>6.5</v>
      </c>
      <c r="H67" s="12">
        <v>1.8</v>
      </c>
      <c r="I67" s="12">
        <v>16</v>
      </c>
    </row>
    <row r="68" spans="1:9" x14ac:dyDescent="0.2">
      <c r="A68" s="12" t="s">
        <v>355</v>
      </c>
      <c r="B68" s="12">
        <v>2.9</v>
      </c>
      <c r="C68" s="12">
        <v>5.4</v>
      </c>
      <c r="D68" s="12">
        <v>12.3</v>
      </c>
      <c r="E68" s="12">
        <v>15.1</v>
      </c>
      <c r="F68" s="12">
        <v>39.799999999999997</v>
      </c>
      <c r="G68" s="12">
        <v>6.9</v>
      </c>
      <c r="H68" s="12">
        <v>1.8</v>
      </c>
      <c r="I68" s="12">
        <v>15.8</v>
      </c>
    </row>
    <row r="69" spans="1:9" x14ac:dyDescent="0.2">
      <c r="A69" s="12" t="s">
        <v>357</v>
      </c>
      <c r="B69" s="12">
        <v>2</v>
      </c>
      <c r="C69" s="12">
        <v>3.4</v>
      </c>
      <c r="D69" s="12">
        <v>8.1999999999999993</v>
      </c>
      <c r="E69" s="12">
        <v>14.4</v>
      </c>
      <c r="F69" s="12">
        <v>45.9</v>
      </c>
      <c r="G69" s="12">
        <v>6.3</v>
      </c>
      <c r="H69" s="12">
        <v>1.4</v>
      </c>
      <c r="I69" s="12">
        <v>18.399999999999999</v>
      </c>
    </row>
    <row r="70" spans="1:9" x14ac:dyDescent="0.2">
      <c r="A70" s="12" t="s">
        <v>430</v>
      </c>
      <c r="B70" s="12">
        <v>1.9</v>
      </c>
      <c r="C70" s="12">
        <v>3.3</v>
      </c>
      <c r="D70" s="12">
        <v>6</v>
      </c>
      <c r="E70" s="12">
        <v>9.9</v>
      </c>
      <c r="F70" s="12">
        <v>49</v>
      </c>
      <c r="G70" s="12">
        <v>9</v>
      </c>
      <c r="H70" s="12">
        <v>2</v>
      </c>
      <c r="I70" s="12">
        <v>18.899999999999999</v>
      </c>
    </row>
    <row r="71" spans="1:9" x14ac:dyDescent="0.2">
      <c r="A71" s="12" t="s">
        <v>431</v>
      </c>
      <c r="B71" s="12">
        <v>2.1</v>
      </c>
      <c r="C71" s="12">
        <v>4.0999999999999996</v>
      </c>
      <c r="D71" s="12">
        <v>7</v>
      </c>
      <c r="E71" s="12">
        <v>11.8</v>
      </c>
      <c r="F71" s="12">
        <v>49.5</v>
      </c>
      <c r="G71" s="12">
        <v>8.3000000000000007</v>
      </c>
      <c r="H71" s="12">
        <v>2</v>
      </c>
      <c r="I71" s="12">
        <v>15.3</v>
      </c>
    </row>
    <row r="72" spans="1:9" x14ac:dyDescent="0.2">
      <c r="A72" s="12" t="s">
        <v>432</v>
      </c>
      <c r="B72" s="12">
        <v>2.7</v>
      </c>
      <c r="C72" s="12">
        <v>4.5</v>
      </c>
      <c r="D72" s="12">
        <v>8.1</v>
      </c>
      <c r="E72" s="12">
        <v>11.9</v>
      </c>
      <c r="F72" s="12">
        <v>49</v>
      </c>
      <c r="G72" s="12">
        <v>9</v>
      </c>
      <c r="H72" s="12">
        <v>2.2999999999999998</v>
      </c>
      <c r="I72" s="12">
        <v>12.4</v>
      </c>
    </row>
    <row r="73" spans="1:9" x14ac:dyDescent="0.2">
      <c r="A73" s="12" t="s">
        <v>359</v>
      </c>
      <c r="B73" s="12">
        <v>2.1</v>
      </c>
      <c r="C73" s="12">
        <v>3.7</v>
      </c>
      <c r="D73" s="12">
        <v>6.6</v>
      </c>
      <c r="E73" s="12">
        <v>11</v>
      </c>
      <c r="F73" s="12">
        <v>52.9</v>
      </c>
      <c r="G73" s="12">
        <v>7.2</v>
      </c>
      <c r="H73" s="12">
        <v>1.5</v>
      </c>
      <c r="I73" s="12">
        <v>15.1</v>
      </c>
    </row>
    <row r="74" spans="1:9" x14ac:dyDescent="0.2">
      <c r="A74" s="12" t="s">
        <v>433</v>
      </c>
      <c r="B74" s="12">
        <v>1.9</v>
      </c>
      <c r="C74" s="12">
        <v>3.6</v>
      </c>
      <c r="D74" s="12">
        <v>6.3</v>
      </c>
      <c r="E74" s="12">
        <v>9.5</v>
      </c>
      <c r="F74" s="12">
        <v>54.4</v>
      </c>
      <c r="G74" s="12">
        <v>8.1</v>
      </c>
      <c r="H74" s="12">
        <v>1.6</v>
      </c>
      <c r="I74" s="12">
        <v>14.8</v>
      </c>
    </row>
    <row r="75" spans="1:9" x14ac:dyDescent="0.2">
      <c r="A75" s="12" t="s">
        <v>434</v>
      </c>
      <c r="B75" s="12">
        <v>2.7</v>
      </c>
      <c r="C75" s="12">
        <v>4.7</v>
      </c>
      <c r="D75" s="12">
        <v>8</v>
      </c>
      <c r="E75" s="12">
        <v>12.6</v>
      </c>
      <c r="F75" s="12">
        <v>45.4</v>
      </c>
      <c r="G75" s="12">
        <v>7.8</v>
      </c>
      <c r="H75" s="12">
        <v>2</v>
      </c>
      <c r="I75" s="12">
        <v>16.7</v>
      </c>
    </row>
    <row r="76" spans="1:9" x14ac:dyDescent="0.2">
      <c r="A76" s="12" t="s">
        <v>361</v>
      </c>
      <c r="B76" s="12">
        <v>2</v>
      </c>
      <c r="C76" s="12">
        <v>3.2</v>
      </c>
      <c r="D76" s="12">
        <v>6.5</v>
      </c>
      <c r="E76" s="12">
        <v>11.7</v>
      </c>
      <c r="F76" s="12">
        <v>49.8</v>
      </c>
      <c r="G76" s="12">
        <v>7.2</v>
      </c>
      <c r="H76" s="12">
        <v>1.5</v>
      </c>
      <c r="I76" s="12">
        <v>17.899999999999999</v>
      </c>
    </row>
    <row r="77" spans="1:9" x14ac:dyDescent="0.2">
      <c r="A77" s="12" t="s">
        <v>435</v>
      </c>
      <c r="B77" s="12">
        <v>2.1</v>
      </c>
      <c r="C77" s="12">
        <v>3.1</v>
      </c>
      <c r="D77" s="12">
        <v>5.9</v>
      </c>
      <c r="E77" s="12">
        <v>9.5</v>
      </c>
      <c r="F77" s="12">
        <v>51.6</v>
      </c>
      <c r="G77" s="12">
        <v>6.1</v>
      </c>
      <c r="H77" s="12">
        <v>1.3</v>
      </c>
      <c r="I77" s="12">
        <v>20.3</v>
      </c>
    </row>
    <row r="78" spans="1:9" x14ac:dyDescent="0.2">
      <c r="A78" s="12" t="s">
        <v>436</v>
      </c>
      <c r="B78" s="12">
        <v>2</v>
      </c>
      <c r="C78" s="12">
        <v>4.3</v>
      </c>
      <c r="D78" s="12">
        <v>6.4</v>
      </c>
      <c r="E78" s="12">
        <v>11.2</v>
      </c>
      <c r="F78" s="12">
        <v>50.2</v>
      </c>
      <c r="G78" s="12">
        <v>6.5</v>
      </c>
      <c r="H78" s="12">
        <v>1.4</v>
      </c>
      <c r="I78" s="12">
        <v>18</v>
      </c>
    </row>
    <row r="79" spans="1:9" x14ac:dyDescent="0.2">
      <c r="A79" t="s">
        <v>458</v>
      </c>
      <c r="B79">
        <v>4.944</v>
      </c>
      <c r="C79">
        <v>7.5170000000000003</v>
      </c>
      <c r="D79">
        <v>7.2949999999999999</v>
      </c>
      <c r="E79">
        <v>12.975</v>
      </c>
      <c r="F79">
        <v>58.252000000000002</v>
      </c>
      <c r="G79">
        <v>7.5090000000000003</v>
      </c>
      <c r="H79">
        <v>1.2649999999999999</v>
      </c>
      <c r="I79" t="s">
        <v>104</v>
      </c>
    </row>
    <row r="80" spans="1:9" x14ac:dyDescent="0.2">
      <c r="A80" t="s">
        <v>459</v>
      </c>
      <c r="B80">
        <v>4.8280000000000003</v>
      </c>
      <c r="C80">
        <v>7.5629999999999997</v>
      </c>
      <c r="D80">
        <v>7.1559999999999997</v>
      </c>
      <c r="E80">
        <v>12.836</v>
      </c>
      <c r="F80">
        <v>58.188000000000002</v>
      </c>
      <c r="G80">
        <v>7.7480000000000002</v>
      </c>
      <c r="H80">
        <v>1.681</v>
      </c>
      <c r="I80" t="s">
        <v>320</v>
      </c>
    </row>
    <row r="81" spans="1:9" x14ac:dyDescent="0.2">
      <c r="A81" t="s">
        <v>460</v>
      </c>
      <c r="B81" t="s">
        <v>320</v>
      </c>
      <c r="C81" t="s">
        <v>320</v>
      </c>
      <c r="D81" t="s">
        <v>320</v>
      </c>
      <c r="E81" t="s">
        <v>320</v>
      </c>
      <c r="F81">
        <v>39.015999999999998</v>
      </c>
      <c r="G81" t="s">
        <v>320</v>
      </c>
      <c r="H81">
        <v>60.984000000000002</v>
      </c>
      <c r="I81" t="s">
        <v>320</v>
      </c>
    </row>
    <row r="82" spans="1:9" x14ac:dyDescent="0.2">
      <c r="A82" t="s">
        <v>461</v>
      </c>
      <c r="B82">
        <v>1.1890000000000001</v>
      </c>
      <c r="C82">
        <v>3.6440000000000001</v>
      </c>
      <c r="D82">
        <v>7.0789999999999997</v>
      </c>
      <c r="E82">
        <v>13.044</v>
      </c>
      <c r="F82">
        <v>50.573999999999998</v>
      </c>
      <c r="G82">
        <v>6.37</v>
      </c>
      <c r="H82">
        <v>2.2690000000000001</v>
      </c>
      <c r="I82">
        <v>15.83</v>
      </c>
    </row>
    <row r="83" spans="1:9" x14ac:dyDescent="0.2">
      <c r="A83" t="s">
        <v>462</v>
      </c>
      <c r="B83">
        <v>1.534</v>
      </c>
      <c r="C83">
        <v>4.6520000000000001</v>
      </c>
      <c r="D83">
        <v>8.8070000000000004</v>
      </c>
      <c r="E83">
        <v>15.987</v>
      </c>
      <c r="F83">
        <v>60.859000000000002</v>
      </c>
      <c r="G83">
        <v>7.0709999999999997</v>
      </c>
      <c r="H83">
        <v>0.60899999999999999</v>
      </c>
      <c r="I83">
        <v>0.48199999999999998</v>
      </c>
    </row>
    <row r="84" spans="1:9" x14ac:dyDescent="0.2">
      <c r="A84" t="s">
        <v>463</v>
      </c>
      <c r="B84" t="s">
        <v>320</v>
      </c>
      <c r="C84" t="s">
        <v>320</v>
      </c>
      <c r="D84" t="s">
        <v>320</v>
      </c>
      <c r="E84">
        <v>1.9890000000000001</v>
      </c>
      <c r="F84">
        <v>7.6310000000000002</v>
      </c>
      <c r="G84">
        <v>3.762</v>
      </c>
      <c r="H84">
        <v>10.3</v>
      </c>
      <c r="I84">
        <v>76.317999999999998</v>
      </c>
    </row>
    <row r="85" spans="1:9" x14ac:dyDescent="0.2">
      <c r="A85" t="s">
        <v>464</v>
      </c>
      <c r="B85">
        <v>0.42199999999999999</v>
      </c>
      <c r="C85">
        <v>0.85599999999999998</v>
      </c>
      <c r="D85">
        <v>8.5280000000000005</v>
      </c>
      <c r="E85">
        <v>16.436</v>
      </c>
      <c r="F85">
        <v>63.194000000000003</v>
      </c>
      <c r="G85">
        <v>7.8650000000000002</v>
      </c>
      <c r="H85">
        <v>1.518</v>
      </c>
      <c r="I85">
        <v>1.181</v>
      </c>
    </row>
    <row r="86" spans="1:9" x14ac:dyDescent="0.2">
      <c r="A86" t="s">
        <v>465</v>
      </c>
      <c r="B86" t="s">
        <v>320</v>
      </c>
      <c r="C86" t="s">
        <v>320</v>
      </c>
      <c r="D86" t="s">
        <v>320</v>
      </c>
      <c r="E86" t="s">
        <v>104</v>
      </c>
      <c r="F86">
        <v>0.88600000000000001</v>
      </c>
      <c r="G86">
        <v>0.61199999999999999</v>
      </c>
      <c r="H86">
        <v>3.6429999999999998</v>
      </c>
      <c r="I86">
        <v>94.62</v>
      </c>
    </row>
    <row r="87" spans="1:9" x14ac:dyDescent="0.2">
      <c r="A87" t="s">
        <v>466</v>
      </c>
      <c r="B87">
        <v>2.3279999999999998</v>
      </c>
      <c r="C87">
        <v>3.5859999999999999</v>
      </c>
      <c r="D87">
        <v>8.5050000000000008</v>
      </c>
      <c r="E87">
        <v>15.702</v>
      </c>
      <c r="F87">
        <v>59.939</v>
      </c>
      <c r="G87">
        <v>7.319</v>
      </c>
      <c r="H87">
        <v>1.323</v>
      </c>
      <c r="I87">
        <v>1.2969999999999999</v>
      </c>
    </row>
    <row r="88" spans="1:9" x14ac:dyDescent="0.2">
      <c r="A88" t="s">
        <v>467</v>
      </c>
      <c r="B88" t="s">
        <v>320</v>
      </c>
      <c r="C88" t="s">
        <v>104</v>
      </c>
      <c r="D88">
        <v>0.38200000000000001</v>
      </c>
      <c r="E88">
        <v>0.74199999999999999</v>
      </c>
      <c r="F88">
        <v>3.7090000000000001</v>
      </c>
      <c r="G88">
        <v>1.468</v>
      </c>
      <c r="H88">
        <v>3.839</v>
      </c>
      <c r="I88">
        <v>89.736999999999995</v>
      </c>
    </row>
    <row r="89" spans="1:9" x14ac:dyDescent="0.2">
      <c r="A89" t="s">
        <v>468</v>
      </c>
      <c r="B89">
        <v>0.36799999999999999</v>
      </c>
      <c r="C89">
        <v>0.88600000000000001</v>
      </c>
      <c r="D89">
        <v>6.6440000000000001</v>
      </c>
      <c r="E89">
        <v>14.827</v>
      </c>
      <c r="F89">
        <v>64.453000000000003</v>
      </c>
      <c r="G89">
        <v>9.2240000000000002</v>
      </c>
      <c r="H89">
        <v>1.81</v>
      </c>
      <c r="I89">
        <v>1.7869999999999999</v>
      </c>
    </row>
    <row r="90" spans="1:9" x14ac:dyDescent="0.2">
      <c r="A90" t="s">
        <v>469</v>
      </c>
      <c r="B90" t="s">
        <v>320</v>
      </c>
      <c r="C90" t="s">
        <v>320</v>
      </c>
      <c r="D90" t="s">
        <v>320</v>
      </c>
      <c r="E90" t="s">
        <v>320</v>
      </c>
      <c r="F90">
        <v>3.8330000000000002</v>
      </c>
      <c r="G90">
        <v>1.3819999999999999</v>
      </c>
      <c r="H90">
        <v>7.7119999999999997</v>
      </c>
      <c r="I90">
        <v>87.072999999999993</v>
      </c>
    </row>
    <row r="91" spans="1:9" x14ac:dyDescent="0.2">
      <c r="A91" t="s">
        <v>470</v>
      </c>
      <c r="B91">
        <v>1.62</v>
      </c>
      <c r="C91">
        <v>3.73</v>
      </c>
      <c r="D91">
        <v>7.8339999999999996</v>
      </c>
      <c r="E91">
        <v>14.363</v>
      </c>
      <c r="F91">
        <v>55.454999999999998</v>
      </c>
      <c r="G91">
        <v>6.94</v>
      </c>
      <c r="H91">
        <v>1.9490000000000001</v>
      </c>
      <c r="I91">
        <v>8.11</v>
      </c>
    </row>
    <row r="92" spans="1:9" x14ac:dyDescent="0.2">
      <c r="A92" t="s">
        <v>471</v>
      </c>
      <c r="B92">
        <v>0.46400000000000002</v>
      </c>
      <c r="C92">
        <v>1.238</v>
      </c>
      <c r="D92">
        <v>7.8109999999999999</v>
      </c>
      <c r="E92">
        <v>16.099</v>
      </c>
      <c r="F92">
        <v>64.846999999999994</v>
      </c>
      <c r="G92">
        <v>7.7060000000000004</v>
      </c>
      <c r="H92">
        <v>1.248</v>
      </c>
      <c r="I92">
        <v>0.58699999999999997</v>
      </c>
    </row>
    <row r="93" spans="1:9" x14ac:dyDescent="0.2">
      <c r="A93" t="s">
        <v>472</v>
      </c>
      <c r="B93" t="s">
        <v>320</v>
      </c>
      <c r="C93" t="s">
        <v>104</v>
      </c>
      <c r="D93">
        <v>0.75600000000000001</v>
      </c>
      <c r="E93">
        <v>1.9850000000000001</v>
      </c>
      <c r="F93">
        <v>12.233000000000001</v>
      </c>
      <c r="G93">
        <v>4.9020000000000001</v>
      </c>
      <c r="H93">
        <v>9.4600000000000009</v>
      </c>
      <c r="I93">
        <v>70.554000000000002</v>
      </c>
    </row>
    <row r="94" spans="1:9" x14ac:dyDescent="0.2">
      <c r="A94" t="s">
        <v>299</v>
      </c>
      <c r="B94">
        <v>3.54</v>
      </c>
      <c r="C94">
        <v>8.7609999999999992</v>
      </c>
      <c r="D94">
        <v>11.385</v>
      </c>
      <c r="E94">
        <v>18.161999999999999</v>
      </c>
      <c r="F94">
        <v>53.500999999999998</v>
      </c>
      <c r="G94" t="s">
        <v>320</v>
      </c>
      <c r="H94" t="s">
        <v>320</v>
      </c>
      <c r="I94">
        <v>4.6509999999999998</v>
      </c>
    </row>
    <row r="95" spans="1:9" x14ac:dyDescent="0.2">
      <c r="A95" t="s">
        <v>300</v>
      </c>
      <c r="B95">
        <v>0.66200000000000003</v>
      </c>
      <c r="C95">
        <v>1.327</v>
      </c>
      <c r="D95">
        <v>6.9189999999999996</v>
      </c>
      <c r="E95">
        <v>14.353</v>
      </c>
      <c r="F95">
        <v>64.238</v>
      </c>
      <c r="G95">
        <v>9.7579999999999991</v>
      </c>
      <c r="H95">
        <v>2.2330000000000001</v>
      </c>
      <c r="I95">
        <v>0.51100000000000001</v>
      </c>
    </row>
    <row r="96" spans="1:9" x14ac:dyDescent="0.2">
      <c r="A96" t="s">
        <v>301</v>
      </c>
      <c r="B96" t="s">
        <v>320</v>
      </c>
      <c r="C96" t="s">
        <v>320</v>
      </c>
      <c r="D96" t="s">
        <v>320</v>
      </c>
      <c r="E96" t="s">
        <v>320</v>
      </c>
      <c r="F96">
        <v>0.73799999999999999</v>
      </c>
      <c r="G96" t="s">
        <v>320</v>
      </c>
      <c r="H96" t="s">
        <v>320</v>
      </c>
      <c r="I96">
        <v>99.262</v>
      </c>
    </row>
    <row r="97" spans="1:9" x14ac:dyDescent="0.2">
      <c r="A97" t="s">
        <v>97</v>
      </c>
      <c r="B97" t="s">
        <v>313</v>
      </c>
      <c r="C97" t="s">
        <v>314</v>
      </c>
      <c r="D97" t="s">
        <v>315</v>
      </c>
      <c r="E97" t="s">
        <v>316</v>
      </c>
      <c r="F97" t="s">
        <v>118</v>
      </c>
      <c r="G97" t="s">
        <v>317</v>
      </c>
      <c r="H97" t="s">
        <v>318</v>
      </c>
      <c r="I97" t="s">
        <v>319</v>
      </c>
    </row>
    <row r="98" spans="1:9" x14ac:dyDescent="0.2">
      <c r="A98" t="s">
        <v>398</v>
      </c>
      <c r="B98">
        <v>2.5499999999999998</v>
      </c>
      <c r="C98">
        <v>4.21</v>
      </c>
      <c r="D98">
        <v>7.9960000000000004</v>
      </c>
      <c r="E98">
        <v>12.529</v>
      </c>
      <c r="F98">
        <v>48.750999999999998</v>
      </c>
      <c r="G98">
        <v>6.2279999999999998</v>
      </c>
      <c r="H98">
        <v>2.41</v>
      </c>
      <c r="I98">
        <v>15.324999999999999</v>
      </c>
    </row>
    <row r="99" spans="1:9" x14ac:dyDescent="0.2">
      <c r="A99" t="s">
        <v>97</v>
      </c>
      <c r="B99" t="s">
        <v>313</v>
      </c>
      <c r="C99" t="s">
        <v>314</v>
      </c>
      <c r="D99" t="s">
        <v>315</v>
      </c>
      <c r="E99" t="s">
        <v>316</v>
      </c>
      <c r="F99" t="s">
        <v>118</v>
      </c>
      <c r="G99" t="s">
        <v>317</v>
      </c>
      <c r="H99" t="s">
        <v>318</v>
      </c>
      <c r="I99" t="s">
        <v>319</v>
      </c>
    </row>
    <row r="100" spans="1:9" x14ac:dyDescent="0.2">
      <c r="A100" t="s">
        <v>333</v>
      </c>
      <c r="B100">
        <v>1.595</v>
      </c>
      <c r="C100">
        <v>3.3260000000000001</v>
      </c>
      <c r="D100">
        <v>7.4429999999999996</v>
      </c>
      <c r="E100">
        <v>12.734999999999999</v>
      </c>
      <c r="F100">
        <v>50.042000000000002</v>
      </c>
      <c r="G100">
        <v>6.2439999999999998</v>
      </c>
      <c r="H100">
        <v>2.206</v>
      </c>
      <c r="I100">
        <v>16.408999999999999</v>
      </c>
    </row>
    <row r="101" spans="1:9" x14ac:dyDescent="0.2">
      <c r="A101" t="s">
        <v>330</v>
      </c>
      <c r="B101">
        <v>1.69</v>
      </c>
      <c r="C101">
        <v>4.6340000000000003</v>
      </c>
      <c r="D101">
        <v>8.77</v>
      </c>
      <c r="E101">
        <v>16.059000000000001</v>
      </c>
      <c r="F101">
        <v>60.895000000000003</v>
      </c>
      <c r="G101">
        <v>7.2060000000000004</v>
      </c>
      <c r="H101">
        <v>0.42799999999999999</v>
      </c>
      <c r="I101">
        <v>0.318</v>
      </c>
    </row>
    <row r="102" spans="1:9" x14ac:dyDescent="0.2">
      <c r="A102" t="s">
        <v>331</v>
      </c>
      <c r="B102" t="s">
        <v>320</v>
      </c>
      <c r="C102" t="s">
        <v>320</v>
      </c>
      <c r="D102" t="s">
        <v>320</v>
      </c>
      <c r="E102" t="s">
        <v>320</v>
      </c>
      <c r="F102">
        <v>0.39400000000000002</v>
      </c>
      <c r="G102" t="s">
        <v>104</v>
      </c>
      <c r="H102">
        <v>2.1509999999999998</v>
      </c>
      <c r="I102">
        <v>97.203999999999994</v>
      </c>
    </row>
    <row r="103" spans="1:9" x14ac:dyDescent="0.2">
      <c r="A103" t="s">
        <v>332</v>
      </c>
      <c r="B103" t="s">
        <v>320</v>
      </c>
      <c r="C103" t="s">
        <v>320</v>
      </c>
      <c r="D103" t="s">
        <v>320</v>
      </c>
      <c r="E103" t="s">
        <v>320</v>
      </c>
      <c r="F103" t="s">
        <v>104</v>
      </c>
      <c r="G103" t="s">
        <v>104</v>
      </c>
      <c r="H103">
        <v>2.09</v>
      </c>
      <c r="I103">
        <v>97.427000000000007</v>
      </c>
    </row>
    <row r="104" spans="1:9" x14ac:dyDescent="0.2">
      <c r="A104" t="s">
        <v>336</v>
      </c>
      <c r="B104" t="s">
        <v>320</v>
      </c>
      <c r="C104" t="s">
        <v>320</v>
      </c>
      <c r="D104" t="s">
        <v>320</v>
      </c>
      <c r="E104">
        <v>0.32800000000000001</v>
      </c>
      <c r="F104">
        <v>1.33</v>
      </c>
      <c r="G104" t="s">
        <v>320</v>
      </c>
      <c r="H104" t="s">
        <v>320</v>
      </c>
      <c r="I104">
        <v>98.293000000000006</v>
      </c>
    </row>
    <row r="105" spans="1:9" x14ac:dyDescent="0.2">
      <c r="A105" t="s">
        <v>97</v>
      </c>
      <c r="B105" t="s">
        <v>313</v>
      </c>
      <c r="C105" t="s">
        <v>314</v>
      </c>
      <c r="D105" t="s">
        <v>315</v>
      </c>
      <c r="E105" t="s">
        <v>316</v>
      </c>
      <c r="F105" t="s">
        <v>118</v>
      </c>
      <c r="G105" t="s">
        <v>317</v>
      </c>
      <c r="H105" t="s">
        <v>318</v>
      </c>
      <c r="I105" t="s">
        <v>319</v>
      </c>
    </row>
    <row r="106" spans="1:9" x14ac:dyDescent="0.2">
      <c r="A106" t="s">
        <v>381</v>
      </c>
      <c r="B106">
        <v>1.62</v>
      </c>
      <c r="C106">
        <v>4.6139999999999999</v>
      </c>
      <c r="D106">
        <v>7.8360000000000003</v>
      </c>
      <c r="E106">
        <v>13.801</v>
      </c>
      <c r="F106">
        <v>64.361999999999995</v>
      </c>
      <c r="G106">
        <v>5.9029999999999996</v>
      </c>
      <c r="H106">
        <v>0.85799999999999998</v>
      </c>
      <c r="I106">
        <v>1.0069999999999999</v>
      </c>
    </row>
    <row r="107" spans="1:9" x14ac:dyDescent="0.2">
      <c r="A107" t="s">
        <v>402</v>
      </c>
      <c r="B107">
        <v>1.966</v>
      </c>
      <c r="C107">
        <v>4.4370000000000003</v>
      </c>
      <c r="D107">
        <v>11.151</v>
      </c>
      <c r="E107">
        <v>18.87</v>
      </c>
      <c r="F107">
        <v>55.822000000000003</v>
      </c>
      <c r="G107">
        <v>6.6779999999999999</v>
      </c>
      <c r="H107">
        <v>0.80500000000000005</v>
      </c>
      <c r="I107" t="s">
        <v>104</v>
      </c>
    </row>
    <row r="108" spans="1:9" x14ac:dyDescent="0.2">
      <c r="A108" t="s">
        <v>404</v>
      </c>
      <c r="B108">
        <v>2.1480000000000001</v>
      </c>
      <c r="C108">
        <v>5.952</v>
      </c>
      <c r="D108">
        <v>9.5150000000000006</v>
      </c>
      <c r="E108">
        <v>15.721</v>
      </c>
      <c r="F108">
        <v>58.237000000000002</v>
      </c>
      <c r="G108">
        <v>7.2009999999999996</v>
      </c>
      <c r="H108">
        <v>0.89</v>
      </c>
      <c r="I108">
        <v>0.33700000000000002</v>
      </c>
    </row>
    <row r="109" spans="1:9" x14ac:dyDescent="0.2">
      <c r="A109" t="s">
        <v>406</v>
      </c>
      <c r="B109">
        <v>2.0329999999999999</v>
      </c>
      <c r="C109">
        <v>4.6470000000000002</v>
      </c>
      <c r="D109">
        <v>9.4260000000000002</v>
      </c>
      <c r="E109">
        <v>16.29</v>
      </c>
      <c r="F109">
        <v>60.713999999999999</v>
      </c>
      <c r="G109">
        <v>5.8419999999999996</v>
      </c>
      <c r="H109">
        <v>0.68500000000000005</v>
      </c>
      <c r="I109">
        <v>0.36299999999999999</v>
      </c>
    </row>
    <row r="110" spans="1:9" x14ac:dyDescent="0.2">
      <c r="A110" t="s">
        <v>408</v>
      </c>
      <c r="B110">
        <v>2.069</v>
      </c>
      <c r="C110">
        <v>5.0030000000000001</v>
      </c>
      <c r="D110">
        <v>7.6820000000000004</v>
      </c>
      <c r="E110">
        <v>11.535</v>
      </c>
      <c r="F110">
        <v>67.41</v>
      </c>
      <c r="G110">
        <v>5.39</v>
      </c>
      <c r="H110">
        <v>0.91200000000000003</v>
      </c>
      <c r="I110" t="s">
        <v>320</v>
      </c>
    </row>
    <row r="111" spans="1:9" x14ac:dyDescent="0.2">
      <c r="A111" t="s">
        <v>410</v>
      </c>
      <c r="B111">
        <v>2.5760000000000001</v>
      </c>
      <c r="C111">
        <v>5.8470000000000004</v>
      </c>
      <c r="D111">
        <v>10.885999999999999</v>
      </c>
      <c r="E111">
        <v>18.288</v>
      </c>
      <c r="F111">
        <v>54.868000000000002</v>
      </c>
      <c r="G111">
        <v>6.2889999999999997</v>
      </c>
      <c r="H111">
        <v>1.246</v>
      </c>
      <c r="I111" t="s">
        <v>320</v>
      </c>
    </row>
    <row r="112" spans="1:9" x14ac:dyDescent="0.2">
      <c r="A112" t="s">
        <v>412</v>
      </c>
      <c r="B112">
        <v>4.6769999999999996</v>
      </c>
      <c r="C112">
        <v>6.3730000000000002</v>
      </c>
      <c r="D112">
        <v>15.151999999999999</v>
      </c>
      <c r="E112">
        <v>18.608000000000001</v>
      </c>
      <c r="F112">
        <v>47.061999999999998</v>
      </c>
      <c r="G112">
        <v>6.4359999999999999</v>
      </c>
      <c r="H112">
        <v>1.6919999999999999</v>
      </c>
      <c r="I112" t="s">
        <v>320</v>
      </c>
    </row>
    <row r="113" spans="1:9" x14ac:dyDescent="0.2">
      <c r="A113" t="s">
        <v>414</v>
      </c>
      <c r="B113">
        <v>1.988</v>
      </c>
      <c r="C113">
        <v>4.7839999999999998</v>
      </c>
      <c r="D113">
        <v>10.521000000000001</v>
      </c>
      <c r="E113">
        <v>18.681000000000001</v>
      </c>
      <c r="F113">
        <v>57.11</v>
      </c>
      <c r="G113">
        <v>5.891</v>
      </c>
      <c r="H113">
        <v>0.74</v>
      </c>
      <c r="I113" t="s">
        <v>104</v>
      </c>
    </row>
    <row r="114" spans="1:9" x14ac:dyDescent="0.2">
      <c r="A114" t="s">
        <v>416</v>
      </c>
      <c r="B114">
        <v>1.7509999999999999</v>
      </c>
      <c r="C114">
        <v>4.4400000000000004</v>
      </c>
      <c r="D114">
        <v>8.7159999999999993</v>
      </c>
      <c r="E114">
        <v>15.164999999999999</v>
      </c>
      <c r="F114">
        <v>61.734999999999999</v>
      </c>
      <c r="G114">
        <v>6.7560000000000002</v>
      </c>
      <c r="H114">
        <v>1.1579999999999999</v>
      </c>
      <c r="I114" t="s">
        <v>104</v>
      </c>
    </row>
    <row r="115" spans="1:9" x14ac:dyDescent="0.2">
      <c r="A115" t="s">
        <v>418</v>
      </c>
      <c r="B115">
        <v>1.708</v>
      </c>
      <c r="C115">
        <v>4.7859999999999996</v>
      </c>
      <c r="D115">
        <v>8.1859999999999999</v>
      </c>
      <c r="E115">
        <v>14.757</v>
      </c>
      <c r="F115">
        <v>62.497999999999998</v>
      </c>
      <c r="G115">
        <v>6.524</v>
      </c>
      <c r="H115">
        <v>1.542</v>
      </c>
      <c r="I115" t="s">
        <v>320</v>
      </c>
    </row>
    <row r="116" spans="1:9" x14ac:dyDescent="0.2">
      <c r="A116" t="s">
        <v>97</v>
      </c>
      <c r="B116" t="s">
        <v>313</v>
      </c>
      <c r="C116" t="s">
        <v>314</v>
      </c>
      <c r="D116" t="s">
        <v>315</v>
      </c>
      <c r="E116" t="s">
        <v>316</v>
      </c>
      <c r="F116" t="s">
        <v>118</v>
      </c>
      <c r="G116" t="s">
        <v>317</v>
      </c>
      <c r="H116" t="s">
        <v>318</v>
      </c>
      <c r="I116" t="s">
        <v>319</v>
      </c>
    </row>
    <row r="117" spans="1:9" x14ac:dyDescent="0.2">
      <c r="A117" t="s">
        <v>473</v>
      </c>
      <c r="B117">
        <v>4.9509999999999996</v>
      </c>
      <c r="C117">
        <v>7.673</v>
      </c>
      <c r="D117">
        <v>7.1340000000000003</v>
      </c>
      <c r="E117">
        <v>12.891999999999999</v>
      </c>
      <c r="F117">
        <v>58.527999999999999</v>
      </c>
      <c r="G117">
        <v>7.569</v>
      </c>
      <c r="H117">
        <v>1.254</v>
      </c>
      <c r="I117" t="s">
        <v>320</v>
      </c>
    </row>
    <row r="118" spans="1:9" x14ac:dyDescent="0.2">
      <c r="A118" t="s">
        <v>474</v>
      </c>
      <c r="B118">
        <v>4.8940000000000001</v>
      </c>
      <c r="C118">
        <v>7.516</v>
      </c>
      <c r="D118">
        <v>7.3150000000000004</v>
      </c>
      <c r="E118">
        <v>13.005000000000001</v>
      </c>
      <c r="F118">
        <v>58.408000000000001</v>
      </c>
      <c r="G118">
        <v>7.4989999999999997</v>
      </c>
      <c r="H118">
        <v>1.3620000000000001</v>
      </c>
      <c r="I118" t="s">
        <v>320</v>
      </c>
    </row>
    <row r="119" spans="1:9" x14ac:dyDescent="0.2">
      <c r="A119" t="s">
        <v>475</v>
      </c>
      <c r="B119" t="s">
        <v>320</v>
      </c>
      <c r="C119">
        <v>5.3849999999999998</v>
      </c>
      <c r="D119">
        <v>7.9880000000000004</v>
      </c>
      <c r="E119">
        <v>12.194000000000001</v>
      </c>
      <c r="F119">
        <v>62.875</v>
      </c>
      <c r="G119" t="s">
        <v>320</v>
      </c>
      <c r="H119" t="s">
        <v>320</v>
      </c>
      <c r="I119">
        <v>11.558</v>
      </c>
    </row>
    <row r="120" spans="1:9" x14ac:dyDescent="0.2">
      <c r="A120" t="s">
        <v>460</v>
      </c>
      <c r="B120" t="s">
        <v>320</v>
      </c>
      <c r="C120" t="s">
        <v>320</v>
      </c>
      <c r="D120" t="s">
        <v>320</v>
      </c>
      <c r="E120" t="s">
        <v>320</v>
      </c>
      <c r="F120">
        <v>100</v>
      </c>
      <c r="G120" t="s">
        <v>320</v>
      </c>
      <c r="H120" t="s">
        <v>320</v>
      </c>
      <c r="I120" t="s">
        <v>320</v>
      </c>
    </row>
    <row r="121" spans="1:9" x14ac:dyDescent="0.2">
      <c r="A121" t="s">
        <v>460</v>
      </c>
      <c r="B121" t="s">
        <v>320</v>
      </c>
      <c r="C121" t="s">
        <v>320</v>
      </c>
      <c r="D121" t="s">
        <v>320</v>
      </c>
      <c r="E121" t="s">
        <v>320</v>
      </c>
      <c r="F121">
        <v>100</v>
      </c>
      <c r="G121" t="s">
        <v>320</v>
      </c>
      <c r="H121" t="s">
        <v>320</v>
      </c>
      <c r="I121" t="s">
        <v>320</v>
      </c>
    </row>
    <row r="122" spans="1:9" x14ac:dyDescent="0.2">
      <c r="A122" t="s">
        <v>460</v>
      </c>
    </row>
    <row r="123" spans="1:9" x14ac:dyDescent="0.2">
      <c r="A123" t="s">
        <v>460</v>
      </c>
      <c r="B123" t="s">
        <v>320</v>
      </c>
      <c r="C123" t="s">
        <v>320</v>
      </c>
      <c r="D123" t="s">
        <v>320</v>
      </c>
      <c r="E123" t="s">
        <v>320</v>
      </c>
      <c r="F123">
        <v>85.92</v>
      </c>
      <c r="G123" t="s">
        <v>320</v>
      </c>
      <c r="H123" t="s">
        <v>320</v>
      </c>
      <c r="I123">
        <v>14.08</v>
      </c>
    </row>
    <row r="124" spans="1:9" x14ac:dyDescent="0.2">
      <c r="A124" t="s">
        <v>460</v>
      </c>
      <c r="B124" t="s">
        <v>320</v>
      </c>
      <c r="C124" t="s">
        <v>320</v>
      </c>
      <c r="D124" t="s">
        <v>320</v>
      </c>
      <c r="E124" t="s">
        <v>320</v>
      </c>
      <c r="F124">
        <v>100</v>
      </c>
      <c r="G124" t="s">
        <v>320</v>
      </c>
      <c r="H124" t="s">
        <v>320</v>
      </c>
      <c r="I124" t="s">
        <v>320</v>
      </c>
    </row>
    <row r="125" spans="1:9" x14ac:dyDescent="0.2">
      <c r="A125" t="s">
        <v>460</v>
      </c>
      <c r="B125" t="s">
        <v>320</v>
      </c>
      <c r="C125" t="s">
        <v>320</v>
      </c>
      <c r="D125" t="s">
        <v>320</v>
      </c>
      <c r="E125" t="s">
        <v>320</v>
      </c>
      <c r="F125">
        <v>88.070999999999998</v>
      </c>
      <c r="G125" t="s">
        <v>320</v>
      </c>
      <c r="H125" t="s">
        <v>320</v>
      </c>
      <c r="I125">
        <v>11.929</v>
      </c>
    </row>
    <row r="126" spans="1:9" x14ac:dyDescent="0.2">
      <c r="A126" s="12" t="s">
        <v>353</v>
      </c>
      <c r="B126">
        <v>2.41</v>
      </c>
      <c r="C126">
        <v>4.3579999999999997</v>
      </c>
      <c r="D126">
        <v>8.5410000000000004</v>
      </c>
      <c r="E126">
        <v>13.792999999999999</v>
      </c>
      <c r="F126">
        <v>45.91</v>
      </c>
      <c r="G126">
        <v>6.8769999999999998</v>
      </c>
      <c r="H126">
        <v>1.639</v>
      </c>
      <c r="I126">
        <v>16.472000000000001</v>
      </c>
    </row>
    <row r="127" spans="1:9" s="12" customFormat="1" x14ac:dyDescent="0.2">
      <c r="A127" s="12" t="s">
        <v>429</v>
      </c>
      <c r="B127">
        <v>2.863</v>
      </c>
      <c r="C127">
        <v>5.1879999999999997</v>
      </c>
      <c r="D127">
        <v>12.292</v>
      </c>
      <c r="E127">
        <v>15.138999999999999</v>
      </c>
      <c r="F127">
        <v>40.22</v>
      </c>
      <c r="G127">
        <v>6.4660000000000002</v>
      </c>
      <c r="H127">
        <v>1.821</v>
      </c>
      <c r="I127">
        <v>16.012</v>
      </c>
    </row>
    <row r="128" spans="1:9" s="12" customFormat="1" x14ac:dyDescent="0.2">
      <c r="A128" s="12" t="s">
        <v>355</v>
      </c>
      <c r="B128">
        <v>2.9319999999999999</v>
      </c>
      <c r="C128">
        <v>5.4009999999999998</v>
      </c>
      <c r="D128">
        <v>12.266</v>
      </c>
      <c r="E128">
        <v>15.077</v>
      </c>
      <c r="F128">
        <v>39.750999999999998</v>
      </c>
      <c r="G128">
        <v>6.9480000000000004</v>
      </c>
      <c r="H128">
        <v>1.7909999999999999</v>
      </c>
      <c r="I128">
        <v>15.835000000000001</v>
      </c>
    </row>
    <row r="129" spans="1:9" s="12" customFormat="1" x14ac:dyDescent="0.2">
      <c r="A129" s="12" t="s">
        <v>357</v>
      </c>
      <c r="B129">
        <v>1.9910000000000001</v>
      </c>
      <c r="C129">
        <v>3.3969999999999998</v>
      </c>
      <c r="D129">
        <v>8.2390000000000008</v>
      </c>
      <c r="E129">
        <v>14.369</v>
      </c>
      <c r="F129">
        <v>45.856000000000002</v>
      </c>
      <c r="G129">
        <v>6.3259999999999996</v>
      </c>
      <c r="H129">
        <v>1.4470000000000001</v>
      </c>
      <c r="I129">
        <v>18.373999999999999</v>
      </c>
    </row>
    <row r="130" spans="1:9" s="12" customFormat="1" x14ac:dyDescent="0.2">
      <c r="A130" s="12" t="s">
        <v>430</v>
      </c>
      <c r="B130">
        <v>1.9379999999999999</v>
      </c>
      <c r="C130">
        <v>3.2970000000000002</v>
      </c>
      <c r="D130">
        <v>5.9649999999999999</v>
      </c>
      <c r="E130">
        <v>9.8719999999999999</v>
      </c>
      <c r="F130">
        <v>49.036999999999999</v>
      </c>
      <c r="G130">
        <v>8.9960000000000004</v>
      </c>
      <c r="H130">
        <v>2.0070000000000001</v>
      </c>
      <c r="I130">
        <v>18.888000000000002</v>
      </c>
    </row>
    <row r="131" spans="1:9" s="12" customFormat="1" x14ac:dyDescent="0.2">
      <c r="A131" s="12" t="s">
        <v>431</v>
      </c>
      <c r="B131">
        <v>2.14</v>
      </c>
      <c r="C131">
        <v>4.056</v>
      </c>
      <c r="D131">
        <v>6.9509999999999996</v>
      </c>
      <c r="E131">
        <v>11.8</v>
      </c>
      <c r="F131">
        <v>49.457000000000001</v>
      </c>
      <c r="G131">
        <v>8.2720000000000002</v>
      </c>
      <c r="H131">
        <v>2.0390000000000001</v>
      </c>
      <c r="I131">
        <v>15.285</v>
      </c>
    </row>
    <row r="132" spans="1:9" s="12" customFormat="1" x14ac:dyDescent="0.2">
      <c r="A132" s="12" t="s">
        <v>432</v>
      </c>
      <c r="B132">
        <v>2.6970000000000001</v>
      </c>
      <c r="C132">
        <v>4.5469999999999997</v>
      </c>
      <c r="D132">
        <v>8.0749999999999993</v>
      </c>
      <c r="E132">
        <v>11.936999999999999</v>
      </c>
      <c r="F132">
        <v>48.984999999999999</v>
      </c>
      <c r="G132">
        <v>9.0380000000000003</v>
      </c>
      <c r="H132">
        <v>2.2890000000000001</v>
      </c>
      <c r="I132">
        <v>12.430999999999999</v>
      </c>
    </row>
    <row r="133" spans="1:9" x14ac:dyDescent="0.2">
      <c r="A133" s="12" t="s">
        <v>359</v>
      </c>
      <c r="B133">
        <v>2.0680000000000001</v>
      </c>
      <c r="C133">
        <v>3.726</v>
      </c>
      <c r="D133">
        <v>6.5940000000000003</v>
      </c>
      <c r="E133">
        <v>10.959</v>
      </c>
      <c r="F133">
        <v>52.945</v>
      </c>
      <c r="G133">
        <v>7.1589999999999998</v>
      </c>
      <c r="H133">
        <v>1.4850000000000001</v>
      </c>
      <c r="I133">
        <v>15.064</v>
      </c>
    </row>
    <row r="134" spans="1:9" x14ac:dyDescent="0.2">
      <c r="A134" s="12" t="s">
        <v>433</v>
      </c>
      <c r="B134">
        <v>1.8680000000000001</v>
      </c>
      <c r="C134">
        <v>3.6360000000000001</v>
      </c>
      <c r="D134">
        <v>6.282</v>
      </c>
      <c r="E134">
        <v>9.4550000000000001</v>
      </c>
      <c r="F134">
        <v>54.356999999999999</v>
      </c>
      <c r="G134">
        <v>8.0779999999999994</v>
      </c>
      <c r="H134">
        <v>1.5640000000000001</v>
      </c>
      <c r="I134">
        <v>14.76</v>
      </c>
    </row>
    <row r="135" spans="1:9" x14ac:dyDescent="0.2">
      <c r="A135" s="12" t="s">
        <v>434</v>
      </c>
      <c r="B135">
        <v>2.6970000000000001</v>
      </c>
      <c r="C135">
        <v>4.7489999999999997</v>
      </c>
      <c r="D135">
        <v>8.0039999999999996</v>
      </c>
      <c r="E135">
        <v>12.603999999999999</v>
      </c>
      <c r="F135">
        <v>45.356000000000002</v>
      </c>
      <c r="G135">
        <v>7.83</v>
      </c>
      <c r="H135">
        <v>2.0289999999999999</v>
      </c>
      <c r="I135">
        <v>16.73</v>
      </c>
    </row>
    <row r="136" spans="1:9" x14ac:dyDescent="0.2">
      <c r="A136" s="12" t="s">
        <v>361</v>
      </c>
      <c r="B136">
        <v>2.0209999999999999</v>
      </c>
      <c r="C136">
        <v>3.2330000000000001</v>
      </c>
      <c r="D136">
        <v>6.54</v>
      </c>
      <c r="E136">
        <v>11.736000000000001</v>
      </c>
      <c r="F136">
        <v>49.823999999999998</v>
      </c>
      <c r="G136">
        <v>7.2249999999999996</v>
      </c>
      <c r="H136">
        <v>1.49</v>
      </c>
      <c r="I136">
        <v>17.931000000000001</v>
      </c>
    </row>
    <row r="137" spans="1:9" x14ac:dyDescent="0.2">
      <c r="A137" s="12" t="s">
        <v>435</v>
      </c>
      <c r="B137">
        <v>2.1440000000000001</v>
      </c>
      <c r="C137">
        <v>3.141</v>
      </c>
      <c r="D137">
        <v>5.8810000000000002</v>
      </c>
      <c r="E137">
        <v>9.5289999999999999</v>
      </c>
      <c r="F137">
        <v>51.557000000000002</v>
      </c>
      <c r="G137">
        <v>6.1369999999999996</v>
      </c>
      <c r="H137">
        <v>1.2709999999999999</v>
      </c>
      <c r="I137">
        <v>20.338999999999999</v>
      </c>
    </row>
    <row r="138" spans="1:9" x14ac:dyDescent="0.2">
      <c r="A138" s="12" t="s">
        <v>436</v>
      </c>
      <c r="B138">
        <v>2.0299999999999998</v>
      </c>
      <c r="C138">
        <v>4.3289999999999997</v>
      </c>
      <c r="D138">
        <v>6.4269999999999996</v>
      </c>
      <c r="E138">
        <v>11.195</v>
      </c>
      <c r="F138">
        <v>50.201999999999998</v>
      </c>
      <c r="G138">
        <v>6.48</v>
      </c>
      <c r="H138">
        <v>1.361</v>
      </c>
      <c r="I138">
        <v>17.975999999999999</v>
      </c>
    </row>
    <row r="139" spans="1:9" x14ac:dyDescent="0.2">
      <c r="A139" s="12" t="s">
        <v>419</v>
      </c>
      <c r="B139">
        <v>1.75</v>
      </c>
      <c r="C139">
        <v>3.141</v>
      </c>
      <c r="D139">
        <v>7.343</v>
      </c>
      <c r="E139">
        <v>13.529</v>
      </c>
      <c r="F139">
        <v>47.218000000000004</v>
      </c>
      <c r="G139">
        <v>7.2770000000000001</v>
      </c>
      <c r="H139">
        <v>1.5149999999999999</v>
      </c>
      <c r="I139">
        <v>18.227</v>
      </c>
    </row>
    <row r="140" spans="1:9" x14ac:dyDescent="0.2">
      <c r="A140" s="12" t="s">
        <v>420</v>
      </c>
      <c r="B140">
        <v>1.7250000000000001</v>
      </c>
      <c r="C140">
        <v>3.1739999999999999</v>
      </c>
      <c r="D140">
        <v>7.7530000000000001</v>
      </c>
      <c r="E140">
        <v>14.05</v>
      </c>
      <c r="F140">
        <v>47.944000000000003</v>
      </c>
      <c r="G140">
        <v>6.54</v>
      </c>
      <c r="H140">
        <v>1.3460000000000001</v>
      </c>
      <c r="I140">
        <v>17.466999999999999</v>
      </c>
    </row>
    <row r="141" spans="1:9" x14ac:dyDescent="0.2">
      <c r="A141" s="12" t="s">
        <v>343</v>
      </c>
      <c r="B141">
        <v>2.0089999999999999</v>
      </c>
      <c r="C141">
        <v>3.3090000000000002</v>
      </c>
      <c r="D141">
        <v>8.8789999999999996</v>
      </c>
      <c r="E141">
        <v>15.061999999999999</v>
      </c>
      <c r="F141">
        <v>44.670999999999999</v>
      </c>
      <c r="G141">
        <v>7.0659999999999998</v>
      </c>
      <c r="H141">
        <v>1.524</v>
      </c>
      <c r="I141">
        <v>17.48</v>
      </c>
    </row>
    <row r="142" spans="1:9" x14ac:dyDescent="0.2">
      <c r="A142" s="12" t="s">
        <v>421</v>
      </c>
      <c r="B142">
        <v>1.833</v>
      </c>
      <c r="C142">
        <v>3.9350000000000001</v>
      </c>
      <c r="D142">
        <v>6.3239999999999998</v>
      </c>
      <c r="E142">
        <v>11.474</v>
      </c>
      <c r="F142">
        <v>50.71</v>
      </c>
      <c r="G142">
        <v>6.5419999999999998</v>
      </c>
      <c r="H142">
        <v>1.3120000000000001</v>
      </c>
      <c r="I142">
        <v>17.870999999999999</v>
      </c>
    </row>
    <row r="143" spans="1:9" x14ac:dyDescent="0.2">
      <c r="A143" s="12" t="s">
        <v>422</v>
      </c>
      <c r="B143">
        <v>1.575</v>
      </c>
      <c r="C143">
        <v>3.444</v>
      </c>
      <c r="D143">
        <v>5.4770000000000003</v>
      </c>
      <c r="E143">
        <v>8.93</v>
      </c>
      <c r="F143">
        <v>53.79</v>
      </c>
      <c r="G143">
        <v>7.8090000000000002</v>
      </c>
      <c r="H143">
        <v>1.641</v>
      </c>
      <c r="I143">
        <v>17.332999999999998</v>
      </c>
    </row>
    <row r="144" spans="1:9" x14ac:dyDescent="0.2">
      <c r="A144" s="12" t="s">
        <v>423</v>
      </c>
      <c r="B144">
        <v>1.706</v>
      </c>
      <c r="C144">
        <v>3.9710000000000001</v>
      </c>
      <c r="D144">
        <v>6.1319999999999997</v>
      </c>
      <c r="E144">
        <v>9.1539999999999999</v>
      </c>
      <c r="F144">
        <v>56.44</v>
      </c>
      <c r="G144">
        <v>6.5380000000000003</v>
      </c>
      <c r="H144">
        <v>1.27</v>
      </c>
      <c r="I144">
        <v>14.789</v>
      </c>
    </row>
    <row r="145" spans="1:9" x14ac:dyDescent="0.2">
      <c r="A145" s="12" t="s">
        <v>345</v>
      </c>
      <c r="B145">
        <v>2.2389999999999999</v>
      </c>
      <c r="C145">
        <v>4.7560000000000002</v>
      </c>
      <c r="D145">
        <v>7.8760000000000003</v>
      </c>
      <c r="E145">
        <v>12.425000000000001</v>
      </c>
      <c r="F145">
        <v>49.606000000000002</v>
      </c>
      <c r="G145">
        <v>7.7149999999999999</v>
      </c>
      <c r="H145">
        <v>1.5129999999999999</v>
      </c>
      <c r="I145">
        <v>13.87</v>
      </c>
    </row>
    <row r="146" spans="1:9" x14ac:dyDescent="0.2">
      <c r="A146" s="12" t="s">
        <v>347</v>
      </c>
      <c r="B146">
        <v>1.82</v>
      </c>
      <c r="C146">
        <v>3.2429999999999999</v>
      </c>
      <c r="D146">
        <v>7.1150000000000002</v>
      </c>
      <c r="E146">
        <v>12.569000000000001</v>
      </c>
      <c r="F146">
        <v>50.027999999999999</v>
      </c>
      <c r="G146">
        <v>6.5389999999999997</v>
      </c>
      <c r="H146">
        <v>1.3380000000000001</v>
      </c>
      <c r="I146">
        <v>17.346</v>
      </c>
    </row>
    <row r="147" spans="1:9" x14ac:dyDescent="0.2">
      <c r="A147" s="12" t="s">
        <v>424</v>
      </c>
      <c r="B147">
        <v>1.9610000000000001</v>
      </c>
      <c r="C147">
        <v>3.5579999999999998</v>
      </c>
      <c r="D147">
        <v>6.0810000000000004</v>
      </c>
      <c r="E147">
        <v>9.8889999999999993</v>
      </c>
      <c r="F147">
        <v>54.969000000000001</v>
      </c>
      <c r="G147">
        <v>7.0650000000000004</v>
      </c>
      <c r="H147">
        <v>1.39</v>
      </c>
      <c r="I147">
        <v>15.087</v>
      </c>
    </row>
    <row r="148" spans="1:9" x14ac:dyDescent="0.2">
      <c r="A148" s="12" t="s">
        <v>349</v>
      </c>
      <c r="B148">
        <v>1.877</v>
      </c>
      <c r="C148">
        <v>3.569</v>
      </c>
      <c r="D148">
        <v>6.4269999999999996</v>
      </c>
      <c r="E148">
        <v>11.772</v>
      </c>
      <c r="F148">
        <v>54.652999999999999</v>
      </c>
      <c r="G148">
        <v>6.8</v>
      </c>
      <c r="H148">
        <v>1.407</v>
      </c>
      <c r="I148">
        <v>13.496</v>
      </c>
    </row>
    <row r="149" spans="1:9" x14ac:dyDescent="0.2">
      <c r="A149" s="12" t="s">
        <v>351</v>
      </c>
      <c r="B149">
        <v>2.0249999999999999</v>
      </c>
      <c r="C149">
        <v>3.637</v>
      </c>
      <c r="D149">
        <v>5.62</v>
      </c>
      <c r="E149">
        <v>7.8819999999999997</v>
      </c>
      <c r="F149">
        <v>56.518000000000001</v>
      </c>
      <c r="G149">
        <v>6.1239999999999997</v>
      </c>
      <c r="H149">
        <v>1.19</v>
      </c>
      <c r="I149">
        <v>17.004999999999999</v>
      </c>
    </row>
    <row r="150" spans="1:9" x14ac:dyDescent="0.2">
      <c r="A150" s="12" t="s">
        <v>425</v>
      </c>
      <c r="B150">
        <v>1.43</v>
      </c>
      <c r="C150">
        <v>3.2189999999999999</v>
      </c>
      <c r="D150">
        <v>5.3</v>
      </c>
      <c r="E150">
        <v>8.43</v>
      </c>
      <c r="F150">
        <v>55.009</v>
      </c>
      <c r="G150">
        <v>6.0979999999999999</v>
      </c>
      <c r="H150">
        <v>1.1479999999999999</v>
      </c>
      <c r="I150">
        <v>19.364000000000001</v>
      </c>
    </row>
    <row r="151" spans="1:9" x14ac:dyDescent="0.2">
      <c r="A151" s="12" t="s">
        <v>426</v>
      </c>
      <c r="B151">
        <v>2.1080000000000001</v>
      </c>
      <c r="C151">
        <v>3.5920000000000001</v>
      </c>
      <c r="D151">
        <v>6.4850000000000003</v>
      </c>
      <c r="E151">
        <v>10.208</v>
      </c>
      <c r="F151">
        <v>52.262</v>
      </c>
      <c r="G151">
        <v>7.0330000000000004</v>
      </c>
      <c r="H151">
        <v>1.4490000000000001</v>
      </c>
      <c r="I151">
        <v>16.863</v>
      </c>
    </row>
    <row r="152" spans="1:9" x14ac:dyDescent="0.2">
      <c r="A152" s="12" t="s">
        <v>427</v>
      </c>
      <c r="B152">
        <v>1.7090000000000001</v>
      </c>
      <c r="C152">
        <v>3.9390000000000001</v>
      </c>
      <c r="D152">
        <v>6.3339999999999996</v>
      </c>
      <c r="E152">
        <v>11.808999999999999</v>
      </c>
      <c r="F152">
        <v>50.725000000000001</v>
      </c>
      <c r="G152">
        <v>6.2629999999999999</v>
      </c>
      <c r="H152">
        <v>1.252</v>
      </c>
      <c r="I152">
        <v>17.966999999999999</v>
      </c>
    </row>
    <row r="153" spans="1:9" x14ac:dyDescent="0.2">
      <c r="A153" s="12" t="s">
        <v>428</v>
      </c>
      <c r="B153">
        <v>2.121</v>
      </c>
      <c r="C153">
        <v>5.4219999999999997</v>
      </c>
      <c r="D153">
        <v>11.036</v>
      </c>
      <c r="E153">
        <v>14.819000000000001</v>
      </c>
      <c r="F153">
        <v>42.164999999999999</v>
      </c>
      <c r="G153">
        <v>6.6319999999999997</v>
      </c>
      <c r="H153">
        <v>1.7150000000000001</v>
      </c>
      <c r="I153">
        <v>16.091000000000001</v>
      </c>
    </row>
    <row r="154" spans="1:9" x14ac:dyDescent="0.2">
      <c r="A154" t="s">
        <v>473</v>
      </c>
      <c r="B154">
        <v>5.7859999999999996</v>
      </c>
      <c r="C154">
        <v>7.5620000000000003</v>
      </c>
      <c r="D154">
        <v>7.17</v>
      </c>
      <c r="E154">
        <v>12.862</v>
      </c>
      <c r="F154">
        <v>57.106000000000002</v>
      </c>
      <c r="G154">
        <v>7.9939999999999998</v>
      </c>
      <c r="H154">
        <v>1.5189999999999999</v>
      </c>
      <c r="I154" t="s">
        <v>320</v>
      </c>
    </row>
    <row r="155" spans="1:9" x14ac:dyDescent="0.2">
      <c r="A155" t="s">
        <v>474</v>
      </c>
      <c r="B155">
        <v>5.7220000000000004</v>
      </c>
      <c r="C155">
        <v>7.5819999999999999</v>
      </c>
      <c r="D155">
        <v>7.2770000000000001</v>
      </c>
      <c r="E155">
        <v>12.853</v>
      </c>
      <c r="F155">
        <v>57.177999999999997</v>
      </c>
      <c r="G155">
        <v>7.8559999999999999</v>
      </c>
      <c r="H155">
        <v>1.5329999999999999</v>
      </c>
      <c r="I155" t="s">
        <v>320</v>
      </c>
    </row>
    <row r="156" spans="1:9" x14ac:dyDescent="0.2">
      <c r="A156" t="s">
        <v>474</v>
      </c>
      <c r="B156">
        <v>6.2279999999999998</v>
      </c>
      <c r="C156">
        <v>7.5640000000000001</v>
      </c>
      <c r="D156">
        <v>7.2329999999999997</v>
      </c>
      <c r="E156">
        <v>12.743</v>
      </c>
      <c r="F156">
        <v>56.686999999999998</v>
      </c>
      <c r="G156">
        <v>7.8019999999999996</v>
      </c>
      <c r="H156">
        <v>1.7430000000000001</v>
      </c>
      <c r="I156" t="s">
        <v>320</v>
      </c>
    </row>
    <row r="157" spans="1:9" x14ac:dyDescent="0.2">
      <c r="A157" t="s">
        <v>458</v>
      </c>
      <c r="B157">
        <v>4.944</v>
      </c>
      <c r="C157">
        <v>7.5170000000000003</v>
      </c>
      <c r="D157">
        <v>7.2949999999999999</v>
      </c>
      <c r="E157">
        <v>12.975</v>
      </c>
      <c r="F157">
        <v>58.252000000000002</v>
      </c>
      <c r="G157">
        <v>7.5090000000000003</v>
      </c>
      <c r="H157">
        <v>1.2649999999999999</v>
      </c>
      <c r="I157" t="s">
        <v>104</v>
      </c>
    </row>
    <row r="158" spans="1:9" x14ac:dyDescent="0.2">
      <c r="A158" t="s">
        <v>459</v>
      </c>
      <c r="B158">
        <v>4.8280000000000003</v>
      </c>
      <c r="C158">
        <v>7.5629999999999997</v>
      </c>
      <c r="D158">
        <v>7.1559999999999997</v>
      </c>
      <c r="E158">
        <v>12.836</v>
      </c>
      <c r="F158">
        <v>58.188000000000002</v>
      </c>
      <c r="G158">
        <v>7.7480000000000002</v>
      </c>
      <c r="H158">
        <v>1.681</v>
      </c>
      <c r="I158" t="s">
        <v>320</v>
      </c>
    </row>
    <row r="159" spans="1:9" x14ac:dyDescent="0.2">
      <c r="A159" t="s">
        <v>460</v>
      </c>
      <c r="B159" t="s">
        <v>320</v>
      </c>
      <c r="C159" t="s">
        <v>320</v>
      </c>
      <c r="D159" t="s">
        <v>320</v>
      </c>
      <c r="E159" t="s">
        <v>320</v>
      </c>
      <c r="F159">
        <v>39.015999999999998</v>
      </c>
      <c r="G159" t="s">
        <v>320</v>
      </c>
      <c r="H159">
        <v>60.984000000000002</v>
      </c>
      <c r="I159" t="s">
        <v>320</v>
      </c>
    </row>
    <row r="160" spans="1:9" x14ac:dyDescent="0.2">
      <c r="A160" t="s">
        <v>461</v>
      </c>
      <c r="B160">
        <v>1.1890000000000001</v>
      </c>
      <c r="C160">
        <v>3.6440000000000001</v>
      </c>
      <c r="D160">
        <v>7.0789999999999997</v>
      </c>
      <c r="E160">
        <v>13.044</v>
      </c>
      <c r="F160">
        <v>50.573999999999998</v>
      </c>
      <c r="G160">
        <v>6.37</v>
      </c>
      <c r="H160">
        <v>2.2690000000000001</v>
      </c>
      <c r="I160">
        <v>15.83</v>
      </c>
    </row>
    <row r="161" spans="1:9" x14ac:dyDescent="0.2">
      <c r="A161" t="s">
        <v>462</v>
      </c>
      <c r="B161">
        <v>1.534</v>
      </c>
      <c r="C161">
        <v>4.6520000000000001</v>
      </c>
      <c r="D161">
        <v>8.8070000000000004</v>
      </c>
      <c r="E161">
        <v>15.987</v>
      </c>
      <c r="F161">
        <v>60.859000000000002</v>
      </c>
      <c r="G161">
        <v>7.0709999999999997</v>
      </c>
      <c r="H161">
        <v>0.60899999999999999</v>
      </c>
      <c r="I161">
        <v>0.48199999999999998</v>
      </c>
    </row>
    <row r="162" spans="1:9" x14ac:dyDescent="0.2">
      <c r="A162" t="s">
        <v>463</v>
      </c>
      <c r="B162" t="s">
        <v>320</v>
      </c>
      <c r="C162" t="s">
        <v>320</v>
      </c>
      <c r="D162" t="s">
        <v>320</v>
      </c>
      <c r="E162">
        <v>1.9890000000000001</v>
      </c>
      <c r="F162">
        <v>7.6310000000000002</v>
      </c>
      <c r="G162">
        <v>3.762</v>
      </c>
      <c r="H162">
        <v>10.3</v>
      </c>
      <c r="I162">
        <v>76.317999999999998</v>
      </c>
    </row>
    <row r="163" spans="1:9" x14ac:dyDescent="0.2">
      <c r="A163" t="s">
        <v>464</v>
      </c>
      <c r="B163">
        <v>0.42199999999999999</v>
      </c>
      <c r="C163">
        <v>0.85599999999999998</v>
      </c>
      <c r="D163">
        <v>8.5280000000000005</v>
      </c>
      <c r="E163">
        <v>16.436</v>
      </c>
      <c r="F163">
        <v>63.194000000000003</v>
      </c>
      <c r="G163">
        <v>7.8650000000000002</v>
      </c>
      <c r="H163">
        <v>1.518</v>
      </c>
      <c r="I163">
        <v>1.181</v>
      </c>
    </row>
    <row r="164" spans="1:9" x14ac:dyDescent="0.2">
      <c r="A164" t="s">
        <v>465</v>
      </c>
      <c r="B164" t="s">
        <v>320</v>
      </c>
      <c r="C164" t="s">
        <v>320</v>
      </c>
      <c r="D164" t="s">
        <v>320</v>
      </c>
      <c r="E164" t="s">
        <v>104</v>
      </c>
      <c r="F164">
        <v>0.88600000000000001</v>
      </c>
      <c r="G164">
        <v>0.61199999999999999</v>
      </c>
      <c r="H164">
        <v>3.6429999999999998</v>
      </c>
      <c r="I164">
        <v>94.62</v>
      </c>
    </row>
    <row r="165" spans="1:9" x14ac:dyDescent="0.2">
      <c r="A165" t="s">
        <v>466</v>
      </c>
      <c r="B165">
        <v>2.3279999999999998</v>
      </c>
      <c r="C165">
        <v>3.5859999999999999</v>
      </c>
      <c r="D165">
        <v>8.5050000000000008</v>
      </c>
      <c r="E165">
        <v>15.702</v>
      </c>
      <c r="F165">
        <v>59.939</v>
      </c>
      <c r="G165">
        <v>7.319</v>
      </c>
      <c r="H165">
        <v>1.323</v>
      </c>
      <c r="I165">
        <v>1.2969999999999999</v>
      </c>
    </row>
    <row r="166" spans="1:9" x14ac:dyDescent="0.2">
      <c r="A166" t="s">
        <v>467</v>
      </c>
      <c r="B166" t="s">
        <v>320</v>
      </c>
      <c r="C166" t="s">
        <v>104</v>
      </c>
      <c r="D166">
        <v>0.38200000000000001</v>
      </c>
      <c r="E166">
        <v>0.74199999999999999</v>
      </c>
      <c r="F166">
        <v>3.7090000000000001</v>
      </c>
      <c r="G166">
        <v>1.468</v>
      </c>
      <c r="H166">
        <v>3.839</v>
      </c>
      <c r="I166">
        <v>89.736999999999995</v>
      </c>
    </row>
    <row r="167" spans="1:9" x14ac:dyDescent="0.2">
      <c r="A167" t="s">
        <v>468</v>
      </c>
      <c r="B167">
        <v>0.36799999999999999</v>
      </c>
      <c r="C167">
        <v>0.88600000000000001</v>
      </c>
      <c r="D167">
        <v>6.6440000000000001</v>
      </c>
      <c r="E167">
        <v>14.827</v>
      </c>
      <c r="F167">
        <v>64.453000000000003</v>
      </c>
      <c r="G167">
        <v>9.2240000000000002</v>
      </c>
      <c r="H167">
        <v>1.81</v>
      </c>
      <c r="I167">
        <v>1.7869999999999999</v>
      </c>
    </row>
    <row r="168" spans="1:9" x14ac:dyDescent="0.2">
      <c r="A168" t="s">
        <v>469</v>
      </c>
      <c r="B168" t="s">
        <v>320</v>
      </c>
      <c r="C168" t="s">
        <v>320</v>
      </c>
      <c r="D168" t="s">
        <v>320</v>
      </c>
      <c r="E168" t="s">
        <v>320</v>
      </c>
      <c r="F168">
        <v>3.8330000000000002</v>
      </c>
      <c r="G168">
        <v>1.3819999999999999</v>
      </c>
      <c r="H168">
        <v>7.7119999999999997</v>
      </c>
      <c r="I168">
        <v>87.072999999999993</v>
      </c>
    </row>
    <row r="169" spans="1:9" x14ac:dyDescent="0.2">
      <c r="A169" t="s">
        <v>470</v>
      </c>
      <c r="B169">
        <v>1.62</v>
      </c>
      <c r="C169">
        <v>3.73</v>
      </c>
      <c r="D169">
        <v>7.8339999999999996</v>
      </c>
      <c r="E169">
        <v>14.363</v>
      </c>
      <c r="F169">
        <v>55.454999999999998</v>
      </c>
      <c r="G169">
        <v>6.94</v>
      </c>
      <c r="H169">
        <v>1.9490000000000001</v>
      </c>
      <c r="I169">
        <v>8.11</v>
      </c>
    </row>
    <row r="170" spans="1:9" x14ac:dyDescent="0.2">
      <c r="A170" t="s">
        <v>471</v>
      </c>
      <c r="B170">
        <v>0.46400000000000002</v>
      </c>
      <c r="C170">
        <v>1.238</v>
      </c>
      <c r="D170">
        <v>7.8109999999999999</v>
      </c>
      <c r="E170">
        <v>16.099</v>
      </c>
      <c r="F170">
        <v>64.846999999999994</v>
      </c>
      <c r="G170">
        <v>7.7060000000000004</v>
      </c>
      <c r="H170">
        <v>1.248</v>
      </c>
      <c r="I170">
        <v>0.58699999999999997</v>
      </c>
    </row>
    <row r="171" spans="1:9" x14ac:dyDescent="0.2">
      <c r="A171" t="s">
        <v>472</v>
      </c>
      <c r="B171" t="s">
        <v>320</v>
      </c>
      <c r="C171" t="s">
        <v>104</v>
      </c>
      <c r="D171">
        <v>0.75600000000000001</v>
      </c>
      <c r="E171">
        <v>1.9850000000000001</v>
      </c>
      <c r="F171">
        <v>12.233000000000001</v>
      </c>
      <c r="G171">
        <v>4.9020000000000001</v>
      </c>
      <c r="H171">
        <v>9.4600000000000009</v>
      </c>
      <c r="I171">
        <v>70.554000000000002</v>
      </c>
    </row>
    <row r="172" spans="1:9" x14ac:dyDescent="0.2">
      <c r="A172" t="s">
        <v>299</v>
      </c>
      <c r="B172">
        <v>3.54</v>
      </c>
      <c r="C172">
        <v>8.7609999999999992</v>
      </c>
      <c r="D172">
        <v>11.385</v>
      </c>
      <c r="E172">
        <v>18.161999999999999</v>
      </c>
      <c r="F172">
        <v>53.500999999999998</v>
      </c>
      <c r="G172" t="s">
        <v>320</v>
      </c>
      <c r="H172" t="s">
        <v>320</v>
      </c>
      <c r="I172">
        <v>4.6509999999999998</v>
      </c>
    </row>
    <row r="173" spans="1:9" x14ac:dyDescent="0.2">
      <c r="A173" t="s">
        <v>300</v>
      </c>
      <c r="B173">
        <v>0.66200000000000003</v>
      </c>
      <c r="C173">
        <v>1.327</v>
      </c>
      <c r="D173">
        <v>6.9189999999999996</v>
      </c>
      <c r="E173">
        <v>14.353</v>
      </c>
      <c r="F173">
        <v>64.238</v>
      </c>
      <c r="G173">
        <v>9.7579999999999991</v>
      </c>
      <c r="H173">
        <v>2.2330000000000001</v>
      </c>
      <c r="I173">
        <v>0.51100000000000001</v>
      </c>
    </row>
    <row r="174" spans="1:9" x14ac:dyDescent="0.2">
      <c r="A174" t="s">
        <v>301</v>
      </c>
      <c r="B174" t="s">
        <v>320</v>
      </c>
      <c r="C174" t="s">
        <v>320</v>
      </c>
      <c r="D174" t="s">
        <v>320</v>
      </c>
      <c r="E174" t="s">
        <v>320</v>
      </c>
      <c r="F174">
        <v>0.73799999999999999</v>
      </c>
      <c r="G174" t="s">
        <v>320</v>
      </c>
      <c r="H174" t="s">
        <v>320</v>
      </c>
      <c r="I174">
        <v>99.262</v>
      </c>
    </row>
    <row r="175" spans="1:9" x14ac:dyDescent="0.2">
      <c r="A175" t="s">
        <v>398</v>
      </c>
      <c r="B175">
        <v>2.5499999999999998</v>
      </c>
      <c r="C175">
        <v>4.21</v>
      </c>
      <c r="D175">
        <v>7.9960000000000004</v>
      </c>
      <c r="E175">
        <v>12.529</v>
      </c>
      <c r="F175">
        <v>48.750999999999998</v>
      </c>
      <c r="G175">
        <v>6.2279999999999998</v>
      </c>
      <c r="H175">
        <v>2.41</v>
      </c>
      <c r="I175">
        <v>15.324999999999999</v>
      </c>
    </row>
    <row r="176" spans="1:9" x14ac:dyDescent="0.2">
      <c r="A176" t="s">
        <v>333</v>
      </c>
      <c r="B176">
        <v>1.595</v>
      </c>
      <c r="C176">
        <v>3.3260000000000001</v>
      </c>
      <c r="D176">
        <v>7.4429999999999996</v>
      </c>
      <c r="E176">
        <v>12.734999999999999</v>
      </c>
      <c r="F176">
        <v>50.042000000000002</v>
      </c>
      <c r="G176">
        <v>6.2439999999999998</v>
      </c>
      <c r="H176">
        <v>2.206</v>
      </c>
      <c r="I176">
        <v>16.408999999999999</v>
      </c>
    </row>
    <row r="177" spans="1:9" x14ac:dyDescent="0.2">
      <c r="A177" t="s">
        <v>330</v>
      </c>
      <c r="B177">
        <v>1.69</v>
      </c>
      <c r="C177">
        <v>4.6340000000000003</v>
      </c>
      <c r="D177">
        <v>8.77</v>
      </c>
      <c r="E177">
        <v>16.059000000000001</v>
      </c>
      <c r="F177">
        <v>60.895000000000003</v>
      </c>
      <c r="G177">
        <v>7.2060000000000004</v>
      </c>
      <c r="H177">
        <v>0.42799999999999999</v>
      </c>
      <c r="I177">
        <v>0.318</v>
      </c>
    </row>
    <row r="178" spans="1:9" x14ac:dyDescent="0.2">
      <c r="A178" t="s">
        <v>331</v>
      </c>
      <c r="B178" t="s">
        <v>320</v>
      </c>
      <c r="C178" t="s">
        <v>320</v>
      </c>
      <c r="D178" t="s">
        <v>320</v>
      </c>
      <c r="E178" t="s">
        <v>320</v>
      </c>
      <c r="F178">
        <v>0.39400000000000002</v>
      </c>
      <c r="G178" t="s">
        <v>104</v>
      </c>
      <c r="H178">
        <v>2.1509999999999998</v>
      </c>
      <c r="I178">
        <v>97.203999999999994</v>
      </c>
    </row>
    <row r="179" spans="1:9" x14ac:dyDescent="0.2">
      <c r="A179" t="s">
        <v>332</v>
      </c>
      <c r="B179" t="s">
        <v>320</v>
      </c>
      <c r="C179" t="s">
        <v>320</v>
      </c>
      <c r="D179" t="s">
        <v>320</v>
      </c>
      <c r="E179" t="s">
        <v>320</v>
      </c>
      <c r="F179" t="s">
        <v>104</v>
      </c>
      <c r="G179" t="s">
        <v>104</v>
      </c>
      <c r="H179">
        <v>2.09</v>
      </c>
      <c r="I179">
        <v>97.427000000000007</v>
      </c>
    </row>
    <row r="180" spans="1:9" x14ac:dyDescent="0.2">
      <c r="A180" t="s">
        <v>336</v>
      </c>
      <c r="B180" t="s">
        <v>320</v>
      </c>
      <c r="C180" t="s">
        <v>320</v>
      </c>
      <c r="D180" t="s">
        <v>320</v>
      </c>
      <c r="E180">
        <v>0.32800000000000001</v>
      </c>
      <c r="F180">
        <v>1.33</v>
      </c>
      <c r="G180" t="s">
        <v>320</v>
      </c>
      <c r="H180" t="s">
        <v>320</v>
      </c>
      <c r="I180">
        <v>98.293000000000006</v>
      </c>
    </row>
    <row r="181" spans="1:9" x14ac:dyDescent="0.2">
      <c r="A181" t="s">
        <v>381</v>
      </c>
      <c r="B181">
        <v>1.62</v>
      </c>
      <c r="C181">
        <v>4.6139999999999999</v>
      </c>
      <c r="D181">
        <v>7.8360000000000003</v>
      </c>
      <c r="E181">
        <v>13.801</v>
      </c>
      <c r="F181">
        <v>64.361999999999995</v>
      </c>
      <c r="G181">
        <v>5.9029999999999996</v>
      </c>
      <c r="H181">
        <v>0.85799999999999998</v>
      </c>
      <c r="I181">
        <v>1.0069999999999999</v>
      </c>
    </row>
    <row r="182" spans="1:9" x14ac:dyDescent="0.2">
      <c r="A182" t="s">
        <v>402</v>
      </c>
      <c r="B182">
        <v>1.966</v>
      </c>
      <c r="C182">
        <v>4.4370000000000003</v>
      </c>
      <c r="D182">
        <v>11.151</v>
      </c>
      <c r="E182">
        <v>18.87</v>
      </c>
      <c r="F182">
        <v>55.822000000000003</v>
      </c>
      <c r="G182">
        <v>6.6779999999999999</v>
      </c>
      <c r="H182">
        <v>0.80500000000000005</v>
      </c>
      <c r="I182" t="s">
        <v>104</v>
      </c>
    </row>
    <row r="183" spans="1:9" x14ac:dyDescent="0.2">
      <c r="A183" t="s">
        <v>404</v>
      </c>
      <c r="B183">
        <v>2.1480000000000001</v>
      </c>
      <c r="C183">
        <v>5.952</v>
      </c>
      <c r="D183">
        <v>9.5150000000000006</v>
      </c>
      <c r="E183">
        <v>15.721</v>
      </c>
      <c r="F183">
        <v>58.237000000000002</v>
      </c>
      <c r="G183">
        <v>7.2009999999999996</v>
      </c>
      <c r="H183">
        <v>0.89</v>
      </c>
      <c r="I183">
        <v>0.33700000000000002</v>
      </c>
    </row>
    <row r="184" spans="1:9" x14ac:dyDescent="0.2">
      <c r="A184" t="s">
        <v>406</v>
      </c>
      <c r="B184">
        <v>2.0329999999999999</v>
      </c>
      <c r="C184">
        <v>4.6470000000000002</v>
      </c>
      <c r="D184">
        <v>9.4260000000000002</v>
      </c>
      <c r="E184">
        <v>16.29</v>
      </c>
      <c r="F184">
        <v>60.713999999999999</v>
      </c>
      <c r="G184">
        <v>5.8419999999999996</v>
      </c>
      <c r="H184">
        <v>0.68500000000000005</v>
      </c>
      <c r="I184">
        <v>0.36299999999999999</v>
      </c>
    </row>
    <row r="185" spans="1:9" x14ac:dyDescent="0.2">
      <c r="A185" t="s">
        <v>408</v>
      </c>
      <c r="B185">
        <v>2.069</v>
      </c>
      <c r="C185">
        <v>5.0030000000000001</v>
      </c>
      <c r="D185">
        <v>7.6820000000000004</v>
      </c>
      <c r="E185">
        <v>11.535</v>
      </c>
      <c r="F185">
        <v>67.41</v>
      </c>
      <c r="G185">
        <v>5.39</v>
      </c>
      <c r="H185">
        <v>0.91200000000000003</v>
      </c>
      <c r="I185" t="s">
        <v>320</v>
      </c>
    </row>
    <row r="186" spans="1:9" x14ac:dyDescent="0.2">
      <c r="A186" t="s">
        <v>410</v>
      </c>
      <c r="B186">
        <v>2.5760000000000001</v>
      </c>
      <c r="C186">
        <v>5.8470000000000004</v>
      </c>
      <c r="D186">
        <v>10.885999999999999</v>
      </c>
      <c r="E186">
        <v>18.288</v>
      </c>
      <c r="F186">
        <v>54.868000000000002</v>
      </c>
      <c r="G186">
        <v>6.2889999999999997</v>
      </c>
      <c r="H186">
        <v>1.246</v>
      </c>
      <c r="I186" t="s">
        <v>320</v>
      </c>
    </row>
    <row r="187" spans="1:9" x14ac:dyDescent="0.2">
      <c r="A187" t="s">
        <v>412</v>
      </c>
      <c r="B187">
        <v>4.6769999999999996</v>
      </c>
      <c r="C187">
        <v>6.3730000000000002</v>
      </c>
      <c r="D187">
        <v>15.151999999999999</v>
      </c>
      <c r="E187">
        <v>18.608000000000001</v>
      </c>
      <c r="F187">
        <v>47.061999999999998</v>
      </c>
      <c r="G187">
        <v>6.4359999999999999</v>
      </c>
      <c r="H187">
        <v>1.6919999999999999</v>
      </c>
      <c r="I187" t="s">
        <v>320</v>
      </c>
    </row>
    <row r="188" spans="1:9" x14ac:dyDescent="0.2">
      <c r="A188" t="s">
        <v>414</v>
      </c>
      <c r="B188">
        <v>1.988</v>
      </c>
      <c r="C188">
        <v>4.7839999999999998</v>
      </c>
      <c r="D188">
        <v>10.521000000000001</v>
      </c>
      <c r="E188">
        <v>18.681000000000001</v>
      </c>
      <c r="F188">
        <v>57.11</v>
      </c>
      <c r="G188">
        <v>5.891</v>
      </c>
      <c r="H188">
        <v>0.74</v>
      </c>
      <c r="I188" t="s">
        <v>104</v>
      </c>
    </row>
    <row r="189" spans="1:9" x14ac:dyDescent="0.2">
      <c r="A189" t="s">
        <v>416</v>
      </c>
      <c r="B189">
        <v>1.7509999999999999</v>
      </c>
      <c r="C189">
        <v>4.4400000000000004</v>
      </c>
      <c r="D189">
        <v>8.7159999999999993</v>
      </c>
      <c r="E189">
        <v>15.164999999999999</v>
      </c>
      <c r="F189">
        <v>61.734999999999999</v>
      </c>
      <c r="G189">
        <v>6.7560000000000002</v>
      </c>
      <c r="H189">
        <v>1.1579999999999999</v>
      </c>
      <c r="I189" t="s">
        <v>104</v>
      </c>
    </row>
    <row r="190" spans="1:9" x14ac:dyDescent="0.2">
      <c r="A190" t="s">
        <v>418</v>
      </c>
      <c r="B190">
        <v>1.708</v>
      </c>
      <c r="C190">
        <v>4.7859999999999996</v>
      </c>
      <c r="D190">
        <v>8.1859999999999999</v>
      </c>
      <c r="E190">
        <v>14.757</v>
      </c>
      <c r="F190">
        <v>62.497999999999998</v>
      </c>
      <c r="G190">
        <v>6.524</v>
      </c>
      <c r="H190">
        <v>1.542</v>
      </c>
      <c r="I190" t="s">
        <v>320</v>
      </c>
    </row>
    <row r="191" spans="1:9" x14ac:dyDescent="0.2">
      <c r="A191" t="s">
        <v>473</v>
      </c>
      <c r="B191">
        <v>4.9509999999999996</v>
      </c>
      <c r="C191">
        <v>7.673</v>
      </c>
      <c r="D191">
        <v>7.1340000000000003</v>
      </c>
      <c r="E191">
        <v>12.891999999999999</v>
      </c>
      <c r="F191">
        <v>58.527999999999999</v>
      </c>
      <c r="G191">
        <v>7.569</v>
      </c>
      <c r="H191">
        <v>1.254</v>
      </c>
      <c r="I191" t="s">
        <v>320</v>
      </c>
    </row>
    <row r="192" spans="1:9" x14ac:dyDescent="0.2">
      <c r="A192" t="s">
        <v>474</v>
      </c>
      <c r="B192">
        <v>4.8940000000000001</v>
      </c>
      <c r="C192">
        <v>7.516</v>
      </c>
      <c r="D192">
        <v>7.3150000000000004</v>
      </c>
      <c r="E192">
        <v>13.005000000000001</v>
      </c>
      <c r="F192">
        <v>58.408000000000001</v>
      </c>
      <c r="G192">
        <v>7.4989999999999997</v>
      </c>
      <c r="H192">
        <v>1.3620000000000001</v>
      </c>
      <c r="I192" t="s">
        <v>320</v>
      </c>
    </row>
    <row r="193" spans="1:11" x14ac:dyDescent="0.2">
      <c r="A193" t="s">
        <v>475</v>
      </c>
      <c r="B193" t="s">
        <v>320</v>
      </c>
      <c r="C193">
        <v>5.3849999999999998</v>
      </c>
      <c r="D193">
        <v>7.9880000000000004</v>
      </c>
      <c r="E193">
        <v>12.194000000000001</v>
      </c>
      <c r="F193">
        <v>62.875</v>
      </c>
      <c r="G193" t="s">
        <v>320</v>
      </c>
      <c r="H193" t="s">
        <v>320</v>
      </c>
      <c r="I193">
        <v>11.558</v>
      </c>
    </row>
    <row r="194" spans="1:11" x14ac:dyDescent="0.2">
      <c r="A194" t="s">
        <v>460</v>
      </c>
      <c r="B194" t="s">
        <v>320</v>
      </c>
      <c r="C194" t="s">
        <v>320</v>
      </c>
      <c r="D194" t="s">
        <v>320</v>
      </c>
      <c r="E194" t="s">
        <v>320</v>
      </c>
      <c r="F194">
        <v>100</v>
      </c>
      <c r="G194" t="s">
        <v>320</v>
      </c>
      <c r="H194" t="s">
        <v>320</v>
      </c>
      <c r="I194" t="s">
        <v>320</v>
      </c>
    </row>
    <row r="195" spans="1:11" x14ac:dyDescent="0.2">
      <c r="A195" t="s">
        <v>460</v>
      </c>
      <c r="B195" t="s">
        <v>320</v>
      </c>
      <c r="C195" t="s">
        <v>320</v>
      </c>
      <c r="D195" t="s">
        <v>320</v>
      </c>
      <c r="E195" t="s">
        <v>320</v>
      </c>
      <c r="F195">
        <v>100</v>
      </c>
      <c r="G195" t="s">
        <v>320</v>
      </c>
      <c r="H195" t="s">
        <v>320</v>
      </c>
      <c r="I195" t="s">
        <v>320</v>
      </c>
    </row>
    <row r="196" spans="1:11" x14ac:dyDescent="0.2">
      <c r="A196" t="s">
        <v>460</v>
      </c>
    </row>
    <row r="197" spans="1:11" x14ac:dyDescent="0.2">
      <c r="A197" t="s">
        <v>460</v>
      </c>
      <c r="B197" t="s">
        <v>320</v>
      </c>
      <c r="C197" t="s">
        <v>320</v>
      </c>
      <c r="D197" t="s">
        <v>320</v>
      </c>
      <c r="E197" t="s">
        <v>320</v>
      </c>
      <c r="F197">
        <v>85.92</v>
      </c>
      <c r="G197" t="s">
        <v>320</v>
      </c>
      <c r="H197" t="s">
        <v>320</v>
      </c>
      <c r="I197">
        <v>14.08</v>
      </c>
    </row>
    <row r="198" spans="1:11" x14ac:dyDescent="0.2">
      <c r="A198" t="s">
        <v>460</v>
      </c>
      <c r="B198" t="s">
        <v>320</v>
      </c>
      <c r="C198" t="s">
        <v>320</v>
      </c>
      <c r="D198" t="s">
        <v>320</v>
      </c>
      <c r="E198" t="s">
        <v>320</v>
      </c>
      <c r="F198">
        <v>100</v>
      </c>
      <c r="G198" t="s">
        <v>320</v>
      </c>
      <c r="H198" t="s">
        <v>320</v>
      </c>
      <c r="I198" t="s">
        <v>320</v>
      </c>
    </row>
    <row r="199" spans="1:11" x14ac:dyDescent="0.2">
      <c r="A199" t="s">
        <v>460</v>
      </c>
      <c r="B199" t="s">
        <v>320</v>
      </c>
      <c r="C199" t="s">
        <v>320</v>
      </c>
      <c r="D199" t="s">
        <v>320</v>
      </c>
      <c r="E199" t="s">
        <v>320</v>
      </c>
      <c r="F199">
        <v>88.070999999999998</v>
      </c>
      <c r="G199" t="s">
        <v>320</v>
      </c>
      <c r="H199" t="s">
        <v>320</v>
      </c>
      <c r="I199">
        <v>11.929</v>
      </c>
    </row>
    <row r="200" spans="1:11" x14ac:dyDescent="0.2">
      <c r="A200" t="s">
        <v>836</v>
      </c>
      <c r="B200">
        <v>2.15</v>
      </c>
      <c r="C200">
        <v>3.8740000000000001</v>
      </c>
      <c r="D200">
        <v>6.859</v>
      </c>
      <c r="E200">
        <v>10.888</v>
      </c>
      <c r="F200">
        <v>55.32</v>
      </c>
      <c r="G200">
        <v>6.22</v>
      </c>
      <c r="H200">
        <v>1.1000000000000001</v>
      </c>
      <c r="I200">
        <v>13.589</v>
      </c>
      <c r="J200">
        <v>23.7</v>
      </c>
      <c r="K200">
        <v>20.399999999999999</v>
      </c>
    </row>
    <row r="201" spans="1:11" x14ac:dyDescent="0.2">
      <c r="A201" t="s">
        <v>837</v>
      </c>
      <c r="B201">
        <v>2.0979999999999999</v>
      </c>
      <c r="C201">
        <v>3.8279999999999998</v>
      </c>
      <c r="D201">
        <v>6.8579999999999997</v>
      </c>
      <c r="E201">
        <v>10.728</v>
      </c>
      <c r="F201">
        <v>54.859000000000002</v>
      </c>
      <c r="G201">
        <v>6.2060000000000004</v>
      </c>
      <c r="H201">
        <v>1.1180000000000001</v>
      </c>
      <c r="I201">
        <v>14.305</v>
      </c>
      <c r="J201">
        <v>23.4</v>
      </c>
      <c r="K201">
        <v>21.1</v>
      </c>
    </row>
    <row r="202" spans="1:11" x14ac:dyDescent="0.2">
      <c r="A202" t="s">
        <v>823</v>
      </c>
      <c r="B202">
        <v>2.5990000000000002</v>
      </c>
      <c r="C202">
        <v>5.274</v>
      </c>
      <c r="D202">
        <v>8.6590000000000007</v>
      </c>
      <c r="E202">
        <v>13.545999999999999</v>
      </c>
      <c r="F202">
        <v>64.591999999999999</v>
      </c>
      <c r="G202">
        <v>3.8140000000000001</v>
      </c>
      <c r="H202">
        <v>0.60099999999999998</v>
      </c>
      <c r="I202">
        <v>0.91400000000000003</v>
      </c>
      <c r="J202">
        <v>30</v>
      </c>
      <c r="K202">
        <v>5.3</v>
      </c>
    </row>
    <row r="203" spans="1:11" x14ac:dyDescent="0.2">
      <c r="A203" t="s">
        <v>824</v>
      </c>
      <c r="B203">
        <v>0.52</v>
      </c>
      <c r="C203">
        <v>0.53200000000000003</v>
      </c>
      <c r="D203">
        <v>4.0679999999999996</v>
      </c>
      <c r="E203">
        <v>8.532</v>
      </c>
      <c r="F203">
        <v>71.010000000000005</v>
      </c>
      <c r="G203">
        <v>13.425000000000001</v>
      </c>
      <c r="H203">
        <v>0.90800000000000003</v>
      </c>
      <c r="I203">
        <v>1.0049999999999999</v>
      </c>
      <c r="J203">
        <v>12.6</v>
      </c>
      <c r="K203">
        <v>15.3</v>
      </c>
    </row>
    <row r="204" spans="1:11" x14ac:dyDescent="0.2">
      <c r="A204" t="s">
        <v>825</v>
      </c>
      <c r="B204">
        <v>0.60299999999999998</v>
      </c>
      <c r="C204">
        <v>0.70599999999999996</v>
      </c>
      <c r="D204">
        <v>3.7869999999999999</v>
      </c>
      <c r="E204">
        <v>6.681</v>
      </c>
      <c r="F204">
        <v>62.463000000000001</v>
      </c>
      <c r="G204">
        <v>23.145</v>
      </c>
      <c r="H204">
        <v>1.6220000000000001</v>
      </c>
      <c r="I204">
        <v>0.99299999999999999</v>
      </c>
      <c r="J204">
        <v>11.8</v>
      </c>
      <c r="K204">
        <v>25.8</v>
      </c>
    </row>
    <row r="205" spans="1:11" x14ac:dyDescent="0.2">
      <c r="A205" t="s">
        <v>826</v>
      </c>
      <c r="B205">
        <v>0.65100000000000002</v>
      </c>
      <c r="C205">
        <v>0.873</v>
      </c>
      <c r="D205">
        <v>3.5419999999999998</v>
      </c>
      <c r="E205">
        <v>5.8949999999999996</v>
      </c>
      <c r="F205">
        <v>50.939</v>
      </c>
      <c r="G205">
        <v>33.628</v>
      </c>
      <c r="H205">
        <v>2.9089999999999998</v>
      </c>
      <c r="I205">
        <v>1.5620000000000001</v>
      </c>
      <c r="J205">
        <v>11</v>
      </c>
      <c r="K205">
        <v>38.1</v>
      </c>
    </row>
    <row r="206" spans="1:11" x14ac:dyDescent="0.2">
      <c r="A206" t="s">
        <v>827</v>
      </c>
      <c r="B206">
        <v>1.1870000000000001</v>
      </c>
      <c r="C206">
        <v>1.1180000000000001</v>
      </c>
      <c r="D206" t="s">
        <v>320</v>
      </c>
      <c r="E206">
        <v>3.6190000000000002</v>
      </c>
      <c r="F206">
        <v>44.338999999999999</v>
      </c>
      <c r="G206">
        <v>30.356999999999999</v>
      </c>
      <c r="H206">
        <v>15.567</v>
      </c>
      <c r="I206">
        <v>3.8130000000000002</v>
      </c>
      <c r="J206">
        <v>5.7</v>
      </c>
      <c r="K206">
        <v>49.7</v>
      </c>
    </row>
    <row r="207" spans="1:11" x14ac:dyDescent="0.2">
      <c r="A207" t="s">
        <v>829</v>
      </c>
      <c r="B207">
        <v>2.6219999999999999</v>
      </c>
      <c r="C207">
        <v>5.2560000000000002</v>
      </c>
      <c r="D207">
        <v>8.7260000000000009</v>
      </c>
      <c r="E207">
        <v>13.504</v>
      </c>
      <c r="F207">
        <v>64.415999999999997</v>
      </c>
      <c r="G207">
        <v>4.3920000000000003</v>
      </c>
      <c r="H207" t="s">
        <v>104</v>
      </c>
      <c r="I207">
        <v>0.82299999999999995</v>
      </c>
      <c r="J207">
        <v>30.1</v>
      </c>
      <c r="K207">
        <v>5.2</v>
      </c>
    </row>
    <row r="208" spans="1:11" x14ac:dyDescent="0.2">
      <c r="A208" t="s">
        <v>830</v>
      </c>
      <c r="B208">
        <v>0.82299999999999995</v>
      </c>
      <c r="C208">
        <v>0.374</v>
      </c>
      <c r="D208">
        <v>3.7320000000000002</v>
      </c>
      <c r="E208">
        <v>8.2460000000000004</v>
      </c>
      <c r="F208">
        <v>68.885999999999996</v>
      </c>
      <c r="G208">
        <v>16.097999999999999</v>
      </c>
      <c r="H208">
        <v>0.96299999999999997</v>
      </c>
      <c r="I208">
        <v>0.877</v>
      </c>
      <c r="J208">
        <v>12.7</v>
      </c>
      <c r="K208">
        <v>17.899999999999999</v>
      </c>
    </row>
    <row r="209" spans="1:11" x14ac:dyDescent="0.2">
      <c r="A209" t="s">
        <v>831</v>
      </c>
      <c r="B209">
        <v>1.145</v>
      </c>
      <c r="C209">
        <v>0.51700000000000002</v>
      </c>
      <c r="D209">
        <v>3.1930000000000001</v>
      </c>
      <c r="E209">
        <v>6.34</v>
      </c>
      <c r="F209">
        <v>56.637999999999998</v>
      </c>
      <c r="G209">
        <v>28.995000000000001</v>
      </c>
      <c r="H209">
        <v>3.1720000000000002</v>
      </c>
      <c r="I209" t="s">
        <v>320</v>
      </c>
      <c r="J209">
        <v>10.6</v>
      </c>
      <c r="K209">
        <v>32.200000000000003</v>
      </c>
    </row>
    <row r="210" spans="1:11" x14ac:dyDescent="0.2">
      <c r="A210" t="s">
        <v>832</v>
      </c>
      <c r="B210">
        <v>1.5649999999999999</v>
      </c>
      <c r="C210">
        <v>0.84399999999999997</v>
      </c>
      <c r="D210">
        <v>2.9590000000000001</v>
      </c>
      <c r="E210">
        <v>4.9740000000000002</v>
      </c>
      <c r="F210">
        <v>44.048000000000002</v>
      </c>
      <c r="G210">
        <v>36.481999999999999</v>
      </c>
      <c r="H210">
        <v>6.8470000000000004</v>
      </c>
      <c r="I210">
        <v>2.2799999999999998</v>
      </c>
      <c r="J210">
        <v>10.3</v>
      </c>
      <c r="K210">
        <v>45.6</v>
      </c>
    </row>
    <row r="211" spans="1:11" x14ac:dyDescent="0.2">
      <c r="A211" t="s">
        <v>690</v>
      </c>
      <c r="B211">
        <v>3.7360000000000002</v>
      </c>
      <c r="C211">
        <v>7.1420000000000003</v>
      </c>
      <c r="D211">
        <v>9.4990000000000006</v>
      </c>
      <c r="E211">
        <v>13.757</v>
      </c>
      <c r="F211">
        <v>60.417999999999999</v>
      </c>
      <c r="G211">
        <v>4.1970000000000001</v>
      </c>
      <c r="H211">
        <v>1.2509999999999999</v>
      </c>
      <c r="I211" t="s">
        <v>320</v>
      </c>
      <c r="J211">
        <v>33.9</v>
      </c>
      <c r="K211">
        <v>5.4</v>
      </c>
    </row>
    <row r="212" spans="1:11" x14ac:dyDescent="0.2">
      <c r="A212" t="s">
        <v>812</v>
      </c>
      <c r="B212">
        <v>1.0509999999999999</v>
      </c>
      <c r="C212">
        <v>1.9630000000000001</v>
      </c>
      <c r="D212">
        <v>7.6310000000000002</v>
      </c>
      <c r="E212">
        <v>12.989000000000001</v>
      </c>
      <c r="F212">
        <v>69.37</v>
      </c>
      <c r="G212">
        <v>5.6950000000000003</v>
      </c>
      <c r="H212">
        <v>0.51600000000000001</v>
      </c>
      <c r="I212">
        <v>0.78500000000000003</v>
      </c>
      <c r="J212">
        <v>23.6</v>
      </c>
      <c r="K212">
        <v>6.5</v>
      </c>
    </row>
    <row r="213" spans="1:11" x14ac:dyDescent="0.2">
      <c r="A213" t="s">
        <v>813</v>
      </c>
      <c r="B213">
        <v>0.68</v>
      </c>
      <c r="C213">
        <v>0.81399999999999995</v>
      </c>
      <c r="D213">
        <v>5.7359999999999998</v>
      </c>
      <c r="E213">
        <v>11.451000000000001</v>
      </c>
      <c r="F213">
        <v>72.412000000000006</v>
      </c>
      <c r="G213">
        <v>7.5229999999999997</v>
      </c>
      <c r="H213">
        <v>0.58699999999999997</v>
      </c>
      <c r="I213">
        <v>0.79700000000000004</v>
      </c>
      <c r="J213">
        <v>18.7</v>
      </c>
      <c r="K213">
        <v>8.3000000000000007</v>
      </c>
    </row>
    <row r="214" spans="1:11" x14ac:dyDescent="0.2">
      <c r="A214" t="s">
        <v>814</v>
      </c>
      <c r="B214">
        <v>0.67300000000000004</v>
      </c>
      <c r="C214">
        <v>0.53800000000000003</v>
      </c>
      <c r="D214">
        <v>4.7460000000000004</v>
      </c>
      <c r="E214">
        <v>9.4979999999999993</v>
      </c>
      <c r="F214">
        <v>71.302000000000007</v>
      </c>
      <c r="G214">
        <v>11.242000000000001</v>
      </c>
      <c r="H214">
        <v>0.97299999999999998</v>
      </c>
      <c r="I214">
        <v>1.0269999999999999</v>
      </c>
      <c r="J214">
        <v>14.9</v>
      </c>
      <c r="K214">
        <v>13.2</v>
      </c>
    </row>
    <row r="215" spans="1:11" x14ac:dyDescent="0.2">
      <c r="A215" t="s">
        <v>815</v>
      </c>
      <c r="B215">
        <v>3.5430000000000001</v>
      </c>
      <c r="C215">
        <v>6.8559999999999999</v>
      </c>
      <c r="D215">
        <v>9.2260000000000009</v>
      </c>
      <c r="E215">
        <v>13.521000000000001</v>
      </c>
      <c r="F215">
        <v>61.097000000000001</v>
      </c>
      <c r="G215">
        <v>4.6020000000000003</v>
      </c>
      <c r="H215">
        <v>1.1559999999999999</v>
      </c>
      <c r="I215" t="s">
        <v>320</v>
      </c>
      <c r="J215">
        <v>33</v>
      </c>
      <c r="K215">
        <v>5.8</v>
      </c>
    </row>
    <row r="216" spans="1:11" x14ac:dyDescent="0.2">
      <c r="A216" t="s">
        <v>816</v>
      </c>
      <c r="B216">
        <v>1.2210000000000001</v>
      </c>
      <c r="C216">
        <v>2.5779999999999998</v>
      </c>
      <c r="D216">
        <v>8.4580000000000002</v>
      </c>
      <c r="E216">
        <v>13.173</v>
      </c>
      <c r="F216">
        <v>67.554000000000002</v>
      </c>
      <c r="G216">
        <v>5.5339999999999998</v>
      </c>
      <c r="H216">
        <v>0.68600000000000005</v>
      </c>
      <c r="I216">
        <v>0.79600000000000004</v>
      </c>
      <c r="J216">
        <v>25.4</v>
      </c>
      <c r="K216">
        <v>7</v>
      </c>
    </row>
    <row r="217" spans="1:11" x14ac:dyDescent="0.2">
      <c r="A217" t="s">
        <v>817</v>
      </c>
      <c r="B217">
        <v>0.73899999999999999</v>
      </c>
      <c r="C217">
        <v>1.008</v>
      </c>
      <c r="D217">
        <v>6.3090000000000002</v>
      </c>
      <c r="E217">
        <v>12.068</v>
      </c>
      <c r="F217">
        <v>71.501000000000005</v>
      </c>
      <c r="G217">
        <v>6.7679999999999998</v>
      </c>
      <c r="H217">
        <v>0.747</v>
      </c>
      <c r="I217">
        <v>0.86099999999999999</v>
      </c>
      <c r="J217">
        <v>20.100000000000001</v>
      </c>
      <c r="K217">
        <v>8.4</v>
      </c>
    </row>
    <row r="218" spans="1:11" x14ac:dyDescent="0.2">
      <c r="A218" t="s">
        <v>818</v>
      </c>
      <c r="B218">
        <v>0.59399999999999997</v>
      </c>
      <c r="C218">
        <v>0.496</v>
      </c>
      <c r="D218">
        <v>4.9569999999999999</v>
      </c>
      <c r="E218">
        <v>10.221</v>
      </c>
      <c r="F218">
        <v>72.623000000000005</v>
      </c>
      <c r="G218">
        <v>9.3870000000000005</v>
      </c>
      <c r="H218">
        <v>0.92200000000000004</v>
      </c>
      <c r="I218">
        <v>0.8</v>
      </c>
      <c r="J218">
        <v>15.2</v>
      </c>
      <c r="K218">
        <v>11.1</v>
      </c>
    </row>
    <row r="219" spans="1:11" x14ac:dyDescent="0.2">
      <c r="A219" t="s">
        <v>473</v>
      </c>
      <c r="B219">
        <v>4.53</v>
      </c>
      <c r="C219">
        <v>6.5529999999999999</v>
      </c>
      <c r="D219">
        <v>8.577</v>
      </c>
      <c r="E219">
        <v>12.858000000000001</v>
      </c>
      <c r="F219">
        <v>57.155999999999999</v>
      </c>
      <c r="G219">
        <v>8.1310000000000002</v>
      </c>
      <c r="H219">
        <v>2.194</v>
      </c>
      <c r="I219" t="s">
        <v>320</v>
      </c>
      <c r="J219">
        <v>32.200000000000003</v>
      </c>
      <c r="K219">
        <v>10.3</v>
      </c>
    </row>
    <row r="220" spans="1:11" x14ac:dyDescent="0.2">
      <c r="A220" t="s">
        <v>474</v>
      </c>
      <c r="B220">
        <v>4.5529999999999999</v>
      </c>
      <c r="C220">
        <v>6.5679999999999996</v>
      </c>
      <c r="D220">
        <v>8.5459999999999994</v>
      </c>
      <c r="E220">
        <v>12.861000000000001</v>
      </c>
      <c r="F220">
        <v>57.198</v>
      </c>
      <c r="G220">
        <v>8.0950000000000006</v>
      </c>
      <c r="H220">
        <v>2.1789999999999998</v>
      </c>
      <c r="I220" t="s">
        <v>320</v>
      </c>
      <c r="J220">
        <v>32.200000000000003</v>
      </c>
      <c r="K220">
        <v>10.3</v>
      </c>
    </row>
    <row r="221" spans="1:11" x14ac:dyDescent="0.2">
      <c r="A221" t="s">
        <v>458</v>
      </c>
      <c r="B221">
        <v>4.4930000000000003</v>
      </c>
      <c r="C221">
        <v>6.5650000000000004</v>
      </c>
      <c r="D221">
        <v>8.5960000000000001</v>
      </c>
      <c r="E221">
        <v>12.881</v>
      </c>
      <c r="F221">
        <v>57.171999999999997</v>
      </c>
      <c r="G221">
        <v>8.1110000000000007</v>
      </c>
      <c r="H221">
        <v>2.1840000000000002</v>
      </c>
      <c r="I221" t="s">
        <v>320</v>
      </c>
      <c r="J221">
        <v>32.200000000000003</v>
      </c>
      <c r="K221">
        <v>10.3</v>
      </c>
    </row>
    <row r="222" spans="1:11" x14ac:dyDescent="0.2">
      <c r="A222" t="s">
        <v>475</v>
      </c>
      <c r="B222" t="s">
        <v>320</v>
      </c>
      <c r="C222">
        <v>3.508</v>
      </c>
      <c r="D222">
        <v>7.5910000000000002</v>
      </c>
      <c r="E222">
        <v>12.496</v>
      </c>
      <c r="F222">
        <v>66.481999999999999</v>
      </c>
      <c r="G222" t="s">
        <v>320</v>
      </c>
      <c r="H222" t="s">
        <v>320</v>
      </c>
      <c r="I222">
        <v>9.923</v>
      </c>
      <c r="J222">
        <v>23.6</v>
      </c>
      <c r="K222">
        <v>9.9</v>
      </c>
    </row>
    <row r="223" spans="1:11" x14ac:dyDescent="0.2">
      <c r="A223" t="s">
        <v>1101</v>
      </c>
      <c r="B223">
        <v>1.1259999999999999</v>
      </c>
      <c r="C223">
        <v>1.6120000000000001</v>
      </c>
      <c r="D223">
        <v>4.7949999999999999</v>
      </c>
      <c r="E223">
        <v>6.9459999999999997</v>
      </c>
      <c r="F223">
        <v>63.82</v>
      </c>
      <c r="G223">
        <v>5.9450000000000003</v>
      </c>
      <c r="H223">
        <v>1.3540000000000001</v>
      </c>
      <c r="I223">
        <v>14.401999999999999</v>
      </c>
      <c r="J223">
        <v>14.5</v>
      </c>
      <c r="K223">
        <v>21.7</v>
      </c>
    </row>
    <row r="224" spans="1:11" x14ac:dyDescent="0.2">
      <c r="A224" t="s">
        <v>1100</v>
      </c>
      <c r="B224">
        <v>1.4650000000000001</v>
      </c>
      <c r="C224">
        <v>1.9990000000000001</v>
      </c>
      <c r="D224">
        <v>5.5439999999999996</v>
      </c>
      <c r="E224">
        <v>8.1620000000000008</v>
      </c>
      <c r="F224">
        <v>61.38</v>
      </c>
      <c r="G224">
        <v>6.0460000000000003</v>
      </c>
      <c r="H224">
        <v>0.94099999999999995</v>
      </c>
      <c r="I224">
        <v>14.462999999999999</v>
      </c>
      <c r="J224">
        <v>17.100000000000001</v>
      </c>
      <c r="K224">
        <v>21.5</v>
      </c>
    </row>
    <row r="225" spans="1:11" x14ac:dyDescent="0.2">
      <c r="A225" t="s">
        <v>1102</v>
      </c>
      <c r="B225">
        <v>1.768</v>
      </c>
      <c r="C225">
        <v>2.4329999999999998</v>
      </c>
      <c r="D225">
        <v>6.4470000000000001</v>
      </c>
      <c r="E225">
        <v>9.0350000000000001</v>
      </c>
      <c r="F225">
        <v>59.072000000000003</v>
      </c>
      <c r="G225">
        <v>6.2560000000000002</v>
      </c>
      <c r="H225">
        <v>1.0429999999999999</v>
      </c>
      <c r="I225">
        <v>13.946999999999999</v>
      </c>
      <c r="J225">
        <v>19.600000000000001</v>
      </c>
      <c r="K225">
        <v>21.2</v>
      </c>
    </row>
    <row r="226" spans="1:11" x14ac:dyDescent="0.2">
      <c r="A226" t="s">
        <v>1108</v>
      </c>
      <c r="B226">
        <v>2.2149999999999999</v>
      </c>
      <c r="C226">
        <v>2.9460000000000002</v>
      </c>
      <c r="D226">
        <v>7.9429999999999996</v>
      </c>
      <c r="E226">
        <v>10.901</v>
      </c>
      <c r="F226">
        <v>54.863999999999997</v>
      </c>
      <c r="G226">
        <v>6.3289999999999997</v>
      </c>
      <c r="H226">
        <v>1.155</v>
      </c>
      <c r="I226">
        <v>13.648</v>
      </c>
      <c r="J226">
        <v>23.9</v>
      </c>
      <c r="K226">
        <v>21.1</v>
      </c>
    </row>
    <row r="227" spans="1:11" x14ac:dyDescent="0.2">
      <c r="A227" t="s">
        <v>1109</v>
      </c>
      <c r="B227">
        <v>2.08</v>
      </c>
      <c r="C227">
        <v>3.8809999999999998</v>
      </c>
      <c r="D227">
        <v>6.633</v>
      </c>
      <c r="E227">
        <v>10.815</v>
      </c>
      <c r="F227">
        <v>54.768000000000001</v>
      </c>
      <c r="G227">
        <v>6.1289999999999996</v>
      </c>
      <c r="H227">
        <v>1.113</v>
      </c>
      <c r="I227">
        <v>14.581</v>
      </c>
      <c r="J227">
        <v>23.4</v>
      </c>
      <c r="K227">
        <v>21.8</v>
      </c>
    </row>
    <row r="228" spans="1:11" x14ac:dyDescent="0.2">
      <c r="A228" t="s">
        <v>1110</v>
      </c>
      <c r="B228">
        <v>1.268</v>
      </c>
      <c r="C228">
        <v>1.79</v>
      </c>
      <c r="D228">
        <v>5.415</v>
      </c>
      <c r="E228">
        <v>9.2439999999999998</v>
      </c>
      <c r="F228">
        <v>59.741</v>
      </c>
      <c r="G228">
        <v>6.2839999999999998</v>
      </c>
      <c r="H228">
        <v>1.0960000000000001</v>
      </c>
      <c r="I228">
        <v>15.162000000000001</v>
      </c>
      <c r="J228">
        <v>17.7</v>
      </c>
      <c r="K228">
        <v>22.5</v>
      </c>
    </row>
    <row r="229" spans="1:11" x14ac:dyDescent="0.2">
      <c r="A229" t="s">
        <v>1111</v>
      </c>
      <c r="B229">
        <v>1.3140000000000001</v>
      </c>
      <c r="C229">
        <v>1.9139999999999999</v>
      </c>
      <c r="D229">
        <v>5.7939999999999996</v>
      </c>
      <c r="E229">
        <v>9.4339999999999993</v>
      </c>
      <c r="F229">
        <v>57.606000000000002</v>
      </c>
      <c r="G229">
        <v>6.38</v>
      </c>
      <c r="H229">
        <v>1.1040000000000001</v>
      </c>
      <c r="I229">
        <v>16.454000000000001</v>
      </c>
      <c r="J229">
        <v>18.399999999999999</v>
      </c>
      <c r="K229">
        <v>23.9</v>
      </c>
    </row>
    <row r="230" spans="1:11" x14ac:dyDescent="0.2">
      <c r="A230" t="s">
        <v>1104</v>
      </c>
      <c r="B230">
        <v>1.6870000000000001</v>
      </c>
      <c r="C230">
        <v>2.3919999999999999</v>
      </c>
      <c r="D230">
        <v>7.1539999999999999</v>
      </c>
      <c r="E230">
        <v>11.175000000000001</v>
      </c>
      <c r="F230">
        <v>53.356000000000002</v>
      </c>
      <c r="G230">
        <v>6.43</v>
      </c>
      <c r="H230">
        <v>1.1850000000000001</v>
      </c>
      <c r="I230">
        <v>16.62</v>
      </c>
      <c r="J230">
        <v>22.4</v>
      </c>
      <c r="K230">
        <v>24.2</v>
      </c>
    </row>
    <row r="231" spans="1:11" x14ac:dyDescent="0.2">
      <c r="A231" t="s">
        <v>1103</v>
      </c>
      <c r="B231">
        <v>2.25</v>
      </c>
      <c r="C231">
        <v>2.9670000000000001</v>
      </c>
      <c r="D231">
        <v>8.6980000000000004</v>
      </c>
      <c r="E231">
        <v>13.022</v>
      </c>
      <c r="F231">
        <v>49.000999999999998</v>
      </c>
      <c r="G231">
        <v>6.3840000000000003</v>
      </c>
      <c r="H231">
        <v>1.2370000000000001</v>
      </c>
      <c r="I231">
        <v>16.442</v>
      </c>
      <c r="J231">
        <v>26.9</v>
      </c>
      <c r="K231">
        <v>24.1</v>
      </c>
    </row>
    <row r="232" spans="1:11" x14ac:dyDescent="0.2">
      <c r="A232" t="s">
        <v>979</v>
      </c>
      <c r="B232">
        <v>2.2749999999999999</v>
      </c>
      <c r="C232">
        <v>3.0720000000000001</v>
      </c>
      <c r="D232">
        <v>7.9770000000000003</v>
      </c>
      <c r="E232">
        <v>11.589</v>
      </c>
      <c r="F232">
        <v>54.207999999999998</v>
      </c>
      <c r="G232">
        <v>6.2990000000000004</v>
      </c>
      <c r="H232">
        <v>1.085</v>
      </c>
      <c r="I232">
        <v>13.494999999999999</v>
      </c>
      <c r="J232">
        <v>24.8</v>
      </c>
      <c r="K232">
        <v>20.9</v>
      </c>
    </row>
    <row r="233" spans="1:11" x14ac:dyDescent="0.2">
      <c r="A233" t="s">
        <v>971</v>
      </c>
      <c r="B233" t="s">
        <v>320</v>
      </c>
      <c r="C233" t="s">
        <v>320</v>
      </c>
      <c r="D233" t="s">
        <v>320</v>
      </c>
      <c r="E233" t="s">
        <v>320</v>
      </c>
      <c r="F233">
        <v>0.42799999999999999</v>
      </c>
      <c r="G233" t="s">
        <v>320</v>
      </c>
      <c r="H233" t="s">
        <v>320</v>
      </c>
      <c r="I233">
        <v>99.572000000000003</v>
      </c>
      <c r="J233">
        <v>0</v>
      </c>
      <c r="K233">
        <v>99.3</v>
      </c>
    </row>
    <row r="234" spans="1:11" x14ac:dyDescent="0.2">
      <c r="A234" t="s">
        <v>972</v>
      </c>
      <c r="B234">
        <v>2.62</v>
      </c>
      <c r="C234">
        <v>3.7029999999999998</v>
      </c>
      <c r="D234">
        <v>9.3350000000000009</v>
      </c>
      <c r="E234">
        <v>13.513999999999999</v>
      </c>
      <c r="F234">
        <v>62.908000000000001</v>
      </c>
      <c r="G234">
        <v>6.25</v>
      </c>
      <c r="H234">
        <v>0.745</v>
      </c>
      <c r="I234">
        <v>0.92500000000000004</v>
      </c>
      <c r="J234">
        <v>29.1</v>
      </c>
      <c r="K234">
        <v>7.9</v>
      </c>
    </row>
    <row r="235" spans="1:11" x14ac:dyDescent="0.2">
      <c r="A235" t="s">
        <v>973</v>
      </c>
      <c r="B235">
        <v>2.637</v>
      </c>
      <c r="C235">
        <v>4.5140000000000002</v>
      </c>
      <c r="D235">
        <v>8.5820000000000007</v>
      </c>
      <c r="E235">
        <v>13.55</v>
      </c>
      <c r="F235">
        <v>63.021999999999998</v>
      </c>
      <c r="G235">
        <v>6.2729999999999997</v>
      </c>
      <c r="H235">
        <v>0.83599999999999997</v>
      </c>
      <c r="I235">
        <v>0.58599999999999997</v>
      </c>
      <c r="J235">
        <v>29.2</v>
      </c>
      <c r="K235">
        <v>7.1</v>
      </c>
    </row>
    <row r="236" spans="1:11" x14ac:dyDescent="0.2">
      <c r="A236" t="s">
        <v>974</v>
      </c>
      <c r="B236">
        <v>2.6779999999999999</v>
      </c>
      <c r="C236">
        <v>4.5140000000000002</v>
      </c>
      <c r="D236">
        <v>8.6029999999999998</v>
      </c>
      <c r="E236">
        <v>13.615</v>
      </c>
      <c r="F236">
        <v>62.984000000000002</v>
      </c>
      <c r="G236">
        <v>6.258</v>
      </c>
      <c r="H236">
        <v>0.81899999999999995</v>
      </c>
      <c r="I236">
        <v>0.52900000000000003</v>
      </c>
      <c r="J236">
        <v>29.4</v>
      </c>
      <c r="K236">
        <v>7.1</v>
      </c>
    </row>
    <row r="237" spans="1:11" x14ac:dyDescent="0.2">
      <c r="A237" t="s">
        <v>975</v>
      </c>
      <c r="B237">
        <v>2.8239999999999998</v>
      </c>
      <c r="C237">
        <v>4.5810000000000004</v>
      </c>
      <c r="D237">
        <v>8.59</v>
      </c>
      <c r="E237">
        <v>13.566000000000001</v>
      </c>
      <c r="F237">
        <v>62.820999999999998</v>
      </c>
      <c r="G237">
        <v>6.2839999999999998</v>
      </c>
      <c r="H237">
        <v>1.335</v>
      </c>
      <c r="I237" t="s">
        <v>320</v>
      </c>
      <c r="J237">
        <v>29.5</v>
      </c>
      <c r="K237">
        <v>7.6</v>
      </c>
    </row>
    <row r="238" spans="1:11" x14ac:dyDescent="0.2">
      <c r="A238" t="s">
        <v>976</v>
      </c>
      <c r="B238">
        <v>2.726</v>
      </c>
      <c r="C238">
        <v>4.6289999999999996</v>
      </c>
      <c r="D238">
        <v>8.6340000000000003</v>
      </c>
      <c r="E238">
        <v>13.625999999999999</v>
      </c>
      <c r="F238">
        <v>62.954999999999998</v>
      </c>
      <c r="G238">
        <v>6.1890000000000001</v>
      </c>
      <c r="H238">
        <v>1.242</v>
      </c>
      <c r="I238" t="s">
        <v>320</v>
      </c>
      <c r="J238">
        <v>29.5</v>
      </c>
      <c r="K238">
        <v>7.4</v>
      </c>
    </row>
    <row r="239" spans="1:11" x14ac:dyDescent="0.2">
      <c r="A239" t="s">
        <v>977</v>
      </c>
      <c r="B239">
        <v>2.7280000000000002</v>
      </c>
      <c r="C239">
        <v>4.516</v>
      </c>
      <c r="D239">
        <v>8.5920000000000005</v>
      </c>
      <c r="E239">
        <v>13.569000000000001</v>
      </c>
      <c r="F239">
        <v>62.84</v>
      </c>
      <c r="G239">
        <v>6.2880000000000003</v>
      </c>
      <c r="H239">
        <v>1.4670000000000001</v>
      </c>
      <c r="I239" t="s">
        <v>320</v>
      </c>
      <c r="J239">
        <v>29.3</v>
      </c>
      <c r="K239">
        <v>7.8</v>
      </c>
    </row>
    <row r="240" spans="1:11" x14ac:dyDescent="0.2">
      <c r="A240" t="s">
        <v>968</v>
      </c>
      <c r="B240">
        <v>2.73</v>
      </c>
      <c r="C240">
        <v>4.5010000000000003</v>
      </c>
      <c r="D240">
        <v>8.57</v>
      </c>
      <c r="E240">
        <v>13.534000000000001</v>
      </c>
      <c r="F240">
        <v>62.808999999999997</v>
      </c>
      <c r="G240">
        <v>6.3280000000000003</v>
      </c>
      <c r="H240">
        <v>0.82499999999999996</v>
      </c>
      <c r="I240">
        <v>0.70099999999999996</v>
      </c>
      <c r="J240">
        <v>29.3</v>
      </c>
      <c r="K240">
        <v>7.9</v>
      </c>
    </row>
    <row r="241" spans="1:11" x14ac:dyDescent="0.2">
      <c r="A241" t="s">
        <v>962</v>
      </c>
      <c r="B241">
        <v>2.5619999999999998</v>
      </c>
      <c r="C241">
        <v>4.4260000000000002</v>
      </c>
      <c r="D241">
        <v>8.34</v>
      </c>
      <c r="E241">
        <v>13.234</v>
      </c>
      <c r="F241">
        <v>63.59</v>
      </c>
      <c r="G241">
        <v>6.3689999999999998</v>
      </c>
      <c r="H241">
        <v>0.82299999999999995</v>
      </c>
      <c r="I241">
        <v>0.65700000000000003</v>
      </c>
      <c r="J241">
        <v>28.5</v>
      </c>
      <c r="K241">
        <v>7.8</v>
      </c>
    </row>
    <row r="242" spans="1:11" x14ac:dyDescent="0.2">
      <c r="A242" t="s">
        <v>1001</v>
      </c>
      <c r="B242">
        <v>17.036000000000001</v>
      </c>
      <c r="C242">
        <v>5.6630000000000003</v>
      </c>
      <c r="D242">
        <v>19.783000000000001</v>
      </c>
      <c r="E242">
        <v>22.623999999999999</v>
      </c>
      <c r="F242">
        <v>29.423999999999999</v>
      </c>
      <c r="G242" t="s">
        <v>320</v>
      </c>
      <c r="H242" t="s">
        <v>320</v>
      </c>
      <c r="I242">
        <v>5.47</v>
      </c>
      <c r="J242">
        <v>65.099999999999994</v>
      </c>
      <c r="K242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opLeftCell="A117" workbookViewId="0">
      <selection activeCell="A220" sqref="A220:B220"/>
    </sheetView>
  </sheetViews>
  <sheetFormatPr defaultRowHeight="12.75" x14ac:dyDescent="0.2"/>
  <cols>
    <col min="1" max="1" width="20.140625" bestFit="1" customWidth="1"/>
    <col min="2" max="2" width="17.5703125" bestFit="1" customWidth="1"/>
  </cols>
  <sheetData>
    <row r="1" spans="1:2" x14ac:dyDescent="0.2">
      <c r="A1" t="s">
        <v>560</v>
      </c>
      <c r="B1" t="s">
        <v>561</v>
      </c>
    </row>
    <row r="2" spans="1:2" x14ac:dyDescent="0.2">
      <c r="A2" t="s">
        <v>558</v>
      </c>
      <c r="B2">
        <v>180000</v>
      </c>
    </row>
    <row r="3" spans="1:2" x14ac:dyDescent="0.2">
      <c r="A3" t="s">
        <v>334</v>
      </c>
      <c r="B3">
        <v>3560</v>
      </c>
    </row>
    <row r="4" spans="1:2" x14ac:dyDescent="0.2">
      <c r="A4" t="s">
        <v>335</v>
      </c>
      <c r="B4">
        <v>3270</v>
      </c>
    </row>
    <row r="5" spans="1:2" x14ac:dyDescent="0.2">
      <c r="A5" t="s">
        <v>559</v>
      </c>
      <c r="B5">
        <v>197000</v>
      </c>
    </row>
    <row r="6" spans="1:2" x14ac:dyDescent="0.2">
      <c r="A6" t="s">
        <v>327</v>
      </c>
      <c r="B6">
        <v>509</v>
      </c>
    </row>
    <row r="7" spans="1:2" x14ac:dyDescent="0.2">
      <c r="A7" t="s">
        <v>328</v>
      </c>
      <c r="B7">
        <v>619</v>
      </c>
    </row>
    <row r="8" spans="1:2" x14ac:dyDescent="0.2">
      <c r="A8" t="s">
        <v>330</v>
      </c>
      <c r="B8">
        <v>134</v>
      </c>
    </row>
    <row r="9" spans="1:2" x14ac:dyDescent="0.2">
      <c r="A9" t="s">
        <v>333</v>
      </c>
      <c r="B9">
        <v>3240</v>
      </c>
    </row>
    <row r="10" spans="1:2" x14ac:dyDescent="0.2">
      <c r="A10" t="s">
        <v>520</v>
      </c>
      <c r="B10">
        <v>339</v>
      </c>
    </row>
    <row r="11" spans="1:2" x14ac:dyDescent="0.2">
      <c r="A11" t="s">
        <v>521</v>
      </c>
      <c r="B11">
        <v>494</v>
      </c>
    </row>
    <row r="12" spans="1:2" x14ac:dyDescent="0.2">
      <c r="A12" t="s">
        <v>522</v>
      </c>
      <c r="B12">
        <v>182</v>
      </c>
    </row>
    <row r="13" spans="1:2" x14ac:dyDescent="0.2">
      <c r="A13" t="s">
        <v>523</v>
      </c>
      <c r="B13">
        <v>539</v>
      </c>
    </row>
    <row r="14" spans="1:2" x14ac:dyDescent="0.2">
      <c r="A14" t="s">
        <v>524</v>
      </c>
      <c r="B14">
        <v>132</v>
      </c>
    </row>
    <row r="15" spans="1:2" x14ac:dyDescent="0.2">
      <c r="A15" t="s">
        <v>525</v>
      </c>
      <c r="B15">
        <v>377</v>
      </c>
    </row>
    <row r="16" spans="1:2" x14ac:dyDescent="0.2">
      <c r="A16" t="s">
        <v>526</v>
      </c>
      <c r="B16">
        <v>614</v>
      </c>
    </row>
    <row r="17" spans="1:2" x14ac:dyDescent="0.2">
      <c r="A17" t="s">
        <v>527</v>
      </c>
      <c r="B17">
        <v>122</v>
      </c>
    </row>
    <row r="18" spans="1:2" x14ac:dyDescent="0.2">
      <c r="A18" t="s">
        <v>528</v>
      </c>
      <c r="B18">
        <v>688</v>
      </c>
    </row>
    <row r="19" spans="1:2" x14ac:dyDescent="0.2">
      <c r="A19" t="s">
        <v>482</v>
      </c>
      <c r="B19">
        <v>274</v>
      </c>
    </row>
    <row r="20" spans="1:2" x14ac:dyDescent="0.2">
      <c r="A20" t="s">
        <v>484</v>
      </c>
      <c r="B20">
        <v>321</v>
      </c>
    </row>
    <row r="21" spans="1:2" x14ac:dyDescent="0.2">
      <c r="A21" t="s">
        <v>485</v>
      </c>
      <c r="B21">
        <v>213</v>
      </c>
    </row>
    <row r="22" spans="1:2" x14ac:dyDescent="0.2">
      <c r="A22" t="s">
        <v>486</v>
      </c>
      <c r="B22">
        <v>214</v>
      </c>
    </row>
    <row r="23" spans="1:2" x14ac:dyDescent="0.2">
      <c r="A23" t="s">
        <v>487</v>
      </c>
      <c r="B23">
        <v>310</v>
      </c>
    </row>
    <row r="24" spans="1:2" x14ac:dyDescent="0.2">
      <c r="A24" t="s">
        <v>488</v>
      </c>
      <c r="B24">
        <v>304</v>
      </c>
    </row>
    <row r="25" spans="1:2" x14ac:dyDescent="0.2">
      <c r="A25" t="s">
        <v>489</v>
      </c>
      <c r="B25">
        <v>357</v>
      </c>
    </row>
    <row r="26" spans="1:2" x14ac:dyDescent="0.2">
      <c r="A26" t="s">
        <v>490</v>
      </c>
      <c r="B26">
        <v>243</v>
      </c>
    </row>
    <row r="27" spans="1:2" x14ac:dyDescent="0.2">
      <c r="A27" t="s">
        <v>491</v>
      </c>
      <c r="B27">
        <v>238</v>
      </c>
    </row>
    <row r="28" spans="1:2" x14ac:dyDescent="0.2">
      <c r="A28" t="s">
        <v>534</v>
      </c>
      <c r="B28">
        <v>6.5</v>
      </c>
    </row>
    <row r="29" spans="1:2" x14ac:dyDescent="0.2">
      <c r="A29" t="s">
        <v>505</v>
      </c>
      <c r="B29">
        <v>254</v>
      </c>
    </row>
    <row r="30" spans="1:2" x14ac:dyDescent="0.2">
      <c r="A30" t="s">
        <v>506</v>
      </c>
      <c r="B30">
        <v>145</v>
      </c>
    </row>
    <row r="31" spans="1:2" x14ac:dyDescent="0.2">
      <c r="A31" t="s">
        <v>507</v>
      </c>
      <c r="B31">
        <v>255</v>
      </c>
    </row>
    <row r="32" spans="1:2" x14ac:dyDescent="0.2">
      <c r="A32" t="s">
        <v>508</v>
      </c>
      <c r="B32">
        <v>79.099999999999994</v>
      </c>
    </row>
    <row r="33" spans="1:2" x14ac:dyDescent="0.2">
      <c r="A33" t="s">
        <v>509</v>
      </c>
      <c r="B33">
        <v>289</v>
      </c>
    </row>
    <row r="34" spans="1:2" x14ac:dyDescent="0.2">
      <c r="A34" t="s">
        <v>510</v>
      </c>
      <c r="B34">
        <v>101</v>
      </c>
    </row>
    <row r="35" spans="1:2" x14ac:dyDescent="0.2">
      <c r="A35" t="s">
        <v>511</v>
      </c>
      <c r="B35">
        <v>309</v>
      </c>
    </row>
    <row r="36" spans="1:2" x14ac:dyDescent="0.2">
      <c r="A36" t="s">
        <v>512</v>
      </c>
      <c r="B36">
        <v>83.1</v>
      </c>
    </row>
    <row r="37" spans="1:2" x14ac:dyDescent="0.2">
      <c r="A37" t="s">
        <v>513</v>
      </c>
      <c r="B37">
        <v>81.099999999999994</v>
      </c>
    </row>
    <row r="38" spans="1:2" x14ac:dyDescent="0.2">
      <c r="A38" t="s">
        <v>551</v>
      </c>
      <c r="B38">
        <v>23.7</v>
      </c>
    </row>
    <row r="39" spans="1:2" x14ac:dyDescent="0.2">
      <c r="A39" t="s">
        <v>552</v>
      </c>
      <c r="B39">
        <v>49.5</v>
      </c>
    </row>
    <row r="40" spans="1:2" x14ac:dyDescent="0.2">
      <c r="A40" t="s">
        <v>553</v>
      </c>
      <c r="B40">
        <v>47</v>
      </c>
    </row>
    <row r="41" spans="1:2" x14ac:dyDescent="0.2">
      <c r="A41" t="s">
        <v>278</v>
      </c>
      <c r="B41">
        <v>2520</v>
      </c>
    </row>
    <row r="42" spans="1:2" x14ac:dyDescent="0.2">
      <c r="A42" t="s">
        <v>476</v>
      </c>
      <c r="B42">
        <v>2620</v>
      </c>
    </row>
    <row r="43" spans="1:2" x14ac:dyDescent="0.2">
      <c r="A43" t="s">
        <v>276</v>
      </c>
      <c r="B43">
        <v>76.900000000000006</v>
      </c>
    </row>
    <row r="44" spans="1:2" x14ac:dyDescent="0.2">
      <c r="A44" t="s">
        <v>285</v>
      </c>
      <c r="B44">
        <v>89.5</v>
      </c>
    </row>
    <row r="45" spans="1:2" x14ac:dyDescent="0.2">
      <c r="A45" t="s">
        <v>293</v>
      </c>
      <c r="B45">
        <v>63.2</v>
      </c>
    </row>
    <row r="46" spans="1:2" x14ac:dyDescent="0.2">
      <c r="A46" t="s">
        <v>478</v>
      </c>
      <c r="B46">
        <v>173</v>
      </c>
    </row>
    <row r="47" spans="1:2" x14ac:dyDescent="0.2">
      <c r="A47" t="s">
        <v>462</v>
      </c>
      <c r="B47">
        <v>73.400000000000006</v>
      </c>
    </row>
    <row r="48" spans="1:2" x14ac:dyDescent="0.2">
      <c r="A48" t="s">
        <v>463</v>
      </c>
      <c r="B48">
        <v>212</v>
      </c>
    </row>
    <row r="49" spans="1:2" x14ac:dyDescent="0.2">
      <c r="A49" s="12" t="s">
        <v>483</v>
      </c>
      <c r="B49" s="12">
        <v>242</v>
      </c>
    </row>
    <row r="50" spans="1:2" x14ac:dyDescent="0.2">
      <c r="A50" s="12" t="s">
        <v>461</v>
      </c>
      <c r="B50" s="12">
        <v>2740</v>
      </c>
    </row>
    <row r="51" spans="1:2" x14ac:dyDescent="0.2">
      <c r="A51" s="12" t="s">
        <v>477</v>
      </c>
      <c r="B51" s="12">
        <v>2910</v>
      </c>
    </row>
    <row r="52" spans="1:2" x14ac:dyDescent="0.2">
      <c r="A52" s="12" t="s">
        <v>306</v>
      </c>
      <c r="B52" s="12">
        <v>3240</v>
      </c>
    </row>
    <row r="53" spans="1:2" x14ac:dyDescent="0.2">
      <c r="A53" s="12" t="s">
        <v>464</v>
      </c>
      <c r="B53" s="12">
        <v>18.899999999999999</v>
      </c>
    </row>
    <row r="54" spans="1:2" x14ac:dyDescent="0.2">
      <c r="A54" s="12" t="s">
        <v>465</v>
      </c>
      <c r="B54" s="12">
        <v>81.3</v>
      </c>
    </row>
    <row r="55" spans="1:2" x14ac:dyDescent="0.2">
      <c r="A55" s="12" t="s">
        <v>479</v>
      </c>
      <c r="B55" s="12">
        <v>212</v>
      </c>
    </row>
    <row r="56" spans="1:2" x14ac:dyDescent="0.2">
      <c r="A56" s="12" t="s">
        <v>466</v>
      </c>
      <c r="B56" s="12">
        <v>88.6</v>
      </c>
    </row>
    <row r="57" spans="1:2" x14ac:dyDescent="0.2">
      <c r="A57" s="12" t="s">
        <v>467</v>
      </c>
      <c r="B57" s="12">
        <v>255</v>
      </c>
    </row>
    <row r="58" spans="1:2" x14ac:dyDescent="0.2">
      <c r="A58" s="12" t="s">
        <v>469</v>
      </c>
      <c r="B58" s="12">
        <v>64</v>
      </c>
    </row>
    <row r="59" spans="1:2" x14ac:dyDescent="0.2">
      <c r="A59" s="12" t="s">
        <v>470</v>
      </c>
      <c r="B59" s="12">
        <v>259</v>
      </c>
    </row>
    <row r="60" spans="1:2" x14ac:dyDescent="0.2">
      <c r="A60" s="12" t="s">
        <v>471</v>
      </c>
      <c r="B60" s="12">
        <v>18.399999999999999</v>
      </c>
    </row>
    <row r="61" spans="1:2" x14ac:dyDescent="0.2">
      <c r="A61" s="12" t="s">
        <v>472</v>
      </c>
      <c r="B61" s="12">
        <v>93.5</v>
      </c>
    </row>
    <row r="62" spans="1:2" x14ac:dyDescent="0.2">
      <c r="A62" s="12" t="s">
        <v>299</v>
      </c>
      <c r="B62" s="12">
        <v>82</v>
      </c>
    </row>
    <row r="63" spans="1:2" x14ac:dyDescent="0.2">
      <c r="A63" s="12" t="s">
        <v>300</v>
      </c>
      <c r="B63" s="12">
        <v>112</v>
      </c>
    </row>
    <row r="64" spans="1:2" x14ac:dyDescent="0.2">
      <c r="A64" s="12" t="s">
        <v>302</v>
      </c>
      <c r="B64" s="12">
        <v>392</v>
      </c>
    </row>
    <row r="65" spans="1:2" x14ac:dyDescent="0.2">
      <c r="A65" s="12" t="s">
        <v>303</v>
      </c>
      <c r="B65" s="12">
        <v>199</v>
      </c>
    </row>
    <row r="66" spans="1:2" x14ac:dyDescent="0.2">
      <c r="A66" s="12" t="s">
        <v>304</v>
      </c>
      <c r="B66" s="12">
        <v>129</v>
      </c>
    </row>
    <row r="67" spans="1:2" x14ac:dyDescent="0.2">
      <c r="A67" t="s">
        <v>671</v>
      </c>
      <c r="B67">
        <v>145</v>
      </c>
    </row>
    <row r="68" spans="1:2" x14ac:dyDescent="0.2">
      <c r="A68" t="s">
        <v>566</v>
      </c>
      <c r="B68">
        <v>2.4</v>
      </c>
    </row>
    <row r="69" spans="1:2" x14ac:dyDescent="0.2">
      <c r="A69" t="s">
        <v>567</v>
      </c>
      <c r="B69">
        <v>3.8</v>
      </c>
    </row>
    <row r="70" spans="1:2" x14ac:dyDescent="0.2">
      <c r="A70" t="s">
        <v>574</v>
      </c>
      <c r="B70">
        <v>1.9</v>
      </c>
    </row>
    <row r="71" spans="1:2" x14ac:dyDescent="0.2">
      <c r="A71" t="s">
        <v>579</v>
      </c>
      <c r="B71">
        <v>3.8</v>
      </c>
    </row>
    <row r="72" spans="1:2" x14ac:dyDescent="0.2">
      <c r="A72" t="s">
        <v>580</v>
      </c>
      <c r="B72">
        <v>1.1000000000000001</v>
      </c>
    </row>
    <row r="73" spans="1:2" x14ac:dyDescent="0.2">
      <c r="A73" t="s">
        <v>581</v>
      </c>
      <c r="B73">
        <v>20</v>
      </c>
    </row>
    <row r="74" spans="1:2" x14ac:dyDescent="0.2">
      <c r="A74" t="s">
        <v>588</v>
      </c>
      <c r="B74">
        <v>3514</v>
      </c>
    </row>
    <row r="75" spans="1:2" x14ac:dyDescent="0.2">
      <c r="A75" t="s">
        <v>594</v>
      </c>
      <c r="B75">
        <v>3436</v>
      </c>
    </row>
    <row r="76" spans="1:2" x14ac:dyDescent="0.2">
      <c r="A76" t="s">
        <v>563</v>
      </c>
      <c r="B76">
        <v>11.7</v>
      </c>
    </row>
    <row r="77" spans="1:2" x14ac:dyDescent="0.2">
      <c r="A77" t="s">
        <v>583</v>
      </c>
      <c r="B77">
        <v>12.6</v>
      </c>
    </row>
    <row r="78" spans="1:2" x14ac:dyDescent="0.2">
      <c r="A78" t="s">
        <v>584</v>
      </c>
      <c r="B78">
        <v>14</v>
      </c>
    </row>
    <row r="79" spans="1:2" x14ac:dyDescent="0.2">
      <c r="A79" t="s">
        <v>586</v>
      </c>
      <c r="B79">
        <v>171</v>
      </c>
    </row>
    <row r="80" spans="1:2" x14ac:dyDescent="0.2">
      <c r="A80" t="s">
        <v>589</v>
      </c>
      <c r="B80">
        <v>12.9</v>
      </c>
    </row>
    <row r="81" spans="1:2" x14ac:dyDescent="0.2">
      <c r="A81" t="s">
        <v>590</v>
      </c>
      <c r="B81">
        <v>12.3</v>
      </c>
    </row>
    <row r="82" spans="1:2" x14ac:dyDescent="0.2">
      <c r="A82" t="s">
        <v>593</v>
      </c>
      <c r="B82">
        <v>222</v>
      </c>
    </row>
    <row r="83" spans="1:2" x14ac:dyDescent="0.2">
      <c r="A83" t="s">
        <v>596</v>
      </c>
      <c r="B83">
        <v>13.6</v>
      </c>
    </row>
    <row r="84" spans="1:2" x14ac:dyDescent="0.2">
      <c r="A84" t="s">
        <v>597</v>
      </c>
      <c r="B84">
        <v>12.3</v>
      </c>
    </row>
    <row r="85" spans="1:2" x14ac:dyDescent="0.2">
      <c r="A85" t="s">
        <v>600</v>
      </c>
      <c r="B85">
        <v>62.7</v>
      </c>
    </row>
    <row r="86" spans="1:2" x14ac:dyDescent="0.2">
      <c r="A86" t="s">
        <v>565</v>
      </c>
      <c r="B86">
        <v>0.9</v>
      </c>
    </row>
    <row r="87" spans="1:2" x14ac:dyDescent="0.2">
      <c r="A87" t="s">
        <v>568</v>
      </c>
      <c r="B87">
        <v>49.8</v>
      </c>
    </row>
    <row r="88" spans="1:2" x14ac:dyDescent="0.2">
      <c r="A88" t="s">
        <v>573</v>
      </c>
      <c r="B88">
        <v>1</v>
      </c>
    </row>
    <row r="89" spans="1:2" x14ac:dyDescent="0.2">
      <c r="A89" t="s">
        <v>575</v>
      </c>
      <c r="B89">
        <v>1520</v>
      </c>
    </row>
    <row r="90" spans="1:2" x14ac:dyDescent="0.2">
      <c r="A90" t="s">
        <v>576</v>
      </c>
      <c r="B90">
        <v>982</v>
      </c>
    </row>
    <row r="91" spans="1:2" x14ac:dyDescent="0.2">
      <c r="A91" t="s">
        <v>585</v>
      </c>
      <c r="B91">
        <v>706</v>
      </c>
    </row>
    <row r="92" spans="1:2" x14ac:dyDescent="0.2">
      <c r="A92" t="s">
        <v>591</v>
      </c>
      <c r="B92">
        <v>479</v>
      </c>
    </row>
    <row r="93" spans="1:2" x14ac:dyDescent="0.2">
      <c r="A93" t="s">
        <v>592</v>
      </c>
      <c r="B93">
        <v>1280</v>
      </c>
    </row>
    <row r="94" spans="1:2" x14ac:dyDescent="0.2">
      <c r="A94" t="s">
        <v>598</v>
      </c>
      <c r="B94">
        <v>398</v>
      </c>
    </row>
    <row r="95" spans="1:2" x14ac:dyDescent="0.2">
      <c r="A95" t="s">
        <v>599</v>
      </c>
      <c r="B95">
        <v>447</v>
      </c>
    </row>
    <row r="96" spans="1:2" x14ac:dyDescent="0.2">
      <c r="A96" t="s">
        <v>582</v>
      </c>
      <c r="B96">
        <v>559</v>
      </c>
    </row>
    <row r="97" spans="1:2" x14ac:dyDescent="0.2">
      <c r="A97" t="s">
        <v>694</v>
      </c>
      <c r="B97">
        <v>285000</v>
      </c>
    </row>
    <row r="98" spans="1:2" x14ac:dyDescent="0.2">
      <c r="A98" t="s">
        <v>695</v>
      </c>
      <c r="B98">
        <v>333000</v>
      </c>
    </row>
    <row r="99" spans="1:2" x14ac:dyDescent="0.2">
      <c r="A99" t="s">
        <v>696</v>
      </c>
      <c r="B99">
        <v>332000</v>
      </c>
    </row>
    <row r="100" spans="1:2" x14ac:dyDescent="0.2">
      <c r="A100" t="s">
        <v>657</v>
      </c>
      <c r="B100">
        <v>3360</v>
      </c>
    </row>
    <row r="101" spans="1:2" x14ac:dyDescent="0.2">
      <c r="A101" t="s">
        <v>634</v>
      </c>
      <c r="B101">
        <v>3240</v>
      </c>
    </row>
    <row r="102" spans="1:2" x14ac:dyDescent="0.2">
      <c r="A102" t="s">
        <v>629</v>
      </c>
      <c r="B102">
        <v>107</v>
      </c>
    </row>
    <row r="103" spans="1:2" x14ac:dyDescent="0.2">
      <c r="A103" t="s">
        <v>632</v>
      </c>
      <c r="B103">
        <v>378</v>
      </c>
    </row>
    <row r="104" spans="1:2" x14ac:dyDescent="0.2">
      <c r="A104" t="s">
        <v>635</v>
      </c>
      <c r="B104">
        <v>2.2000000000000002</v>
      </c>
    </row>
    <row r="105" spans="1:2" x14ac:dyDescent="0.2">
      <c r="A105" t="s">
        <v>641</v>
      </c>
      <c r="B105">
        <v>4.3</v>
      </c>
    </row>
    <row r="106" spans="1:2" x14ac:dyDescent="0.2">
      <c r="A106" t="s">
        <v>642</v>
      </c>
      <c r="B106">
        <v>4.2</v>
      </c>
    </row>
    <row r="107" spans="1:2" x14ac:dyDescent="0.2">
      <c r="A107" t="s">
        <v>645</v>
      </c>
      <c r="B107">
        <v>93.2</v>
      </c>
    </row>
    <row r="108" spans="1:2" x14ac:dyDescent="0.2">
      <c r="A108" t="s">
        <v>649</v>
      </c>
      <c r="B108">
        <v>119</v>
      </c>
    </row>
    <row r="109" spans="1:2" x14ac:dyDescent="0.2">
      <c r="A109" t="s">
        <v>661</v>
      </c>
      <c r="B109">
        <v>175</v>
      </c>
    </row>
    <row r="110" spans="1:2" x14ac:dyDescent="0.2">
      <c r="A110" t="s">
        <v>697</v>
      </c>
      <c r="B110">
        <v>204000</v>
      </c>
    </row>
    <row r="111" spans="1:2" x14ac:dyDescent="0.2">
      <c r="A111" t="s">
        <v>698</v>
      </c>
      <c r="B111">
        <v>341</v>
      </c>
    </row>
    <row r="112" spans="1:2" x14ac:dyDescent="0.2">
      <c r="A112" t="s">
        <v>699</v>
      </c>
      <c r="B112">
        <v>330</v>
      </c>
    </row>
    <row r="113" spans="1:2" x14ac:dyDescent="0.2">
      <c r="A113" t="s">
        <v>700</v>
      </c>
      <c r="B113">
        <v>313</v>
      </c>
    </row>
    <row r="114" spans="1:2" x14ac:dyDescent="0.2">
      <c r="A114" t="s">
        <v>701</v>
      </c>
      <c r="B114">
        <v>200000</v>
      </c>
    </row>
    <row r="115" spans="1:2" x14ac:dyDescent="0.2">
      <c r="A115" t="s">
        <v>702</v>
      </c>
      <c r="B115">
        <v>499</v>
      </c>
    </row>
    <row r="116" spans="1:2" x14ac:dyDescent="0.2">
      <c r="A116" t="s">
        <v>703</v>
      </c>
      <c r="B116">
        <v>446</v>
      </c>
    </row>
    <row r="117" spans="1:2" x14ac:dyDescent="0.2">
      <c r="A117" t="s">
        <v>704</v>
      </c>
      <c r="B117">
        <v>604</v>
      </c>
    </row>
    <row r="118" spans="1:2" x14ac:dyDescent="0.2">
      <c r="A118" t="s">
        <v>705</v>
      </c>
      <c r="B118">
        <v>610</v>
      </c>
    </row>
    <row r="119" spans="1:2" x14ac:dyDescent="0.2">
      <c r="A119" t="s">
        <v>706</v>
      </c>
      <c r="B119">
        <v>156000</v>
      </c>
    </row>
    <row r="120" spans="1:2" x14ac:dyDescent="0.2">
      <c r="A120" t="s">
        <v>707</v>
      </c>
      <c r="B120">
        <v>82600</v>
      </c>
    </row>
    <row r="121" spans="1:2" x14ac:dyDescent="0.2">
      <c r="A121" t="s">
        <v>708</v>
      </c>
      <c r="B121">
        <v>407</v>
      </c>
    </row>
    <row r="122" spans="1:2" x14ac:dyDescent="0.2">
      <c r="A122" t="s">
        <v>709</v>
      </c>
      <c r="B122">
        <v>438</v>
      </c>
    </row>
    <row r="123" spans="1:2" x14ac:dyDescent="0.2">
      <c r="A123" t="s">
        <v>710</v>
      </c>
      <c r="B123">
        <v>267</v>
      </c>
    </row>
    <row r="124" spans="1:2" x14ac:dyDescent="0.2">
      <c r="A124" t="s">
        <v>711</v>
      </c>
      <c r="B124">
        <v>372</v>
      </c>
    </row>
    <row r="125" spans="1:2" x14ac:dyDescent="0.2">
      <c r="A125" t="s">
        <v>712</v>
      </c>
      <c r="B125">
        <v>426</v>
      </c>
    </row>
    <row r="126" spans="1:2" x14ac:dyDescent="0.2">
      <c r="A126" t="s">
        <v>713</v>
      </c>
      <c r="B126">
        <v>401</v>
      </c>
    </row>
    <row r="127" spans="1:2" x14ac:dyDescent="0.2">
      <c r="A127" t="s">
        <v>714</v>
      </c>
      <c r="B127">
        <v>397</v>
      </c>
    </row>
    <row r="128" spans="1:2" x14ac:dyDescent="0.2">
      <c r="A128" t="s">
        <v>631</v>
      </c>
      <c r="B128">
        <v>1490</v>
      </c>
    </row>
    <row r="129" spans="1:2" x14ac:dyDescent="0.2">
      <c r="A129" t="s">
        <v>636</v>
      </c>
      <c r="B129">
        <v>324</v>
      </c>
    </row>
    <row r="130" spans="1:2" x14ac:dyDescent="0.2">
      <c r="A130" t="s">
        <v>637</v>
      </c>
      <c r="B130">
        <v>1850</v>
      </c>
    </row>
    <row r="131" spans="1:2" x14ac:dyDescent="0.2">
      <c r="A131" t="s">
        <v>638</v>
      </c>
      <c r="B131">
        <v>1420</v>
      </c>
    </row>
    <row r="132" spans="1:2" x14ac:dyDescent="0.2">
      <c r="A132" t="s">
        <v>639</v>
      </c>
      <c r="B132">
        <v>246</v>
      </c>
    </row>
    <row r="133" spans="1:2" x14ac:dyDescent="0.2">
      <c r="A133" t="s">
        <v>643</v>
      </c>
      <c r="B133">
        <v>14.9</v>
      </c>
    </row>
    <row r="134" spans="1:2" x14ac:dyDescent="0.2">
      <c r="A134" t="s">
        <v>715</v>
      </c>
      <c r="B134">
        <v>434</v>
      </c>
    </row>
    <row r="135" spans="1:2" x14ac:dyDescent="0.2">
      <c r="A135" t="s">
        <v>716</v>
      </c>
      <c r="B135">
        <v>2560</v>
      </c>
    </row>
    <row r="136" spans="1:2" x14ac:dyDescent="0.2">
      <c r="A136" t="s">
        <v>717</v>
      </c>
      <c r="B136">
        <v>1010</v>
      </c>
    </row>
    <row r="137" spans="1:2" x14ac:dyDescent="0.2">
      <c r="A137" t="s">
        <v>718</v>
      </c>
      <c r="B137">
        <v>2760</v>
      </c>
    </row>
    <row r="138" spans="1:2" x14ac:dyDescent="0.2">
      <c r="A138" t="s">
        <v>719</v>
      </c>
      <c r="B138">
        <v>2630</v>
      </c>
    </row>
    <row r="139" spans="1:2" x14ac:dyDescent="0.2">
      <c r="A139" t="s">
        <v>720</v>
      </c>
      <c r="B139">
        <v>1040</v>
      </c>
    </row>
    <row r="140" spans="1:2" x14ac:dyDescent="0.2">
      <c r="A140" t="s">
        <v>721</v>
      </c>
      <c r="B140">
        <v>2650</v>
      </c>
    </row>
    <row r="141" spans="1:2" x14ac:dyDescent="0.2">
      <c r="A141" t="s">
        <v>722</v>
      </c>
      <c r="B141">
        <v>2930</v>
      </c>
    </row>
    <row r="142" spans="1:2" x14ac:dyDescent="0.2">
      <c r="A142" t="s">
        <v>723</v>
      </c>
      <c r="B142">
        <v>1080</v>
      </c>
    </row>
    <row r="143" spans="1:2" x14ac:dyDescent="0.2">
      <c r="A143" t="s">
        <v>724</v>
      </c>
      <c r="B143">
        <v>2290</v>
      </c>
    </row>
    <row r="144" spans="1:2" x14ac:dyDescent="0.2">
      <c r="A144" t="s">
        <v>725</v>
      </c>
      <c r="B144">
        <v>2430</v>
      </c>
    </row>
    <row r="145" spans="1:2" x14ac:dyDescent="0.2">
      <c r="A145" t="s">
        <v>726</v>
      </c>
      <c r="B145">
        <v>981</v>
      </c>
    </row>
    <row r="146" spans="1:2" x14ac:dyDescent="0.2">
      <c r="A146" t="s">
        <v>727</v>
      </c>
      <c r="B146">
        <v>2720</v>
      </c>
    </row>
    <row r="147" spans="1:2" x14ac:dyDescent="0.2">
      <c r="A147" t="s">
        <v>728</v>
      </c>
      <c r="B147">
        <v>2680</v>
      </c>
    </row>
    <row r="148" spans="1:2" x14ac:dyDescent="0.2">
      <c r="A148" t="s">
        <v>729</v>
      </c>
      <c r="B148">
        <v>1090</v>
      </c>
    </row>
    <row r="149" spans="1:2" x14ac:dyDescent="0.2">
      <c r="A149" t="s">
        <v>730</v>
      </c>
      <c r="B149">
        <v>2400</v>
      </c>
    </row>
    <row r="150" spans="1:2" x14ac:dyDescent="0.2">
      <c r="A150" t="s">
        <v>731</v>
      </c>
      <c r="B150">
        <v>2280</v>
      </c>
    </row>
    <row r="151" spans="1:2" x14ac:dyDescent="0.2">
      <c r="A151" t="s">
        <v>732</v>
      </c>
      <c r="B151">
        <v>845</v>
      </c>
    </row>
    <row r="152" spans="1:2" x14ac:dyDescent="0.2">
      <c r="A152" t="s">
        <v>733</v>
      </c>
      <c r="B152">
        <v>2610</v>
      </c>
    </row>
    <row r="153" spans="1:2" x14ac:dyDescent="0.2">
      <c r="A153" t="s">
        <v>734</v>
      </c>
      <c r="B153">
        <v>2710</v>
      </c>
    </row>
    <row r="154" spans="1:2" x14ac:dyDescent="0.2">
      <c r="A154" t="s">
        <v>735</v>
      </c>
      <c r="B154">
        <v>1260</v>
      </c>
    </row>
    <row r="155" spans="1:2" x14ac:dyDescent="0.2">
      <c r="A155" t="s">
        <v>736</v>
      </c>
      <c r="B155">
        <v>2760</v>
      </c>
    </row>
    <row r="156" spans="1:2" x14ac:dyDescent="0.2">
      <c r="A156" t="s">
        <v>737</v>
      </c>
      <c r="B156">
        <v>2160</v>
      </c>
    </row>
    <row r="157" spans="1:2" x14ac:dyDescent="0.2">
      <c r="A157" t="s">
        <v>738</v>
      </c>
      <c r="B157">
        <v>815</v>
      </c>
    </row>
    <row r="158" spans="1:2" x14ac:dyDescent="0.2">
      <c r="A158" t="s">
        <v>739</v>
      </c>
      <c r="B158">
        <v>2330</v>
      </c>
    </row>
    <row r="159" spans="1:2" x14ac:dyDescent="0.2">
      <c r="A159" t="s">
        <v>740</v>
      </c>
      <c r="B159">
        <v>2480</v>
      </c>
    </row>
    <row r="160" spans="1:2" x14ac:dyDescent="0.2">
      <c r="A160" t="s">
        <v>741</v>
      </c>
      <c r="B160">
        <v>1160</v>
      </c>
    </row>
    <row r="161" spans="1:5" x14ac:dyDescent="0.2">
      <c r="A161" t="s">
        <v>742</v>
      </c>
      <c r="B161">
        <v>2500</v>
      </c>
    </row>
    <row r="162" spans="1:5" x14ac:dyDescent="0.2">
      <c r="A162" t="s">
        <v>743</v>
      </c>
      <c r="B162">
        <v>2450</v>
      </c>
    </row>
    <row r="163" spans="1:5" x14ac:dyDescent="0.2">
      <c r="A163" t="s">
        <v>744</v>
      </c>
      <c r="B163">
        <v>807</v>
      </c>
    </row>
    <row r="164" spans="1:5" x14ac:dyDescent="0.2">
      <c r="A164" t="s">
        <v>745</v>
      </c>
      <c r="B164">
        <v>2380</v>
      </c>
    </row>
    <row r="165" spans="1:5" x14ac:dyDescent="0.2">
      <c r="A165" t="s">
        <v>746</v>
      </c>
      <c r="B165">
        <v>2640</v>
      </c>
    </row>
    <row r="166" spans="1:5" x14ac:dyDescent="0.2">
      <c r="A166" t="s">
        <v>747</v>
      </c>
      <c r="B166">
        <v>1370</v>
      </c>
    </row>
    <row r="167" spans="1:5" x14ac:dyDescent="0.2">
      <c r="A167" t="s">
        <v>748</v>
      </c>
      <c r="B167">
        <v>2260</v>
      </c>
    </row>
    <row r="168" spans="1:5" x14ac:dyDescent="0.2">
      <c r="A168" t="s">
        <v>749</v>
      </c>
      <c r="B168">
        <v>507</v>
      </c>
    </row>
    <row r="169" spans="1:5" x14ac:dyDescent="0.2">
      <c r="A169" t="s">
        <v>848</v>
      </c>
      <c r="B169">
        <v>298</v>
      </c>
    </row>
    <row r="170" spans="1:5" x14ac:dyDescent="0.2">
      <c r="A170" t="s">
        <v>895</v>
      </c>
      <c r="B170">
        <v>135000</v>
      </c>
    </row>
    <row r="171" spans="1:5" x14ac:dyDescent="0.2">
      <c r="A171" t="s">
        <v>853</v>
      </c>
      <c r="B171">
        <v>46.9</v>
      </c>
    </row>
    <row r="172" spans="1:5" x14ac:dyDescent="0.2">
      <c r="A172" t="s">
        <v>858</v>
      </c>
      <c r="B172">
        <v>48.7</v>
      </c>
      <c r="E172" s="12"/>
    </row>
    <row r="173" spans="1:5" x14ac:dyDescent="0.2">
      <c r="A173" t="s">
        <v>859</v>
      </c>
      <c r="B173">
        <v>50.1</v>
      </c>
      <c r="E173" s="12"/>
    </row>
    <row r="174" spans="1:5" x14ac:dyDescent="0.2">
      <c r="A174" t="s">
        <v>864</v>
      </c>
      <c r="B174">
        <v>46.8</v>
      </c>
      <c r="E174" s="12"/>
    </row>
    <row r="175" spans="1:5" x14ac:dyDescent="0.2">
      <c r="A175" t="s">
        <v>865</v>
      </c>
      <c r="B175">
        <v>43.6</v>
      </c>
      <c r="E175" s="12"/>
    </row>
    <row r="176" spans="1:5" x14ac:dyDescent="0.2">
      <c r="A176" t="s">
        <v>866</v>
      </c>
      <c r="B176">
        <v>1</v>
      </c>
      <c r="E176" s="12"/>
    </row>
    <row r="177" spans="1:5" x14ac:dyDescent="0.2">
      <c r="A177" t="s">
        <v>871</v>
      </c>
      <c r="B177">
        <v>0.8</v>
      </c>
      <c r="E177" s="12"/>
    </row>
    <row r="178" spans="1:5" x14ac:dyDescent="0.2">
      <c r="A178" t="s">
        <v>872</v>
      </c>
      <c r="B178">
        <v>0.8</v>
      </c>
      <c r="E178" s="12"/>
    </row>
    <row r="179" spans="1:5" x14ac:dyDescent="0.2">
      <c r="A179" t="s">
        <v>786</v>
      </c>
      <c r="B179">
        <v>44.7</v>
      </c>
      <c r="E179" s="12"/>
    </row>
    <row r="180" spans="1:5" x14ac:dyDescent="0.2">
      <c r="A180" t="s">
        <v>873</v>
      </c>
      <c r="B180">
        <v>50.5</v>
      </c>
      <c r="E180" s="12"/>
    </row>
    <row r="181" spans="1:5" x14ac:dyDescent="0.2">
      <c r="A181" t="s">
        <v>874</v>
      </c>
      <c r="B181">
        <v>0.9</v>
      </c>
      <c r="E181" s="12"/>
    </row>
    <row r="182" spans="1:5" x14ac:dyDescent="0.2">
      <c r="A182" t="s">
        <v>875</v>
      </c>
      <c r="B182">
        <v>0.8</v>
      </c>
      <c r="E182" s="12"/>
    </row>
    <row r="183" spans="1:5" x14ac:dyDescent="0.2">
      <c r="A183" t="s">
        <v>880</v>
      </c>
      <c r="B183">
        <v>43</v>
      </c>
      <c r="E183" s="12"/>
    </row>
    <row r="184" spans="1:5" x14ac:dyDescent="0.2">
      <c r="A184" t="s">
        <v>881</v>
      </c>
      <c r="B184">
        <v>45.1</v>
      </c>
      <c r="E184" s="12"/>
    </row>
    <row r="185" spans="1:5" x14ac:dyDescent="0.2">
      <c r="A185" t="s">
        <v>882</v>
      </c>
      <c r="B185">
        <v>0.8</v>
      </c>
      <c r="E185" s="12"/>
    </row>
    <row r="186" spans="1:5" x14ac:dyDescent="0.2">
      <c r="A186" t="s">
        <v>883</v>
      </c>
      <c r="B186">
        <v>0.8</v>
      </c>
      <c r="E186" s="12"/>
    </row>
    <row r="187" spans="1:5" x14ac:dyDescent="0.2">
      <c r="A187" t="s">
        <v>884</v>
      </c>
      <c r="B187">
        <v>45.7</v>
      </c>
      <c r="E187" s="12"/>
    </row>
    <row r="188" spans="1:5" x14ac:dyDescent="0.2">
      <c r="A188" t="s">
        <v>885</v>
      </c>
      <c r="B188">
        <v>48.6</v>
      </c>
      <c r="E188" s="12"/>
    </row>
    <row r="189" spans="1:5" x14ac:dyDescent="0.2">
      <c r="A189" t="s">
        <v>886</v>
      </c>
      <c r="B189">
        <v>0.8</v>
      </c>
      <c r="E189" s="12"/>
    </row>
    <row r="190" spans="1:5" x14ac:dyDescent="0.2">
      <c r="A190" t="s">
        <v>887</v>
      </c>
      <c r="B190">
        <v>0.8</v>
      </c>
      <c r="E190" s="12"/>
    </row>
    <row r="191" spans="1:5" x14ac:dyDescent="0.2">
      <c r="A191" t="s">
        <v>888</v>
      </c>
      <c r="B191">
        <v>0.8</v>
      </c>
      <c r="E191" s="12"/>
    </row>
    <row r="192" spans="1:5" x14ac:dyDescent="0.2">
      <c r="A192" t="s">
        <v>889</v>
      </c>
      <c r="B192">
        <v>0.9</v>
      </c>
      <c r="E192" s="12"/>
    </row>
    <row r="193" spans="1:5" x14ac:dyDescent="0.2">
      <c r="A193" t="s">
        <v>836</v>
      </c>
      <c r="B193">
        <v>261</v>
      </c>
      <c r="E193" s="12"/>
    </row>
    <row r="194" spans="1:5" x14ac:dyDescent="0.2">
      <c r="A194" t="s">
        <v>837</v>
      </c>
      <c r="B194">
        <v>287</v>
      </c>
      <c r="E194" s="12"/>
    </row>
    <row r="195" spans="1:5" x14ac:dyDescent="0.2">
      <c r="A195" t="s">
        <v>823</v>
      </c>
      <c r="B195">
        <v>31.3</v>
      </c>
      <c r="E195" s="12"/>
    </row>
    <row r="196" spans="1:5" x14ac:dyDescent="0.2">
      <c r="A196" t="s">
        <v>824</v>
      </c>
      <c r="B196">
        <v>33.700000000000003</v>
      </c>
      <c r="E196" s="12"/>
    </row>
    <row r="197" spans="1:5" x14ac:dyDescent="0.2">
      <c r="A197" t="s">
        <v>825</v>
      </c>
      <c r="B197">
        <v>58.4</v>
      </c>
      <c r="E197" s="12"/>
    </row>
    <row r="198" spans="1:5" x14ac:dyDescent="0.2">
      <c r="A198" t="s">
        <v>826</v>
      </c>
      <c r="B198">
        <v>110</v>
      </c>
      <c r="E198" s="12"/>
    </row>
    <row r="199" spans="1:5" x14ac:dyDescent="0.2">
      <c r="A199" t="s">
        <v>827</v>
      </c>
      <c r="B199">
        <v>168</v>
      </c>
      <c r="E199" s="12"/>
    </row>
    <row r="200" spans="1:5" x14ac:dyDescent="0.2">
      <c r="A200" t="s">
        <v>828</v>
      </c>
      <c r="B200">
        <v>240</v>
      </c>
      <c r="E200" s="12"/>
    </row>
    <row r="201" spans="1:5" x14ac:dyDescent="0.2">
      <c r="A201" t="s">
        <v>829</v>
      </c>
      <c r="B201">
        <v>33.799999999999997</v>
      </c>
      <c r="E201" s="12"/>
    </row>
    <row r="202" spans="1:5" x14ac:dyDescent="0.2">
      <c r="A202" t="s">
        <v>830</v>
      </c>
      <c r="B202">
        <v>36.799999999999997</v>
      </c>
      <c r="E202" s="12"/>
    </row>
    <row r="203" spans="1:5" x14ac:dyDescent="0.2">
      <c r="A203" t="s">
        <v>831</v>
      </c>
      <c r="B203">
        <v>68.900000000000006</v>
      </c>
      <c r="E203" s="12"/>
    </row>
    <row r="204" spans="1:5" x14ac:dyDescent="0.2">
      <c r="A204" t="s">
        <v>832</v>
      </c>
      <c r="B204">
        <v>126</v>
      </c>
      <c r="E204" s="12"/>
    </row>
    <row r="205" spans="1:5" x14ac:dyDescent="0.2">
      <c r="A205" t="s">
        <v>690</v>
      </c>
      <c r="B205">
        <v>47.7</v>
      </c>
      <c r="E205" s="12"/>
    </row>
    <row r="206" spans="1:5" x14ac:dyDescent="0.2">
      <c r="A206" t="s">
        <v>812</v>
      </c>
      <c r="B206">
        <v>27.2</v>
      </c>
      <c r="E206" s="12"/>
    </row>
    <row r="207" spans="1:5" x14ac:dyDescent="0.2">
      <c r="A207" t="s">
        <v>813</v>
      </c>
      <c r="B207">
        <v>32.1</v>
      </c>
      <c r="E207" s="12"/>
    </row>
    <row r="208" spans="1:5" x14ac:dyDescent="0.2">
      <c r="A208" t="s">
        <v>814</v>
      </c>
      <c r="B208">
        <v>44.8</v>
      </c>
      <c r="E208" s="12"/>
    </row>
    <row r="209" spans="1:5" x14ac:dyDescent="0.2">
      <c r="A209" t="s">
        <v>815</v>
      </c>
      <c r="B209">
        <v>50.9</v>
      </c>
      <c r="E209" s="12"/>
    </row>
    <row r="210" spans="1:5" x14ac:dyDescent="0.2">
      <c r="A210" t="s">
        <v>816</v>
      </c>
      <c r="B210">
        <v>30.8</v>
      </c>
      <c r="E210" s="12"/>
    </row>
    <row r="211" spans="1:5" x14ac:dyDescent="0.2">
      <c r="A211" t="s">
        <v>972</v>
      </c>
      <c r="B211">
        <v>76.599999999999994</v>
      </c>
    </row>
    <row r="212" spans="1:5" x14ac:dyDescent="0.2">
      <c r="A212" t="s">
        <v>973</v>
      </c>
      <c r="B212">
        <v>73.5</v>
      </c>
    </row>
    <row r="213" spans="1:5" x14ac:dyDescent="0.2">
      <c r="A213" t="s">
        <v>974</v>
      </c>
      <c r="B213">
        <v>72.599999999999994</v>
      </c>
    </row>
    <row r="214" spans="1:5" x14ac:dyDescent="0.2">
      <c r="A214" t="s">
        <v>975</v>
      </c>
      <c r="B214">
        <v>72.8</v>
      </c>
    </row>
    <row r="215" spans="1:5" x14ac:dyDescent="0.2">
      <c r="A215" t="s">
        <v>976</v>
      </c>
      <c r="B215">
        <v>63.4</v>
      </c>
    </row>
    <row r="216" spans="1:5" x14ac:dyDescent="0.2">
      <c r="A216" t="s">
        <v>977</v>
      </c>
      <c r="B216">
        <v>69.099999999999994</v>
      </c>
    </row>
    <row r="217" spans="1:5" x14ac:dyDescent="0.2">
      <c r="A217" t="s">
        <v>968</v>
      </c>
      <c r="B217">
        <v>70.2</v>
      </c>
    </row>
    <row r="218" spans="1:5" x14ac:dyDescent="0.2">
      <c r="A218" t="s">
        <v>962</v>
      </c>
      <c r="B218">
        <v>0.1</v>
      </c>
    </row>
    <row r="219" spans="1:5" x14ac:dyDescent="0.2">
      <c r="A219" t="s">
        <v>1001</v>
      </c>
      <c r="B219">
        <v>11.8</v>
      </c>
    </row>
    <row r="220" spans="1:5" x14ac:dyDescent="0.2">
      <c r="A220" s="82" t="s">
        <v>979</v>
      </c>
      <c r="B220" s="83">
        <v>382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1"/>
  <sheetViews>
    <sheetView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D389" sqref="D389"/>
    </sheetView>
  </sheetViews>
  <sheetFormatPr defaultRowHeight="12.75" x14ac:dyDescent="0.2"/>
  <cols>
    <col min="1" max="1" width="26.85546875" bestFit="1" customWidth="1"/>
    <col min="2" max="3" width="9.140625" style="6"/>
    <col min="4" max="4" width="19.140625" style="6" bestFit="1" customWidth="1"/>
    <col min="5" max="14" width="0" style="6" hidden="1" customWidth="1"/>
  </cols>
  <sheetData>
    <row r="1" spans="1:14" x14ac:dyDescent="0.2">
      <c r="A1" t="s">
        <v>97</v>
      </c>
      <c r="B1" s="6" t="s">
        <v>444</v>
      </c>
      <c r="C1" s="6" t="s">
        <v>98</v>
      </c>
      <c r="D1" s="6" t="s">
        <v>99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377</v>
      </c>
      <c r="K1" s="6" t="s">
        <v>126</v>
      </c>
      <c r="L1" s="6" t="s">
        <v>127</v>
      </c>
      <c r="M1" s="6" t="s">
        <v>128</v>
      </c>
      <c r="N1" s="6" t="s">
        <v>129</v>
      </c>
    </row>
    <row r="2" spans="1:14" x14ac:dyDescent="0.2">
      <c r="A2" t="s">
        <v>100</v>
      </c>
      <c r="B2" s="6">
        <v>81.099999999999994</v>
      </c>
      <c r="C2" s="6">
        <v>63.2</v>
      </c>
      <c r="D2" s="6">
        <v>0.1</v>
      </c>
      <c r="G2" s="6">
        <v>63.2</v>
      </c>
      <c r="J2" s="6">
        <v>18</v>
      </c>
      <c r="L2" s="6">
        <v>18.600000000000001</v>
      </c>
      <c r="N2" s="6">
        <v>0.1</v>
      </c>
    </row>
    <row r="3" spans="1:14" x14ac:dyDescent="0.2">
      <c r="A3" t="s">
        <v>101</v>
      </c>
      <c r="B3" s="6">
        <v>1.1000000000000001</v>
      </c>
      <c r="C3" s="6">
        <v>98.5</v>
      </c>
      <c r="D3" s="6">
        <v>0.4</v>
      </c>
      <c r="G3" s="6">
        <v>0.2</v>
      </c>
      <c r="I3" s="6">
        <v>0.5</v>
      </c>
      <c r="J3" s="6">
        <v>0.5</v>
      </c>
      <c r="L3" s="6">
        <v>98.5</v>
      </c>
      <c r="N3" s="6">
        <v>0.4</v>
      </c>
    </row>
    <row r="4" spans="1:14" x14ac:dyDescent="0.2">
      <c r="A4" t="s">
        <v>102</v>
      </c>
      <c r="B4" s="6">
        <v>1.6</v>
      </c>
      <c r="C4" s="6">
        <v>98.2</v>
      </c>
      <c r="D4" s="6">
        <v>0.2</v>
      </c>
      <c r="F4" s="6">
        <v>0.1</v>
      </c>
      <c r="H4" s="6">
        <v>0.3</v>
      </c>
      <c r="I4" s="6">
        <v>0.7</v>
      </c>
      <c r="K4" s="6">
        <v>0.4</v>
      </c>
      <c r="L4" s="6">
        <v>98.2</v>
      </c>
      <c r="M4" s="6">
        <v>0.2</v>
      </c>
    </row>
    <row r="5" spans="1:14" x14ac:dyDescent="0.2">
      <c r="A5" t="s">
        <v>103</v>
      </c>
      <c r="B5" s="6">
        <v>1.2</v>
      </c>
      <c r="C5" s="6">
        <v>98.6</v>
      </c>
      <c r="D5" s="6">
        <v>0.1</v>
      </c>
      <c r="F5" s="6" t="s">
        <v>104</v>
      </c>
      <c r="G5" s="6">
        <v>0.1</v>
      </c>
      <c r="H5" s="6">
        <v>0.1</v>
      </c>
      <c r="I5" s="6">
        <v>0.7</v>
      </c>
      <c r="K5" s="6">
        <v>0.3</v>
      </c>
      <c r="L5" s="6">
        <v>98.6</v>
      </c>
      <c r="M5" s="6">
        <v>0.1</v>
      </c>
    </row>
    <row r="6" spans="1:14" x14ac:dyDescent="0.2">
      <c r="A6" t="s">
        <v>105</v>
      </c>
      <c r="B6" s="6">
        <v>1.5</v>
      </c>
      <c r="C6" s="6">
        <v>98.3</v>
      </c>
      <c r="D6" s="6">
        <v>0.2</v>
      </c>
      <c r="G6" s="6">
        <v>0.2</v>
      </c>
      <c r="H6" s="6">
        <v>0.2</v>
      </c>
      <c r="I6" s="6">
        <v>0.9</v>
      </c>
      <c r="K6" s="6">
        <v>0.3</v>
      </c>
      <c r="L6" s="6">
        <v>98.3</v>
      </c>
      <c r="M6" s="6">
        <v>0.1</v>
      </c>
    </row>
    <row r="7" spans="1:14" x14ac:dyDescent="0.2">
      <c r="A7" t="s">
        <v>106</v>
      </c>
      <c r="B7" s="6">
        <v>1.4</v>
      </c>
      <c r="C7" s="6">
        <v>98.3</v>
      </c>
      <c r="D7" s="6">
        <v>0.1</v>
      </c>
      <c r="F7" s="6" t="s">
        <v>104</v>
      </c>
      <c r="G7" s="6">
        <v>0.1</v>
      </c>
      <c r="H7" s="6">
        <v>0.1</v>
      </c>
      <c r="I7" s="6">
        <v>0.8</v>
      </c>
      <c r="K7" s="6">
        <v>0.4</v>
      </c>
      <c r="L7" s="6">
        <v>98.3</v>
      </c>
      <c r="M7" s="6">
        <v>0.1</v>
      </c>
    </row>
    <row r="8" spans="1:14" x14ac:dyDescent="0.2">
      <c r="A8" t="s">
        <v>107</v>
      </c>
      <c r="B8" s="6">
        <v>0.9</v>
      </c>
      <c r="C8" s="6">
        <v>99.1</v>
      </c>
      <c r="D8" s="6" t="s">
        <v>104</v>
      </c>
      <c r="F8" s="6" t="s">
        <v>104</v>
      </c>
      <c r="H8" s="6">
        <v>0.2</v>
      </c>
      <c r="I8" s="6">
        <v>0.4</v>
      </c>
      <c r="K8" s="6">
        <v>0.3</v>
      </c>
      <c r="L8" s="6">
        <v>99.1</v>
      </c>
    </row>
    <row r="9" spans="1:14" x14ac:dyDescent="0.2">
      <c r="A9" t="s">
        <v>108</v>
      </c>
      <c r="B9" s="6">
        <v>1.3</v>
      </c>
      <c r="C9" s="6">
        <v>98.7</v>
      </c>
      <c r="D9" s="6" t="s">
        <v>104</v>
      </c>
      <c r="G9" s="6">
        <v>0.2</v>
      </c>
      <c r="H9" s="6">
        <v>0.4</v>
      </c>
      <c r="I9" s="6">
        <v>0.5</v>
      </c>
      <c r="K9" s="6">
        <v>0.3</v>
      </c>
      <c r="L9" s="6">
        <v>98.7</v>
      </c>
    </row>
    <row r="10" spans="1:14" x14ac:dyDescent="0.2">
      <c r="A10" t="s">
        <v>109</v>
      </c>
      <c r="B10" s="6">
        <v>1</v>
      </c>
      <c r="C10" s="6">
        <v>99</v>
      </c>
      <c r="D10" s="6" t="s">
        <v>104</v>
      </c>
      <c r="G10" s="6">
        <v>0.1</v>
      </c>
      <c r="H10" s="6">
        <v>0.3</v>
      </c>
      <c r="I10" s="6">
        <v>0.4</v>
      </c>
      <c r="K10" s="6">
        <v>0.3</v>
      </c>
      <c r="L10" s="6">
        <v>99</v>
      </c>
    </row>
    <row r="11" spans="1:14" x14ac:dyDescent="0.2">
      <c r="A11" t="s">
        <v>110</v>
      </c>
      <c r="B11" s="6">
        <v>1.2</v>
      </c>
      <c r="C11" s="6">
        <v>98.8</v>
      </c>
      <c r="D11" s="6" t="s">
        <v>104</v>
      </c>
      <c r="G11" s="6">
        <v>0.4</v>
      </c>
      <c r="H11" s="6">
        <v>0.2</v>
      </c>
      <c r="I11" s="6">
        <v>0.3</v>
      </c>
      <c r="K11" s="6">
        <v>0.2</v>
      </c>
      <c r="L11" s="6">
        <v>98.8</v>
      </c>
    </row>
    <row r="12" spans="1:14" x14ac:dyDescent="0.2">
      <c r="A12" t="s">
        <v>111</v>
      </c>
      <c r="B12" s="6">
        <v>1</v>
      </c>
      <c r="C12" s="6">
        <v>99</v>
      </c>
      <c r="D12" s="6" t="s">
        <v>104</v>
      </c>
      <c r="G12" s="6">
        <v>0.1</v>
      </c>
      <c r="H12" s="6">
        <v>0.2</v>
      </c>
      <c r="I12" s="6">
        <v>0.4</v>
      </c>
      <c r="K12" s="6">
        <v>0.3</v>
      </c>
      <c r="L12" s="6">
        <v>99</v>
      </c>
    </row>
    <row r="13" spans="1:14" x14ac:dyDescent="0.2">
      <c r="A13" t="s">
        <v>112</v>
      </c>
      <c r="B13" s="6">
        <v>0.9</v>
      </c>
      <c r="C13" s="6">
        <v>99.1</v>
      </c>
      <c r="D13" s="6" t="s">
        <v>104</v>
      </c>
      <c r="G13" s="6" t="s">
        <v>104</v>
      </c>
      <c r="H13" s="6">
        <v>0.1</v>
      </c>
      <c r="I13" s="6">
        <v>0.4</v>
      </c>
      <c r="K13" s="6">
        <v>0.3</v>
      </c>
      <c r="L13" s="6">
        <v>99.1</v>
      </c>
    </row>
    <row r="14" spans="1:14" x14ac:dyDescent="0.2">
      <c r="A14" t="s">
        <v>113</v>
      </c>
      <c r="B14" s="6">
        <v>1.1000000000000001</v>
      </c>
      <c r="C14" s="6">
        <v>98.9</v>
      </c>
      <c r="D14" s="6" t="s">
        <v>104</v>
      </c>
      <c r="G14" s="6">
        <v>0.1</v>
      </c>
      <c r="H14" s="6">
        <v>0.2</v>
      </c>
      <c r="I14" s="6">
        <v>0.4</v>
      </c>
      <c r="K14" s="6">
        <v>0.3</v>
      </c>
      <c r="L14" s="6">
        <v>98.9</v>
      </c>
    </row>
    <row r="15" spans="1:14" x14ac:dyDescent="0.2">
      <c r="A15" t="s">
        <v>114</v>
      </c>
      <c r="B15" s="6">
        <v>1.2</v>
      </c>
      <c r="C15" s="6">
        <v>98.8</v>
      </c>
      <c r="D15" s="6" t="s">
        <v>104</v>
      </c>
      <c r="G15" s="6">
        <v>0.2</v>
      </c>
      <c r="H15" s="6">
        <v>0.1</v>
      </c>
      <c r="I15" s="6">
        <v>0.5</v>
      </c>
      <c r="K15" s="6">
        <v>0.4</v>
      </c>
      <c r="L15" s="6">
        <v>98.8</v>
      </c>
    </row>
    <row r="16" spans="1:14" x14ac:dyDescent="0.2">
      <c r="A16" t="s">
        <v>115</v>
      </c>
      <c r="B16" s="6">
        <v>1</v>
      </c>
      <c r="C16" s="6">
        <v>98.9</v>
      </c>
      <c r="D16" s="6" t="s">
        <v>104</v>
      </c>
      <c r="G16" s="6" t="s">
        <v>104</v>
      </c>
      <c r="H16" s="6">
        <v>0.2</v>
      </c>
      <c r="I16" s="6">
        <v>0.5</v>
      </c>
      <c r="K16" s="6">
        <v>0.3</v>
      </c>
      <c r="L16" s="6">
        <v>98.9</v>
      </c>
    </row>
    <row r="17" spans="1:14" x14ac:dyDescent="0.2">
      <c r="A17" t="s">
        <v>116</v>
      </c>
      <c r="B17" s="6">
        <v>1.3</v>
      </c>
      <c r="C17" s="6">
        <v>98.7</v>
      </c>
      <c r="D17" s="6" t="s">
        <v>104</v>
      </c>
      <c r="G17" s="6">
        <v>0.4</v>
      </c>
      <c r="H17" s="6">
        <v>0.2</v>
      </c>
      <c r="I17" s="6">
        <v>0.4</v>
      </c>
      <c r="K17" s="6">
        <v>0.3</v>
      </c>
      <c r="L17" s="6">
        <v>98.7</v>
      </c>
    </row>
    <row r="18" spans="1:14" x14ac:dyDescent="0.2">
      <c r="A18" t="s">
        <v>60</v>
      </c>
      <c r="B18" s="6">
        <v>0.9</v>
      </c>
      <c r="C18" s="6">
        <v>99.1</v>
      </c>
      <c r="D18" s="6" t="s">
        <v>104</v>
      </c>
      <c r="G18" s="6" t="s">
        <v>104</v>
      </c>
      <c r="I18" s="6">
        <v>0.5</v>
      </c>
      <c r="K18" s="6">
        <v>0.4</v>
      </c>
      <c r="L18" s="6">
        <v>99.1</v>
      </c>
    </row>
    <row r="19" spans="1:14" x14ac:dyDescent="0.2">
      <c r="A19" t="s">
        <v>19</v>
      </c>
      <c r="B19" s="6">
        <v>0.9</v>
      </c>
      <c r="C19" s="6">
        <v>99</v>
      </c>
      <c r="D19" s="6" t="s">
        <v>104</v>
      </c>
      <c r="I19" s="6" t="s">
        <v>104</v>
      </c>
      <c r="J19" s="6">
        <v>0.9</v>
      </c>
      <c r="L19" s="6">
        <v>99</v>
      </c>
      <c r="N19" s="6" t="s">
        <v>104</v>
      </c>
    </row>
    <row r="20" spans="1:14" x14ac:dyDescent="0.2">
      <c r="A20" t="s">
        <v>20</v>
      </c>
      <c r="B20" s="6">
        <v>0.9</v>
      </c>
      <c r="C20" s="6">
        <v>98.9</v>
      </c>
      <c r="D20" s="6">
        <v>0.1</v>
      </c>
      <c r="I20" s="6" t="s">
        <v>104</v>
      </c>
      <c r="J20" s="6">
        <v>0.9</v>
      </c>
      <c r="L20" s="6">
        <v>98.9</v>
      </c>
      <c r="M20" s="6">
        <v>0.1</v>
      </c>
    </row>
    <row r="21" spans="1:14" x14ac:dyDescent="0.2">
      <c r="A21" t="s">
        <v>22</v>
      </c>
      <c r="B21" s="6">
        <v>0.8</v>
      </c>
      <c r="C21" s="6">
        <v>99</v>
      </c>
      <c r="D21" s="6">
        <v>0.1</v>
      </c>
      <c r="H21" s="6" t="s">
        <v>104</v>
      </c>
      <c r="I21" s="6" t="s">
        <v>104</v>
      </c>
      <c r="J21" s="6">
        <v>0.8</v>
      </c>
      <c r="L21" s="6">
        <v>99</v>
      </c>
      <c r="M21" s="6">
        <v>0.1</v>
      </c>
    </row>
    <row r="22" spans="1:14" x14ac:dyDescent="0.2">
      <c r="A22" t="s">
        <v>59</v>
      </c>
      <c r="B22" s="6">
        <v>0.7</v>
      </c>
      <c r="C22" s="6">
        <v>99.2</v>
      </c>
      <c r="D22" s="6" t="s">
        <v>104</v>
      </c>
      <c r="G22" s="6" t="s">
        <v>104</v>
      </c>
      <c r="I22" s="6">
        <v>0.4</v>
      </c>
      <c r="K22" s="6">
        <v>0.3</v>
      </c>
      <c r="L22" s="6">
        <v>99.2</v>
      </c>
    </row>
    <row r="23" spans="1:14" x14ac:dyDescent="0.2">
      <c r="A23" t="s">
        <v>24</v>
      </c>
      <c r="B23" s="6">
        <v>1.1000000000000001</v>
      </c>
      <c r="C23" s="6">
        <v>98.7</v>
      </c>
      <c r="D23" s="6">
        <v>0.1</v>
      </c>
      <c r="I23" s="6" t="s">
        <v>104</v>
      </c>
      <c r="J23" s="6">
        <v>1.1000000000000001</v>
      </c>
      <c r="L23" s="6">
        <v>98.7</v>
      </c>
      <c r="M23" s="6">
        <v>0.1</v>
      </c>
    </row>
    <row r="24" spans="1:14" x14ac:dyDescent="0.2">
      <c r="A24" s="12" t="s">
        <v>21</v>
      </c>
      <c r="B24" s="6">
        <v>0.6</v>
      </c>
      <c r="C24" s="6">
        <v>99.4</v>
      </c>
      <c r="D24" s="6" t="s">
        <v>104</v>
      </c>
      <c r="I24" s="6">
        <v>0.2</v>
      </c>
      <c r="J24" s="6">
        <v>0.4</v>
      </c>
      <c r="L24" s="6">
        <v>99.4</v>
      </c>
    </row>
    <row r="25" spans="1:14" x14ac:dyDescent="0.2">
      <c r="A25" s="12" t="s">
        <v>23</v>
      </c>
      <c r="B25" s="6">
        <v>0.5</v>
      </c>
      <c r="C25" s="6">
        <v>99.5</v>
      </c>
      <c r="D25" s="6" t="s">
        <v>104</v>
      </c>
      <c r="J25" s="6">
        <v>0.5</v>
      </c>
      <c r="L25" s="6">
        <v>99.5</v>
      </c>
    </row>
    <row r="26" spans="1:14" x14ac:dyDescent="0.2">
      <c r="A26" s="12" t="s">
        <v>25</v>
      </c>
      <c r="B26" s="6">
        <v>0.9</v>
      </c>
      <c r="C26" s="6">
        <v>99</v>
      </c>
      <c r="D26" s="6" t="s">
        <v>104</v>
      </c>
      <c r="I26" s="6" t="s">
        <v>104</v>
      </c>
      <c r="K26" s="6">
        <v>0.9</v>
      </c>
      <c r="L26" s="6">
        <v>99</v>
      </c>
    </row>
    <row r="27" spans="1:14" x14ac:dyDescent="0.2">
      <c r="A27" s="12" t="s">
        <v>27</v>
      </c>
      <c r="B27" s="6">
        <v>2</v>
      </c>
      <c r="C27" s="6">
        <v>98</v>
      </c>
      <c r="D27" s="6" t="s">
        <v>104</v>
      </c>
      <c r="G27" s="6" t="s">
        <v>104</v>
      </c>
      <c r="I27" s="6">
        <v>0.5</v>
      </c>
      <c r="K27" s="6">
        <v>1.5</v>
      </c>
      <c r="L27" s="6">
        <v>98</v>
      </c>
    </row>
    <row r="28" spans="1:14" x14ac:dyDescent="0.2">
      <c r="A28" s="12" t="s">
        <v>29</v>
      </c>
      <c r="B28" s="6">
        <v>1.2</v>
      </c>
      <c r="C28" s="6">
        <v>98.8</v>
      </c>
      <c r="D28" s="6" t="s">
        <v>104</v>
      </c>
      <c r="I28" s="6">
        <v>0.2</v>
      </c>
      <c r="K28" s="6">
        <v>1</v>
      </c>
      <c r="L28" s="6">
        <v>98.8</v>
      </c>
    </row>
    <row r="29" spans="1:14" x14ac:dyDescent="0.2">
      <c r="A29" s="12" t="s">
        <v>150</v>
      </c>
      <c r="B29" s="6">
        <v>1.3</v>
      </c>
      <c r="C29" s="6">
        <v>98.7</v>
      </c>
      <c r="D29" s="6" t="s">
        <v>104</v>
      </c>
      <c r="G29" s="6" t="s">
        <v>104</v>
      </c>
      <c r="I29" s="6">
        <v>0.1</v>
      </c>
      <c r="J29" s="6">
        <v>1.2</v>
      </c>
      <c r="L29" s="6">
        <v>98.7</v>
      </c>
      <c r="N29" s="6" t="s">
        <v>104</v>
      </c>
    </row>
    <row r="30" spans="1:14" x14ac:dyDescent="0.2">
      <c r="A30" s="12" t="s">
        <v>141</v>
      </c>
      <c r="B30" s="6">
        <v>0.6</v>
      </c>
      <c r="C30" s="6">
        <v>99.4</v>
      </c>
      <c r="F30" s="6" t="s">
        <v>104</v>
      </c>
      <c r="J30" s="6">
        <v>0.6</v>
      </c>
      <c r="L30" s="6">
        <v>99.4</v>
      </c>
      <c r="M30" s="6" t="s">
        <v>104</v>
      </c>
    </row>
    <row r="31" spans="1:14" x14ac:dyDescent="0.2">
      <c r="A31" s="12" t="s">
        <v>142</v>
      </c>
      <c r="B31" s="6">
        <v>0.6</v>
      </c>
      <c r="C31" s="6">
        <v>99.3</v>
      </c>
      <c r="F31" s="6" t="s">
        <v>104</v>
      </c>
      <c r="J31" s="6">
        <v>0.6</v>
      </c>
      <c r="K31" s="6" t="s">
        <v>104</v>
      </c>
      <c r="L31" s="6">
        <v>99.3</v>
      </c>
      <c r="M31" s="6" t="s">
        <v>104</v>
      </c>
    </row>
    <row r="32" spans="1:14" x14ac:dyDescent="0.2">
      <c r="A32" s="12" t="s">
        <v>143</v>
      </c>
      <c r="B32" s="6">
        <v>0.8</v>
      </c>
      <c r="C32" s="6">
        <v>99</v>
      </c>
      <c r="D32" s="6">
        <v>0.1</v>
      </c>
      <c r="I32" s="6" t="s">
        <v>104</v>
      </c>
      <c r="J32" s="6">
        <v>0.8</v>
      </c>
      <c r="L32" s="6">
        <v>99</v>
      </c>
      <c r="M32" s="6">
        <v>0.1</v>
      </c>
    </row>
    <row r="33" spans="1:14" x14ac:dyDescent="0.2">
      <c r="A33" s="12" t="s">
        <v>144</v>
      </c>
      <c r="B33" s="6">
        <v>1.6</v>
      </c>
      <c r="C33" s="6">
        <v>98.4</v>
      </c>
      <c r="D33" s="6" t="s">
        <v>104</v>
      </c>
      <c r="I33" s="6">
        <v>0.8</v>
      </c>
      <c r="J33" s="6">
        <v>0.9</v>
      </c>
      <c r="L33" s="6">
        <v>98.4</v>
      </c>
    </row>
    <row r="34" spans="1:14" x14ac:dyDescent="0.2">
      <c r="A34" s="12" t="s">
        <v>145</v>
      </c>
      <c r="B34" s="6">
        <v>3.3</v>
      </c>
      <c r="C34" s="6">
        <v>96.6</v>
      </c>
      <c r="D34" s="6" t="s">
        <v>104</v>
      </c>
      <c r="G34" s="6">
        <v>0.2</v>
      </c>
      <c r="H34" s="6" t="s">
        <v>104</v>
      </c>
      <c r="I34" s="6">
        <v>1.6</v>
      </c>
      <c r="J34" s="6">
        <v>1.5</v>
      </c>
      <c r="L34" s="6">
        <v>96.6</v>
      </c>
      <c r="N34" s="6" t="s">
        <v>104</v>
      </c>
    </row>
    <row r="35" spans="1:14" x14ac:dyDescent="0.2">
      <c r="A35" s="12" t="s">
        <v>146</v>
      </c>
      <c r="B35" s="6">
        <v>14.8</v>
      </c>
      <c r="C35" s="6">
        <v>84.8</v>
      </c>
      <c r="D35" s="6">
        <v>0.4</v>
      </c>
      <c r="H35" s="6">
        <v>0.8</v>
      </c>
      <c r="I35" s="6">
        <v>8.6</v>
      </c>
      <c r="J35" s="6">
        <v>5.3</v>
      </c>
      <c r="L35" s="6">
        <v>84.8</v>
      </c>
      <c r="M35" s="6">
        <v>0.4</v>
      </c>
    </row>
    <row r="36" spans="1:14" x14ac:dyDescent="0.2">
      <c r="A36" s="12" t="s">
        <v>174</v>
      </c>
      <c r="B36" s="6">
        <v>0.9</v>
      </c>
      <c r="C36" s="6">
        <v>98.9</v>
      </c>
      <c r="D36" s="6">
        <v>0.2</v>
      </c>
      <c r="H36" s="6" t="s">
        <v>104</v>
      </c>
      <c r="I36" s="6">
        <v>0.7</v>
      </c>
      <c r="K36" s="6">
        <v>0.2</v>
      </c>
      <c r="L36" s="6">
        <v>98.9</v>
      </c>
      <c r="M36" s="6">
        <v>0.2</v>
      </c>
    </row>
    <row r="37" spans="1:14" x14ac:dyDescent="0.2">
      <c r="A37" s="12" t="s">
        <v>132</v>
      </c>
      <c r="B37" s="6">
        <v>0.9</v>
      </c>
      <c r="C37" s="6">
        <v>99.1</v>
      </c>
      <c r="F37" s="6" t="s">
        <v>104</v>
      </c>
      <c r="J37" s="6">
        <v>0.9</v>
      </c>
      <c r="L37" s="6">
        <v>99.1</v>
      </c>
    </row>
    <row r="38" spans="1:14" x14ac:dyDescent="0.2">
      <c r="A38" s="12" t="s">
        <v>133</v>
      </c>
      <c r="B38" s="6">
        <v>0.7</v>
      </c>
      <c r="C38" s="6">
        <v>99.3</v>
      </c>
      <c r="F38" s="6" t="s">
        <v>104</v>
      </c>
      <c r="H38" s="6" t="s">
        <v>104</v>
      </c>
      <c r="J38" s="6">
        <v>0.7</v>
      </c>
      <c r="L38" s="6">
        <v>99.3</v>
      </c>
      <c r="N38" s="6" t="s">
        <v>104</v>
      </c>
    </row>
    <row r="39" spans="1:14" x14ac:dyDescent="0.2">
      <c r="A39" s="12" t="s">
        <v>134</v>
      </c>
      <c r="B39" s="6">
        <v>1.6</v>
      </c>
      <c r="C39" s="6">
        <v>98.4</v>
      </c>
      <c r="F39" s="6" t="s">
        <v>104</v>
      </c>
      <c r="I39" s="6">
        <v>0.4</v>
      </c>
      <c r="J39" s="6">
        <v>1.2</v>
      </c>
      <c r="L39" s="6">
        <v>98.4</v>
      </c>
      <c r="N39" s="6" t="s">
        <v>104</v>
      </c>
    </row>
    <row r="40" spans="1:14" x14ac:dyDescent="0.2">
      <c r="A40" s="12" t="s">
        <v>136</v>
      </c>
      <c r="B40" s="6">
        <v>13.9</v>
      </c>
      <c r="C40" s="6">
        <v>86</v>
      </c>
      <c r="F40" s="6">
        <v>0.1</v>
      </c>
      <c r="I40" s="6">
        <v>8.5</v>
      </c>
      <c r="J40" s="6">
        <v>5.4</v>
      </c>
      <c r="L40" s="6">
        <v>86</v>
      </c>
      <c r="N40" s="6">
        <v>0.1</v>
      </c>
    </row>
    <row r="41" spans="1:14" x14ac:dyDescent="0.2">
      <c r="A41" s="12" t="s">
        <v>147</v>
      </c>
      <c r="B41" s="6">
        <v>0.8</v>
      </c>
      <c r="C41" s="6">
        <v>99.1</v>
      </c>
      <c r="F41" s="6" t="s">
        <v>104</v>
      </c>
      <c r="I41" s="6" t="s">
        <v>104</v>
      </c>
      <c r="J41" s="6">
        <v>0.8</v>
      </c>
      <c r="L41" s="6">
        <v>99.1</v>
      </c>
      <c r="N41" s="6" t="s">
        <v>104</v>
      </c>
    </row>
    <row r="42" spans="1:14" x14ac:dyDescent="0.2">
      <c r="A42" s="12" t="s">
        <v>149</v>
      </c>
      <c r="B42" s="6">
        <v>9.8000000000000007</v>
      </c>
      <c r="C42" s="6">
        <v>89.8</v>
      </c>
      <c r="F42" s="6">
        <v>0.4</v>
      </c>
      <c r="I42" s="6">
        <v>7.4</v>
      </c>
      <c r="K42" s="6">
        <v>2.4</v>
      </c>
      <c r="L42" s="6">
        <v>89.8</v>
      </c>
      <c r="M42" s="6">
        <v>0.4</v>
      </c>
      <c r="N42" s="6" t="s">
        <v>104</v>
      </c>
    </row>
    <row r="43" spans="1:14" x14ac:dyDescent="0.2">
      <c r="A43" s="12" t="s">
        <v>154</v>
      </c>
      <c r="B43" s="6">
        <v>2.4</v>
      </c>
      <c r="C43" s="6">
        <v>97.5</v>
      </c>
      <c r="F43" s="6" t="s">
        <v>104</v>
      </c>
      <c r="G43" s="6" t="s">
        <v>104</v>
      </c>
      <c r="I43" s="6">
        <v>1</v>
      </c>
      <c r="J43" s="6">
        <v>1.5</v>
      </c>
      <c r="L43" s="6">
        <v>97.5</v>
      </c>
      <c r="N43" s="6" t="s">
        <v>104</v>
      </c>
    </row>
    <row r="44" spans="1:14" x14ac:dyDescent="0.2">
      <c r="A44" s="12" t="s">
        <v>159</v>
      </c>
      <c r="B44" s="6">
        <v>1.4</v>
      </c>
      <c r="C44" s="6">
        <v>98.6</v>
      </c>
      <c r="F44" s="6" t="s">
        <v>104</v>
      </c>
      <c r="H44" s="6" t="s">
        <v>104</v>
      </c>
      <c r="I44" s="6">
        <v>0.1</v>
      </c>
      <c r="J44" s="6">
        <v>1.2</v>
      </c>
      <c r="L44" s="6">
        <v>98.6</v>
      </c>
      <c r="N44" s="6" t="s">
        <v>104</v>
      </c>
    </row>
    <row r="45" spans="1:14" x14ac:dyDescent="0.2">
      <c r="A45" s="12" t="s">
        <v>161</v>
      </c>
      <c r="B45" s="6">
        <v>17.399999999999999</v>
      </c>
      <c r="C45" s="6">
        <v>82.2</v>
      </c>
      <c r="F45" s="6">
        <v>0.4</v>
      </c>
      <c r="G45" s="6">
        <v>0.2</v>
      </c>
      <c r="I45" s="6">
        <v>12</v>
      </c>
      <c r="K45" s="6">
        <v>5.0999999999999996</v>
      </c>
      <c r="L45" s="6">
        <v>82.2</v>
      </c>
      <c r="M45" s="6">
        <v>0.4</v>
      </c>
      <c r="N45" s="6" t="s">
        <v>104</v>
      </c>
    </row>
    <row r="46" spans="1:14" x14ac:dyDescent="0.2">
      <c r="A46" s="12" t="s">
        <v>162</v>
      </c>
      <c r="B46" s="6">
        <v>0.6</v>
      </c>
      <c r="C46" s="6">
        <v>99.3</v>
      </c>
      <c r="F46" s="6" t="s">
        <v>104</v>
      </c>
      <c r="H46" s="6" t="s">
        <v>104</v>
      </c>
      <c r="I46" s="6">
        <v>0.1</v>
      </c>
      <c r="J46" s="6">
        <v>0.5</v>
      </c>
      <c r="L46" s="6">
        <v>99.3</v>
      </c>
      <c r="N46" s="6" t="s">
        <v>104</v>
      </c>
    </row>
    <row r="47" spans="1:14" x14ac:dyDescent="0.2">
      <c r="A47" s="12" t="s">
        <v>163</v>
      </c>
      <c r="B47" s="6">
        <v>0.5</v>
      </c>
      <c r="C47" s="6">
        <v>99.5</v>
      </c>
      <c r="F47" s="6" t="s">
        <v>104</v>
      </c>
      <c r="I47" s="6">
        <v>0.2</v>
      </c>
      <c r="J47" s="6">
        <v>0.4</v>
      </c>
      <c r="L47" s="6">
        <v>99.5</v>
      </c>
    </row>
    <row r="48" spans="1:14" x14ac:dyDescent="0.2">
      <c r="A48" s="12" t="s">
        <v>164</v>
      </c>
      <c r="B48" s="6">
        <v>1.7</v>
      </c>
      <c r="C48" s="6">
        <v>98.3</v>
      </c>
      <c r="F48" s="6" t="s">
        <v>104</v>
      </c>
      <c r="I48" s="6">
        <v>0.7</v>
      </c>
      <c r="J48" s="6">
        <v>1</v>
      </c>
      <c r="L48" s="6">
        <v>98.3</v>
      </c>
    </row>
    <row r="49" spans="1:14" x14ac:dyDescent="0.2">
      <c r="A49" s="12" t="s">
        <v>165</v>
      </c>
      <c r="B49" s="6">
        <v>1.4</v>
      </c>
      <c r="C49" s="6">
        <v>98.5</v>
      </c>
      <c r="F49" s="6" t="s">
        <v>104</v>
      </c>
      <c r="I49" s="6">
        <v>0.3</v>
      </c>
      <c r="J49" s="6">
        <v>1.1000000000000001</v>
      </c>
      <c r="L49" s="6">
        <v>98.5</v>
      </c>
      <c r="N49" s="6" t="s">
        <v>104</v>
      </c>
    </row>
    <row r="50" spans="1:14" x14ac:dyDescent="0.2">
      <c r="A50" s="12" t="s">
        <v>177</v>
      </c>
      <c r="B50" s="6">
        <v>0.7</v>
      </c>
      <c r="C50" s="6">
        <v>99.2</v>
      </c>
      <c r="F50" s="6" t="s">
        <v>104</v>
      </c>
      <c r="H50" s="6" t="s">
        <v>104</v>
      </c>
      <c r="I50" s="6">
        <v>0.2</v>
      </c>
      <c r="J50" s="6">
        <v>0.6</v>
      </c>
      <c r="L50" s="6">
        <v>99.2</v>
      </c>
      <c r="N50" s="6" t="s">
        <v>104</v>
      </c>
    </row>
    <row r="51" spans="1:14" x14ac:dyDescent="0.2">
      <c r="A51" s="12" t="s">
        <v>178</v>
      </c>
      <c r="B51" s="6">
        <v>0.5</v>
      </c>
      <c r="C51" s="6">
        <v>99.4</v>
      </c>
      <c r="F51" s="6" t="s">
        <v>104</v>
      </c>
      <c r="H51" s="6" t="s">
        <v>104</v>
      </c>
      <c r="I51" s="6">
        <v>0.2</v>
      </c>
      <c r="J51" s="6">
        <v>0.3</v>
      </c>
      <c r="L51" s="6">
        <v>99.4</v>
      </c>
      <c r="N51" s="6" t="s">
        <v>104</v>
      </c>
    </row>
    <row r="52" spans="1:14" x14ac:dyDescent="0.2">
      <c r="A52" s="12" t="s">
        <v>179</v>
      </c>
      <c r="B52" s="6">
        <v>0.9</v>
      </c>
      <c r="C52" s="6">
        <v>98.8</v>
      </c>
      <c r="F52" s="6">
        <v>0.2</v>
      </c>
      <c r="G52" s="6" t="s">
        <v>104</v>
      </c>
      <c r="H52" s="6" t="s">
        <v>104</v>
      </c>
      <c r="I52" s="6">
        <v>0.7</v>
      </c>
      <c r="K52" s="6">
        <v>0.2</v>
      </c>
      <c r="L52" s="6">
        <v>98.8</v>
      </c>
      <c r="M52" s="6">
        <v>0.2</v>
      </c>
      <c r="N52" s="6" t="s">
        <v>104</v>
      </c>
    </row>
    <row r="53" spans="1:14" x14ac:dyDescent="0.2">
      <c r="A53" t="s">
        <v>324</v>
      </c>
      <c r="B53" s="6">
        <v>1.4</v>
      </c>
      <c r="C53" s="6">
        <v>98.4</v>
      </c>
      <c r="D53" s="6">
        <v>0.2</v>
      </c>
      <c r="G53" s="6">
        <v>0.4</v>
      </c>
      <c r="H53" s="6">
        <v>0.1</v>
      </c>
      <c r="I53" s="6">
        <v>0.5</v>
      </c>
      <c r="K53" s="6">
        <v>0.3</v>
      </c>
      <c r="L53" s="6">
        <v>98.4</v>
      </c>
      <c r="M53" s="6">
        <v>0.2</v>
      </c>
      <c r="N53" s="6" t="s">
        <v>104</v>
      </c>
    </row>
    <row r="54" spans="1:14" x14ac:dyDescent="0.2">
      <c r="A54" t="s">
        <v>325</v>
      </c>
      <c r="B54" s="6">
        <v>1</v>
      </c>
      <c r="C54" s="6">
        <v>98.8</v>
      </c>
      <c r="D54" s="6">
        <v>0.1</v>
      </c>
      <c r="G54" s="6">
        <v>0.4</v>
      </c>
      <c r="I54" s="6">
        <v>0.4</v>
      </c>
      <c r="K54" s="6">
        <v>0.3</v>
      </c>
      <c r="L54" s="6">
        <v>98.8</v>
      </c>
      <c r="M54" s="6">
        <v>0.1</v>
      </c>
      <c r="N54" s="6" t="s">
        <v>104</v>
      </c>
    </row>
    <row r="55" spans="1:14" x14ac:dyDescent="0.2">
      <c r="A55" t="s">
        <v>326</v>
      </c>
      <c r="B55" s="6">
        <v>0.8</v>
      </c>
      <c r="C55" s="6">
        <v>99.1</v>
      </c>
      <c r="D55" s="6" t="s">
        <v>104</v>
      </c>
      <c r="G55" s="6">
        <v>0.2</v>
      </c>
      <c r="H55" s="6" t="s">
        <v>104</v>
      </c>
      <c r="I55" s="6">
        <v>0.4</v>
      </c>
      <c r="K55" s="6">
        <v>0.2</v>
      </c>
      <c r="L55" s="6">
        <v>99.1</v>
      </c>
      <c r="N55" s="6" t="s">
        <v>104</v>
      </c>
    </row>
    <row r="56" spans="1:14" x14ac:dyDescent="0.2">
      <c r="A56" t="s">
        <v>150</v>
      </c>
      <c r="B56" s="6">
        <v>1.3</v>
      </c>
      <c r="C56" s="6">
        <v>98.7</v>
      </c>
      <c r="D56" s="6" t="s">
        <v>104</v>
      </c>
      <c r="G56" s="6" t="s">
        <v>104</v>
      </c>
      <c r="I56" s="6">
        <v>0.1</v>
      </c>
      <c r="J56" s="6">
        <v>1.2</v>
      </c>
      <c r="L56" s="6">
        <v>98.7</v>
      </c>
      <c r="N56" s="6" t="s">
        <v>104</v>
      </c>
    </row>
    <row r="57" spans="1:14" x14ac:dyDescent="0.2">
      <c r="A57" t="s">
        <v>334</v>
      </c>
      <c r="B57" s="6">
        <v>2.62</v>
      </c>
      <c r="D57" s="6">
        <v>0.25</v>
      </c>
      <c r="G57" s="6" t="s">
        <v>104</v>
      </c>
      <c r="H57" s="6">
        <v>1.55</v>
      </c>
      <c r="I57" s="6">
        <v>0.61</v>
      </c>
      <c r="K57" s="6">
        <v>0.46</v>
      </c>
      <c r="L57" s="6">
        <v>97.13</v>
      </c>
      <c r="N57" s="6">
        <v>0.2</v>
      </c>
    </row>
    <row r="58" spans="1:14" x14ac:dyDescent="0.2">
      <c r="A58" t="s">
        <v>335</v>
      </c>
      <c r="B58" s="6">
        <v>2.25</v>
      </c>
      <c r="D58" s="6">
        <v>0.26</v>
      </c>
      <c r="G58" s="6" t="s">
        <v>104</v>
      </c>
      <c r="H58" s="6">
        <v>1.04</v>
      </c>
      <c r="I58" s="6">
        <v>0.54</v>
      </c>
      <c r="J58" s="6">
        <v>0.23</v>
      </c>
      <c r="K58" s="6">
        <v>0.44</v>
      </c>
      <c r="L58" s="6">
        <v>97.49</v>
      </c>
      <c r="N58" s="6">
        <v>0.26</v>
      </c>
    </row>
    <row r="59" spans="1:14" x14ac:dyDescent="0.2">
      <c r="A59" t="s">
        <v>374</v>
      </c>
      <c r="B59" s="6">
        <v>1.01</v>
      </c>
      <c r="D59" s="6">
        <v>0.22</v>
      </c>
      <c r="G59" s="6" t="s">
        <v>104</v>
      </c>
      <c r="H59" s="6">
        <v>0.15</v>
      </c>
      <c r="I59" s="6">
        <v>0.44</v>
      </c>
      <c r="J59" s="6">
        <v>0.11</v>
      </c>
      <c r="K59" s="6">
        <v>0.32</v>
      </c>
      <c r="L59" s="6">
        <v>98.77</v>
      </c>
      <c r="N59" s="6">
        <v>0.22</v>
      </c>
    </row>
    <row r="60" spans="1:14" x14ac:dyDescent="0.2">
      <c r="A60" t="s">
        <v>375</v>
      </c>
      <c r="B60" s="6">
        <v>1.2</v>
      </c>
      <c r="D60" s="6">
        <v>0.24</v>
      </c>
      <c r="H60" s="6">
        <v>0.22</v>
      </c>
      <c r="I60" s="6">
        <v>0.47</v>
      </c>
      <c r="J60" s="6">
        <v>0.15</v>
      </c>
      <c r="K60" s="6">
        <v>0.34</v>
      </c>
      <c r="L60" s="6">
        <v>98.57</v>
      </c>
      <c r="N60" s="6">
        <v>0.19</v>
      </c>
    </row>
    <row r="61" spans="1:14" x14ac:dyDescent="0.2">
      <c r="A61" t="s">
        <v>333</v>
      </c>
      <c r="B61" s="6">
        <v>1.17</v>
      </c>
      <c r="D61" s="6">
        <v>0.22</v>
      </c>
      <c r="H61" s="6">
        <v>0.31</v>
      </c>
      <c r="I61" s="6">
        <v>0.44</v>
      </c>
      <c r="J61" s="6">
        <v>0.13</v>
      </c>
      <c r="K61" s="6">
        <v>0.28999999999999998</v>
      </c>
      <c r="L61" s="6">
        <v>98.61</v>
      </c>
      <c r="N61" s="6">
        <v>0.22</v>
      </c>
    </row>
    <row r="62" spans="1:14" x14ac:dyDescent="0.2">
      <c r="A62" t="s">
        <v>327</v>
      </c>
      <c r="B62" s="6">
        <v>1.5</v>
      </c>
      <c r="D62" s="6">
        <v>0.2</v>
      </c>
      <c r="H62" s="6">
        <v>0.42</v>
      </c>
      <c r="I62" s="6">
        <v>0.49</v>
      </c>
      <c r="J62" s="6">
        <v>0.15</v>
      </c>
      <c r="K62" s="6">
        <v>0.4</v>
      </c>
      <c r="L62" s="6">
        <v>98.3</v>
      </c>
      <c r="N62" s="6">
        <v>0.2</v>
      </c>
    </row>
    <row r="63" spans="1:14" x14ac:dyDescent="0.2">
      <c r="A63" t="s">
        <v>328</v>
      </c>
      <c r="B63" s="6">
        <v>1.4</v>
      </c>
      <c r="D63" s="6">
        <v>0.23</v>
      </c>
      <c r="H63" s="6">
        <v>0.37</v>
      </c>
      <c r="I63" s="6">
        <v>0.47</v>
      </c>
      <c r="J63" s="6">
        <v>0.13</v>
      </c>
      <c r="K63" s="6">
        <v>0.4</v>
      </c>
      <c r="L63" s="6">
        <v>98.37</v>
      </c>
      <c r="N63" s="6">
        <v>0.23</v>
      </c>
    </row>
    <row r="64" spans="1:14" x14ac:dyDescent="0.2">
      <c r="A64" t="s">
        <v>329</v>
      </c>
      <c r="B64" s="6">
        <v>1.47</v>
      </c>
      <c r="D64" s="6">
        <v>0.22</v>
      </c>
      <c r="H64" s="6">
        <v>0.41</v>
      </c>
      <c r="I64" s="6">
        <v>0.48</v>
      </c>
      <c r="J64" s="6">
        <v>0.17</v>
      </c>
      <c r="K64" s="6">
        <v>0.41</v>
      </c>
      <c r="L64" s="6">
        <v>98.31</v>
      </c>
      <c r="N64" s="6">
        <v>0.22</v>
      </c>
    </row>
    <row r="65" spans="1:12" x14ac:dyDescent="0.2">
      <c r="A65" t="s">
        <v>330</v>
      </c>
      <c r="B65" s="6">
        <v>0.88</v>
      </c>
      <c r="D65" s="6" t="s">
        <v>104</v>
      </c>
      <c r="H65" s="6" t="s">
        <v>104</v>
      </c>
      <c r="I65" s="6" t="s">
        <v>104</v>
      </c>
      <c r="J65" s="6" t="s">
        <v>104</v>
      </c>
      <c r="K65" s="6">
        <v>0.8</v>
      </c>
      <c r="L65" s="6">
        <v>99.12</v>
      </c>
    </row>
    <row r="66" spans="1:12" x14ac:dyDescent="0.2">
      <c r="A66" t="s">
        <v>331</v>
      </c>
      <c r="B66" s="6">
        <v>2.69</v>
      </c>
      <c r="D66" s="6" t="s">
        <v>104</v>
      </c>
      <c r="H66" s="6">
        <v>0.24</v>
      </c>
      <c r="I66" s="6">
        <v>1.02</v>
      </c>
      <c r="J66" s="6" t="s">
        <v>104</v>
      </c>
      <c r="K66" s="6">
        <v>1.34</v>
      </c>
      <c r="L66" s="6">
        <v>97.28</v>
      </c>
    </row>
    <row r="67" spans="1:12" x14ac:dyDescent="0.2">
      <c r="A67" t="s">
        <v>332</v>
      </c>
      <c r="B67" s="6">
        <v>1.53</v>
      </c>
      <c r="D67" s="6" t="s">
        <v>104</v>
      </c>
      <c r="H67" s="6">
        <v>0.12</v>
      </c>
      <c r="I67" s="6">
        <v>0.91</v>
      </c>
      <c r="K67" s="6">
        <v>0.51</v>
      </c>
      <c r="L67" s="6">
        <v>98.47</v>
      </c>
    </row>
    <row r="68" spans="1:12" x14ac:dyDescent="0.2">
      <c r="A68" t="s">
        <v>336</v>
      </c>
      <c r="B68" s="6">
        <v>12.57</v>
      </c>
      <c r="D68" s="6" t="s">
        <v>104</v>
      </c>
      <c r="I68" s="6">
        <v>9.7899999999999991</v>
      </c>
      <c r="J68" s="6">
        <v>0.23</v>
      </c>
      <c r="K68" s="6">
        <v>2.5499999999999998</v>
      </c>
      <c r="L68" s="6">
        <v>87.43</v>
      </c>
    </row>
    <row r="69" spans="1:12" x14ac:dyDescent="0.2">
      <c r="A69" t="s">
        <v>419</v>
      </c>
      <c r="B69" s="6">
        <v>2.59</v>
      </c>
    </row>
    <row r="70" spans="1:12" x14ac:dyDescent="0.2">
      <c r="A70" t="s">
        <v>420</v>
      </c>
      <c r="B70" s="6">
        <v>2.48</v>
      </c>
    </row>
    <row r="71" spans="1:12" x14ac:dyDescent="0.2">
      <c r="A71" t="s">
        <v>343</v>
      </c>
      <c r="B71" s="6">
        <v>2.4</v>
      </c>
    </row>
    <row r="72" spans="1:12" x14ac:dyDescent="0.2">
      <c r="A72" t="s">
        <v>421</v>
      </c>
      <c r="B72" s="6">
        <v>1.59</v>
      </c>
    </row>
    <row r="73" spans="1:12" x14ac:dyDescent="0.2">
      <c r="A73" t="s">
        <v>422</v>
      </c>
      <c r="B73" s="6">
        <v>1</v>
      </c>
    </row>
    <row r="74" spans="1:12" x14ac:dyDescent="0.2">
      <c r="A74" t="s">
        <v>423</v>
      </c>
      <c r="B74" s="6">
        <v>1.43</v>
      </c>
    </row>
    <row r="75" spans="1:12" x14ac:dyDescent="0.2">
      <c r="A75" t="s">
        <v>345</v>
      </c>
      <c r="B75" s="6">
        <v>1.45</v>
      </c>
    </row>
    <row r="76" spans="1:12" x14ac:dyDescent="0.2">
      <c r="A76" t="s">
        <v>347</v>
      </c>
      <c r="B76" s="6">
        <v>1.93</v>
      </c>
    </row>
    <row r="77" spans="1:12" x14ac:dyDescent="0.2">
      <c r="A77" t="s">
        <v>424</v>
      </c>
      <c r="B77" s="6">
        <v>2.16</v>
      </c>
    </row>
    <row r="78" spans="1:12" x14ac:dyDescent="0.2">
      <c r="A78" t="s">
        <v>349</v>
      </c>
      <c r="B78" s="6">
        <v>2.73</v>
      </c>
    </row>
    <row r="79" spans="1:12" x14ac:dyDescent="0.2">
      <c r="A79" t="s">
        <v>351</v>
      </c>
      <c r="B79" s="6">
        <v>2.89</v>
      </c>
    </row>
    <row r="80" spans="1:12" x14ac:dyDescent="0.2">
      <c r="A80" t="s">
        <v>425</v>
      </c>
      <c r="B80" s="6">
        <v>1.76</v>
      </c>
    </row>
    <row r="81" spans="1:2" x14ac:dyDescent="0.2">
      <c r="A81" t="s">
        <v>426</v>
      </c>
      <c r="B81" s="6">
        <v>1.35</v>
      </c>
    </row>
    <row r="82" spans="1:2" x14ac:dyDescent="0.2">
      <c r="A82" t="s">
        <v>427</v>
      </c>
      <c r="B82" s="6">
        <v>1.62</v>
      </c>
    </row>
    <row r="83" spans="1:2" x14ac:dyDescent="0.2">
      <c r="A83" t="s">
        <v>428</v>
      </c>
      <c r="B83" s="6">
        <v>2.2200000000000002</v>
      </c>
    </row>
    <row r="84" spans="1:2" x14ac:dyDescent="0.2">
      <c r="A84" t="s">
        <v>353</v>
      </c>
      <c r="B84" s="6">
        <v>1.58</v>
      </c>
    </row>
    <row r="85" spans="1:2" x14ac:dyDescent="0.2">
      <c r="A85" t="s">
        <v>429</v>
      </c>
      <c r="B85" s="6">
        <v>2.56</v>
      </c>
    </row>
    <row r="86" spans="1:2" x14ac:dyDescent="0.2">
      <c r="A86" t="s">
        <v>355</v>
      </c>
      <c r="B86" s="6">
        <v>2.56</v>
      </c>
    </row>
    <row r="87" spans="1:2" x14ac:dyDescent="0.2">
      <c r="A87" t="s">
        <v>357</v>
      </c>
      <c r="B87" s="6">
        <v>2</v>
      </c>
    </row>
    <row r="88" spans="1:2" x14ac:dyDescent="0.2">
      <c r="A88" t="s">
        <v>430</v>
      </c>
      <c r="B88" s="6">
        <v>2.25</v>
      </c>
    </row>
    <row r="89" spans="1:2" x14ac:dyDescent="0.2">
      <c r="A89" t="s">
        <v>431</v>
      </c>
      <c r="B89" s="6">
        <v>3.3</v>
      </c>
    </row>
    <row r="90" spans="1:2" x14ac:dyDescent="0.2">
      <c r="A90" t="s">
        <v>432</v>
      </c>
      <c r="B90" s="6">
        <v>2.65</v>
      </c>
    </row>
    <row r="91" spans="1:2" x14ac:dyDescent="0.2">
      <c r="A91" t="s">
        <v>359</v>
      </c>
      <c r="B91" s="6">
        <v>3.14</v>
      </c>
    </row>
    <row r="92" spans="1:2" x14ac:dyDescent="0.2">
      <c r="A92" t="s">
        <v>433</v>
      </c>
    </row>
    <row r="93" spans="1:2" x14ac:dyDescent="0.2">
      <c r="A93" t="s">
        <v>434</v>
      </c>
      <c r="B93" s="6">
        <v>1.88</v>
      </c>
    </row>
    <row r="94" spans="1:2" x14ac:dyDescent="0.2">
      <c r="A94" t="s">
        <v>361</v>
      </c>
      <c r="B94" s="6">
        <v>2.41</v>
      </c>
    </row>
    <row r="95" spans="1:2" x14ac:dyDescent="0.2">
      <c r="A95" t="s">
        <v>435</v>
      </c>
      <c r="B95" s="6">
        <v>3.03</v>
      </c>
    </row>
    <row r="96" spans="1:2" x14ac:dyDescent="0.2">
      <c r="A96" t="s">
        <v>436</v>
      </c>
      <c r="B96" s="6">
        <v>1.39</v>
      </c>
    </row>
    <row r="97" spans="1:2" x14ac:dyDescent="0.2">
      <c r="A97" s="12" t="s">
        <v>278</v>
      </c>
      <c r="B97" s="6">
        <v>1.42</v>
      </c>
    </row>
    <row r="98" spans="1:2" x14ac:dyDescent="0.2">
      <c r="A98" s="12" t="s">
        <v>476</v>
      </c>
      <c r="B98" s="6">
        <v>1.43</v>
      </c>
    </row>
    <row r="99" spans="1:2" x14ac:dyDescent="0.2">
      <c r="A99" s="12" t="s">
        <v>461</v>
      </c>
      <c r="B99" s="6">
        <v>1.4</v>
      </c>
    </row>
    <row r="100" spans="1:2" x14ac:dyDescent="0.2">
      <c r="A100" s="12" t="s">
        <v>477</v>
      </c>
      <c r="B100" s="6">
        <v>1.49</v>
      </c>
    </row>
    <row r="101" spans="1:2" x14ac:dyDescent="0.2">
      <c r="A101" s="12" t="s">
        <v>306</v>
      </c>
      <c r="B101" s="6">
        <v>1.44</v>
      </c>
    </row>
    <row r="102" spans="1:2" x14ac:dyDescent="0.2">
      <c r="A102" s="12" t="s">
        <v>276</v>
      </c>
      <c r="B102" s="6">
        <v>0.39</v>
      </c>
    </row>
    <row r="103" spans="1:2" x14ac:dyDescent="0.2">
      <c r="A103" s="12" t="s">
        <v>285</v>
      </c>
      <c r="B103" s="6">
        <v>0.42</v>
      </c>
    </row>
    <row r="104" spans="1:2" x14ac:dyDescent="0.2">
      <c r="A104" s="12" t="s">
        <v>293</v>
      </c>
      <c r="B104" s="6">
        <v>0.31</v>
      </c>
    </row>
    <row r="105" spans="1:2" x14ac:dyDescent="0.2">
      <c r="A105" s="12" t="s">
        <v>478</v>
      </c>
      <c r="B105" s="6">
        <v>0.95</v>
      </c>
    </row>
    <row r="106" spans="1:2" x14ac:dyDescent="0.2">
      <c r="A106" s="12" t="s">
        <v>462</v>
      </c>
      <c r="B106" s="6">
        <v>0.82</v>
      </c>
    </row>
    <row r="107" spans="1:2" x14ac:dyDescent="0.2">
      <c r="A107" s="12" t="s">
        <v>463</v>
      </c>
      <c r="B107" s="6">
        <v>3.68</v>
      </c>
    </row>
    <row r="108" spans="1:2" x14ac:dyDescent="0.2">
      <c r="A108" s="12" t="s">
        <v>464</v>
      </c>
      <c r="B108" s="6">
        <v>0.5</v>
      </c>
    </row>
    <row r="109" spans="1:2" x14ac:dyDescent="0.2">
      <c r="A109" s="12" t="s">
        <v>465</v>
      </c>
      <c r="B109" s="6">
        <v>3.41</v>
      </c>
    </row>
    <row r="110" spans="1:2" x14ac:dyDescent="0.2">
      <c r="A110" s="12" t="s">
        <v>479</v>
      </c>
      <c r="B110" s="6">
        <v>1.06</v>
      </c>
    </row>
    <row r="111" spans="1:2" x14ac:dyDescent="0.2">
      <c r="A111" s="12" t="s">
        <v>466</v>
      </c>
      <c r="B111" s="6">
        <v>0.96</v>
      </c>
    </row>
    <row r="112" spans="1:2" x14ac:dyDescent="0.2">
      <c r="A112" s="12" t="s">
        <v>467</v>
      </c>
      <c r="B112" s="6">
        <v>3.67</v>
      </c>
    </row>
    <row r="113" spans="1:2" x14ac:dyDescent="0.2">
      <c r="A113" s="12" t="s">
        <v>468</v>
      </c>
      <c r="B113" s="6">
        <v>0.48</v>
      </c>
    </row>
    <row r="114" spans="1:2" x14ac:dyDescent="0.2">
      <c r="A114" s="12" t="s">
        <v>469</v>
      </c>
      <c r="B114" s="6">
        <v>2.6</v>
      </c>
    </row>
    <row r="115" spans="1:2" x14ac:dyDescent="0.2">
      <c r="A115" s="12" t="s">
        <v>470</v>
      </c>
      <c r="B115" s="6">
        <v>1.23</v>
      </c>
    </row>
    <row r="116" spans="1:2" x14ac:dyDescent="0.2">
      <c r="A116" s="12" t="s">
        <v>472</v>
      </c>
      <c r="B116" s="6">
        <v>3.11</v>
      </c>
    </row>
    <row r="117" spans="1:2" x14ac:dyDescent="0.2">
      <c r="A117" s="12" t="s">
        <v>480</v>
      </c>
      <c r="B117" s="6">
        <v>5.73</v>
      </c>
    </row>
    <row r="118" spans="1:2" x14ac:dyDescent="0.2">
      <c r="A118" s="12" t="s">
        <v>481</v>
      </c>
      <c r="B118" s="6">
        <v>5.43</v>
      </c>
    </row>
    <row r="119" spans="1:2" x14ac:dyDescent="0.2">
      <c r="A119" s="12" t="s">
        <v>299</v>
      </c>
      <c r="B119" s="6">
        <v>1.1599999999999999</v>
      </c>
    </row>
    <row r="120" spans="1:2" x14ac:dyDescent="0.2">
      <c r="A120" s="12" t="s">
        <v>300</v>
      </c>
      <c r="B120" s="6">
        <v>0.56000000000000005</v>
      </c>
    </row>
    <row r="121" spans="1:2" x14ac:dyDescent="0.2">
      <c r="A121" s="12" t="s">
        <v>302</v>
      </c>
      <c r="B121" s="6">
        <v>0.18</v>
      </c>
    </row>
    <row r="122" spans="1:2" x14ac:dyDescent="0.2">
      <c r="A122" s="12" t="s">
        <v>303</v>
      </c>
      <c r="B122" s="6">
        <v>0.85</v>
      </c>
    </row>
    <row r="123" spans="1:2" x14ac:dyDescent="0.2">
      <c r="A123" s="12" t="s">
        <v>304</v>
      </c>
      <c r="B123" s="6">
        <v>1.24</v>
      </c>
    </row>
    <row r="124" spans="1:2" x14ac:dyDescent="0.2">
      <c r="A124" s="12" t="s">
        <v>482</v>
      </c>
      <c r="B124" s="6">
        <v>1.98</v>
      </c>
    </row>
    <row r="125" spans="1:2" x14ac:dyDescent="0.2">
      <c r="A125" s="12" t="s">
        <v>483</v>
      </c>
      <c r="B125" s="6">
        <v>1.92</v>
      </c>
    </row>
    <row r="126" spans="1:2" x14ac:dyDescent="0.2">
      <c r="A126" s="12" t="s">
        <v>484</v>
      </c>
      <c r="B126" s="6">
        <v>1.89</v>
      </c>
    </row>
    <row r="127" spans="1:2" x14ac:dyDescent="0.2">
      <c r="A127" s="12" t="s">
        <v>485</v>
      </c>
      <c r="B127" s="6">
        <v>1.71</v>
      </c>
    </row>
    <row r="128" spans="1:2" x14ac:dyDescent="0.2">
      <c r="A128" s="12" t="s">
        <v>486</v>
      </c>
      <c r="B128" s="6">
        <v>1.7</v>
      </c>
    </row>
    <row r="129" spans="1:2" x14ac:dyDescent="0.2">
      <c r="A129" s="12" t="s">
        <v>487</v>
      </c>
      <c r="B129" s="6">
        <v>1.66</v>
      </c>
    </row>
    <row r="130" spans="1:2" x14ac:dyDescent="0.2">
      <c r="A130" s="12" t="s">
        <v>488</v>
      </c>
      <c r="B130" s="6">
        <v>1.69</v>
      </c>
    </row>
    <row r="131" spans="1:2" x14ac:dyDescent="0.2">
      <c r="A131" s="12" t="s">
        <v>489</v>
      </c>
      <c r="B131" s="6">
        <v>1.71</v>
      </c>
    </row>
    <row r="132" spans="1:2" x14ac:dyDescent="0.2">
      <c r="A132" s="12" t="s">
        <v>490</v>
      </c>
      <c r="B132" s="6">
        <v>1.66</v>
      </c>
    </row>
    <row r="133" spans="1:2" x14ac:dyDescent="0.2">
      <c r="A133" s="12" t="s">
        <v>491</v>
      </c>
      <c r="B133" s="6">
        <v>1.59</v>
      </c>
    </row>
    <row r="134" spans="1:2" x14ac:dyDescent="0.2">
      <c r="A134" s="12" t="s">
        <v>381</v>
      </c>
      <c r="B134" s="6">
        <v>0.41</v>
      </c>
    </row>
    <row r="135" spans="1:2" x14ac:dyDescent="0.2">
      <c r="A135" s="12" t="s">
        <v>402</v>
      </c>
      <c r="B135" s="6">
        <v>0.26</v>
      </c>
    </row>
    <row r="136" spans="1:2" x14ac:dyDescent="0.2">
      <c r="A136" s="12" t="s">
        <v>404</v>
      </c>
      <c r="B136" s="6">
        <v>0.31</v>
      </c>
    </row>
    <row r="137" spans="1:2" x14ac:dyDescent="0.2">
      <c r="A137" s="12" t="s">
        <v>406</v>
      </c>
      <c r="B137" s="6">
        <v>0.21</v>
      </c>
    </row>
    <row r="138" spans="1:2" x14ac:dyDescent="0.2">
      <c r="A138" s="12" t="s">
        <v>408</v>
      </c>
      <c r="B138" s="6">
        <v>0.32</v>
      </c>
    </row>
    <row r="139" spans="1:2" x14ac:dyDescent="0.2">
      <c r="A139" s="12" t="s">
        <v>410</v>
      </c>
      <c r="B139" s="6">
        <v>0.51</v>
      </c>
    </row>
    <row r="140" spans="1:2" x14ac:dyDescent="0.2">
      <c r="A140" s="12" t="s">
        <v>412</v>
      </c>
      <c r="B140" s="6">
        <v>1.03</v>
      </c>
    </row>
    <row r="141" spans="1:2" x14ac:dyDescent="0.2">
      <c r="A141" s="12" t="s">
        <v>414</v>
      </c>
      <c r="B141" s="6">
        <v>0.33</v>
      </c>
    </row>
    <row r="142" spans="1:2" x14ac:dyDescent="0.2">
      <c r="A142" s="12" t="s">
        <v>416</v>
      </c>
      <c r="B142" s="6">
        <v>0.42</v>
      </c>
    </row>
    <row r="143" spans="1:2" x14ac:dyDescent="0.2">
      <c r="A143" s="12" t="s">
        <v>418</v>
      </c>
      <c r="B143" s="6">
        <v>0.6</v>
      </c>
    </row>
    <row r="144" spans="1:2" x14ac:dyDescent="0.2">
      <c r="A144" t="s">
        <v>565</v>
      </c>
      <c r="B144">
        <v>0.54</v>
      </c>
    </row>
    <row r="145" spans="1:2" x14ac:dyDescent="0.2">
      <c r="A145" t="s">
        <v>566</v>
      </c>
      <c r="B145">
        <v>0.6</v>
      </c>
    </row>
    <row r="146" spans="1:2" x14ac:dyDescent="0.2">
      <c r="A146" t="s">
        <v>567</v>
      </c>
      <c r="B146">
        <v>0.61</v>
      </c>
    </row>
    <row r="147" spans="1:2" x14ac:dyDescent="0.2">
      <c r="A147" t="s">
        <v>568</v>
      </c>
      <c r="B147">
        <v>0.66</v>
      </c>
    </row>
    <row r="148" spans="1:2" x14ac:dyDescent="0.2">
      <c r="A148" t="s">
        <v>573</v>
      </c>
      <c r="B148">
        <v>0.37</v>
      </c>
    </row>
    <row r="149" spans="1:2" x14ac:dyDescent="0.2">
      <c r="A149" t="s">
        <v>574</v>
      </c>
      <c r="B149">
        <v>0.59</v>
      </c>
    </row>
    <row r="150" spans="1:2" x14ac:dyDescent="0.2">
      <c r="A150" t="s">
        <v>575</v>
      </c>
      <c r="B150">
        <v>0.87</v>
      </c>
    </row>
    <row r="151" spans="1:2" x14ac:dyDescent="0.2">
      <c r="A151" t="s">
        <v>576</v>
      </c>
      <c r="B151">
        <v>0.69</v>
      </c>
    </row>
    <row r="152" spans="1:2" x14ac:dyDescent="0.2">
      <c r="A152" t="s">
        <v>579</v>
      </c>
      <c r="B152">
        <v>1.03</v>
      </c>
    </row>
    <row r="153" spans="1:2" x14ac:dyDescent="0.2">
      <c r="A153" t="s">
        <v>580</v>
      </c>
      <c r="B153">
        <v>0.44</v>
      </c>
    </row>
    <row r="154" spans="1:2" x14ac:dyDescent="0.2">
      <c r="A154" t="s">
        <v>581</v>
      </c>
      <c r="B154">
        <v>0.57999999999999996</v>
      </c>
    </row>
    <row r="155" spans="1:2" x14ac:dyDescent="0.2">
      <c r="A155" t="s">
        <v>582</v>
      </c>
      <c r="B155">
        <v>0.98</v>
      </c>
    </row>
    <row r="156" spans="1:2" x14ac:dyDescent="0.2">
      <c r="A156" t="s">
        <v>588</v>
      </c>
      <c r="B156">
        <v>1.46</v>
      </c>
    </row>
    <row r="157" spans="1:2" x14ac:dyDescent="0.2">
      <c r="A157" t="s">
        <v>594</v>
      </c>
      <c r="B157">
        <v>1.44</v>
      </c>
    </row>
    <row r="158" spans="1:2" x14ac:dyDescent="0.2">
      <c r="A158" t="s">
        <v>563</v>
      </c>
      <c r="B158">
        <v>0.41</v>
      </c>
    </row>
    <row r="159" spans="1:2" x14ac:dyDescent="0.2">
      <c r="A159" t="s">
        <v>583</v>
      </c>
      <c r="B159">
        <v>0.62</v>
      </c>
    </row>
    <row r="160" spans="1:2" x14ac:dyDescent="0.2">
      <c r="A160" t="s">
        <v>584</v>
      </c>
      <c r="B160">
        <v>0.66</v>
      </c>
    </row>
    <row r="161" spans="1:2" x14ac:dyDescent="0.2">
      <c r="A161" t="s">
        <v>585</v>
      </c>
      <c r="B161">
        <v>0.76</v>
      </c>
    </row>
    <row r="162" spans="1:2" x14ac:dyDescent="0.2">
      <c r="A162" t="s">
        <v>586</v>
      </c>
      <c r="B162">
        <v>0.89</v>
      </c>
    </row>
    <row r="163" spans="1:2" x14ac:dyDescent="0.2">
      <c r="A163" t="s">
        <v>589</v>
      </c>
      <c r="B163">
        <v>0.27</v>
      </c>
    </row>
    <row r="164" spans="1:2" x14ac:dyDescent="0.2">
      <c r="A164" t="s">
        <v>590</v>
      </c>
      <c r="B164">
        <v>0.47</v>
      </c>
    </row>
    <row r="165" spans="1:2" x14ac:dyDescent="0.2">
      <c r="A165" t="s">
        <v>591</v>
      </c>
      <c r="B165">
        <v>0.6</v>
      </c>
    </row>
    <row r="166" spans="1:2" x14ac:dyDescent="0.2">
      <c r="A166" t="s">
        <v>592</v>
      </c>
      <c r="B166">
        <v>0.71</v>
      </c>
    </row>
    <row r="167" spans="1:2" x14ac:dyDescent="0.2">
      <c r="A167" t="s">
        <v>593</v>
      </c>
      <c r="B167">
        <v>0.96</v>
      </c>
    </row>
    <row r="168" spans="1:2" x14ac:dyDescent="0.2">
      <c r="A168" t="s">
        <v>596</v>
      </c>
      <c r="B168">
        <v>0.33</v>
      </c>
    </row>
    <row r="169" spans="1:2" x14ac:dyDescent="0.2">
      <c r="A169" t="s">
        <v>597</v>
      </c>
      <c r="B169">
        <v>0.48</v>
      </c>
    </row>
    <row r="170" spans="1:2" x14ac:dyDescent="0.2">
      <c r="A170" t="s">
        <v>598</v>
      </c>
      <c r="B170">
        <v>0.56999999999999995</v>
      </c>
    </row>
    <row r="171" spans="1:2" x14ac:dyDescent="0.2">
      <c r="A171" t="s">
        <v>599</v>
      </c>
      <c r="B171">
        <v>0.6</v>
      </c>
    </row>
    <row r="172" spans="1:2" x14ac:dyDescent="0.2">
      <c r="A172" t="s">
        <v>600</v>
      </c>
      <c r="B172">
        <v>0.51</v>
      </c>
    </row>
    <row r="173" spans="1:2" x14ac:dyDescent="0.2">
      <c r="A173" t="s">
        <v>666</v>
      </c>
      <c r="B173">
        <v>1.77</v>
      </c>
    </row>
    <row r="174" spans="1:2" x14ac:dyDescent="0.2">
      <c r="A174" t="s">
        <v>667</v>
      </c>
      <c r="B174">
        <v>1.82</v>
      </c>
    </row>
    <row r="175" spans="1:2" x14ac:dyDescent="0.2">
      <c r="A175" t="s">
        <v>668</v>
      </c>
      <c r="B175">
        <v>1.26</v>
      </c>
    </row>
    <row r="176" spans="1:2" x14ac:dyDescent="0.2">
      <c r="A176" t="s">
        <v>669</v>
      </c>
      <c r="B176">
        <v>1.3</v>
      </c>
    </row>
    <row r="177" spans="1:2" x14ac:dyDescent="0.2">
      <c r="A177" t="s">
        <v>617</v>
      </c>
      <c r="B177">
        <v>1.91</v>
      </c>
    </row>
    <row r="178" spans="1:2" x14ac:dyDescent="0.2">
      <c r="A178" t="s">
        <v>618</v>
      </c>
      <c r="B178">
        <v>1.89</v>
      </c>
    </row>
    <row r="179" spans="1:2" x14ac:dyDescent="0.2">
      <c r="A179" t="s">
        <v>619</v>
      </c>
      <c r="B179">
        <v>1.51</v>
      </c>
    </row>
    <row r="180" spans="1:2" x14ac:dyDescent="0.2">
      <c r="A180" t="s">
        <v>620</v>
      </c>
      <c r="B180">
        <v>1.75</v>
      </c>
    </row>
    <row r="181" spans="1:2" x14ac:dyDescent="0.2">
      <c r="A181" t="s">
        <v>621</v>
      </c>
      <c r="B181">
        <v>1.56</v>
      </c>
    </row>
    <row r="182" spans="1:2" x14ac:dyDescent="0.2">
      <c r="A182" t="s">
        <v>622</v>
      </c>
      <c r="B182">
        <v>1.66</v>
      </c>
    </row>
    <row r="183" spans="1:2" x14ac:dyDescent="0.2">
      <c r="A183" t="s">
        <v>670</v>
      </c>
      <c r="B183">
        <v>1.35</v>
      </c>
    </row>
    <row r="184" spans="1:2" x14ac:dyDescent="0.2">
      <c r="A184" t="s">
        <v>793</v>
      </c>
      <c r="B184" s="6">
        <v>0.96</v>
      </c>
    </row>
    <row r="185" spans="1:2" x14ac:dyDescent="0.2">
      <c r="A185" t="s">
        <v>794</v>
      </c>
      <c r="B185" s="6">
        <v>1.35</v>
      </c>
    </row>
    <row r="186" spans="1:2" x14ac:dyDescent="0.2">
      <c r="A186" t="s">
        <v>795</v>
      </c>
      <c r="B186" s="6">
        <v>1.91</v>
      </c>
    </row>
    <row r="187" spans="1:2" x14ac:dyDescent="0.2">
      <c r="A187" t="s">
        <v>796</v>
      </c>
      <c r="B187" s="6">
        <v>4.07</v>
      </c>
    </row>
    <row r="188" spans="1:2" x14ac:dyDescent="0.2">
      <c r="A188" t="s">
        <v>797</v>
      </c>
      <c r="B188" s="6">
        <v>0.88</v>
      </c>
    </row>
    <row r="189" spans="1:2" x14ac:dyDescent="0.2">
      <c r="A189" t="s">
        <v>798</v>
      </c>
      <c r="B189" s="6">
        <v>0.72</v>
      </c>
    </row>
    <row r="190" spans="1:2" x14ac:dyDescent="0.2">
      <c r="A190" t="s">
        <v>799</v>
      </c>
      <c r="B190" s="6">
        <v>0.65</v>
      </c>
    </row>
    <row r="191" spans="1:2" x14ac:dyDescent="0.2">
      <c r="A191" t="s">
        <v>800</v>
      </c>
      <c r="B191" s="6">
        <v>3.95</v>
      </c>
    </row>
    <row r="192" spans="1:2" x14ac:dyDescent="0.2">
      <c r="A192" t="s">
        <v>801</v>
      </c>
      <c r="B192" s="6">
        <v>1</v>
      </c>
    </row>
    <row r="193" spans="1:2" x14ac:dyDescent="0.2">
      <c r="A193" t="s">
        <v>802</v>
      </c>
      <c r="B193" s="6">
        <v>0.98</v>
      </c>
    </row>
    <row r="194" spans="1:2" x14ac:dyDescent="0.2">
      <c r="A194" t="s">
        <v>803</v>
      </c>
      <c r="B194" s="6">
        <v>0.9</v>
      </c>
    </row>
    <row r="195" spans="1:2" x14ac:dyDescent="0.2">
      <c r="A195" t="s">
        <v>804</v>
      </c>
      <c r="B195" s="6">
        <v>0.75</v>
      </c>
    </row>
    <row r="196" spans="1:2" x14ac:dyDescent="0.2">
      <c r="A196" t="s">
        <v>805</v>
      </c>
      <c r="B196" s="6">
        <v>3.21</v>
      </c>
    </row>
    <row r="197" spans="1:2" x14ac:dyDescent="0.2">
      <c r="A197" t="s">
        <v>806</v>
      </c>
      <c r="B197" s="6">
        <v>2.72</v>
      </c>
    </row>
    <row r="198" spans="1:2" x14ac:dyDescent="0.2">
      <c r="A198" t="s">
        <v>807</v>
      </c>
      <c r="B198" s="6">
        <v>0.52</v>
      </c>
    </row>
    <row r="199" spans="1:2" x14ac:dyDescent="0.2">
      <c r="A199" t="s">
        <v>808</v>
      </c>
      <c r="B199" s="6">
        <v>1.69</v>
      </c>
    </row>
    <row r="200" spans="1:2" x14ac:dyDescent="0.2">
      <c r="A200" t="s">
        <v>809</v>
      </c>
      <c r="B200" s="6">
        <v>1.75</v>
      </c>
    </row>
    <row r="201" spans="1:2" x14ac:dyDescent="0.2">
      <c r="A201" t="s">
        <v>810</v>
      </c>
      <c r="B201" s="6">
        <v>0.86</v>
      </c>
    </row>
    <row r="202" spans="1:2" x14ac:dyDescent="0.2">
      <c r="A202" t="s">
        <v>811</v>
      </c>
      <c r="B202" s="6">
        <v>1.89</v>
      </c>
    </row>
    <row r="203" spans="1:2" x14ac:dyDescent="0.2">
      <c r="A203" t="s">
        <v>657</v>
      </c>
      <c r="B203" s="6">
        <v>1.38</v>
      </c>
    </row>
    <row r="204" spans="1:2" x14ac:dyDescent="0.2">
      <c r="A204" t="s">
        <v>634</v>
      </c>
      <c r="B204" s="6">
        <v>1.36</v>
      </c>
    </row>
    <row r="205" spans="1:2" x14ac:dyDescent="0.2">
      <c r="A205" t="s">
        <v>629</v>
      </c>
      <c r="B205" s="6">
        <v>0.62</v>
      </c>
    </row>
    <row r="206" spans="1:2" x14ac:dyDescent="0.2">
      <c r="A206" t="s">
        <v>630</v>
      </c>
      <c r="B206" s="6">
        <v>0.99</v>
      </c>
    </row>
    <row r="207" spans="1:2" x14ac:dyDescent="0.2">
      <c r="A207" t="s">
        <v>631</v>
      </c>
      <c r="B207" s="6">
        <v>0.9</v>
      </c>
    </row>
    <row r="208" spans="1:2" x14ac:dyDescent="0.2">
      <c r="A208" t="s">
        <v>632</v>
      </c>
      <c r="B208" s="6">
        <v>1.7</v>
      </c>
    </row>
    <row r="209" spans="1:2" x14ac:dyDescent="0.2">
      <c r="A209" t="s">
        <v>635</v>
      </c>
      <c r="B209" s="6">
        <v>0.67</v>
      </c>
    </row>
    <row r="210" spans="1:2" x14ac:dyDescent="0.2">
      <c r="A210" t="s">
        <v>636</v>
      </c>
      <c r="B210" s="6">
        <v>0.73</v>
      </c>
    </row>
    <row r="211" spans="1:2" x14ac:dyDescent="0.2">
      <c r="A211" t="s">
        <v>637</v>
      </c>
      <c r="B211" s="6">
        <v>0.99</v>
      </c>
    </row>
    <row r="212" spans="1:2" x14ac:dyDescent="0.2">
      <c r="A212" t="s">
        <v>638</v>
      </c>
      <c r="B212" s="6">
        <v>0.9</v>
      </c>
    </row>
    <row r="213" spans="1:2" x14ac:dyDescent="0.2">
      <c r="A213" t="s">
        <v>639</v>
      </c>
      <c r="B213" s="6">
        <v>2.34</v>
      </c>
    </row>
    <row r="214" spans="1:2" x14ac:dyDescent="0.2">
      <c r="A214" t="s">
        <v>641</v>
      </c>
      <c r="B214" s="6">
        <v>0.31</v>
      </c>
    </row>
    <row r="215" spans="1:2" x14ac:dyDescent="0.2">
      <c r="A215" t="s">
        <v>642</v>
      </c>
      <c r="B215" s="6">
        <v>0.69</v>
      </c>
    </row>
    <row r="216" spans="1:2" x14ac:dyDescent="0.2">
      <c r="A216" t="s">
        <v>643</v>
      </c>
      <c r="B216" s="6">
        <v>2.94</v>
      </c>
    </row>
    <row r="217" spans="1:2" x14ac:dyDescent="0.2">
      <c r="A217" t="s">
        <v>645</v>
      </c>
      <c r="B217" s="6">
        <v>0.99</v>
      </c>
    </row>
    <row r="218" spans="1:2" x14ac:dyDescent="0.2">
      <c r="A218" t="s">
        <v>649</v>
      </c>
      <c r="B218" s="6">
        <v>1.6</v>
      </c>
    </row>
    <row r="219" spans="1:2" x14ac:dyDescent="0.2">
      <c r="A219" t="s">
        <v>661</v>
      </c>
      <c r="B219" s="6">
        <v>0.84</v>
      </c>
    </row>
    <row r="220" spans="1:2" x14ac:dyDescent="0.2">
      <c r="A220" t="s">
        <v>716</v>
      </c>
      <c r="B220" s="6">
        <v>1.1599999999999999</v>
      </c>
    </row>
    <row r="221" spans="1:2" x14ac:dyDescent="0.2">
      <c r="A221" t="s">
        <v>717</v>
      </c>
      <c r="B221" s="6">
        <v>1.1100000000000001</v>
      </c>
    </row>
    <row r="222" spans="1:2" x14ac:dyDescent="0.2">
      <c r="A222" t="s">
        <v>718</v>
      </c>
      <c r="B222" s="6">
        <v>1.04</v>
      </c>
    </row>
    <row r="223" spans="1:2" x14ac:dyDescent="0.2">
      <c r="A223" t="s">
        <v>719</v>
      </c>
      <c r="B223" s="6">
        <v>0.96</v>
      </c>
    </row>
    <row r="224" spans="1:2" x14ac:dyDescent="0.2">
      <c r="A224" t="s">
        <v>720</v>
      </c>
      <c r="B224" s="6">
        <v>1.06</v>
      </c>
    </row>
    <row r="225" spans="1:2" x14ac:dyDescent="0.2">
      <c r="A225" t="s">
        <v>721</v>
      </c>
      <c r="B225" s="6">
        <v>1.03</v>
      </c>
    </row>
    <row r="226" spans="1:2" x14ac:dyDescent="0.2">
      <c r="A226" t="s">
        <v>722</v>
      </c>
      <c r="B226" s="6">
        <v>1.0900000000000001</v>
      </c>
    </row>
    <row r="227" spans="1:2" x14ac:dyDescent="0.2">
      <c r="A227" t="s">
        <v>723</v>
      </c>
      <c r="B227" s="6">
        <v>1.03</v>
      </c>
    </row>
    <row r="228" spans="1:2" x14ac:dyDescent="0.2">
      <c r="A228" t="s">
        <v>724</v>
      </c>
      <c r="B228" s="6">
        <v>2.11</v>
      </c>
    </row>
    <row r="229" spans="1:2" x14ac:dyDescent="0.2">
      <c r="A229" t="s">
        <v>725</v>
      </c>
      <c r="B229" s="6">
        <v>0.97</v>
      </c>
    </row>
    <row r="230" spans="1:2" x14ac:dyDescent="0.2">
      <c r="A230" t="s">
        <v>726</v>
      </c>
      <c r="B230" s="6">
        <v>1.06</v>
      </c>
    </row>
    <row r="231" spans="1:2" x14ac:dyDescent="0.2">
      <c r="A231" t="s">
        <v>727</v>
      </c>
      <c r="B231" s="6">
        <v>1.1000000000000001</v>
      </c>
    </row>
    <row r="232" spans="1:2" x14ac:dyDescent="0.2">
      <c r="A232" t="s">
        <v>728</v>
      </c>
      <c r="B232" s="6">
        <v>1.1000000000000001</v>
      </c>
    </row>
    <row r="233" spans="1:2" x14ac:dyDescent="0.2">
      <c r="A233" t="s">
        <v>729</v>
      </c>
      <c r="B233" s="6">
        <v>1.05</v>
      </c>
    </row>
    <row r="234" spans="1:2" x14ac:dyDescent="0.2">
      <c r="A234" t="s">
        <v>730</v>
      </c>
      <c r="B234" s="6">
        <v>1.06</v>
      </c>
    </row>
    <row r="235" spans="1:2" x14ac:dyDescent="0.2">
      <c r="A235" t="s">
        <v>731</v>
      </c>
      <c r="B235" s="6">
        <v>1.07</v>
      </c>
    </row>
    <row r="236" spans="1:2" x14ac:dyDescent="0.2">
      <c r="A236" t="s">
        <v>732</v>
      </c>
      <c r="B236" s="6">
        <v>1.03</v>
      </c>
    </row>
    <row r="237" spans="1:2" x14ac:dyDescent="0.2">
      <c r="A237" t="s">
        <v>733</v>
      </c>
      <c r="B237" s="6">
        <v>0.98</v>
      </c>
    </row>
    <row r="238" spans="1:2" x14ac:dyDescent="0.2">
      <c r="A238" t="s">
        <v>734</v>
      </c>
      <c r="B238" s="6">
        <v>1.04</v>
      </c>
    </row>
    <row r="239" spans="1:2" x14ac:dyDescent="0.2">
      <c r="A239" t="s">
        <v>735</v>
      </c>
      <c r="B239" s="6">
        <v>1.0900000000000001</v>
      </c>
    </row>
    <row r="240" spans="1:2" x14ac:dyDescent="0.2">
      <c r="A240" t="s">
        <v>736</v>
      </c>
      <c r="B240" s="6">
        <v>1.18</v>
      </c>
    </row>
    <row r="241" spans="1:2" x14ac:dyDescent="0.2">
      <c r="A241" t="s">
        <v>737</v>
      </c>
      <c r="B241" s="6">
        <v>1.18</v>
      </c>
    </row>
    <row r="242" spans="1:2" x14ac:dyDescent="0.2">
      <c r="A242" t="s">
        <v>738</v>
      </c>
      <c r="B242" s="6">
        <v>0.99</v>
      </c>
    </row>
    <row r="243" spans="1:2" x14ac:dyDescent="0.2">
      <c r="A243" t="s">
        <v>739</v>
      </c>
      <c r="B243" s="6">
        <v>1.45</v>
      </c>
    </row>
    <row r="244" spans="1:2" x14ac:dyDescent="0.2">
      <c r="A244" t="s">
        <v>740</v>
      </c>
      <c r="B244" s="6">
        <v>1</v>
      </c>
    </row>
    <row r="245" spans="1:2" x14ac:dyDescent="0.2">
      <c r="A245" t="s">
        <v>741</v>
      </c>
      <c r="B245" s="6">
        <v>1</v>
      </c>
    </row>
    <row r="246" spans="1:2" x14ac:dyDescent="0.2">
      <c r="A246" t="s">
        <v>742</v>
      </c>
      <c r="B246" s="6">
        <v>1.31</v>
      </c>
    </row>
    <row r="247" spans="1:2" x14ac:dyDescent="0.2">
      <c r="A247" t="s">
        <v>743</v>
      </c>
      <c r="B247" s="6">
        <v>0.97</v>
      </c>
    </row>
    <row r="248" spans="1:2" x14ac:dyDescent="0.2">
      <c r="A248" t="s">
        <v>744</v>
      </c>
      <c r="B248" s="6">
        <v>0.77</v>
      </c>
    </row>
    <row r="249" spans="1:2" x14ac:dyDescent="0.2">
      <c r="A249" t="s">
        <v>745</v>
      </c>
      <c r="B249" s="6">
        <v>1</v>
      </c>
    </row>
    <row r="250" spans="1:2" x14ac:dyDescent="0.2">
      <c r="A250" t="s">
        <v>746</v>
      </c>
      <c r="B250" s="6">
        <v>1.05</v>
      </c>
    </row>
    <row r="251" spans="1:2" x14ac:dyDescent="0.2">
      <c r="A251" t="s">
        <v>747</v>
      </c>
      <c r="B251" s="6">
        <v>1.0900000000000001</v>
      </c>
    </row>
    <row r="252" spans="1:2" x14ac:dyDescent="0.2">
      <c r="A252" t="s">
        <v>748</v>
      </c>
      <c r="B252" s="6">
        <v>0.93</v>
      </c>
    </row>
    <row r="253" spans="1:2" x14ac:dyDescent="0.2">
      <c r="A253" t="s">
        <v>702</v>
      </c>
      <c r="B253" s="6">
        <v>1.65</v>
      </c>
    </row>
    <row r="254" spans="1:2" x14ac:dyDescent="0.2">
      <c r="A254" t="s">
        <v>703</v>
      </c>
      <c r="B254" s="6">
        <v>2.77</v>
      </c>
    </row>
    <row r="255" spans="1:2" x14ac:dyDescent="0.2">
      <c r="A255" t="s">
        <v>704</v>
      </c>
      <c r="B255" s="6">
        <v>1.8</v>
      </c>
    </row>
    <row r="256" spans="1:2" x14ac:dyDescent="0.2">
      <c r="A256" t="s">
        <v>705</v>
      </c>
      <c r="B256" s="6">
        <v>1.61</v>
      </c>
    </row>
    <row r="257" spans="1:2" x14ac:dyDescent="0.2">
      <c r="A257" t="s">
        <v>708</v>
      </c>
      <c r="B257" s="6">
        <v>2.68</v>
      </c>
    </row>
    <row r="258" spans="1:2" x14ac:dyDescent="0.2">
      <c r="A258" t="s">
        <v>709</v>
      </c>
      <c r="B258" s="6">
        <v>2.78</v>
      </c>
    </row>
    <row r="259" spans="1:2" x14ac:dyDescent="0.2">
      <c r="A259" t="s">
        <v>710</v>
      </c>
      <c r="B259" s="6">
        <v>2.9</v>
      </c>
    </row>
    <row r="260" spans="1:2" x14ac:dyDescent="0.2">
      <c r="A260" t="s">
        <v>711</v>
      </c>
      <c r="B260" s="6">
        <v>1.57</v>
      </c>
    </row>
    <row r="261" spans="1:2" x14ac:dyDescent="0.2">
      <c r="A261" t="s">
        <v>712</v>
      </c>
      <c r="B261" s="6">
        <v>1.61</v>
      </c>
    </row>
    <row r="262" spans="1:2" x14ac:dyDescent="0.2">
      <c r="A262" t="s">
        <v>713</v>
      </c>
      <c r="B262" s="6">
        <v>1.62</v>
      </c>
    </row>
    <row r="263" spans="1:2" x14ac:dyDescent="0.2">
      <c r="A263" t="s">
        <v>714</v>
      </c>
      <c r="B263" s="6">
        <v>3.2</v>
      </c>
    </row>
    <row r="264" spans="1:2" x14ac:dyDescent="0.2">
      <c r="A264" t="s">
        <v>715</v>
      </c>
      <c r="B264" s="6">
        <v>1.62</v>
      </c>
    </row>
    <row r="265" spans="1:2" x14ac:dyDescent="0.2">
      <c r="A265" t="s">
        <v>698</v>
      </c>
      <c r="B265" s="6">
        <v>1.75</v>
      </c>
    </row>
    <row r="266" spans="1:2" x14ac:dyDescent="0.2">
      <c r="A266" t="s">
        <v>699</v>
      </c>
      <c r="B266" s="6">
        <v>1.8</v>
      </c>
    </row>
    <row r="267" spans="1:2" x14ac:dyDescent="0.2">
      <c r="A267" t="s">
        <v>700</v>
      </c>
      <c r="B267" s="6">
        <v>1.72</v>
      </c>
    </row>
    <row r="268" spans="1:2" x14ac:dyDescent="0.2">
      <c r="A268" s="12" t="s">
        <v>853</v>
      </c>
      <c r="B268" s="12">
        <v>0.73</v>
      </c>
    </row>
    <row r="269" spans="1:2" x14ac:dyDescent="0.2">
      <c r="A269" s="12" t="s">
        <v>858</v>
      </c>
      <c r="B269" s="12">
        <v>0.71</v>
      </c>
    </row>
    <row r="270" spans="1:2" x14ac:dyDescent="0.2">
      <c r="A270" s="12" t="s">
        <v>859</v>
      </c>
      <c r="B270" s="12">
        <v>0.64</v>
      </c>
    </row>
    <row r="271" spans="1:2" x14ac:dyDescent="0.2">
      <c r="A271" s="12" t="s">
        <v>864</v>
      </c>
      <c r="B271" s="12">
        <v>0.64</v>
      </c>
    </row>
    <row r="272" spans="1:2" x14ac:dyDescent="0.2">
      <c r="A272" s="12" t="s">
        <v>865</v>
      </c>
      <c r="B272" s="12">
        <v>0.59</v>
      </c>
    </row>
    <row r="273" spans="1:2" x14ac:dyDescent="0.2">
      <c r="A273" s="12" t="s">
        <v>866</v>
      </c>
      <c r="B273" s="12">
        <v>0.7</v>
      </c>
    </row>
    <row r="274" spans="1:2" x14ac:dyDescent="0.2">
      <c r="A274" s="12" t="s">
        <v>871</v>
      </c>
      <c r="B274" s="12">
        <v>0.36</v>
      </c>
    </row>
    <row r="275" spans="1:2" x14ac:dyDescent="0.2">
      <c r="A275" s="12" t="s">
        <v>872</v>
      </c>
      <c r="B275" s="12">
        <v>0.32</v>
      </c>
    </row>
    <row r="276" spans="1:2" x14ac:dyDescent="0.2">
      <c r="A276" s="12" t="s">
        <v>786</v>
      </c>
      <c r="B276" s="12">
        <v>0.66</v>
      </c>
    </row>
    <row r="277" spans="1:2" x14ac:dyDescent="0.2">
      <c r="A277" s="12" t="s">
        <v>873</v>
      </c>
      <c r="B277" s="12">
        <v>0.76</v>
      </c>
    </row>
    <row r="278" spans="1:2" x14ac:dyDescent="0.2">
      <c r="A278" s="12" t="s">
        <v>874</v>
      </c>
      <c r="B278" s="12">
        <v>0.44</v>
      </c>
    </row>
    <row r="279" spans="1:2" x14ac:dyDescent="0.2">
      <c r="A279" s="12" t="s">
        <v>875</v>
      </c>
      <c r="B279" s="12">
        <v>0.28999999999999998</v>
      </c>
    </row>
    <row r="280" spans="1:2" x14ac:dyDescent="0.2">
      <c r="A280" s="12" t="s">
        <v>880</v>
      </c>
      <c r="B280" s="12">
        <v>0.45</v>
      </c>
    </row>
    <row r="281" spans="1:2" x14ac:dyDescent="0.2">
      <c r="A281" s="12" t="s">
        <v>881</v>
      </c>
      <c r="B281" s="12">
        <v>0.56999999999999995</v>
      </c>
    </row>
    <row r="282" spans="1:2" x14ac:dyDescent="0.2">
      <c r="A282" s="12" t="s">
        <v>882</v>
      </c>
      <c r="B282" s="12">
        <v>0.52</v>
      </c>
    </row>
    <row r="283" spans="1:2" x14ac:dyDescent="0.2">
      <c r="A283" s="12" t="s">
        <v>883</v>
      </c>
      <c r="B283" s="12">
        <v>0.34</v>
      </c>
    </row>
    <row r="284" spans="1:2" x14ac:dyDescent="0.2">
      <c r="A284" s="12" t="s">
        <v>884</v>
      </c>
      <c r="B284" s="12">
        <v>0.83</v>
      </c>
    </row>
    <row r="285" spans="1:2" x14ac:dyDescent="0.2">
      <c r="A285" s="12" t="s">
        <v>885</v>
      </c>
      <c r="B285" s="12">
        <v>0.63</v>
      </c>
    </row>
    <row r="286" spans="1:2" x14ac:dyDescent="0.2">
      <c r="A286" s="12" t="s">
        <v>886</v>
      </c>
      <c r="B286" s="12">
        <v>0.39</v>
      </c>
    </row>
    <row r="287" spans="1:2" x14ac:dyDescent="0.2">
      <c r="A287" s="12" t="s">
        <v>887</v>
      </c>
      <c r="B287" s="12">
        <v>0.34</v>
      </c>
    </row>
    <row r="288" spans="1:2" x14ac:dyDescent="0.2">
      <c r="A288" s="12" t="s">
        <v>888</v>
      </c>
      <c r="B288" s="12">
        <v>0.39</v>
      </c>
    </row>
    <row r="289" spans="1:2" x14ac:dyDescent="0.2">
      <c r="A289" s="12" t="s">
        <v>889</v>
      </c>
      <c r="B289" s="12">
        <v>0.31</v>
      </c>
    </row>
    <row r="290" spans="1:2" x14ac:dyDescent="0.2">
      <c r="A290" s="12" t="s">
        <v>836</v>
      </c>
      <c r="B290" s="12">
        <v>1.05</v>
      </c>
    </row>
    <row r="291" spans="1:2" x14ac:dyDescent="0.2">
      <c r="A291" s="12" t="s">
        <v>837</v>
      </c>
      <c r="B291" s="12">
        <v>1.33</v>
      </c>
    </row>
    <row r="292" spans="1:2" x14ac:dyDescent="0.2">
      <c r="A292" s="12" t="s">
        <v>823</v>
      </c>
      <c r="B292" s="12">
        <v>0.62</v>
      </c>
    </row>
    <row r="293" spans="1:2" x14ac:dyDescent="0.2">
      <c r="A293" s="12" t="s">
        <v>824</v>
      </c>
      <c r="B293" s="12">
        <v>1.07</v>
      </c>
    </row>
    <row r="294" spans="1:2" x14ac:dyDescent="0.2">
      <c r="A294" s="12" t="s">
        <v>825</v>
      </c>
      <c r="B294" s="12">
        <v>1.32</v>
      </c>
    </row>
    <row r="295" spans="1:2" x14ac:dyDescent="0.2">
      <c r="A295" s="12" t="s">
        <v>826</v>
      </c>
      <c r="B295" s="12">
        <v>2.19</v>
      </c>
    </row>
    <row r="296" spans="1:2" x14ac:dyDescent="0.2">
      <c r="A296" s="12" t="s">
        <v>829</v>
      </c>
      <c r="B296" s="12">
        <v>0.74</v>
      </c>
    </row>
    <row r="297" spans="1:2" x14ac:dyDescent="0.2">
      <c r="A297" s="12" t="s">
        <v>830</v>
      </c>
      <c r="B297" s="12">
        <v>1.18</v>
      </c>
    </row>
    <row r="298" spans="1:2" x14ac:dyDescent="0.2">
      <c r="A298" s="12" t="s">
        <v>832</v>
      </c>
      <c r="B298" s="12">
        <v>3.28</v>
      </c>
    </row>
    <row r="299" spans="1:2" x14ac:dyDescent="0.2">
      <c r="A299" s="12" t="s">
        <v>690</v>
      </c>
      <c r="B299" s="12">
        <v>0.5</v>
      </c>
    </row>
    <row r="300" spans="1:2" x14ac:dyDescent="0.2">
      <c r="A300" s="12" t="s">
        <v>812</v>
      </c>
      <c r="B300" s="12">
        <v>0.74</v>
      </c>
    </row>
    <row r="301" spans="1:2" x14ac:dyDescent="0.2">
      <c r="A301" s="12" t="s">
        <v>813</v>
      </c>
      <c r="B301" s="12">
        <v>0.71</v>
      </c>
    </row>
    <row r="302" spans="1:2" x14ac:dyDescent="0.2">
      <c r="A302" s="12" t="s">
        <v>814</v>
      </c>
      <c r="B302" s="12">
        <v>0.76</v>
      </c>
    </row>
    <row r="303" spans="1:2" x14ac:dyDescent="0.2">
      <c r="A303" s="12" t="s">
        <v>815</v>
      </c>
      <c r="B303" s="12">
        <v>0.3</v>
      </c>
    </row>
    <row r="304" spans="1:2" x14ac:dyDescent="0.2">
      <c r="A304" s="12" t="s">
        <v>816</v>
      </c>
      <c r="B304" s="12">
        <v>0.72</v>
      </c>
    </row>
    <row r="305" spans="1:2" x14ac:dyDescent="0.2">
      <c r="A305" s="12" t="s">
        <v>817</v>
      </c>
      <c r="B305" s="12">
        <v>0.56999999999999995</v>
      </c>
    </row>
    <row r="306" spans="1:2" x14ac:dyDescent="0.2">
      <c r="A306" s="12" t="s">
        <v>818</v>
      </c>
      <c r="B306" s="12">
        <v>0.51</v>
      </c>
    </row>
    <row r="307" spans="1:2" x14ac:dyDescent="0.2">
      <c r="A307" s="12" t="s">
        <v>940</v>
      </c>
      <c r="B307" s="12">
        <v>6.69</v>
      </c>
    </row>
    <row r="308" spans="1:2" x14ac:dyDescent="0.2">
      <c r="A308" s="12" t="s">
        <v>941</v>
      </c>
      <c r="B308" s="12">
        <v>5.01</v>
      </c>
    </row>
    <row r="309" spans="1:2" x14ac:dyDescent="0.2">
      <c r="A309" s="12" t="s">
        <v>942</v>
      </c>
      <c r="B309" s="12">
        <v>3.72</v>
      </c>
    </row>
    <row r="310" spans="1:2" x14ac:dyDescent="0.2">
      <c r="A310" s="12" t="s">
        <v>943</v>
      </c>
      <c r="B310" s="12">
        <v>5.16</v>
      </c>
    </row>
    <row r="311" spans="1:2" x14ac:dyDescent="0.2">
      <c r="A311" s="12" t="s">
        <v>944</v>
      </c>
      <c r="B311" s="12">
        <v>3.66</v>
      </c>
    </row>
    <row r="312" spans="1:2" x14ac:dyDescent="0.2">
      <c r="A312" s="12" t="s">
        <v>945</v>
      </c>
      <c r="B312" s="12">
        <v>7.69</v>
      </c>
    </row>
    <row r="313" spans="1:2" x14ac:dyDescent="0.2">
      <c r="A313" s="12" t="s">
        <v>946</v>
      </c>
      <c r="B313" s="12">
        <v>6.55</v>
      </c>
    </row>
    <row r="314" spans="1:2" x14ac:dyDescent="0.2">
      <c r="A314" s="12" t="s">
        <v>947</v>
      </c>
      <c r="B314" s="12">
        <v>5.83</v>
      </c>
    </row>
    <row r="315" spans="1:2" x14ac:dyDescent="0.2">
      <c r="A315" s="12" t="s">
        <v>948</v>
      </c>
      <c r="B315" s="12">
        <v>3.71</v>
      </c>
    </row>
    <row r="316" spans="1:2" x14ac:dyDescent="0.2">
      <c r="A316" s="12" t="s">
        <v>949</v>
      </c>
      <c r="B316" s="12">
        <v>1.46</v>
      </c>
    </row>
    <row r="317" spans="1:2" x14ac:dyDescent="0.2">
      <c r="A317" s="12" t="s">
        <v>950</v>
      </c>
      <c r="B317" s="12">
        <v>2.1</v>
      </c>
    </row>
    <row r="318" spans="1:2" x14ac:dyDescent="0.2">
      <c r="A318" s="12" t="s">
        <v>951</v>
      </c>
      <c r="B318" s="12">
        <v>0.55000000000000004</v>
      </c>
    </row>
    <row r="319" spans="1:2" x14ac:dyDescent="0.2">
      <c r="A319" s="12" t="s">
        <v>952</v>
      </c>
      <c r="B319" s="12">
        <v>1.47</v>
      </c>
    </row>
    <row r="320" spans="1:2" x14ac:dyDescent="0.2">
      <c r="A320" s="12" t="s">
        <v>953</v>
      </c>
      <c r="B320" s="12">
        <v>0.54</v>
      </c>
    </row>
    <row r="321" spans="1:2" x14ac:dyDescent="0.2">
      <c r="A321" s="12" t="s">
        <v>954</v>
      </c>
      <c r="B321" s="12">
        <v>1.68</v>
      </c>
    </row>
    <row r="322" spans="1:2" x14ac:dyDescent="0.2">
      <c r="A322" s="12" t="s">
        <v>955</v>
      </c>
      <c r="B322" s="12">
        <v>1.54</v>
      </c>
    </row>
    <row r="323" spans="1:2" x14ac:dyDescent="0.2">
      <c r="A323" s="12" t="s">
        <v>956</v>
      </c>
      <c r="B323" s="12">
        <v>1.6</v>
      </c>
    </row>
    <row r="324" spans="1:2" x14ac:dyDescent="0.2">
      <c r="A324" s="12" t="s">
        <v>957</v>
      </c>
      <c r="B324" s="12">
        <v>0.42</v>
      </c>
    </row>
    <row r="325" spans="1:2" x14ac:dyDescent="0.2">
      <c r="A325" s="12" t="s">
        <v>958</v>
      </c>
      <c r="B325" s="12">
        <v>0.25</v>
      </c>
    </row>
    <row r="326" spans="1:2" x14ac:dyDescent="0.2">
      <c r="A326" s="12" t="s">
        <v>959</v>
      </c>
      <c r="B326" s="12">
        <v>0.63</v>
      </c>
    </row>
    <row r="327" spans="1:2" x14ac:dyDescent="0.2">
      <c r="A327" s="12" t="s">
        <v>960</v>
      </c>
      <c r="B327" s="12">
        <v>0.4</v>
      </c>
    </row>
    <row r="328" spans="1:2" x14ac:dyDescent="0.2">
      <c r="A328" s="12" t="s">
        <v>896</v>
      </c>
      <c r="B328" s="12">
        <v>0.27</v>
      </c>
    </row>
    <row r="329" spans="1:2" x14ac:dyDescent="0.2">
      <c r="A329" s="12" t="s">
        <v>897</v>
      </c>
      <c r="B329" s="12">
        <v>0.26</v>
      </c>
    </row>
    <row r="330" spans="1:2" x14ac:dyDescent="0.2">
      <c r="A330" s="12" t="s">
        <v>898</v>
      </c>
      <c r="B330" s="12">
        <v>0.22</v>
      </c>
    </row>
    <row r="331" spans="1:2" x14ac:dyDescent="0.2">
      <c r="A331" s="12" t="s">
        <v>899</v>
      </c>
      <c r="B331" s="12">
        <v>0.21</v>
      </c>
    </row>
    <row r="332" spans="1:2" x14ac:dyDescent="0.2">
      <c r="A332" s="12" t="s">
        <v>900</v>
      </c>
      <c r="B332" s="12">
        <v>0.21</v>
      </c>
    </row>
    <row r="333" spans="1:2" x14ac:dyDescent="0.2">
      <c r="A333" s="12" t="s">
        <v>901</v>
      </c>
      <c r="B333" s="12">
        <v>0.47</v>
      </c>
    </row>
    <row r="334" spans="1:2" x14ac:dyDescent="0.2">
      <c r="A334" s="12" t="s">
        <v>902</v>
      </c>
      <c r="B334" s="12">
        <v>0.3</v>
      </c>
    </row>
    <row r="335" spans="1:2" x14ac:dyDescent="0.2">
      <c r="A335" s="12" t="s">
        <v>903</v>
      </c>
      <c r="B335" s="12">
        <v>0.25</v>
      </c>
    </row>
    <row r="336" spans="1:2" x14ac:dyDescent="0.2">
      <c r="A336" s="12" t="s">
        <v>904</v>
      </c>
      <c r="B336" s="12">
        <v>0.22</v>
      </c>
    </row>
    <row r="337" spans="1:2" x14ac:dyDescent="0.2">
      <c r="A337" s="12" t="s">
        <v>905</v>
      </c>
      <c r="B337" s="12">
        <v>0.39</v>
      </c>
    </row>
    <row r="338" spans="1:2" x14ac:dyDescent="0.2">
      <c r="A338" s="12" t="s">
        <v>906</v>
      </c>
      <c r="B338" s="12">
        <v>0.28999999999999998</v>
      </c>
    </row>
    <row r="339" spans="1:2" x14ac:dyDescent="0.2">
      <c r="A339" s="12" t="s">
        <v>907</v>
      </c>
      <c r="B339" s="12">
        <v>0.4</v>
      </c>
    </row>
    <row r="340" spans="1:2" x14ac:dyDescent="0.2">
      <c r="A340" s="12" t="s">
        <v>908</v>
      </c>
      <c r="B340" s="12">
        <v>0.47</v>
      </c>
    </row>
    <row r="341" spans="1:2" x14ac:dyDescent="0.2">
      <c r="A341" s="12" t="s">
        <v>909</v>
      </c>
      <c r="B341" s="12">
        <v>0.21</v>
      </c>
    </row>
    <row r="342" spans="1:2" x14ac:dyDescent="0.2">
      <c r="A342" s="12" t="s">
        <v>910</v>
      </c>
      <c r="B342" s="12">
        <v>0.26</v>
      </c>
    </row>
    <row r="343" spans="1:2" x14ac:dyDescent="0.2">
      <c r="A343" s="12" t="s">
        <v>911</v>
      </c>
      <c r="B343" s="12">
        <v>0.24</v>
      </c>
    </row>
    <row r="344" spans="1:2" x14ac:dyDescent="0.2">
      <c r="A344" s="12" t="s">
        <v>912</v>
      </c>
      <c r="B344" s="12">
        <v>0.2</v>
      </c>
    </row>
    <row r="345" spans="1:2" x14ac:dyDescent="0.2">
      <c r="A345" s="12" t="s">
        <v>913</v>
      </c>
      <c r="B345" s="12">
        <v>0.19</v>
      </c>
    </row>
    <row r="346" spans="1:2" x14ac:dyDescent="0.2">
      <c r="A346" s="12" t="s">
        <v>916</v>
      </c>
      <c r="B346" s="12">
        <v>2.4</v>
      </c>
    </row>
    <row r="347" spans="1:2" x14ac:dyDescent="0.2">
      <c r="A347" s="12" t="s">
        <v>917</v>
      </c>
      <c r="B347" s="12">
        <v>3.07</v>
      </c>
    </row>
    <row r="348" spans="1:2" x14ac:dyDescent="0.2">
      <c r="A348" s="12" t="s">
        <v>918</v>
      </c>
      <c r="B348" s="12">
        <v>3.84</v>
      </c>
    </row>
    <row r="349" spans="1:2" x14ac:dyDescent="0.2">
      <c r="A349" s="12" t="s">
        <v>919</v>
      </c>
      <c r="B349" s="12">
        <v>1.48</v>
      </c>
    </row>
    <row r="350" spans="1:2" x14ac:dyDescent="0.2">
      <c r="A350" s="12" t="s">
        <v>920</v>
      </c>
      <c r="B350" s="12">
        <v>1.45</v>
      </c>
    </row>
    <row r="351" spans="1:2" x14ac:dyDescent="0.2">
      <c r="A351" s="12" t="s">
        <v>921</v>
      </c>
      <c r="B351" s="12">
        <v>1.48</v>
      </c>
    </row>
    <row r="352" spans="1:2" x14ac:dyDescent="0.2">
      <c r="A352" s="12" t="s">
        <v>922</v>
      </c>
      <c r="B352" s="12">
        <v>0.44</v>
      </c>
    </row>
    <row r="353" spans="1:2" x14ac:dyDescent="0.2">
      <c r="A353" s="12" t="s">
        <v>923</v>
      </c>
      <c r="B353" s="12">
        <v>0.56999999999999995</v>
      </c>
    </row>
    <row r="354" spans="1:2" x14ac:dyDescent="0.2">
      <c r="A354" s="12" t="s">
        <v>924</v>
      </c>
      <c r="B354" s="12">
        <v>0.97</v>
      </c>
    </row>
    <row r="355" spans="1:2" x14ac:dyDescent="0.2">
      <c r="A355" s="12" t="s">
        <v>925</v>
      </c>
      <c r="B355" s="12">
        <v>0.31</v>
      </c>
    </row>
    <row r="356" spans="1:2" x14ac:dyDescent="0.2">
      <c r="A356" s="12" t="s">
        <v>926</v>
      </c>
      <c r="B356" s="12">
        <v>0.34</v>
      </c>
    </row>
    <row r="357" spans="1:2" x14ac:dyDescent="0.2">
      <c r="A357" s="12" t="s">
        <v>927</v>
      </c>
      <c r="B357" s="12">
        <v>0.73</v>
      </c>
    </row>
    <row r="358" spans="1:2" x14ac:dyDescent="0.2">
      <c r="A358" s="12" t="s">
        <v>928</v>
      </c>
      <c r="B358" s="12">
        <v>1.42</v>
      </c>
    </row>
    <row r="359" spans="1:2" x14ac:dyDescent="0.2">
      <c r="A359" s="12" t="s">
        <v>929</v>
      </c>
      <c r="B359" s="12">
        <v>2.57</v>
      </c>
    </row>
    <row r="360" spans="1:2" x14ac:dyDescent="0.2">
      <c r="A360" s="12" t="s">
        <v>930</v>
      </c>
      <c r="B360" s="12">
        <v>4.87</v>
      </c>
    </row>
    <row r="361" spans="1:2" x14ac:dyDescent="0.2">
      <c r="A361" s="12" t="s">
        <v>931</v>
      </c>
      <c r="B361" s="12">
        <v>1.26</v>
      </c>
    </row>
    <row r="362" spans="1:2" x14ac:dyDescent="0.2">
      <c r="A362" s="12" t="s">
        <v>932</v>
      </c>
      <c r="B362" s="12">
        <v>1.0900000000000001</v>
      </c>
    </row>
    <row r="363" spans="1:2" x14ac:dyDescent="0.2">
      <c r="A363" s="12" t="s">
        <v>933</v>
      </c>
      <c r="B363" s="12">
        <v>0.75</v>
      </c>
    </row>
    <row r="364" spans="1:2" x14ac:dyDescent="0.2">
      <c r="A364" s="12" t="s">
        <v>934</v>
      </c>
      <c r="B364" s="12">
        <v>0.6</v>
      </c>
    </row>
    <row r="365" spans="1:2" x14ac:dyDescent="0.2">
      <c r="A365" s="12" t="s">
        <v>935</v>
      </c>
      <c r="B365" s="12">
        <v>5.41</v>
      </c>
    </row>
    <row r="366" spans="1:2" x14ac:dyDescent="0.2">
      <c r="A366" s="12" t="s">
        <v>936</v>
      </c>
      <c r="B366" s="12">
        <v>1.39</v>
      </c>
    </row>
    <row r="367" spans="1:2" x14ac:dyDescent="0.2">
      <c r="A367" s="12" t="s">
        <v>939</v>
      </c>
      <c r="B367" s="12">
        <v>1.32</v>
      </c>
    </row>
    <row r="368" spans="1:2" x14ac:dyDescent="0.2">
      <c r="A368" s="12" t="s">
        <v>937</v>
      </c>
      <c r="B368" s="12">
        <v>1.46</v>
      </c>
    </row>
    <row r="369" spans="1:4" x14ac:dyDescent="0.2">
      <c r="A369" s="12" t="s">
        <v>938</v>
      </c>
      <c r="B369" s="12">
        <v>1.17</v>
      </c>
    </row>
    <row r="370" spans="1:4" x14ac:dyDescent="0.2">
      <c r="A370" s="12" t="s">
        <v>827</v>
      </c>
      <c r="B370" s="12">
        <v>4.12</v>
      </c>
    </row>
    <row r="371" spans="1:4" x14ac:dyDescent="0.2">
      <c r="A371" s="12" t="s">
        <v>828</v>
      </c>
      <c r="B371" s="12">
        <v>7.19</v>
      </c>
    </row>
    <row r="372" spans="1:4" x14ac:dyDescent="0.2">
      <c r="A372" s="12" t="s">
        <v>831</v>
      </c>
      <c r="B372" s="12">
        <v>1.34</v>
      </c>
    </row>
    <row r="373" spans="1:4" x14ac:dyDescent="0.2">
      <c r="A373" t="s">
        <v>1089</v>
      </c>
      <c r="B373" s="6">
        <v>1.69</v>
      </c>
      <c r="C373" s="6">
        <v>98.24</v>
      </c>
      <c r="D373" s="6" t="s">
        <v>104</v>
      </c>
    </row>
    <row r="374" spans="1:4" x14ac:dyDescent="0.2">
      <c r="A374" t="s">
        <v>1090</v>
      </c>
      <c r="B374" s="6">
        <v>1.19</v>
      </c>
      <c r="C374" s="6">
        <v>98.81</v>
      </c>
      <c r="D374" s="6" t="s">
        <v>104</v>
      </c>
    </row>
    <row r="375" spans="1:4" x14ac:dyDescent="0.2">
      <c r="A375" t="s">
        <v>1091</v>
      </c>
      <c r="B375" s="6">
        <v>1.54</v>
      </c>
      <c r="C375" s="6">
        <v>98.42</v>
      </c>
      <c r="D375" s="6" t="s">
        <v>104</v>
      </c>
    </row>
    <row r="376" spans="1:4" x14ac:dyDescent="0.2">
      <c r="A376" t="s">
        <v>979</v>
      </c>
      <c r="B376" s="6">
        <v>1.21</v>
      </c>
      <c r="C376" s="6">
        <v>98.76</v>
      </c>
      <c r="D376" s="6" t="s">
        <v>104</v>
      </c>
    </row>
    <row r="377" spans="1:4" x14ac:dyDescent="0.2">
      <c r="A377" t="s">
        <v>1092</v>
      </c>
      <c r="B377" s="6">
        <v>1.53</v>
      </c>
      <c r="C377" s="6">
        <v>98.47</v>
      </c>
      <c r="D377" s="6" t="s">
        <v>104</v>
      </c>
    </row>
    <row r="378" spans="1:4" x14ac:dyDescent="0.2">
      <c r="A378" t="s">
        <v>1093</v>
      </c>
      <c r="B378" s="6">
        <v>2.34</v>
      </c>
      <c r="C378" s="6">
        <v>97.55</v>
      </c>
      <c r="D378" s="6">
        <v>0.11</v>
      </c>
    </row>
    <row r="379" spans="1:4" x14ac:dyDescent="0.2">
      <c r="A379" t="s">
        <v>1094</v>
      </c>
      <c r="B379" s="6">
        <v>1.73</v>
      </c>
      <c r="C379" s="6">
        <v>98.23</v>
      </c>
      <c r="D379" s="6" t="s">
        <v>104</v>
      </c>
    </row>
    <row r="380" spans="1:4" x14ac:dyDescent="0.2">
      <c r="A380" t="s">
        <v>1095</v>
      </c>
      <c r="B380" s="6">
        <v>2.15</v>
      </c>
      <c r="C380" s="6">
        <v>97.78</v>
      </c>
      <c r="D380" s="6" t="s">
        <v>104</v>
      </c>
    </row>
    <row r="381" spans="1:4" x14ac:dyDescent="0.2">
      <c r="A381" t="s">
        <v>971</v>
      </c>
      <c r="B381" s="6">
        <v>1.59</v>
      </c>
      <c r="C381" s="6">
        <v>98.4</v>
      </c>
      <c r="D381" s="6" t="s">
        <v>104</v>
      </c>
    </row>
    <row r="382" spans="1:4" x14ac:dyDescent="0.2">
      <c r="A382" t="s">
        <v>972</v>
      </c>
      <c r="B382" s="6">
        <v>0.4</v>
      </c>
      <c r="C382" s="6">
        <v>99.53</v>
      </c>
      <c r="D382" s="6" t="s">
        <v>104</v>
      </c>
    </row>
    <row r="383" spans="1:4" x14ac:dyDescent="0.2">
      <c r="A383" t="s">
        <v>973</v>
      </c>
      <c r="B383" s="6">
        <v>0.39</v>
      </c>
      <c r="C383" s="6">
        <v>99.57</v>
      </c>
      <c r="D383" s="6" t="s">
        <v>104</v>
      </c>
    </row>
    <row r="384" spans="1:4" x14ac:dyDescent="0.2">
      <c r="A384" t="s">
        <v>974</v>
      </c>
      <c r="B384" s="6">
        <v>0.38</v>
      </c>
      <c r="C384" s="6">
        <v>99.57</v>
      </c>
      <c r="D384" s="6" t="s">
        <v>104</v>
      </c>
    </row>
    <row r="385" spans="1:4" x14ac:dyDescent="0.2">
      <c r="A385" t="s">
        <v>975</v>
      </c>
      <c r="B385" s="6">
        <v>0.35</v>
      </c>
      <c r="C385" s="6">
        <v>99.6</v>
      </c>
      <c r="D385" s="6" t="s">
        <v>104</v>
      </c>
    </row>
    <row r="386" spans="1:4" x14ac:dyDescent="0.2">
      <c r="A386" t="s">
        <v>976</v>
      </c>
      <c r="B386" s="6">
        <v>0.35</v>
      </c>
      <c r="C386" s="6">
        <v>99.6</v>
      </c>
      <c r="D386" s="6" t="s">
        <v>104</v>
      </c>
    </row>
    <row r="387" spans="1:4" x14ac:dyDescent="0.2">
      <c r="A387" t="s">
        <v>977</v>
      </c>
      <c r="B387" s="6">
        <v>0.51</v>
      </c>
      <c r="C387" s="6">
        <v>99.45</v>
      </c>
      <c r="D387" s="6" t="s">
        <v>104</v>
      </c>
    </row>
    <row r="388" spans="1:4" x14ac:dyDescent="0.2">
      <c r="A388" t="s">
        <v>968</v>
      </c>
      <c r="B388" s="6">
        <v>0.86</v>
      </c>
      <c r="C388" s="6">
        <v>99.06</v>
      </c>
      <c r="D388" s="6" t="s">
        <v>104</v>
      </c>
    </row>
    <row r="389" spans="1:4" x14ac:dyDescent="0.2">
      <c r="A389" t="s">
        <v>962</v>
      </c>
      <c r="B389" s="6">
        <v>0.8</v>
      </c>
      <c r="C389" s="6">
        <v>99.17</v>
      </c>
      <c r="D389" s="6" t="s">
        <v>104</v>
      </c>
    </row>
    <row r="390" spans="1:4" x14ac:dyDescent="0.2">
      <c r="A390" t="s">
        <v>1001</v>
      </c>
      <c r="B390" s="6">
        <v>1.82</v>
      </c>
      <c r="C390" s="6">
        <v>98.18</v>
      </c>
      <c r="D390" s="6" t="s">
        <v>104</v>
      </c>
    </row>
    <row r="391" spans="1:4" x14ac:dyDescent="0.2">
      <c r="A391" t="s">
        <v>1096</v>
      </c>
      <c r="B391" s="6">
        <v>0.83</v>
      </c>
      <c r="C391" s="6">
        <v>99.12</v>
      </c>
      <c r="D391" s="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H198" sqref="H198"/>
    </sheetView>
  </sheetViews>
  <sheetFormatPr defaultRowHeight="12.75" x14ac:dyDescent="0.2"/>
  <cols>
    <col min="1" max="1" width="16.5703125" bestFit="1" customWidth="1"/>
  </cols>
  <sheetData>
    <row r="1" spans="1:4" x14ac:dyDescent="0.2">
      <c r="A1" s="12" t="s">
        <v>77</v>
      </c>
      <c r="B1" t="s">
        <v>74</v>
      </c>
      <c r="C1" t="s">
        <v>75</v>
      </c>
      <c r="D1" t="s">
        <v>76</v>
      </c>
    </row>
    <row r="2" spans="1:4" x14ac:dyDescent="0.2">
      <c r="A2" t="s">
        <v>70</v>
      </c>
      <c r="B2">
        <v>4153</v>
      </c>
    </row>
    <row r="3" spans="1:4" x14ac:dyDescent="0.2">
      <c r="A3" t="s">
        <v>242</v>
      </c>
      <c r="B3">
        <v>4152</v>
      </c>
      <c r="C3">
        <v>9.1300000000000008</v>
      </c>
      <c r="D3">
        <v>9.16</v>
      </c>
    </row>
    <row r="4" spans="1:4" x14ac:dyDescent="0.2">
      <c r="A4" t="s">
        <v>60</v>
      </c>
      <c r="B4">
        <v>4161</v>
      </c>
      <c r="C4">
        <v>9.15</v>
      </c>
      <c r="D4">
        <v>9.16</v>
      </c>
    </row>
    <row r="5" spans="1:4" x14ac:dyDescent="0.2">
      <c r="A5" t="s">
        <v>19</v>
      </c>
      <c r="B5">
        <v>4140</v>
      </c>
      <c r="C5">
        <v>9.1</v>
      </c>
      <c r="D5">
        <v>9.15</v>
      </c>
    </row>
    <row r="6" spans="1:4" x14ac:dyDescent="0.2">
      <c r="A6" t="s">
        <v>20</v>
      </c>
      <c r="B6">
        <v>4162</v>
      </c>
      <c r="C6">
        <v>9.14</v>
      </c>
      <c r="D6">
        <v>9.15</v>
      </c>
    </row>
    <row r="7" spans="1:4" x14ac:dyDescent="0.2">
      <c r="A7" t="s">
        <v>21</v>
      </c>
      <c r="B7">
        <v>4163</v>
      </c>
      <c r="C7">
        <v>9.18</v>
      </c>
      <c r="D7">
        <v>9.16</v>
      </c>
    </row>
    <row r="8" spans="1:4" x14ac:dyDescent="0.2">
      <c r="A8" t="s">
        <v>22</v>
      </c>
      <c r="B8">
        <v>4137</v>
      </c>
      <c r="C8">
        <v>9.14</v>
      </c>
      <c r="D8">
        <v>9.15</v>
      </c>
    </row>
    <row r="9" spans="1:4" x14ac:dyDescent="0.2">
      <c r="A9" t="s">
        <v>59</v>
      </c>
      <c r="B9">
        <v>4135</v>
      </c>
      <c r="C9">
        <v>9.15</v>
      </c>
      <c r="D9">
        <v>9.15</v>
      </c>
    </row>
    <row r="10" spans="1:4" x14ac:dyDescent="0.2">
      <c r="A10" t="s">
        <v>23</v>
      </c>
      <c r="B10">
        <v>4134</v>
      </c>
      <c r="C10">
        <v>9.09</v>
      </c>
      <c r="D10">
        <v>9.14</v>
      </c>
    </row>
    <row r="11" spans="1:4" x14ac:dyDescent="0.2">
      <c r="A11" t="s">
        <v>24</v>
      </c>
      <c r="B11">
        <v>4164</v>
      </c>
      <c r="C11">
        <v>9.1300000000000008</v>
      </c>
      <c r="D11">
        <v>9.14</v>
      </c>
    </row>
    <row r="12" spans="1:4" x14ac:dyDescent="0.2">
      <c r="A12" t="s">
        <v>25</v>
      </c>
      <c r="B12">
        <v>4165</v>
      </c>
      <c r="C12">
        <v>9.16</v>
      </c>
      <c r="D12">
        <v>9.15</v>
      </c>
    </row>
    <row r="13" spans="1:4" x14ac:dyDescent="0.2">
      <c r="A13" t="s">
        <v>27</v>
      </c>
      <c r="B13">
        <v>4171</v>
      </c>
      <c r="C13">
        <v>9.2100000000000009</v>
      </c>
      <c r="D13">
        <v>9.15</v>
      </c>
    </row>
    <row r="14" spans="1:4" x14ac:dyDescent="0.2">
      <c r="A14" t="s">
        <v>29</v>
      </c>
      <c r="B14">
        <v>4170</v>
      </c>
      <c r="C14">
        <v>9.17</v>
      </c>
      <c r="D14">
        <v>9.15</v>
      </c>
    </row>
    <row r="15" spans="1:4" x14ac:dyDescent="0.2">
      <c r="A15" s="12" t="s">
        <v>174</v>
      </c>
      <c r="B15" s="12">
        <v>5423</v>
      </c>
      <c r="C15" s="12">
        <v>9.18</v>
      </c>
      <c r="D15" s="12">
        <v>9.16</v>
      </c>
    </row>
    <row r="16" spans="1:4" x14ac:dyDescent="0.2">
      <c r="A16" s="12" t="s">
        <v>141</v>
      </c>
      <c r="B16" s="12">
        <v>5424</v>
      </c>
      <c r="C16" s="12">
        <v>9.1199999999999992</v>
      </c>
      <c r="D16" s="12">
        <v>9.17</v>
      </c>
    </row>
    <row r="17" spans="1:4" x14ac:dyDescent="0.2">
      <c r="A17" s="12" t="s">
        <v>142</v>
      </c>
      <c r="B17" s="12">
        <v>5425</v>
      </c>
      <c r="C17" s="12">
        <v>9.16</v>
      </c>
      <c r="D17" s="12">
        <v>9.16</v>
      </c>
    </row>
    <row r="18" spans="1:4" x14ac:dyDescent="0.2">
      <c r="A18" s="12" t="s">
        <v>143</v>
      </c>
      <c r="B18" s="12">
        <v>5426</v>
      </c>
      <c r="C18" s="12">
        <v>9.19</v>
      </c>
      <c r="D18" s="12">
        <v>9.16</v>
      </c>
    </row>
    <row r="19" spans="1:4" x14ac:dyDescent="0.2">
      <c r="A19" s="12" t="s">
        <v>144</v>
      </c>
      <c r="B19" s="12">
        <v>5427</v>
      </c>
      <c r="C19" s="12">
        <v>9.25</v>
      </c>
      <c r="D19" s="12">
        <v>9.17</v>
      </c>
    </row>
    <row r="20" spans="1:4" x14ac:dyDescent="0.2">
      <c r="A20" s="12" t="s">
        <v>145</v>
      </c>
      <c r="B20" s="12">
        <v>5428</v>
      </c>
      <c r="C20" s="12">
        <v>9.24</v>
      </c>
      <c r="D20" s="12">
        <v>9.17</v>
      </c>
    </row>
    <row r="21" spans="1:4" x14ac:dyDescent="0.2">
      <c r="A21" s="12" t="s">
        <v>381</v>
      </c>
      <c r="B21">
        <v>9757</v>
      </c>
      <c r="C21">
        <v>9.1199999999999992</v>
      </c>
      <c r="D21">
        <v>9.1300000000000008</v>
      </c>
    </row>
    <row r="22" spans="1:4" x14ac:dyDescent="0.2">
      <c r="A22" s="12" t="s">
        <v>402</v>
      </c>
      <c r="B22">
        <v>9745</v>
      </c>
      <c r="C22">
        <v>9.1199999999999992</v>
      </c>
      <c r="D22">
        <v>9.14</v>
      </c>
    </row>
    <row r="23" spans="1:4" x14ac:dyDescent="0.2">
      <c r="A23" s="12" t="s">
        <v>404</v>
      </c>
      <c r="B23">
        <v>9758</v>
      </c>
      <c r="C23">
        <v>9.1199999999999992</v>
      </c>
      <c r="D23">
        <v>9.14</v>
      </c>
    </row>
    <row r="24" spans="1:4" x14ac:dyDescent="0.2">
      <c r="A24" s="12" t="s">
        <v>406</v>
      </c>
      <c r="B24">
        <v>9747</v>
      </c>
      <c r="C24">
        <v>9.1199999999999992</v>
      </c>
      <c r="D24">
        <v>9.14</v>
      </c>
    </row>
    <row r="25" spans="1:4" x14ac:dyDescent="0.2">
      <c r="A25" s="12" t="s">
        <v>408</v>
      </c>
      <c r="B25">
        <v>9748</v>
      </c>
      <c r="C25">
        <v>9.11</v>
      </c>
      <c r="D25">
        <v>9.1300000000000008</v>
      </c>
    </row>
    <row r="26" spans="1:4" x14ac:dyDescent="0.2">
      <c r="A26" s="12" t="s">
        <v>410</v>
      </c>
      <c r="B26">
        <v>9759</v>
      </c>
      <c r="C26">
        <v>9.11</v>
      </c>
      <c r="D26">
        <v>9.1300000000000008</v>
      </c>
    </row>
    <row r="27" spans="1:4" x14ac:dyDescent="0.2">
      <c r="A27" s="12" t="s">
        <v>412</v>
      </c>
      <c r="B27">
        <v>9750</v>
      </c>
      <c r="C27">
        <v>9.1</v>
      </c>
      <c r="D27">
        <v>9.14</v>
      </c>
    </row>
    <row r="28" spans="1:4" x14ac:dyDescent="0.2">
      <c r="A28" s="12" t="s">
        <v>414</v>
      </c>
      <c r="B28">
        <v>9760</v>
      </c>
      <c r="C28">
        <v>9.1199999999999992</v>
      </c>
      <c r="D28">
        <v>9.14</v>
      </c>
    </row>
    <row r="29" spans="1:4" x14ac:dyDescent="0.2">
      <c r="A29" s="12" t="s">
        <v>416</v>
      </c>
      <c r="B29">
        <v>9752</v>
      </c>
      <c r="C29">
        <v>9.1199999999999992</v>
      </c>
      <c r="D29">
        <v>9.14</v>
      </c>
    </row>
    <row r="30" spans="1:4" x14ac:dyDescent="0.2">
      <c r="A30" s="12" t="s">
        <v>418</v>
      </c>
      <c r="B30">
        <v>9761</v>
      </c>
      <c r="C30">
        <v>9.1199999999999992</v>
      </c>
      <c r="D30">
        <v>9.14</v>
      </c>
    </row>
    <row r="31" spans="1:4" x14ac:dyDescent="0.2">
      <c r="A31" t="s">
        <v>554</v>
      </c>
      <c r="B31">
        <v>7786</v>
      </c>
      <c r="C31">
        <v>9.15</v>
      </c>
      <c r="D31">
        <v>9.16</v>
      </c>
    </row>
    <row r="32" spans="1:4" x14ac:dyDescent="0.2">
      <c r="A32" t="s">
        <v>554</v>
      </c>
      <c r="B32">
        <v>7787</v>
      </c>
      <c r="C32">
        <v>9.1</v>
      </c>
      <c r="D32">
        <v>9.1300000000000008</v>
      </c>
    </row>
    <row r="33" spans="1:4" x14ac:dyDescent="0.2">
      <c r="A33" t="s">
        <v>419</v>
      </c>
      <c r="B33">
        <v>7829</v>
      </c>
      <c r="C33">
        <v>9.14</v>
      </c>
      <c r="D33">
        <v>9.14</v>
      </c>
    </row>
    <row r="34" spans="1:4" x14ac:dyDescent="0.2">
      <c r="A34" t="s">
        <v>420</v>
      </c>
      <c r="B34">
        <v>7830</v>
      </c>
      <c r="C34">
        <v>9.14</v>
      </c>
      <c r="D34">
        <v>9.14</v>
      </c>
    </row>
    <row r="35" spans="1:4" x14ac:dyDescent="0.2">
      <c r="A35" t="s">
        <v>343</v>
      </c>
      <c r="B35">
        <v>7831</v>
      </c>
      <c r="C35">
        <v>9.14</v>
      </c>
      <c r="D35">
        <v>9.14</v>
      </c>
    </row>
    <row r="36" spans="1:4" x14ac:dyDescent="0.2">
      <c r="A36" t="s">
        <v>421</v>
      </c>
      <c r="B36">
        <v>7791</v>
      </c>
      <c r="C36">
        <v>9.1300000000000008</v>
      </c>
      <c r="D36">
        <v>9.14</v>
      </c>
    </row>
    <row r="37" spans="1:4" x14ac:dyDescent="0.2">
      <c r="A37" t="s">
        <v>422</v>
      </c>
      <c r="B37">
        <v>7792</v>
      </c>
      <c r="C37">
        <v>9.14</v>
      </c>
      <c r="D37">
        <v>9.1300000000000008</v>
      </c>
    </row>
    <row r="38" spans="1:4" x14ac:dyDescent="0.2">
      <c r="A38" t="s">
        <v>423</v>
      </c>
      <c r="B38">
        <v>7793</v>
      </c>
      <c r="C38">
        <v>9.14</v>
      </c>
      <c r="D38">
        <v>9.1300000000000008</v>
      </c>
    </row>
    <row r="39" spans="1:4" x14ac:dyDescent="0.2">
      <c r="A39" t="s">
        <v>345</v>
      </c>
      <c r="B39">
        <v>7794</v>
      </c>
      <c r="C39">
        <v>9.14</v>
      </c>
      <c r="D39">
        <v>9.14</v>
      </c>
    </row>
    <row r="40" spans="1:4" x14ac:dyDescent="0.2">
      <c r="A40" t="s">
        <v>347</v>
      </c>
      <c r="B40">
        <v>7795</v>
      </c>
      <c r="C40">
        <v>9.14</v>
      </c>
      <c r="D40">
        <v>9.14</v>
      </c>
    </row>
    <row r="41" spans="1:4" x14ac:dyDescent="0.2">
      <c r="A41" t="s">
        <v>424</v>
      </c>
      <c r="B41">
        <v>7796</v>
      </c>
      <c r="C41">
        <v>9.14</v>
      </c>
      <c r="D41">
        <v>9.14</v>
      </c>
    </row>
    <row r="42" spans="1:4" x14ac:dyDescent="0.2">
      <c r="A42" t="s">
        <v>349</v>
      </c>
      <c r="B42">
        <v>7832</v>
      </c>
      <c r="C42">
        <v>9.14</v>
      </c>
      <c r="D42">
        <v>9.14</v>
      </c>
    </row>
    <row r="43" spans="1:4" x14ac:dyDescent="0.2">
      <c r="A43" t="s">
        <v>351</v>
      </c>
      <c r="B43">
        <v>7798</v>
      </c>
      <c r="C43">
        <v>9.14</v>
      </c>
      <c r="D43">
        <v>9.14</v>
      </c>
    </row>
    <row r="44" spans="1:4" x14ac:dyDescent="0.2">
      <c r="A44" t="s">
        <v>425</v>
      </c>
      <c r="B44">
        <v>7799</v>
      </c>
      <c r="C44">
        <v>9.15</v>
      </c>
      <c r="D44">
        <v>9.14</v>
      </c>
    </row>
    <row r="45" spans="1:4" x14ac:dyDescent="0.2">
      <c r="A45" t="s">
        <v>426</v>
      </c>
      <c r="B45">
        <v>7800</v>
      </c>
      <c r="C45">
        <v>9.14</v>
      </c>
      <c r="D45">
        <v>9.14</v>
      </c>
    </row>
    <row r="46" spans="1:4" x14ac:dyDescent="0.2">
      <c r="A46" t="s">
        <v>427</v>
      </c>
      <c r="B46">
        <v>7801</v>
      </c>
      <c r="C46">
        <v>9.14</v>
      </c>
      <c r="D46">
        <v>9.14</v>
      </c>
    </row>
    <row r="47" spans="1:4" x14ac:dyDescent="0.2">
      <c r="A47" t="s">
        <v>428</v>
      </c>
      <c r="B47">
        <v>7802</v>
      </c>
      <c r="C47">
        <v>9.1199999999999992</v>
      </c>
      <c r="D47">
        <v>9.15</v>
      </c>
    </row>
    <row r="48" spans="1:4" x14ac:dyDescent="0.2">
      <c r="A48" t="s">
        <v>353</v>
      </c>
      <c r="B48">
        <v>7803</v>
      </c>
      <c r="C48">
        <v>9.14</v>
      </c>
      <c r="D48">
        <v>9.14</v>
      </c>
    </row>
    <row r="49" spans="1:4" x14ac:dyDescent="0.2">
      <c r="A49" s="12" t="s">
        <v>431</v>
      </c>
      <c r="B49" s="12">
        <v>7819</v>
      </c>
      <c r="C49" s="12">
        <v>9.15</v>
      </c>
      <c r="D49" s="12">
        <v>9.14</v>
      </c>
    </row>
    <row r="50" spans="1:4" x14ac:dyDescent="0.2">
      <c r="A50" s="12" t="s">
        <v>429</v>
      </c>
      <c r="B50" s="12">
        <v>7836</v>
      </c>
      <c r="C50" s="12">
        <v>9.11</v>
      </c>
      <c r="D50" s="12">
        <v>9.15</v>
      </c>
    </row>
    <row r="51" spans="1:4" x14ac:dyDescent="0.2">
      <c r="A51" s="12" t="s">
        <v>355</v>
      </c>
      <c r="B51" s="12">
        <v>7822</v>
      </c>
      <c r="C51" s="12">
        <v>9.11</v>
      </c>
      <c r="D51" s="12">
        <v>9.14</v>
      </c>
    </row>
    <row r="52" spans="1:4" x14ac:dyDescent="0.2">
      <c r="A52" s="12" t="s">
        <v>357</v>
      </c>
      <c r="B52" s="12">
        <v>7834</v>
      </c>
      <c r="C52" s="12">
        <v>9.14</v>
      </c>
      <c r="D52" s="12">
        <v>9.14</v>
      </c>
    </row>
    <row r="53" spans="1:4" x14ac:dyDescent="0.2">
      <c r="A53" s="12" t="s">
        <v>430</v>
      </c>
      <c r="B53" s="12">
        <v>7820</v>
      </c>
      <c r="C53" s="12">
        <v>9.14</v>
      </c>
      <c r="D53" s="12">
        <v>9.14</v>
      </c>
    </row>
    <row r="54" spans="1:4" x14ac:dyDescent="0.2">
      <c r="A54" s="12" t="s">
        <v>432</v>
      </c>
      <c r="B54" s="12">
        <v>7818</v>
      </c>
      <c r="C54" s="12">
        <v>9.14</v>
      </c>
      <c r="D54" s="12">
        <v>9.15</v>
      </c>
    </row>
    <row r="55" spans="1:4" x14ac:dyDescent="0.2">
      <c r="A55" s="12" t="s">
        <v>359</v>
      </c>
      <c r="B55" s="12">
        <v>7817</v>
      </c>
      <c r="C55" s="12">
        <v>9.14</v>
      </c>
      <c r="D55" s="12">
        <v>9.15</v>
      </c>
    </row>
    <row r="56" spans="1:4" x14ac:dyDescent="0.2">
      <c r="A56" s="12" t="s">
        <v>433</v>
      </c>
      <c r="B56" s="12">
        <v>7816</v>
      </c>
      <c r="C56" s="12">
        <v>9.15</v>
      </c>
      <c r="D56" s="12">
        <v>9.15</v>
      </c>
    </row>
    <row r="57" spans="1:4" x14ac:dyDescent="0.2">
      <c r="A57" s="12" t="s">
        <v>434</v>
      </c>
      <c r="B57" s="12">
        <v>7815</v>
      </c>
      <c r="C57" s="12">
        <v>9.15</v>
      </c>
      <c r="D57" s="12">
        <v>9.15</v>
      </c>
    </row>
    <row r="58" spans="1:4" x14ac:dyDescent="0.2">
      <c r="A58" s="12" t="s">
        <v>361</v>
      </c>
      <c r="B58" s="12">
        <v>7814</v>
      </c>
      <c r="C58" s="12">
        <v>9.15</v>
      </c>
      <c r="D58" s="12">
        <v>9.15</v>
      </c>
    </row>
    <row r="59" spans="1:4" x14ac:dyDescent="0.2">
      <c r="A59" s="12" t="s">
        <v>435</v>
      </c>
      <c r="B59" s="12">
        <v>7813</v>
      </c>
      <c r="C59" s="12">
        <v>9.15</v>
      </c>
      <c r="D59" s="12">
        <v>9.15</v>
      </c>
    </row>
    <row r="60" spans="1:4" x14ac:dyDescent="0.2">
      <c r="A60" s="12" t="s">
        <v>436</v>
      </c>
      <c r="B60" s="12">
        <v>7812</v>
      </c>
      <c r="C60" s="12">
        <v>9.15</v>
      </c>
      <c r="D60" s="12">
        <v>9.15</v>
      </c>
    </row>
    <row r="61" spans="1:4" x14ac:dyDescent="0.2">
      <c r="A61" s="12" t="s">
        <v>565</v>
      </c>
      <c r="B61" s="12">
        <v>16324</v>
      </c>
      <c r="C61">
        <v>9.15</v>
      </c>
      <c r="D61" s="12">
        <v>9.14</v>
      </c>
    </row>
    <row r="62" spans="1:4" x14ac:dyDescent="0.2">
      <c r="A62" s="12" t="s">
        <v>566</v>
      </c>
      <c r="B62" s="12">
        <v>16325</v>
      </c>
      <c r="C62">
        <v>9.15</v>
      </c>
      <c r="D62" s="12">
        <v>9.14</v>
      </c>
    </row>
    <row r="63" spans="1:4" x14ac:dyDescent="0.2">
      <c r="A63" s="12" t="s">
        <v>567</v>
      </c>
      <c r="B63" s="12">
        <v>16382</v>
      </c>
      <c r="C63">
        <v>9.15</v>
      </c>
      <c r="D63" s="12">
        <v>9.15</v>
      </c>
    </row>
    <row r="64" spans="1:4" x14ac:dyDescent="0.2">
      <c r="A64" s="12" t="s">
        <v>568</v>
      </c>
      <c r="B64" s="12">
        <v>16327</v>
      </c>
      <c r="C64">
        <v>9.14</v>
      </c>
      <c r="D64" s="12">
        <v>9.14</v>
      </c>
    </row>
    <row r="65" spans="1:4" x14ac:dyDescent="0.2">
      <c r="A65" s="12" t="s">
        <v>573</v>
      </c>
      <c r="B65" s="12">
        <v>16383</v>
      </c>
      <c r="C65">
        <v>9.15</v>
      </c>
      <c r="D65" s="12">
        <v>9.15</v>
      </c>
    </row>
    <row r="66" spans="1:4" x14ac:dyDescent="0.2">
      <c r="A66" s="12" t="s">
        <v>574</v>
      </c>
      <c r="B66" s="12">
        <v>16384</v>
      </c>
      <c r="C66">
        <v>9.15</v>
      </c>
      <c r="D66" s="12">
        <v>9.15</v>
      </c>
    </row>
    <row r="67" spans="1:4" x14ac:dyDescent="0.2">
      <c r="A67" s="12" t="s">
        <v>575</v>
      </c>
      <c r="B67" s="12">
        <v>16330</v>
      </c>
      <c r="C67">
        <v>9.15</v>
      </c>
      <c r="D67" s="12">
        <v>9.15</v>
      </c>
    </row>
    <row r="68" spans="1:4" x14ac:dyDescent="0.2">
      <c r="A68" s="12" t="s">
        <v>576</v>
      </c>
      <c r="B68" s="12">
        <v>16331</v>
      </c>
      <c r="C68">
        <v>9.14</v>
      </c>
      <c r="D68" s="12">
        <v>9.15</v>
      </c>
    </row>
    <row r="69" spans="1:4" x14ac:dyDescent="0.2">
      <c r="A69" s="12" t="s">
        <v>579</v>
      </c>
      <c r="B69" s="12">
        <v>16332</v>
      </c>
      <c r="C69">
        <v>9.15</v>
      </c>
      <c r="D69" s="12">
        <v>9.14</v>
      </c>
    </row>
    <row r="70" spans="1:4" x14ac:dyDescent="0.2">
      <c r="A70" s="12" t="s">
        <v>580</v>
      </c>
      <c r="B70" s="12">
        <v>16333</v>
      </c>
      <c r="C70">
        <v>9.15</v>
      </c>
      <c r="D70" s="12">
        <v>9.14</v>
      </c>
    </row>
    <row r="71" spans="1:4" x14ac:dyDescent="0.2">
      <c r="A71" s="12" t="s">
        <v>581</v>
      </c>
      <c r="B71" s="12">
        <v>16334</v>
      </c>
      <c r="C71">
        <v>9.15</v>
      </c>
      <c r="D71" s="12">
        <v>9.15</v>
      </c>
    </row>
    <row r="72" spans="1:4" x14ac:dyDescent="0.2">
      <c r="A72" s="12" t="s">
        <v>582</v>
      </c>
      <c r="B72" s="12">
        <v>16385</v>
      </c>
      <c r="C72">
        <v>9.14</v>
      </c>
      <c r="D72" s="12">
        <v>9.15</v>
      </c>
    </row>
    <row r="73" spans="1:4" x14ac:dyDescent="0.2">
      <c r="A73" s="12" t="s">
        <v>588</v>
      </c>
      <c r="B73" s="12">
        <v>16336</v>
      </c>
      <c r="C73">
        <v>9.14</v>
      </c>
      <c r="D73" s="12">
        <v>9.14</v>
      </c>
    </row>
    <row r="74" spans="1:4" x14ac:dyDescent="0.2">
      <c r="A74" s="12" t="s">
        <v>594</v>
      </c>
      <c r="B74" s="12">
        <v>16340</v>
      </c>
      <c r="C74">
        <v>9.14</v>
      </c>
      <c r="D74" s="12">
        <v>9.15</v>
      </c>
    </row>
    <row r="75" spans="1:4" x14ac:dyDescent="0.2">
      <c r="A75" s="12" t="s">
        <v>563</v>
      </c>
      <c r="B75" s="12">
        <v>16341</v>
      </c>
      <c r="C75">
        <v>9.14</v>
      </c>
      <c r="D75" s="12">
        <v>9.14</v>
      </c>
    </row>
    <row r="76" spans="1:4" x14ac:dyDescent="0.2">
      <c r="A76" s="12" t="s">
        <v>583</v>
      </c>
      <c r="B76" s="12">
        <v>16343</v>
      </c>
      <c r="C76">
        <v>9.14</v>
      </c>
      <c r="D76" s="12">
        <v>9.14</v>
      </c>
    </row>
    <row r="77" spans="1:4" x14ac:dyDescent="0.2">
      <c r="A77" s="12" t="s">
        <v>584</v>
      </c>
      <c r="B77" s="12">
        <v>16344</v>
      </c>
      <c r="C77">
        <v>9.15</v>
      </c>
      <c r="D77" s="12">
        <v>9.15</v>
      </c>
    </row>
    <row r="78" spans="1:4" x14ac:dyDescent="0.2">
      <c r="A78" s="12" t="s">
        <v>585</v>
      </c>
      <c r="B78" s="12">
        <v>16387</v>
      </c>
      <c r="C78">
        <v>9.15</v>
      </c>
      <c r="D78" s="12">
        <v>9.15</v>
      </c>
    </row>
    <row r="79" spans="1:4" x14ac:dyDescent="0.2">
      <c r="A79" s="12" t="s">
        <v>589</v>
      </c>
      <c r="B79" s="12">
        <v>16389</v>
      </c>
      <c r="C79">
        <v>9.15</v>
      </c>
      <c r="D79" s="12">
        <v>9.15</v>
      </c>
    </row>
    <row r="80" spans="1:4" x14ac:dyDescent="0.2">
      <c r="A80" s="12" t="s">
        <v>590</v>
      </c>
      <c r="B80" s="12">
        <v>16390</v>
      </c>
      <c r="C80">
        <v>9.15</v>
      </c>
      <c r="D80" s="12">
        <v>9.15</v>
      </c>
    </row>
    <row r="81" spans="1:4" x14ac:dyDescent="0.2">
      <c r="A81" s="12" t="s">
        <v>591</v>
      </c>
      <c r="B81" s="12">
        <v>16391</v>
      </c>
      <c r="C81">
        <v>9.15</v>
      </c>
      <c r="D81" s="12">
        <v>9.15</v>
      </c>
    </row>
    <row r="82" spans="1:4" x14ac:dyDescent="0.2">
      <c r="A82" s="12" t="s">
        <v>592</v>
      </c>
      <c r="B82" s="12">
        <v>16392</v>
      </c>
      <c r="C82">
        <v>9.15</v>
      </c>
      <c r="D82" s="12">
        <v>9.15</v>
      </c>
    </row>
    <row r="83" spans="1:4" x14ac:dyDescent="0.2">
      <c r="A83" s="12" t="s">
        <v>596</v>
      </c>
      <c r="B83" s="12">
        <v>16394</v>
      </c>
      <c r="C83">
        <v>9.16</v>
      </c>
      <c r="D83" s="12">
        <v>9.15</v>
      </c>
    </row>
    <row r="84" spans="1:4" x14ac:dyDescent="0.2">
      <c r="A84" s="12" t="s">
        <v>597</v>
      </c>
      <c r="B84" s="12">
        <v>16395</v>
      </c>
      <c r="C84">
        <v>9.15</v>
      </c>
      <c r="D84" s="12">
        <v>9.15</v>
      </c>
    </row>
    <row r="85" spans="1:4" x14ac:dyDescent="0.2">
      <c r="A85" s="12" t="s">
        <v>598</v>
      </c>
      <c r="B85" s="12">
        <v>16396</v>
      </c>
      <c r="C85">
        <v>9.15</v>
      </c>
      <c r="D85" s="12">
        <v>9.15</v>
      </c>
    </row>
    <row r="86" spans="1:4" x14ac:dyDescent="0.2">
      <c r="A86" s="12" t="s">
        <v>599</v>
      </c>
      <c r="B86" s="12">
        <v>16397</v>
      </c>
      <c r="C86">
        <v>9.15</v>
      </c>
      <c r="D86" s="12">
        <v>9.15</v>
      </c>
    </row>
    <row r="87" spans="1:4" x14ac:dyDescent="0.2">
      <c r="A87" s="12" t="s">
        <v>600</v>
      </c>
      <c r="B87" s="12">
        <v>16398</v>
      </c>
      <c r="C87">
        <v>9.1300000000000008</v>
      </c>
      <c r="D87" s="12">
        <v>9.15</v>
      </c>
    </row>
    <row r="88" spans="1:4" x14ac:dyDescent="0.2">
      <c r="A88" s="12" t="s">
        <v>853</v>
      </c>
      <c r="B88">
        <v>21944</v>
      </c>
      <c r="C88" s="12">
        <v>9.1199999999999992</v>
      </c>
      <c r="D88" s="12">
        <v>9.14</v>
      </c>
    </row>
    <row r="89" spans="1:4" x14ac:dyDescent="0.2">
      <c r="A89" s="12" t="s">
        <v>858</v>
      </c>
      <c r="B89">
        <v>21945</v>
      </c>
      <c r="C89" s="12">
        <v>9.1199999999999992</v>
      </c>
      <c r="D89" s="12">
        <v>9.14</v>
      </c>
    </row>
    <row r="90" spans="1:4" x14ac:dyDescent="0.2">
      <c r="A90" s="12" t="s">
        <v>859</v>
      </c>
      <c r="B90">
        <v>21946</v>
      </c>
      <c r="C90" s="12">
        <v>9.1199999999999992</v>
      </c>
      <c r="D90" s="12">
        <v>9.14</v>
      </c>
    </row>
    <row r="91" spans="1:4" x14ac:dyDescent="0.2">
      <c r="A91" s="12" t="s">
        <v>864</v>
      </c>
      <c r="B91">
        <v>21947</v>
      </c>
      <c r="C91" s="12">
        <v>9.1199999999999992</v>
      </c>
      <c r="D91" s="12">
        <v>9.14</v>
      </c>
    </row>
    <row r="92" spans="1:4" x14ac:dyDescent="0.2">
      <c r="A92" s="12" t="s">
        <v>865</v>
      </c>
      <c r="B92">
        <v>21948</v>
      </c>
      <c r="C92" s="12">
        <v>9.1199999999999992</v>
      </c>
      <c r="D92" s="12">
        <v>9.14</v>
      </c>
    </row>
    <row r="93" spans="1:4" x14ac:dyDescent="0.2">
      <c r="A93" s="12" t="s">
        <v>866</v>
      </c>
      <c r="B93">
        <v>21949</v>
      </c>
      <c r="C93" s="12">
        <v>9.1199999999999992</v>
      </c>
      <c r="D93" s="12">
        <v>9.14</v>
      </c>
    </row>
    <row r="94" spans="1:4" x14ac:dyDescent="0.2">
      <c r="A94" s="12" t="s">
        <v>871</v>
      </c>
      <c r="B94">
        <v>21950</v>
      </c>
      <c r="C94" s="12">
        <v>9.1199999999999992</v>
      </c>
      <c r="D94" s="12">
        <v>9.14</v>
      </c>
    </row>
    <row r="95" spans="1:4" x14ac:dyDescent="0.2">
      <c r="A95" s="12" t="s">
        <v>872</v>
      </c>
      <c r="B95">
        <v>21951</v>
      </c>
      <c r="C95" s="12">
        <v>9.1199999999999992</v>
      </c>
      <c r="D95" s="12">
        <v>9.14</v>
      </c>
    </row>
    <row r="96" spans="1:4" x14ac:dyDescent="0.2">
      <c r="A96" s="12" t="s">
        <v>786</v>
      </c>
      <c r="B96">
        <v>21952</v>
      </c>
      <c r="C96" s="12">
        <v>9.1199999999999992</v>
      </c>
      <c r="D96" s="12">
        <v>9.14</v>
      </c>
    </row>
    <row r="97" spans="1:4" x14ac:dyDescent="0.2">
      <c r="A97" s="12" t="s">
        <v>873</v>
      </c>
      <c r="B97">
        <v>21839</v>
      </c>
      <c r="C97" s="12">
        <v>9.1199999999999992</v>
      </c>
      <c r="D97" s="12">
        <v>9.14</v>
      </c>
    </row>
    <row r="98" spans="1:4" x14ac:dyDescent="0.2">
      <c r="A98" s="12" t="s">
        <v>874</v>
      </c>
      <c r="B98">
        <v>21953</v>
      </c>
      <c r="C98" s="12">
        <v>9.1199999999999992</v>
      </c>
      <c r="D98" s="12">
        <v>9.14</v>
      </c>
    </row>
    <row r="99" spans="1:4" x14ac:dyDescent="0.2">
      <c r="A99" s="12" t="s">
        <v>875</v>
      </c>
      <c r="B99">
        <v>21954</v>
      </c>
      <c r="C99" s="12">
        <v>9.1199999999999992</v>
      </c>
      <c r="D99" s="12">
        <v>9.14</v>
      </c>
    </row>
    <row r="100" spans="1:4" x14ac:dyDescent="0.2">
      <c r="A100" s="12" t="s">
        <v>880</v>
      </c>
      <c r="B100">
        <v>21955</v>
      </c>
      <c r="C100" s="12">
        <v>9.1199999999999992</v>
      </c>
      <c r="D100" s="12">
        <v>9.14</v>
      </c>
    </row>
    <row r="101" spans="1:4" x14ac:dyDescent="0.2">
      <c r="A101" s="12" t="s">
        <v>881</v>
      </c>
      <c r="B101">
        <v>21956</v>
      </c>
      <c r="C101" s="12">
        <v>9.1199999999999992</v>
      </c>
      <c r="D101" s="12">
        <v>9.14</v>
      </c>
    </row>
    <row r="102" spans="1:4" x14ac:dyDescent="0.2">
      <c r="A102" s="12" t="s">
        <v>882</v>
      </c>
      <c r="B102">
        <v>21957</v>
      </c>
      <c r="C102" s="12">
        <v>9.1199999999999992</v>
      </c>
      <c r="D102" s="12">
        <v>9.14</v>
      </c>
    </row>
    <row r="103" spans="1:4" x14ac:dyDescent="0.2">
      <c r="A103" s="12" t="s">
        <v>883</v>
      </c>
      <c r="B103">
        <v>21845</v>
      </c>
      <c r="C103" s="12">
        <v>9.1300000000000008</v>
      </c>
      <c r="D103" s="12">
        <v>9.14</v>
      </c>
    </row>
    <row r="104" spans="1:4" x14ac:dyDescent="0.2">
      <c r="A104" s="12" t="s">
        <v>884</v>
      </c>
      <c r="B104">
        <v>21958</v>
      </c>
      <c r="C104" s="12">
        <v>9.1199999999999992</v>
      </c>
      <c r="D104" s="12">
        <v>9.14</v>
      </c>
    </row>
    <row r="105" spans="1:4" x14ac:dyDescent="0.2">
      <c r="A105" s="12" t="s">
        <v>885</v>
      </c>
      <c r="B105">
        <v>21959</v>
      </c>
      <c r="C105" s="12">
        <v>9.1300000000000008</v>
      </c>
      <c r="D105" s="12">
        <v>9.15</v>
      </c>
    </row>
    <row r="106" spans="1:4" x14ac:dyDescent="0.2">
      <c r="A106" s="12" t="s">
        <v>886</v>
      </c>
      <c r="B106">
        <v>21960</v>
      </c>
      <c r="C106" s="12">
        <v>9.1199999999999992</v>
      </c>
      <c r="D106" s="12">
        <v>9.14</v>
      </c>
    </row>
    <row r="107" spans="1:4" x14ac:dyDescent="0.2">
      <c r="A107" s="12" t="s">
        <v>887</v>
      </c>
      <c r="B107">
        <v>21961</v>
      </c>
      <c r="C107" s="12">
        <v>9.1300000000000008</v>
      </c>
      <c r="D107" s="12">
        <v>9.14</v>
      </c>
    </row>
    <row r="108" spans="1:4" x14ac:dyDescent="0.2">
      <c r="A108" s="12" t="s">
        <v>888</v>
      </c>
      <c r="B108">
        <v>21962</v>
      </c>
      <c r="C108" s="12">
        <v>9.1199999999999992</v>
      </c>
      <c r="D108" s="12">
        <v>9.14</v>
      </c>
    </row>
    <row r="109" spans="1:4" x14ac:dyDescent="0.2">
      <c r="A109" s="12" t="s">
        <v>889</v>
      </c>
      <c r="B109">
        <v>21851</v>
      </c>
      <c r="C109" s="12">
        <v>9.1300000000000008</v>
      </c>
      <c r="D109" s="12">
        <v>9.14</v>
      </c>
    </row>
    <row r="110" spans="1:4" x14ac:dyDescent="0.2">
      <c r="A110" s="12" t="s">
        <v>896</v>
      </c>
      <c r="B110">
        <v>21860</v>
      </c>
      <c r="C110" s="12">
        <v>9.1199999999999992</v>
      </c>
      <c r="D110" s="12">
        <v>9.1300000000000008</v>
      </c>
    </row>
    <row r="111" spans="1:4" x14ac:dyDescent="0.2">
      <c r="A111" s="12" t="s">
        <v>897</v>
      </c>
      <c r="B111">
        <v>21774</v>
      </c>
      <c r="C111" s="12">
        <v>9.1199999999999992</v>
      </c>
      <c r="D111" s="12">
        <v>9.14</v>
      </c>
    </row>
    <row r="112" spans="1:4" x14ac:dyDescent="0.2">
      <c r="A112" s="12" t="s">
        <v>898</v>
      </c>
      <c r="B112">
        <v>21821</v>
      </c>
      <c r="C112" s="12">
        <v>9.1199999999999992</v>
      </c>
      <c r="D112" s="12">
        <v>9.1300000000000008</v>
      </c>
    </row>
    <row r="113" spans="1:4" x14ac:dyDescent="0.2">
      <c r="A113" s="12" t="s">
        <v>899</v>
      </c>
      <c r="B113">
        <v>21822</v>
      </c>
      <c r="C113" s="12">
        <v>9.1999999999999993</v>
      </c>
      <c r="D113" s="12">
        <v>9.2100000000000009</v>
      </c>
    </row>
    <row r="114" spans="1:4" x14ac:dyDescent="0.2">
      <c r="A114" s="12" t="s">
        <v>900</v>
      </c>
      <c r="B114">
        <v>21823</v>
      </c>
      <c r="C114" s="12">
        <v>9.1999999999999993</v>
      </c>
      <c r="D114" s="12">
        <v>9.1999999999999993</v>
      </c>
    </row>
    <row r="115" spans="1:4" x14ac:dyDescent="0.2">
      <c r="A115" s="12" t="s">
        <v>901</v>
      </c>
      <c r="B115">
        <v>21964</v>
      </c>
      <c r="C115" s="12">
        <v>9.1199999999999992</v>
      </c>
      <c r="D115" s="12">
        <v>9.1300000000000008</v>
      </c>
    </row>
    <row r="116" spans="1:4" x14ac:dyDescent="0.2">
      <c r="A116" s="12" t="s">
        <v>902</v>
      </c>
      <c r="B116">
        <v>21862</v>
      </c>
      <c r="C116" s="12">
        <v>9.1300000000000008</v>
      </c>
      <c r="D116" s="12">
        <v>9.14</v>
      </c>
    </row>
    <row r="117" spans="1:4" x14ac:dyDescent="0.2">
      <c r="A117" s="12" t="s">
        <v>903</v>
      </c>
      <c r="B117">
        <v>21780</v>
      </c>
      <c r="C117" s="12">
        <v>9.1199999999999992</v>
      </c>
      <c r="D117" s="12">
        <v>9.14</v>
      </c>
    </row>
    <row r="118" spans="1:4" x14ac:dyDescent="0.2">
      <c r="A118" s="12" t="s">
        <v>904</v>
      </c>
      <c r="B118">
        <v>21965</v>
      </c>
      <c r="C118" s="12">
        <v>9.1300000000000008</v>
      </c>
      <c r="D118" s="12">
        <v>9.14</v>
      </c>
    </row>
    <row r="119" spans="1:4" x14ac:dyDescent="0.2">
      <c r="A119" s="12" t="s">
        <v>905</v>
      </c>
      <c r="B119">
        <v>21863</v>
      </c>
      <c r="C119" s="12">
        <v>9.1199999999999992</v>
      </c>
      <c r="D119" s="12">
        <v>9.1300000000000008</v>
      </c>
    </row>
    <row r="120" spans="1:4" x14ac:dyDescent="0.2">
      <c r="A120" s="12" t="s">
        <v>906</v>
      </c>
      <c r="B120">
        <v>21864</v>
      </c>
      <c r="C120" s="12">
        <v>9.1199999999999992</v>
      </c>
      <c r="D120" s="12">
        <v>9.1300000000000008</v>
      </c>
    </row>
    <row r="121" spans="1:4" x14ac:dyDescent="0.2">
      <c r="A121" s="12" t="s">
        <v>907</v>
      </c>
      <c r="B121">
        <v>21865</v>
      </c>
      <c r="C121" s="12">
        <v>9.1199999999999992</v>
      </c>
      <c r="D121" s="12">
        <v>9.1300000000000008</v>
      </c>
    </row>
    <row r="122" spans="1:4" x14ac:dyDescent="0.2">
      <c r="A122" s="12" t="s">
        <v>908</v>
      </c>
      <c r="B122">
        <v>21866</v>
      </c>
      <c r="C122" s="12">
        <v>9.1300000000000008</v>
      </c>
      <c r="D122" s="12">
        <v>9.14</v>
      </c>
    </row>
    <row r="123" spans="1:4" x14ac:dyDescent="0.2">
      <c r="A123" s="12" t="s">
        <v>909</v>
      </c>
      <c r="B123">
        <v>21786</v>
      </c>
      <c r="C123" s="12">
        <v>9.1300000000000008</v>
      </c>
      <c r="D123" s="12">
        <v>9.14</v>
      </c>
    </row>
    <row r="124" spans="1:4" x14ac:dyDescent="0.2">
      <c r="A124" s="12" t="s">
        <v>910</v>
      </c>
      <c r="B124">
        <v>21787</v>
      </c>
      <c r="C124" s="12">
        <v>9.1300000000000008</v>
      </c>
      <c r="D124" s="12">
        <v>9.14</v>
      </c>
    </row>
    <row r="125" spans="1:4" x14ac:dyDescent="0.2">
      <c r="A125" s="12" t="s">
        <v>911</v>
      </c>
      <c r="B125">
        <v>21867</v>
      </c>
      <c r="C125" s="12">
        <v>9.1300000000000008</v>
      </c>
      <c r="D125" s="12">
        <v>9.14</v>
      </c>
    </row>
    <row r="126" spans="1:4" x14ac:dyDescent="0.2">
      <c r="A126" s="12" t="s">
        <v>912</v>
      </c>
      <c r="B126">
        <v>21828</v>
      </c>
      <c r="C126" s="12">
        <v>9.2100000000000009</v>
      </c>
      <c r="D126" s="12">
        <v>9.2100000000000009</v>
      </c>
    </row>
    <row r="127" spans="1:4" x14ac:dyDescent="0.2">
      <c r="A127" s="12" t="s">
        <v>913</v>
      </c>
      <c r="B127">
        <v>21829</v>
      </c>
      <c r="C127" s="12">
        <v>9.19</v>
      </c>
      <c r="D127" s="12">
        <v>9.1999999999999993</v>
      </c>
    </row>
    <row r="128" spans="1:4" x14ac:dyDescent="0.2">
      <c r="A128" s="12" t="s">
        <v>914</v>
      </c>
      <c r="B128" s="12">
        <v>22303</v>
      </c>
      <c r="C128">
        <v>9.14</v>
      </c>
      <c r="D128">
        <v>9.15</v>
      </c>
    </row>
    <row r="129" spans="1:4" x14ac:dyDescent="0.2">
      <c r="A129" s="12" t="s">
        <v>554</v>
      </c>
      <c r="B129" s="12">
        <v>22360</v>
      </c>
      <c r="C129">
        <v>9.1</v>
      </c>
      <c r="D129">
        <v>9.14</v>
      </c>
    </row>
    <row r="130" spans="1:4" x14ac:dyDescent="0.2">
      <c r="A130" s="12" t="s">
        <v>915</v>
      </c>
      <c r="B130" s="12">
        <v>22353</v>
      </c>
      <c r="C130">
        <v>9.11</v>
      </c>
      <c r="D130">
        <v>9.14</v>
      </c>
    </row>
    <row r="131" spans="1:4" x14ac:dyDescent="0.2">
      <c r="A131" s="12" t="s">
        <v>836</v>
      </c>
      <c r="B131" s="12">
        <v>22381</v>
      </c>
      <c r="C131">
        <v>9.1300000000000008</v>
      </c>
      <c r="D131">
        <v>9.1300000000000008</v>
      </c>
    </row>
    <row r="132" spans="1:4" x14ac:dyDescent="0.2">
      <c r="A132" s="12" t="s">
        <v>837</v>
      </c>
      <c r="B132" s="12">
        <v>22382</v>
      </c>
      <c r="C132">
        <v>9.1300000000000008</v>
      </c>
      <c r="D132">
        <v>9.1300000000000008</v>
      </c>
    </row>
    <row r="133" spans="1:4" x14ac:dyDescent="0.2">
      <c r="A133" s="12" t="s">
        <v>823</v>
      </c>
      <c r="B133" s="12">
        <v>22328</v>
      </c>
      <c r="C133">
        <v>9.11</v>
      </c>
      <c r="D133">
        <v>9.1300000000000008</v>
      </c>
    </row>
    <row r="134" spans="1:4" x14ac:dyDescent="0.2">
      <c r="A134" s="12" t="s">
        <v>824</v>
      </c>
      <c r="B134" s="12">
        <v>22383</v>
      </c>
      <c r="C134">
        <v>9.1300000000000008</v>
      </c>
      <c r="D134">
        <v>9.1300000000000008</v>
      </c>
    </row>
    <row r="135" spans="1:4" x14ac:dyDescent="0.2">
      <c r="A135" s="12" t="s">
        <v>829</v>
      </c>
      <c r="B135" s="12">
        <v>22402</v>
      </c>
      <c r="C135">
        <v>9.11</v>
      </c>
      <c r="D135">
        <v>9.1300000000000008</v>
      </c>
    </row>
    <row r="136" spans="1:4" x14ac:dyDescent="0.2">
      <c r="A136" s="12" t="s">
        <v>830</v>
      </c>
      <c r="B136" s="12">
        <v>22403</v>
      </c>
      <c r="C136">
        <v>9.1300000000000008</v>
      </c>
      <c r="D136">
        <v>9.1300000000000008</v>
      </c>
    </row>
    <row r="137" spans="1:4" x14ac:dyDescent="0.2">
      <c r="A137" s="12" t="s">
        <v>690</v>
      </c>
      <c r="B137" s="12">
        <v>22335</v>
      </c>
      <c r="C137">
        <v>9.11</v>
      </c>
      <c r="D137">
        <v>9.1300000000000008</v>
      </c>
    </row>
    <row r="138" spans="1:4" x14ac:dyDescent="0.2">
      <c r="A138" s="12" t="s">
        <v>812</v>
      </c>
      <c r="B138" s="12">
        <v>22405</v>
      </c>
      <c r="C138">
        <v>9.1199999999999992</v>
      </c>
      <c r="D138">
        <v>9.1300000000000008</v>
      </c>
    </row>
    <row r="139" spans="1:4" x14ac:dyDescent="0.2">
      <c r="A139" s="12" t="s">
        <v>813</v>
      </c>
      <c r="B139" s="12">
        <v>22406</v>
      </c>
      <c r="C139">
        <v>9.1199999999999992</v>
      </c>
      <c r="D139">
        <v>9.1300000000000008</v>
      </c>
    </row>
    <row r="140" spans="1:4" x14ac:dyDescent="0.2">
      <c r="A140" s="12" t="s">
        <v>815</v>
      </c>
      <c r="B140" s="12">
        <v>22408</v>
      </c>
      <c r="C140">
        <v>9.11</v>
      </c>
      <c r="D140">
        <v>9.1300000000000008</v>
      </c>
    </row>
    <row r="141" spans="1:4" x14ac:dyDescent="0.2">
      <c r="A141" s="12" t="s">
        <v>816</v>
      </c>
      <c r="B141" s="12">
        <v>22409</v>
      </c>
      <c r="C141">
        <v>9.1199999999999992</v>
      </c>
      <c r="D141">
        <v>9.1300000000000008</v>
      </c>
    </row>
    <row r="142" spans="1:4" x14ac:dyDescent="0.2">
      <c r="A142" s="12" t="s">
        <v>817</v>
      </c>
      <c r="B142" s="12">
        <v>22410</v>
      </c>
      <c r="C142">
        <v>9.1199999999999992</v>
      </c>
      <c r="D142">
        <v>9.1300000000000008</v>
      </c>
    </row>
    <row r="143" spans="1:4" x14ac:dyDescent="0.2">
      <c r="A143" s="12" t="s">
        <v>827</v>
      </c>
      <c r="B143" s="12">
        <v>22416</v>
      </c>
      <c r="C143">
        <v>9.15</v>
      </c>
      <c r="D143">
        <v>9.15</v>
      </c>
    </row>
    <row r="144" spans="1:4" x14ac:dyDescent="0.2">
      <c r="A144" s="12" t="s">
        <v>828</v>
      </c>
      <c r="B144" s="12">
        <v>22417</v>
      </c>
      <c r="C144">
        <v>9.16</v>
      </c>
      <c r="D144">
        <v>9.15</v>
      </c>
    </row>
    <row r="145" spans="1:4" x14ac:dyDescent="0.2">
      <c r="A145" s="12" t="s">
        <v>832</v>
      </c>
      <c r="B145" s="12">
        <v>22418</v>
      </c>
      <c r="C145">
        <v>9.16</v>
      </c>
      <c r="D145">
        <v>9.15</v>
      </c>
    </row>
    <row r="146" spans="1:4" x14ac:dyDescent="0.2">
      <c r="A146" s="12" t="s">
        <v>916</v>
      </c>
      <c r="B146" s="12">
        <v>22361</v>
      </c>
      <c r="C146">
        <v>9.1300000000000008</v>
      </c>
      <c r="D146">
        <v>9.1300000000000008</v>
      </c>
    </row>
    <row r="147" spans="1:4" x14ac:dyDescent="0.2">
      <c r="A147" s="12" t="s">
        <v>917</v>
      </c>
      <c r="B147" s="12">
        <v>22362</v>
      </c>
      <c r="C147">
        <v>9.1300000000000008</v>
      </c>
      <c r="D147">
        <v>9.1300000000000008</v>
      </c>
    </row>
    <row r="148" spans="1:4" x14ac:dyDescent="0.2">
      <c r="A148" s="12" t="s">
        <v>918</v>
      </c>
      <c r="B148" s="12">
        <v>22363</v>
      </c>
      <c r="C148">
        <v>9.1300000000000008</v>
      </c>
      <c r="D148">
        <v>9.1300000000000008</v>
      </c>
    </row>
    <row r="149" spans="1:4" x14ac:dyDescent="0.2">
      <c r="A149" s="12" t="s">
        <v>919</v>
      </c>
      <c r="B149" s="12">
        <v>22364</v>
      </c>
      <c r="C149">
        <v>9.1300000000000008</v>
      </c>
      <c r="D149">
        <v>9.1300000000000008</v>
      </c>
    </row>
    <row r="150" spans="1:4" x14ac:dyDescent="0.2">
      <c r="A150" s="12" t="s">
        <v>920</v>
      </c>
      <c r="B150" s="12">
        <v>22365</v>
      </c>
      <c r="C150">
        <v>9.1300000000000008</v>
      </c>
      <c r="D150">
        <v>9.1300000000000008</v>
      </c>
    </row>
    <row r="151" spans="1:4" x14ac:dyDescent="0.2">
      <c r="A151" s="12" t="s">
        <v>921</v>
      </c>
      <c r="B151" s="12">
        <v>22366</v>
      </c>
      <c r="C151">
        <v>9.1300000000000008</v>
      </c>
      <c r="D151">
        <v>9.1300000000000008</v>
      </c>
    </row>
    <row r="152" spans="1:4" x14ac:dyDescent="0.2">
      <c r="A152" s="12" t="s">
        <v>922</v>
      </c>
      <c r="B152" s="12">
        <v>22367</v>
      </c>
      <c r="C152">
        <v>9.11</v>
      </c>
      <c r="D152">
        <v>9.1300000000000008</v>
      </c>
    </row>
    <row r="153" spans="1:4" x14ac:dyDescent="0.2">
      <c r="A153" s="12" t="s">
        <v>923</v>
      </c>
      <c r="B153" s="12">
        <v>22368</v>
      </c>
      <c r="C153">
        <v>9.11</v>
      </c>
      <c r="D153">
        <v>9.1300000000000008</v>
      </c>
    </row>
    <row r="154" spans="1:4" x14ac:dyDescent="0.2">
      <c r="A154" s="12" t="s">
        <v>924</v>
      </c>
      <c r="B154" s="12">
        <v>22369</v>
      </c>
      <c r="C154">
        <v>9.11</v>
      </c>
      <c r="D154">
        <v>9.1199999999999992</v>
      </c>
    </row>
    <row r="155" spans="1:4" x14ac:dyDescent="0.2">
      <c r="A155" s="12" t="s">
        <v>925</v>
      </c>
      <c r="B155" s="12">
        <v>22370</v>
      </c>
      <c r="C155">
        <v>9.11</v>
      </c>
      <c r="D155">
        <v>9.1300000000000008</v>
      </c>
    </row>
    <row r="156" spans="1:4" x14ac:dyDescent="0.2">
      <c r="A156" s="12" t="s">
        <v>926</v>
      </c>
      <c r="B156" s="12">
        <v>22371</v>
      </c>
      <c r="C156">
        <v>9.11</v>
      </c>
      <c r="D156">
        <v>9.1300000000000008</v>
      </c>
    </row>
    <row r="157" spans="1:4" x14ac:dyDescent="0.2">
      <c r="A157" s="12" t="s">
        <v>927</v>
      </c>
      <c r="B157" s="12">
        <v>22372</v>
      </c>
      <c r="C157">
        <v>9.11</v>
      </c>
      <c r="D157">
        <v>9.1300000000000008</v>
      </c>
    </row>
    <row r="158" spans="1:4" x14ac:dyDescent="0.2">
      <c r="A158" s="12" t="s">
        <v>928</v>
      </c>
      <c r="B158" s="12">
        <v>22373</v>
      </c>
      <c r="C158">
        <v>9.11</v>
      </c>
      <c r="D158">
        <v>9.1199999999999992</v>
      </c>
    </row>
    <row r="159" spans="1:4" x14ac:dyDescent="0.2">
      <c r="A159" s="12" t="s">
        <v>929</v>
      </c>
      <c r="B159" s="12">
        <v>22374</v>
      </c>
      <c r="C159">
        <v>9.11</v>
      </c>
      <c r="D159">
        <v>9.1199999999999992</v>
      </c>
    </row>
    <row r="160" spans="1:4" x14ac:dyDescent="0.2">
      <c r="A160" s="12" t="s">
        <v>930</v>
      </c>
      <c r="B160" s="12">
        <v>22375</v>
      </c>
      <c r="C160">
        <v>9.11</v>
      </c>
      <c r="D160">
        <v>9.1199999999999992</v>
      </c>
    </row>
    <row r="161" spans="1:4" x14ac:dyDescent="0.2">
      <c r="A161" s="12" t="s">
        <v>931</v>
      </c>
      <c r="B161" s="12">
        <v>22376</v>
      </c>
      <c r="C161">
        <v>9.1300000000000008</v>
      </c>
      <c r="D161">
        <v>9.1300000000000008</v>
      </c>
    </row>
    <row r="162" spans="1:4" x14ac:dyDescent="0.2">
      <c r="A162" s="12" t="s">
        <v>932</v>
      </c>
      <c r="B162" s="12">
        <v>22377</v>
      </c>
      <c r="C162">
        <v>9.1199999999999992</v>
      </c>
      <c r="D162">
        <v>9.1300000000000008</v>
      </c>
    </row>
    <row r="163" spans="1:4" x14ac:dyDescent="0.2">
      <c r="A163" s="12" t="s">
        <v>933</v>
      </c>
      <c r="B163" s="12">
        <v>22378</v>
      </c>
      <c r="C163">
        <v>9.1199999999999992</v>
      </c>
      <c r="D163">
        <v>9.1300000000000008</v>
      </c>
    </row>
    <row r="164" spans="1:4" x14ac:dyDescent="0.2">
      <c r="A164" s="12" t="s">
        <v>934</v>
      </c>
      <c r="B164" s="12">
        <v>22379</v>
      </c>
      <c r="C164">
        <v>9.1199999999999992</v>
      </c>
      <c r="D164">
        <v>9.1300000000000008</v>
      </c>
    </row>
    <row r="165" spans="1:4" x14ac:dyDescent="0.2">
      <c r="A165" s="12" t="s">
        <v>935</v>
      </c>
      <c r="B165" s="12">
        <v>22420</v>
      </c>
      <c r="C165">
        <v>9.11</v>
      </c>
      <c r="D165">
        <v>9.1199999999999992</v>
      </c>
    </row>
    <row r="166" spans="1:4" x14ac:dyDescent="0.2">
      <c r="A166" s="12" t="s">
        <v>936</v>
      </c>
      <c r="B166" s="12">
        <v>22412</v>
      </c>
      <c r="C166">
        <v>9.1300000000000008</v>
      </c>
      <c r="D166">
        <v>9.14</v>
      </c>
    </row>
    <row r="167" spans="1:4" x14ac:dyDescent="0.2">
      <c r="A167" s="12" t="s">
        <v>937</v>
      </c>
      <c r="B167" s="12">
        <v>22413</v>
      </c>
      <c r="C167">
        <v>9.1300000000000008</v>
      </c>
      <c r="D167">
        <v>9.14</v>
      </c>
    </row>
    <row r="168" spans="1:4" x14ac:dyDescent="0.2">
      <c r="A168" s="12" t="s">
        <v>938</v>
      </c>
      <c r="B168" s="12">
        <v>22414</v>
      </c>
      <c r="C168">
        <v>9.1300000000000008</v>
      </c>
      <c r="D168">
        <v>9.14</v>
      </c>
    </row>
    <row r="169" spans="1:4" x14ac:dyDescent="0.2">
      <c r="A169" s="12" t="s">
        <v>939</v>
      </c>
      <c r="B169" s="12">
        <v>22415</v>
      </c>
      <c r="C169">
        <v>9.1300000000000008</v>
      </c>
      <c r="D169">
        <v>9.14</v>
      </c>
    </row>
    <row r="170" spans="1:4" x14ac:dyDescent="0.2">
      <c r="A170" t="s">
        <v>1089</v>
      </c>
      <c r="C170">
        <v>9.14</v>
      </c>
    </row>
    <row r="171" spans="1:4" x14ac:dyDescent="0.2">
      <c r="A171" t="s">
        <v>1090</v>
      </c>
    </row>
    <row r="172" spans="1:4" x14ac:dyDescent="0.2">
      <c r="A172" t="s">
        <v>1091</v>
      </c>
      <c r="C172">
        <v>9.1300000000000008</v>
      </c>
    </row>
    <row r="173" spans="1:4" x14ac:dyDescent="0.2">
      <c r="A173" t="s">
        <v>979</v>
      </c>
      <c r="C173">
        <v>9.1300000000000008</v>
      </c>
    </row>
    <row r="174" spans="1:4" x14ac:dyDescent="0.2">
      <c r="A174" t="s">
        <v>1092</v>
      </c>
      <c r="C174">
        <v>9.1300000000000008</v>
      </c>
    </row>
    <row r="175" spans="1:4" x14ac:dyDescent="0.2">
      <c r="A175" t="s">
        <v>1093</v>
      </c>
      <c r="C175">
        <v>9.14</v>
      </c>
    </row>
    <row r="176" spans="1:4" x14ac:dyDescent="0.2">
      <c r="A176" t="s">
        <v>1094</v>
      </c>
      <c r="C176">
        <v>9.14</v>
      </c>
    </row>
    <row r="177" spans="1:4" x14ac:dyDescent="0.2">
      <c r="A177" t="s">
        <v>1095</v>
      </c>
      <c r="C177">
        <v>9.1300000000000008</v>
      </c>
    </row>
    <row r="178" spans="1:4" x14ac:dyDescent="0.2">
      <c r="A178" t="s">
        <v>971</v>
      </c>
      <c r="C178">
        <v>9.19</v>
      </c>
    </row>
    <row r="179" spans="1:4" x14ac:dyDescent="0.2">
      <c r="A179" t="s">
        <v>972</v>
      </c>
      <c r="C179">
        <v>9.1199999999999992</v>
      </c>
    </row>
    <row r="180" spans="1:4" x14ac:dyDescent="0.2">
      <c r="A180" t="s">
        <v>973</v>
      </c>
      <c r="C180">
        <v>9.1199999999999992</v>
      </c>
    </row>
    <row r="181" spans="1:4" x14ac:dyDescent="0.2">
      <c r="A181" t="s">
        <v>974</v>
      </c>
      <c r="C181">
        <v>9.1199999999999992</v>
      </c>
    </row>
    <row r="182" spans="1:4" x14ac:dyDescent="0.2">
      <c r="A182" t="s">
        <v>975</v>
      </c>
      <c r="C182">
        <v>9.1199999999999992</v>
      </c>
    </row>
    <row r="183" spans="1:4" x14ac:dyDescent="0.2">
      <c r="A183" t="s">
        <v>976</v>
      </c>
      <c r="C183">
        <v>9.1199999999999992</v>
      </c>
    </row>
    <row r="184" spans="1:4" x14ac:dyDescent="0.2">
      <c r="A184" t="s">
        <v>977</v>
      </c>
      <c r="C184">
        <v>9.1199999999999992</v>
      </c>
    </row>
    <row r="185" spans="1:4" x14ac:dyDescent="0.2">
      <c r="A185" t="s">
        <v>968</v>
      </c>
      <c r="C185">
        <v>9.1199999999999992</v>
      </c>
    </row>
    <row r="186" spans="1:4" x14ac:dyDescent="0.2">
      <c r="A186" t="s">
        <v>962</v>
      </c>
      <c r="C186">
        <v>9.1199999999999992</v>
      </c>
    </row>
    <row r="187" spans="1:4" x14ac:dyDescent="0.2">
      <c r="A187" t="s">
        <v>1001</v>
      </c>
      <c r="C187">
        <v>9.0399999999999991</v>
      </c>
    </row>
    <row r="188" spans="1:4" x14ac:dyDescent="0.2">
      <c r="A188" t="s">
        <v>1096</v>
      </c>
      <c r="C188">
        <v>9.1199999999999992</v>
      </c>
    </row>
    <row r="189" spans="1:4" x14ac:dyDescent="0.2">
      <c r="A189" t="s">
        <v>914</v>
      </c>
      <c r="B189">
        <v>25097</v>
      </c>
      <c r="C189">
        <v>9.15</v>
      </c>
      <c r="D189">
        <v>9.15</v>
      </c>
    </row>
    <row r="190" spans="1:4" x14ac:dyDescent="0.2">
      <c r="A190" t="s">
        <v>554</v>
      </c>
      <c r="B190">
        <v>25099</v>
      </c>
      <c r="C190">
        <v>9.11</v>
      </c>
      <c r="D190">
        <v>9.14</v>
      </c>
    </row>
    <row r="191" spans="1:4" x14ac:dyDescent="0.2">
      <c r="A191" t="s">
        <v>1100</v>
      </c>
      <c r="B191">
        <v>25174</v>
      </c>
      <c r="C191">
        <v>9.14</v>
      </c>
      <c r="D191">
        <v>9.1300000000000008</v>
      </c>
    </row>
    <row r="192" spans="1:4" x14ac:dyDescent="0.2">
      <c r="A192" t="s">
        <v>1101</v>
      </c>
      <c r="B192">
        <v>25175</v>
      </c>
      <c r="C192">
        <v>9.14</v>
      </c>
      <c r="D192">
        <v>9.14</v>
      </c>
    </row>
    <row r="193" spans="1:4" x14ac:dyDescent="0.2">
      <c r="A193" t="s">
        <v>1102</v>
      </c>
      <c r="B193">
        <v>25178</v>
      </c>
      <c r="C193">
        <v>9.14</v>
      </c>
      <c r="D193">
        <v>9.1300000000000008</v>
      </c>
    </row>
    <row r="194" spans="1:4" x14ac:dyDescent="0.2">
      <c r="A194" t="s">
        <v>1103</v>
      </c>
      <c r="B194">
        <v>25179</v>
      </c>
      <c r="C194">
        <v>9.14</v>
      </c>
      <c r="D194">
        <v>9.14</v>
      </c>
    </row>
    <row r="195" spans="1:4" x14ac:dyDescent="0.2">
      <c r="A195" t="s">
        <v>1104</v>
      </c>
      <c r="B195">
        <v>25200</v>
      </c>
      <c r="C195">
        <v>9.15</v>
      </c>
      <c r="D195">
        <v>9.14</v>
      </c>
    </row>
    <row r="196" spans="1:4" x14ac:dyDescent="0.2">
      <c r="A196" t="s">
        <v>1089</v>
      </c>
      <c r="B196">
        <v>25100</v>
      </c>
      <c r="C196">
        <v>9.14</v>
      </c>
      <c r="D196">
        <v>9.14</v>
      </c>
    </row>
    <row r="197" spans="1:4" x14ac:dyDescent="0.2">
      <c r="A197" t="s">
        <v>1091</v>
      </c>
      <c r="B197">
        <v>25101</v>
      </c>
      <c r="C197">
        <v>9.1300000000000008</v>
      </c>
      <c r="D197">
        <v>9.1300000000000008</v>
      </c>
    </row>
    <row r="198" spans="1:4" x14ac:dyDescent="0.2">
      <c r="A198" t="s">
        <v>979</v>
      </c>
      <c r="B198">
        <v>25102</v>
      </c>
      <c r="C198">
        <v>9.1300000000000008</v>
      </c>
      <c r="D198">
        <v>9.1300000000000008</v>
      </c>
    </row>
    <row r="199" spans="1:4" x14ac:dyDescent="0.2">
      <c r="A199" t="s">
        <v>1092</v>
      </c>
      <c r="B199">
        <v>25103</v>
      </c>
      <c r="C199">
        <v>9.1300000000000008</v>
      </c>
      <c r="D199">
        <v>9.1300000000000008</v>
      </c>
    </row>
    <row r="200" spans="1:4" x14ac:dyDescent="0.2">
      <c r="A200" t="s">
        <v>1093</v>
      </c>
      <c r="B200">
        <v>25160</v>
      </c>
      <c r="C200">
        <v>9.14</v>
      </c>
      <c r="D200">
        <v>9.1300000000000008</v>
      </c>
    </row>
    <row r="201" spans="1:4" x14ac:dyDescent="0.2">
      <c r="A201" t="s">
        <v>1094</v>
      </c>
      <c r="B201">
        <v>25105</v>
      </c>
      <c r="C201">
        <v>9.14</v>
      </c>
      <c r="D201">
        <v>9.14</v>
      </c>
    </row>
    <row r="202" spans="1:4" x14ac:dyDescent="0.2">
      <c r="A202" t="s">
        <v>1095</v>
      </c>
      <c r="B202">
        <v>25161</v>
      </c>
      <c r="C202">
        <v>9.1300000000000008</v>
      </c>
      <c r="D202">
        <v>9.1300000000000008</v>
      </c>
    </row>
    <row r="203" spans="1:4" x14ac:dyDescent="0.2">
      <c r="A203" t="s">
        <v>972</v>
      </c>
      <c r="B203">
        <v>25162</v>
      </c>
      <c r="C203">
        <v>9.1199999999999992</v>
      </c>
      <c r="D203">
        <v>9.14</v>
      </c>
    </row>
    <row r="204" spans="1:4" x14ac:dyDescent="0.2">
      <c r="A204" t="s">
        <v>973</v>
      </c>
      <c r="B204">
        <v>25163</v>
      </c>
      <c r="C204">
        <v>9.1199999999999992</v>
      </c>
      <c r="D204">
        <v>9.14</v>
      </c>
    </row>
    <row r="205" spans="1:4" x14ac:dyDescent="0.2">
      <c r="A205" t="s">
        <v>974</v>
      </c>
      <c r="B205">
        <v>25164</v>
      </c>
      <c r="C205">
        <v>9.1199999999999992</v>
      </c>
      <c r="D205">
        <v>9.1300000000000008</v>
      </c>
    </row>
    <row r="206" spans="1:4" x14ac:dyDescent="0.2">
      <c r="A206" t="s">
        <v>975</v>
      </c>
      <c r="B206">
        <v>25165</v>
      </c>
      <c r="C206">
        <v>9.1199999999999992</v>
      </c>
      <c r="D206">
        <v>9.1300000000000008</v>
      </c>
    </row>
    <row r="207" spans="1:4" x14ac:dyDescent="0.2">
      <c r="A207" t="s">
        <v>976</v>
      </c>
      <c r="B207">
        <v>25166</v>
      </c>
      <c r="C207">
        <v>9.1199999999999992</v>
      </c>
      <c r="D207">
        <v>9.1300000000000008</v>
      </c>
    </row>
    <row r="208" spans="1:4" x14ac:dyDescent="0.2">
      <c r="A208" t="s">
        <v>977</v>
      </c>
      <c r="B208">
        <v>25167</v>
      </c>
      <c r="C208">
        <v>9.1199999999999992</v>
      </c>
      <c r="D208">
        <v>9.1300000000000008</v>
      </c>
    </row>
    <row r="209" spans="1:4" x14ac:dyDescent="0.2">
      <c r="A209" t="s">
        <v>968</v>
      </c>
      <c r="B209">
        <v>25169</v>
      </c>
      <c r="C209">
        <v>9.1199999999999992</v>
      </c>
      <c r="D209">
        <v>9.14</v>
      </c>
    </row>
    <row r="210" spans="1:4" x14ac:dyDescent="0.2">
      <c r="A210" t="s">
        <v>962</v>
      </c>
      <c r="B210">
        <v>25170</v>
      </c>
      <c r="C210">
        <v>9.1199999999999992</v>
      </c>
      <c r="D210">
        <v>9.1300000000000008</v>
      </c>
    </row>
    <row r="211" spans="1:4" x14ac:dyDescent="0.2">
      <c r="A211" t="s">
        <v>1001</v>
      </c>
      <c r="B211">
        <v>25172</v>
      </c>
      <c r="C211">
        <v>9.0399999999999991</v>
      </c>
      <c r="D211">
        <v>9.14</v>
      </c>
    </row>
    <row r="212" spans="1:4" x14ac:dyDescent="0.2">
      <c r="A212" t="s">
        <v>1096</v>
      </c>
      <c r="B212">
        <v>25173</v>
      </c>
      <c r="C212">
        <v>9.1199999999999992</v>
      </c>
      <c r="D212">
        <v>9.1300000000000008</v>
      </c>
    </row>
    <row r="213" spans="1:4" x14ac:dyDescent="0.2">
      <c r="A213" t="s">
        <v>971</v>
      </c>
      <c r="B213">
        <v>25240</v>
      </c>
      <c r="C213">
        <v>9.19</v>
      </c>
      <c r="D213">
        <v>9.16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J204" sqref="J204"/>
    </sheetView>
  </sheetViews>
  <sheetFormatPr defaultRowHeight="12.75" x14ac:dyDescent="0.2"/>
  <cols>
    <col min="1" max="1" width="16.5703125" bestFit="1" customWidth="1"/>
  </cols>
  <sheetData>
    <row r="1" spans="1:6" x14ac:dyDescent="0.2">
      <c r="A1" s="12"/>
      <c r="B1" t="s">
        <v>74</v>
      </c>
      <c r="C1" t="s">
        <v>78</v>
      </c>
      <c r="D1" t="s">
        <v>79</v>
      </c>
      <c r="E1" t="s">
        <v>80</v>
      </c>
      <c r="F1" t="s">
        <v>437</v>
      </c>
    </row>
    <row r="2" spans="1:6" x14ac:dyDescent="0.2">
      <c r="A2" s="12" t="s">
        <v>70</v>
      </c>
      <c r="B2">
        <v>4153</v>
      </c>
      <c r="C2">
        <v>0</v>
      </c>
    </row>
    <row r="3" spans="1:6" x14ac:dyDescent="0.2">
      <c r="A3" s="12" t="s">
        <v>242</v>
      </c>
      <c r="B3">
        <v>4152</v>
      </c>
      <c r="C3">
        <v>1309945</v>
      </c>
      <c r="D3">
        <v>34</v>
      </c>
      <c r="E3">
        <v>7.5</v>
      </c>
    </row>
    <row r="4" spans="1:6" x14ac:dyDescent="0.2">
      <c r="A4" s="12" t="s">
        <v>60</v>
      </c>
      <c r="B4">
        <v>4161</v>
      </c>
      <c r="C4">
        <v>1256295</v>
      </c>
      <c r="D4">
        <v>28.5</v>
      </c>
      <c r="E4">
        <v>14.6</v>
      </c>
    </row>
    <row r="5" spans="1:6" x14ac:dyDescent="0.2">
      <c r="A5" s="12" t="s">
        <v>19</v>
      </c>
      <c r="B5">
        <v>4140</v>
      </c>
      <c r="C5">
        <v>1443846</v>
      </c>
      <c r="D5">
        <v>56.2</v>
      </c>
      <c r="E5">
        <v>0.7</v>
      </c>
    </row>
    <row r="6" spans="1:6" x14ac:dyDescent="0.2">
      <c r="A6" s="12" t="s">
        <v>20</v>
      </c>
      <c r="B6">
        <v>4162</v>
      </c>
      <c r="C6">
        <v>1188010</v>
      </c>
      <c r="D6">
        <v>21.9</v>
      </c>
      <c r="E6">
        <v>3.9</v>
      </c>
    </row>
    <row r="7" spans="1:6" x14ac:dyDescent="0.2">
      <c r="A7" s="12" t="s">
        <v>21</v>
      </c>
      <c r="B7">
        <v>4163</v>
      </c>
      <c r="C7">
        <v>1511481</v>
      </c>
      <c r="D7">
        <v>12.9</v>
      </c>
      <c r="E7">
        <v>32.5</v>
      </c>
    </row>
    <row r="8" spans="1:6" x14ac:dyDescent="0.2">
      <c r="A8" s="12" t="s">
        <v>22</v>
      </c>
      <c r="B8">
        <v>4137</v>
      </c>
      <c r="C8">
        <v>1400660</v>
      </c>
      <c r="D8">
        <v>24.8</v>
      </c>
      <c r="E8">
        <v>7</v>
      </c>
    </row>
    <row r="9" spans="1:6" x14ac:dyDescent="0.2">
      <c r="A9" s="12" t="s">
        <v>59</v>
      </c>
      <c r="B9">
        <v>4135</v>
      </c>
      <c r="C9">
        <v>1208205</v>
      </c>
      <c r="D9">
        <v>20</v>
      </c>
      <c r="E9">
        <v>14.9</v>
      </c>
    </row>
    <row r="10" spans="1:6" x14ac:dyDescent="0.2">
      <c r="A10" s="12" t="s">
        <v>23</v>
      </c>
      <c r="B10">
        <v>4134</v>
      </c>
      <c r="C10">
        <v>1416783</v>
      </c>
      <c r="D10">
        <v>53.6</v>
      </c>
      <c r="E10">
        <v>0.8</v>
      </c>
    </row>
    <row r="11" spans="1:6" x14ac:dyDescent="0.2">
      <c r="A11" s="12" t="s">
        <v>24</v>
      </c>
      <c r="B11">
        <v>4164</v>
      </c>
      <c r="C11">
        <v>1124029</v>
      </c>
      <c r="D11">
        <v>21.8</v>
      </c>
      <c r="E11">
        <v>3.2</v>
      </c>
    </row>
    <row r="12" spans="1:6" x14ac:dyDescent="0.2">
      <c r="A12" s="12" t="s">
        <v>25</v>
      </c>
      <c r="B12">
        <v>4165</v>
      </c>
      <c r="C12">
        <v>1419469</v>
      </c>
      <c r="D12">
        <v>12.8</v>
      </c>
      <c r="E12">
        <v>25.4</v>
      </c>
    </row>
    <row r="13" spans="1:6" x14ac:dyDescent="0.2">
      <c r="A13" s="12" t="s">
        <v>27</v>
      </c>
      <c r="B13">
        <v>4171</v>
      </c>
      <c r="C13">
        <v>1378712</v>
      </c>
      <c r="D13">
        <v>6.4</v>
      </c>
      <c r="E13">
        <v>87.8</v>
      </c>
    </row>
    <row r="14" spans="1:6" x14ac:dyDescent="0.2">
      <c r="A14" s="12" t="s">
        <v>29</v>
      </c>
      <c r="B14">
        <v>4170</v>
      </c>
      <c r="C14">
        <v>1481193</v>
      </c>
      <c r="D14">
        <v>11.9</v>
      </c>
      <c r="E14">
        <v>29.1</v>
      </c>
    </row>
    <row r="15" spans="1:6" x14ac:dyDescent="0.2">
      <c r="A15" s="12" t="s">
        <v>174</v>
      </c>
      <c r="B15" s="12">
        <v>5423</v>
      </c>
      <c r="C15" s="12">
        <v>1545710</v>
      </c>
      <c r="D15" s="12">
        <v>22</v>
      </c>
      <c r="E15" s="12">
        <v>30.8</v>
      </c>
      <c r="F15" s="12"/>
    </row>
    <row r="16" spans="1:6" x14ac:dyDescent="0.2">
      <c r="A16" s="12" t="s">
        <v>141</v>
      </c>
      <c r="B16" s="12">
        <v>5424</v>
      </c>
      <c r="C16" s="12">
        <v>1796062</v>
      </c>
      <c r="D16" s="12">
        <v>49.4</v>
      </c>
      <c r="E16" s="12">
        <v>2.1</v>
      </c>
      <c r="F16" s="12"/>
    </row>
    <row r="17" spans="1:6" x14ac:dyDescent="0.2">
      <c r="A17" s="12" t="s">
        <v>142</v>
      </c>
      <c r="B17" s="12">
        <v>5425</v>
      </c>
      <c r="C17" s="12">
        <v>1580855</v>
      </c>
      <c r="D17" s="12">
        <v>19.7</v>
      </c>
      <c r="E17" s="12">
        <v>11.3</v>
      </c>
      <c r="F17" s="12"/>
    </row>
    <row r="18" spans="1:6" x14ac:dyDescent="0.2">
      <c r="A18" s="12" t="s">
        <v>143</v>
      </c>
      <c r="B18" s="12">
        <v>5426</v>
      </c>
      <c r="C18" s="12">
        <v>1663923</v>
      </c>
      <c r="D18" s="12">
        <v>10</v>
      </c>
      <c r="E18" s="12">
        <v>45</v>
      </c>
      <c r="F18" s="12"/>
    </row>
    <row r="19" spans="1:6" x14ac:dyDescent="0.2">
      <c r="A19" s="12" t="s">
        <v>144</v>
      </c>
      <c r="B19" s="12">
        <v>5427</v>
      </c>
      <c r="C19" s="12">
        <v>1677780</v>
      </c>
      <c r="D19" s="12">
        <v>9.6</v>
      </c>
      <c r="E19" s="12">
        <v>75</v>
      </c>
      <c r="F19" s="12"/>
    </row>
    <row r="20" spans="1:6" x14ac:dyDescent="0.2">
      <c r="A20" s="12" t="s">
        <v>145</v>
      </c>
      <c r="B20" s="12">
        <v>5428</v>
      </c>
      <c r="C20" s="12">
        <v>1630472</v>
      </c>
      <c r="D20" s="12">
        <v>5</v>
      </c>
      <c r="E20" s="12">
        <v>88.5</v>
      </c>
      <c r="F20" s="12"/>
    </row>
    <row r="21" spans="1:6" x14ac:dyDescent="0.2">
      <c r="A21" t="s">
        <v>419</v>
      </c>
      <c r="D21">
        <v>25.5</v>
      </c>
      <c r="E21">
        <v>27.4</v>
      </c>
      <c r="F21">
        <v>47.1</v>
      </c>
    </row>
    <row r="22" spans="1:6" x14ac:dyDescent="0.2">
      <c r="A22" t="s">
        <v>420</v>
      </c>
      <c r="D22">
        <v>26.7</v>
      </c>
      <c r="E22">
        <v>25.3</v>
      </c>
      <c r="F22">
        <v>47.9</v>
      </c>
    </row>
    <row r="23" spans="1:6" x14ac:dyDescent="0.2">
      <c r="A23" t="s">
        <v>343</v>
      </c>
      <c r="D23">
        <v>29.5</v>
      </c>
      <c r="E23">
        <v>26</v>
      </c>
      <c r="F23">
        <v>44.5</v>
      </c>
    </row>
    <row r="24" spans="1:6" x14ac:dyDescent="0.2">
      <c r="A24" t="s">
        <v>421</v>
      </c>
      <c r="D24">
        <v>24.9</v>
      </c>
      <c r="E24">
        <v>23.5</v>
      </c>
      <c r="F24">
        <v>51.5</v>
      </c>
    </row>
    <row r="25" spans="1:6" x14ac:dyDescent="0.2">
      <c r="A25" t="s">
        <v>422</v>
      </c>
      <c r="D25">
        <v>21.2</v>
      </c>
      <c r="E25">
        <v>24.8</v>
      </c>
      <c r="F25">
        <v>53.9</v>
      </c>
    </row>
    <row r="26" spans="1:6" x14ac:dyDescent="0.2">
      <c r="A26" t="s">
        <v>423</v>
      </c>
      <c r="D26">
        <v>23.3</v>
      </c>
      <c r="E26">
        <v>21.1</v>
      </c>
      <c r="F26">
        <v>55.6</v>
      </c>
    </row>
    <row r="27" spans="1:6" x14ac:dyDescent="0.2">
      <c r="A27" t="s">
        <v>345</v>
      </c>
      <c r="D27">
        <v>26.5</v>
      </c>
      <c r="E27">
        <v>20</v>
      </c>
      <c r="F27">
        <v>53.6</v>
      </c>
    </row>
    <row r="28" spans="1:6" x14ac:dyDescent="0.2">
      <c r="A28" t="s">
        <v>347</v>
      </c>
      <c r="D28">
        <v>24.6</v>
      </c>
      <c r="E28">
        <v>21.9</v>
      </c>
      <c r="F28">
        <v>53.5</v>
      </c>
    </row>
    <row r="29" spans="1:6" x14ac:dyDescent="0.2">
      <c r="A29" t="s">
        <v>424</v>
      </c>
      <c r="D29">
        <v>23.6</v>
      </c>
      <c r="E29">
        <v>21.5</v>
      </c>
      <c r="F29">
        <v>54.9</v>
      </c>
    </row>
    <row r="30" spans="1:6" x14ac:dyDescent="0.2">
      <c r="A30" t="s">
        <v>349</v>
      </c>
      <c r="D30">
        <v>26.3</v>
      </c>
      <c r="E30">
        <v>25.2</v>
      </c>
      <c r="F30">
        <v>48.5</v>
      </c>
    </row>
    <row r="31" spans="1:6" x14ac:dyDescent="0.2">
      <c r="A31" t="s">
        <v>351</v>
      </c>
      <c r="D31">
        <v>28.2</v>
      </c>
      <c r="E31">
        <v>25.2</v>
      </c>
      <c r="F31">
        <v>46.6</v>
      </c>
    </row>
    <row r="32" spans="1:6" x14ac:dyDescent="0.2">
      <c r="A32" t="s">
        <v>425</v>
      </c>
      <c r="D32">
        <v>24.3</v>
      </c>
      <c r="E32">
        <v>24</v>
      </c>
      <c r="F32">
        <v>51.7</v>
      </c>
    </row>
    <row r="33" spans="1:6" x14ac:dyDescent="0.2">
      <c r="A33" t="s">
        <v>426</v>
      </c>
      <c r="D33">
        <v>24.1</v>
      </c>
      <c r="E33">
        <v>21.3</v>
      </c>
      <c r="F33">
        <v>54.6</v>
      </c>
    </row>
    <row r="34" spans="1:6" x14ac:dyDescent="0.2">
      <c r="A34" t="s">
        <v>427</v>
      </c>
      <c r="D34">
        <v>25.2</v>
      </c>
      <c r="E34">
        <v>24.2</v>
      </c>
      <c r="F34">
        <v>50.6</v>
      </c>
    </row>
    <row r="35" spans="1:6" x14ac:dyDescent="0.2">
      <c r="A35" t="s">
        <v>428</v>
      </c>
      <c r="D35">
        <v>41</v>
      </c>
      <c r="E35">
        <v>17</v>
      </c>
      <c r="F35">
        <v>42</v>
      </c>
    </row>
    <row r="36" spans="1:6" x14ac:dyDescent="0.2">
      <c r="A36" t="s">
        <v>353</v>
      </c>
      <c r="D36">
        <v>28.4</v>
      </c>
      <c r="E36">
        <v>23.4</v>
      </c>
      <c r="F36">
        <v>48.3</v>
      </c>
    </row>
    <row r="37" spans="1:6" x14ac:dyDescent="0.2">
      <c r="A37" t="s">
        <v>429</v>
      </c>
      <c r="D37">
        <v>44</v>
      </c>
      <c r="E37">
        <v>17.399999999999999</v>
      </c>
      <c r="F37">
        <v>38.6</v>
      </c>
    </row>
    <row r="38" spans="1:6" x14ac:dyDescent="0.2">
      <c r="A38" t="s">
        <v>355</v>
      </c>
      <c r="D38">
        <v>47.4</v>
      </c>
      <c r="E38">
        <v>15</v>
      </c>
      <c r="F38">
        <v>37.6</v>
      </c>
    </row>
    <row r="39" spans="1:6" x14ac:dyDescent="0.2">
      <c r="A39" t="s">
        <v>357</v>
      </c>
      <c r="D39">
        <v>26</v>
      </c>
      <c r="E39">
        <v>25.1</v>
      </c>
      <c r="F39">
        <v>48.8</v>
      </c>
    </row>
    <row r="40" spans="1:6" x14ac:dyDescent="0.2">
      <c r="A40" t="s">
        <v>430</v>
      </c>
      <c r="D40">
        <v>22.3</v>
      </c>
      <c r="E40">
        <v>28</v>
      </c>
      <c r="F40">
        <v>49.7</v>
      </c>
    </row>
    <row r="41" spans="1:6" x14ac:dyDescent="0.2">
      <c r="A41" t="s">
        <v>431</v>
      </c>
      <c r="D41">
        <v>25.2</v>
      </c>
      <c r="E41">
        <v>25.2</v>
      </c>
      <c r="F41">
        <v>49.6</v>
      </c>
    </row>
    <row r="42" spans="1:6" x14ac:dyDescent="0.2">
      <c r="A42" t="s">
        <v>432</v>
      </c>
      <c r="D42">
        <v>27.3</v>
      </c>
      <c r="E42">
        <v>21.6</v>
      </c>
      <c r="F42">
        <v>51.1</v>
      </c>
    </row>
    <row r="43" spans="1:6" x14ac:dyDescent="0.2">
      <c r="A43" t="s">
        <v>359</v>
      </c>
      <c r="D43">
        <v>25.4</v>
      </c>
      <c r="E43">
        <v>21.6</v>
      </c>
      <c r="F43">
        <v>53</v>
      </c>
    </row>
    <row r="44" spans="1:6" x14ac:dyDescent="0.2">
      <c r="A44" t="s">
        <v>433</v>
      </c>
      <c r="D44">
        <v>22.1</v>
      </c>
      <c r="E44">
        <v>23.9</v>
      </c>
      <c r="F44">
        <v>54.1</v>
      </c>
    </row>
    <row r="45" spans="1:6" x14ac:dyDescent="0.2">
      <c r="A45" t="s">
        <v>434</v>
      </c>
      <c r="D45">
        <v>25.8</v>
      </c>
      <c r="E45">
        <v>24.3</v>
      </c>
      <c r="F45">
        <v>49.9</v>
      </c>
    </row>
    <row r="46" spans="1:6" x14ac:dyDescent="0.2">
      <c r="A46" t="s">
        <v>361</v>
      </c>
      <c r="D46">
        <v>22.8</v>
      </c>
      <c r="E46">
        <v>24.8</v>
      </c>
      <c r="F46">
        <v>52.5</v>
      </c>
    </row>
    <row r="47" spans="1:6" x14ac:dyDescent="0.2">
      <c r="A47" t="s">
        <v>435</v>
      </c>
      <c r="D47">
        <v>20.7</v>
      </c>
      <c r="E47">
        <v>24</v>
      </c>
      <c r="F47">
        <v>55.3</v>
      </c>
    </row>
    <row r="48" spans="1:6" x14ac:dyDescent="0.2">
      <c r="A48" t="s">
        <v>436</v>
      </c>
      <c r="D48">
        <v>24.5</v>
      </c>
      <c r="E48">
        <v>21.1</v>
      </c>
      <c r="F48">
        <v>54.3</v>
      </c>
    </row>
    <row r="49" spans="1:6" x14ac:dyDescent="0.2">
      <c r="A49" s="12" t="s">
        <v>554</v>
      </c>
      <c r="B49" s="12">
        <v>7786</v>
      </c>
      <c r="C49" s="12">
        <v>39430</v>
      </c>
      <c r="D49" s="12">
        <v>18.600000000000001</v>
      </c>
      <c r="E49" s="12">
        <v>7</v>
      </c>
      <c r="F49" s="12">
        <v>74.3</v>
      </c>
    </row>
    <row r="50" spans="1:6" x14ac:dyDescent="0.2">
      <c r="A50" s="12" t="s">
        <v>554</v>
      </c>
      <c r="B50" s="12">
        <v>7787</v>
      </c>
      <c r="C50" s="12">
        <v>2004235</v>
      </c>
      <c r="D50" s="12">
        <v>35.1</v>
      </c>
      <c r="E50" s="12">
        <v>8.9</v>
      </c>
      <c r="F50" s="12">
        <v>56</v>
      </c>
    </row>
    <row r="51" spans="1:6" x14ac:dyDescent="0.2">
      <c r="A51" s="12" t="s">
        <v>419</v>
      </c>
      <c r="B51" s="12">
        <v>7829</v>
      </c>
      <c r="C51" s="12">
        <v>1885990</v>
      </c>
      <c r="D51" s="12">
        <v>25.5</v>
      </c>
      <c r="E51" s="12">
        <v>27.4</v>
      </c>
      <c r="F51" s="12">
        <v>47.1</v>
      </c>
    </row>
    <row r="52" spans="1:6" x14ac:dyDescent="0.2">
      <c r="A52" s="12" t="s">
        <v>420</v>
      </c>
      <c r="B52" s="12">
        <v>7830</v>
      </c>
      <c r="C52" s="12">
        <v>1938085</v>
      </c>
      <c r="D52" s="12">
        <v>26.7</v>
      </c>
      <c r="E52" s="12">
        <v>25.3</v>
      </c>
      <c r="F52" s="12">
        <v>47.9</v>
      </c>
    </row>
    <row r="53" spans="1:6" x14ac:dyDescent="0.2">
      <c r="A53" s="12" t="s">
        <v>343</v>
      </c>
      <c r="B53" s="12">
        <v>7831</v>
      </c>
      <c r="C53" s="12">
        <v>1819495</v>
      </c>
      <c r="D53" s="12">
        <v>29.5</v>
      </c>
      <c r="E53" s="12">
        <v>26</v>
      </c>
      <c r="F53" s="12">
        <v>44.5</v>
      </c>
    </row>
    <row r="54" spans="1:6" x14ac:dyDescent="0.2">
      <c r="A54" s="12" t="s">
        <v>421</v>
      </c>
      <c r="B54" s="12">
        <v>7791</v>
      </c>
      <c r="C54" s="12">
        <v>1854965</v>
      </c>
      <c r="D54" s="12">
        <v>24.9</v>
      </c>
      <c r="E54" s="12">
        <v>23.5</v>
      </c>
      <c r="F54" s="12">
        <v>51.5</v>
      </c>
    </row>
    <row r="55" spans="1:6" x14ac:dyDescent="0.2">
      <c r="A55" s="12" t="s">
        <v>422</v>
      </c>
      <c r="B55" s="12">
        <v>7792</v>
      </c>
      <c r="C55" s="12">
        <v>1961210</v>
      </c>
      <c r="D55" s="12">
        <v>21.2</v>
      </c>
      <c r="E55" s="12">
        <v>24.8</v>
      </c>
      <c r="F55" s="12">
        <v>53.9</v>
      </c>
    </row>
    <row r="56" spans="1:6" x14ac:dyDescent="0.2">
      <c r="A56" s="12" t="s">
        <v>423</v>
      </c>
      <c r="B56" s="12">
        <v>7793</v>
      </c>
      <c r="C56" s="12">
        <v>1892063</v>
      </c>
      <c r="D56" s="12">
        <v>23.3</v>
      </c>
      <c r="E56" s="12">
        <v>21.1</v>
      </c>
      <c r="F56" s="12">
        <v>55.6</v>
      </c>
    </row>
    <row r="57" spans="1:6" x14ac:dyDescent="0.2">
      <c r="A57" s="12" t="s">
        <v>345</v>
      </c>
      <c r="B57" s="12">
        <v>7794</v>
      </c>
      <c r="C57" s="12">
        <v>1878825</v>
      </c>
      <c r="D57" s="12">
        <v>26.5</v>
      </c>
      <c r="E57" s="12">
        <v>20</v>
      </c>
      <c r="F57" s="12">
        <v>53.6</v>
      </c>
    </row>
    <row r="58" spans="1:6" x14ac:dyDescent="0.2">
      <c r="A58" s="12" t="s">
        <v>347</v>
      </c>
      <c r="B58" s="12">
        <v>7795</v>
      </c>
      <c r="C58" s="12">
        <v>2024257</v>
      </c>
      <c r="D58" s="12">
        <v>24.6</v>
      </c>
      <c r="E58" s="12">
        <v>21.9</v>
      </c>
      <c r="F58" s="12">
        <v>53.5</v>
      </c>
    </row>
    <row r="59" spans="1:6" x14ac:dyDescent="0.2">
      <c r="A59" s="12" t="s">
        <v>424</v>
      </c>
      <c r="B59" s="12">
        <v>7796</v>
      </c>
      <c r="C59" s="12">
        <v>1885128</v>
      </c>
      <c r="D59" s="12">
        <v>23.6</v>
      </c>
      <c r="E59" s="12">
        <v>21.5</v>
      </c>
      <c r="F59" s="12">
        <v>54.9</v>
      </c>
    </row>
    <row r="60" spans="1:6" x14ac:dyDescent="0.2">
      <c r="A60" s="12" t="s">
        <v>349</v>
      </c>
      <c r="B60" s="12">
        <v>7832</v>
      </c>
      <c r="C60" s="12">
        <v>1904354</v>
      </c>
      <c r="D60" s="12">
        <v>26.3</v>
      </c>
      <c r="E60" s="12">
        <v>25.2</v>
      </c>
      <c r="F60" s="12">
        <v>48.5</v>
      </c>
    </row>
    <row r="61" spans="1:6" x14ac:dyDescent="0.2">
      <c r="A61" s="12" t="s">
        <v>351</v>
      </c>
      <c r="B61" s="12">
        <v>7798</v>
      </c>
      <c r="C61" s="12">
        <v>1795299</v>
      </c>
      <c r="D61" s="12">
        <v>28.2</v>
      </c>
      <c r="E61" s="12">
        <v>25.2</v>
      </c>
      <c r="F61" s="12">
        <v>46.6</v>
      </c>
    </row>
    <row r="62" spans="1:6" x14ac:dyDescent="0.2">
      <c r="A62" s="12" t="s">
        <v>425</v>
      </c>
      <c r="B62" s="12">
        <v>7799</v>
      </c>
      <c r="C62" s="12">
        <v>1818640</v>
      </c>
      <c r="D62" s="12">
        <v>24.3</v>
      </c>
      <c r="E62" s="12">
        <v>24</v>
      </c>
      <c r="F62" s="12">
        <v>51.7</v>
      </c>
    </row>
    <row r="63" spans="1:6" x14ac:dyDescent="0.2">
      <c r="A63" s="12" t="s">
        <v>426</v>
      </c>
      <c r="B63" s="12">
        <v>7800</v>
      </c>
      <c r="C63" s="12">
        <v>1878907</v>
      </c>
      <c r="D63" s="12">
        <v>24.1</v>
      </c>
      <c r="E63" s="12">
        <v>21.3</v>
      </c>
      <c r="F63" s="12">
        <v>54.6</v>
      </c>
    </row>
    <row r="64" spans="1:6" x14ac:dyDescent="0.2">
      <c r="A64" s="12" t="s">
        <v>427</v>
      </c>
      <c r="B64" s="12">
        <v>7801</v>
      </c>
      <c r="C64" s="12">
        <v>1889243</v>
      </c>
      <c r="D64" s="12">
        <v>25.2</v>
      </c>
      <c r="E64" s="12">
        <v>24.2</v>
      </c>
      <c r="F64" s="12">
        <v>50.6</v>
      </c>
    </row>
    <row r="65" spans="1:6" x14ac:dyDescent="0.2">
      <c r="A65" s="12" t="s">
        <v>428</v>
      </c>
      <c r="B65" s="12">
        <v>7802</v>
      </c>
      <c r="C65" s="12">
        <v>1883531</v>
      </c>
      <c r="D65" s="12">
        <v>41</v>
      </c>
      <c r="E65" s="12">
        <v>17</v>
      </c>
      <c r="F65" s="12">
        <v>42</v>
      </c>
    </row>
    <row r="66" spans="1:6" x14ac:dyDescent="0.2">
      <c r="A66" s="12" t="s">
        <v>353</v>
      </c>
      <c r="B66" s="12">
        <v>7803</v>
      </c>
      <c r="C66" s="12">
        <v>1967887</v>
      </c>
      <c r="D66" s="12">
        <v>28.4</v>
      </c>
      <c r="E66" s="12">
        <v>23.4</v>
      </c>
      <c r="F66" s="12">
        <v>48.3</v>
      </c>
    </row>
    <row r="67" spans="1:6" x14ac:dyDescent="0.2">
      <c r="A67" s="12"/>
      <c r="B67">
        <v>9742</v>
      </c>
      <c r="C67">
        <v>61648</v>
      </c>
      <c r="D67">
        <v>22.5</v>
      </c>
      <c r="E67">
        <v>16.7</v>
      </c>
      <c r="F67">
        <v>60.7</v>
      </c>
    </row>
    <row r="68" spans="1:6" x14ac:dyDescent="0.2">
      <c r="A68" s="12"/>
      <c r="B68">
        <v>9743</v>
      </c>
      <c r="C68">
        <v>1942725</v>
      </c>
      <c r="D68">
        <v>34.5</v>
      </c>
      <c r="E68">
        <v>8.9</v>
      </c>
      <c r="F68">
        <v>56.6</v>
      </c>
    </row>
    <row r="69" spans="1:6" x14ac:dyDescent="0.2">
      <c r="A69" s="12" t="s">
        <v>381</v>
      </c>
      <c r="B69">
        <v>9757</v>
      </c>
      <c r="C69">
        <v>1755072</v>
      </c>
      <c r="D69">
        <v>26.4</v>
      </c>
      <c r="E69">
        <v>7.9</v>
      </c>
      <c r="F69">
        <v>65.7</v>
      </c>
    </row>
    <row r="70" spans="1:6" x14ac:dyDescent="0.2">
      <c r="A70" s="12" t="s">
        <v>402</v>
      </c>
      <c r="B70">
        <v>9745</v>
      </c>
      <c r="C70">
        <v>1806267</v>
      </c>
      <c r="D70">
        <v>36.1</v>
      </c>
      <c r="E70">
        <v>8.4</v>
      </c>
      <c r="F70">
        <v>55.5</v>
      </c>
    </row>
    <row r="71" spans="1:6" x14ac:dyDescent="0.2">
      <c r="A71" s="12" t="s">
        <v>404</v>
      </c>
      <c r="B71">
        <v>9758</v>
      </c>
      <c r="C71">
        <v>1728175</v>
      </c>
      <c r="D71">
        <v>30.7</v>
      </c>
      <c r="E71">
        <v>9.3000000000000007</v>
      </c>
      <c r="F71">
        <v>60</v>
      </c>
    </row>
    <row r="72" spans="1:6" x14ac:dyDescent="0.2">
      <c r="A72" s="12" t="s">
        <v>406</v>
      </c>
      <c r="B72">
        <v>9747</v>
      </c>
      <c r="C72">
        <v>1867820</v>
      </c>
      <c r="D72">
        <v>29.1</v>
      </c>
      <c r="E72">
        <v>6.1</v>
      </c>
      <c r="F72">
        <v>64.900000000000006</v>
      </c>
    </row>
    <row r="73" spans="1:6" x14ac:dyDescent="0.2">
      <c r="A73" s="12" t="s">
        <v>408</v>
      </c>
      <c r="B73">
        <v>9748</v>
      </c>
      <c r="C73">
        <v>1710336</v>
      </c>
      <c r="D73">
        <v>29.7</v>
      </c>
      <c r="E73">
        <v>5.4</v>
      </c>
      <c r="F73">
        <v>64.900000000000006</v>
      </c>
    </row>
    <row r="74" spans="1:6" x14ac:dyDescent="0.2">
      <c r="A74" s="12" t="s">
        <v>410</v>
      </c>
      <c r="B74">
        <v>9759</v>
      </c>
      <c r="C74">
        <v>1842651</v>
      </c>
      <c r="D74">
        <v>34.9</v>
      </c>
      <c r="E74">
        <v>7.8</v>
      </c>
      <c r="F74">
        <v>57.2</v>
      </c>
    </row>
    <row r="75" spans="1:6" x14ac:dyDescent="0.2">
      <c r="A75" s="12" t="s">
        <v>412</v>
      </c>
      <c r="B75">
        <v>9750</v>
      </c>
      <c r="C75">
        <v>1700160</v>
      </c>
      <c r="D75">
        <v>44</v>
      </c>
      <c r="E75">
        <v>7.1</v>
      </c>
      <c r="F75">
        <v>48.9</v>
      </c>
    </row>
    <row r="76" spans="1:6" x14ac:dyDescent="0.2">
      <c r="A76" s="12" t="s">
        <v>414</v>
      </c>
      <c r="B76">
        <v>9760</v>
      </c>
      <c r="C76">
        <v>1741504</v>
      </c>
      <c r="D76">
        <v>32.1</v>
      </c>
      <c r="E76">
        <v>7.7</v>
      </c>
      <c r="F76">
        <v>60.2</v>
      </c>
    </row>
    <row r="77" spans="1:6" x14ac:dyDescent="0.2">
      <c r="A77" s="12" t="s">
        <v>416</v>
      </c>
      <c r="B77">
        <v>9752</v>
      </c>
      <c r="C77">
        <v>1703949</v>
      </c>
      <c r="D77">
        <v>29.4</v>
      </c>
      <c r="E77">
        <v>8.5</v>
      </c>
      <c r="F77">
        <v>62.1</v>
      </c>
    </row>
    <row r="78" spans="1:6" x14ac:dyDescent="0.2">
      <c r="A78" s="12" t="s">
        <v>418</v>
      </c>
      <c r="B78">
        <v>9761</v>
      </c>
      <c r="C78">
        <v>1691642</v>
      </c>
      <c r="D78">
        <v>26</v>
      </c>
      <c r="E78">
        <v>8.6</v>
      </c>
      <c r="F78">
        <v>65.400000000000006</v>
      </c>
    </row>
    <row r="79" spans="1:6" x14ac:dyDescent="0.2">
      <c r="A79" s="12" t="s">
        <v>431</v>
      </c>
      <c r="D79">
        <v>25.2</v>
      </c>
      <c r="E79">
        <v>25.2</v>
      </c>
      <c r="F79">
        <v>49.6</v>
      </c>
    </row>
    <row r="80" spans="1:6" x14ac:dyDescent="0.2">
      <c r="A80" s="12" t="s">
        <v>429</v>
      </c>
      <c r="D80">
        <v>44</v>
      </c>
      <c r="E80">
        <v>17.399999999999999</v>
      </c>
      <c r="F80">
        <v>38.6</v>
      </c>
    </row>
    <row r="81" spans="1:6" x14ac:dyDescent="0.2">
      <c r="A81" s="12" t="s">
        <v>355</v>
      </c>
      <c r="D81">
        <v>47.4</v>
      </c>
      <c r="E81">
        <v>15</v>
      </c>
      <c r="F81">
        <v>37.6</v>
      </c>
    </row>
    <row r="82" spans="1:6" x14ac:dyDescent="0.2">
      <c r="A82" s="12" t="s">
        <v>357</v>
      </c>
      <c r="D82">
        <v>26</v>
      </c>
      <c r="E82">
        <v>25.1</v>
      </c>
      <c r="F82">
        <v>48.8</v>
      </c>
    </row>
    <row r="83" spans="1:6" x14ac:dyDescent="0.2">
      <c r="A83" s="12" t="s">
        <v>430</v>
      </c>
      <c r="D83">
        <v>22.3</v>
      </c>
      <c r="E83">
        <v>28</v>
      </c>
      <c r="F83">
        <v>49.7</v>
      </c>
    </row>
    <row r="84" spans="1:6" x14ac:dyDescent="0.2">
      <c r="A84" s="12" t="s">
        <v>432</v>
      </c>
      <c r="D84">
        <v>27.3</v>
      </c>
      <c r="E84">
        <v>21.6</v>
      </c>
      <c r="F84">
        <v>51.1</v>
      </c>
    </row>
    <row r="85" spans="1:6" x14ac:dyDescent="0.2">
      <c r="A85" s="12" t="s">
        <v>359</v>
      </c>
      <c r="D85">
        <v>25.4</v>
      </c>
      <c r="E85">
        <v>21.6</v>
      </c>
      <c r="F85">
        <v>53</v>
      </c>
    </row>
    <row r="86" spans="1:6" x14ac:dyDescent="0.2">
      <c r="A86" s="12" t="s">
        <v>433</v>
      </c>
      <c r="D86">
        <v>22.1</v>
      </c>
      <c r="E86">
        <v>23.9</v>
      </c>
      <c r="F86">
        <v>54.1</v>
      </c>
    </row>
    <row r="87" spans="1:6" x14ac:dyDescent="0.2">
      <c r="A87" s="12" t="s">
        <v>434</v>
      </c>
      <c r="D87">
        <v>25.8</v>
      </c>
      <c r="E87">
        <v>24.3</v>
      </c>
      <c r="F87">
        <v>49.9</v>
      </c>
    </row>
    <row r="88" spans="1:6" x14ac:dyDescent="0.2">
      <c r="A88" s="12" t="s">
        <v>361</v>
      </c>
      <c r="D88">
        <v>22.8</v>
      </c>
      <c r="E88">
        <v>24.8</v>
      </c>
      <c r="F88">
        <v>52.5</v>
      </c>
    </row>
    <row r="89" spans="1:6" x14ac:dyDescent="0.2">
      <c r="A89" s="12" t="s">
        <v>435</v>
      </c>
      <c r="D89">
        <v>20.7</v>
      </c>
      <c r="E89">
        <v>24</v>
      </c>
      <c r="F89">
        <v>55.3</v>
      </c>
    </row>
    <row r="90" spans="1:6" x14ac:dyDescent="0.2">
      <c r="A90" s="12" t="s">
        <v>436</v>
      </c>
      <c r="D90">
        <v>24.5</v>
      </c>
      <c r="E90">
        <v>21.1</v>
      </c>
      <c r="F90">
        <v>54.3</v>
      </c>
    </row>
    <row r="91" spans="1:6" x14ac:dyDescent="0.2">
      <c r="A91" s="12" t="s">
        <v>565</v>
      </c>
      <c r="B91">
        <v>16324</v>
      </c>
      <c r="D91">
        <v>23.7</v>
      </c>
      <c r="E91">
        <v>23.9</v>
      </c>
      <c r="F91">
        <v>52.4</v>
      </c>
    </row>
    <row r="92" spans="1:6" x14ac:dyDescent="0.2">
      <c r="A92" s="12" t="s">
        <v>566</v>
      </c>
      <c r="B92">
        <v>16325</v>
      </c>
      <c r="D92">
        <v>24.8</v>
      </c>
      <c r="E92">
        <v>24.2</v>
      </c>
      <c r="F92">
        <v>51</v>
      </c>
    </row>
    <row r="93" spans="1:6" x14ac:dyDescent="0.2">
      <c r="A93" s="12" t="s">
        <v>567</v>
      </c>
      <c r="B93">
        <v>16382</v>
      </c>
      <c r="D93">
        <v>24.3</v>
      </c>
      <c r="E93">
        <v>23.1</v>
      </c>
      <c r="F93">
        <v>52.6</v>
      </c>
    </row>
    <row r="94" spans="1:6" x14ac:dyDescent="0.2">
      <c r="A94" s="12" t="s">
        <v>568</v>
      </c>
      <c r="B94">
        <v>16327</v>
      </c>
      <c r="D94">
        <v>26.4</v>
      </c>
      <c r="E94">
        <v>22.3</v>
      </c>
      <c r="F94">
        <v>51.3</v>
      </c>
    </row>
    <row r="95" spans="1:6" x14ac:dyDescent="0.2">
      <c r="A95" s="12" t="s">
        <v>573</v>
      </c>
      <c r="B95">
        <v>16383</v>
      </c>
      <c r="D95">
        <v>21.7</v>
      </c>
      <c r="E95">
        <v>26.3</v>
      </c>
      <c r="F95">
        <v>52</v>
      </c>
    </row>
    <row r="96" spans="1:6" x14ac:dyDescent="0.2">
      <c r="A96" s="12" t="s">
        <v>574</v>
      </c>
      <c r="B96">
        <v>16384</v>
      </c>
      <c r="D96">
        <v>25.2</v>
      </c>
      <c r="E96">
        <v>23.8</v>
      </c>
      <c r="F96">
        <v>51</v>
      </c>
    </row>
    <row r="97" spans="1:6" x14ac:dyDescent="0.2">
      <c r="A97" s="12" t="s">
        <v>575</v>
      </c>
      <c r="B97">
        <v>16330</v>
      </c>
      <c r="D97">
        <v>24.2</v>
      </c>
      <c r="E97">
        <v>23.4</v>
      </c>
      <c r="F97">
        <v>52.3</v>
      </c>
    </row>
    <row r="98" spans="1:6" x14ac:dyDescent="0.2">
      <c r="A98" s="12" t="s">
        <v>576</v>
      </c>
      <c r="B98">
        <v>16331</v>
      </c>
      <c r="D98">
        <v>26.5</v>
      </c>
      <c r="E98">
        <v>22.8</v>
      </c>
      <c r="F98">
        <v>50.7</v>
      </c>
    </row>
    <row r="99" spans="1:6" x14ac:dyDescent="0.2">
      <c r="A99" s="12" t="s">
        <v>579</v>
      </c>
      <c r="B99">
        <v>16332</v>
      </c>
      <c r="D99">
        <v>21.3</v>
      </c>
      <c r="E99">
        <v>26</v>
      </c>
      <c r="F99">
        <v>52.7</v>
      </c>
    </row>
    <row r="100" spans="1:6" x14ac:dyDescent="0.2">
      <c r="A100" s="12" t="s">
        <v>580</v>
      </c>
      <c r="B100">
        <v>16333</v>
      </c>
      <c r="D100">
        <v>23.9</v>
      </c>
      <c r="E100">
        <v>24.6</v>
      </c>
      <c r="F100">
        <v>51.4</v>
      </c>
    </row>
    <row r="101" spans="1:6" x14ac:dyDescent="0.2">
      <c r="A101" s="12" t="s">
        <v>581</v>
      </c>
      <c r="B101">
        <v>16334</v>
      </c>
      <c r="D101">
        <v>24.7</v>
      </c>
      <c r="E101">
        <v>23.8</v>
      </c>
      <c r="F101">
        <v>51.5</v>
      </c>
    </row>
    <row r="102" spans="1:6" x14ac:dyDescent="0.2">
      <c r="A102" s="12" t="s">
        <v>582</v>
      </c>
      <c r="B102">
        <v>16385</v>
      </c>
      <c r="D102">
        <v>28</v>
      </c>
      <c r="E102">
        <v>20.8</v>
      </c>
      <c r="F102">
        <v>51.2</v>
      </c>
    </row>
    <row r="103" spans="1:6" x14ac:dyDescent="0.2">
      <c r="A103" s="12" t="s">
        <v>588</v>
      </c>
      <c r="B103">
        <v>16336</v>
      </c>
      <c r="D103">
        <v>25</v>
      </c>
      <c r="E103">
        <v>23.7</v>
      </c>
      <c r="F103">
        <v>51.3</v>
      </c>
    </row>
    <row r="104" spans="1:6" x14ac:dyDescent="0.2">
      <c r="A104" s="12" t="s">
        <v>594</v>
      </c>
      <c r="B104">
        <v>16340</v>
      </c>
      <c r="D104">
        <v>25.2</v>
      </c>
      <c r="E104">
        <v>21.8</v>
      </c>
      <c r="F104">
        <v>52.9</v>
      </c>
    </row>
    <row r="105" spans="1:6" x14ac:dyDescent="0.2">
      <c r="A105" s="12" t="s">
        <v>563</v>
      </c>
      <c r="B105">
        <v>16341</v>
      </c>
      <c r="D105">
        <v>23</v>
      </c>
      <c r="E105">
        <v>24.7</v>
      </c>
      <c r="F105">
        <v>52.3</v>
      </c>
    </row>
    <row r="106" spans="1:6" x14ac:dyDescent="0.2">
      <c r="A106" s="12" t="s">
        <v>583</v>
      </c>
      <c r="B106">
        <v>16343</v>
      </c>
      <c r="D106">
        <v>25.5</v>
      </c>
      <c r="E106">
        <v>22.6</v>
      </c>
      <c r="F106">
        <v>51.9</v>
      </c>
    </row>
    <row r="107" spans="1:6" x14ac:dyDescent="0.2">
      <c r="A107" s="12" t="s">
        <v>584</v>
      </c>
      <c r="B107">
        <v>16344</v>
      </c>
      <c r="D107">
        <v>24.2</v>
      </c>
      <c r="E107">
        <v>23.5</v>
      </c>
      <c r="F107">
        <v>52.3</v>
      </c>
    </row>
    <row r="108" spans="1:6" x14ac:dyDescent="0.2">
      <c r="A108" s="12" t="s">
        <v>585</v>
      </c>
      <c r="B108">
        <v>16387</v>
      </c>
      <c r="D108">
        <v>24.7</v>
      </c>
      <c r="E108">
        <v>22.1</v>
      </c>
      <c r="F108">
        <v>53.2</v>
      </c>
    </row>
    <row r="109" spans="1:6" x14ac:dyDescent="0.2">
      <c r="A109" s="12" t="s">
        <v>589</v>
      </c>
      <c r="B109">
        <v>16389</v>
      </c>
      <c r="D109">
        <v>22.5</v>
      </c>
      <c r="E109">
        <v>25.6</v>
      </c>
      <c r="F109">
        <v>51.9</v>
      </c>
    </row>
    <row r="110" spans="1:6" x14ac:dyDescent="0.2">
      <c r="A110" s="12" t="s">
        <v>590</v>
      </c>
      <c r="B110">
        <v>16390</v>
      </c>
      <c r="D110">
        <v>23.7</v>
      </c>
      <c r="E110">
        <v>23.1</v>
      </c>
      <c r="F110">
        <v>53.2</v>
      </c>
    </row>
    <row r="111" spans="1:6" x14ac:dyDescent="0.2">
      <c r="A111" s="12" t="s">
        <v>591</v>
      </c>
      <c r="B111">
        <v>16391</v>
      </c>
      <c r="D111">
        <v>23.7</v>
      </c>
      <c r="E111">
        <v>23.1</v>
      </c>
      <c r="F111">
        <v>53.2</v>
      </c>
    </row>
    <row r="112" spans="1:6" x14ac:dyDescent="0.2">
      <c r="A112" s="12" t="s">
        <v>592</v>
      </c>
      <c r="B112">
        <v>16392</v>
      </c>
      <c r="D112">
        <v>24.8</v>
      </c>
      <c r="E112">
        <v>22.5</v>
      </c>
      <c r="F112">
        <v>52.7</v>
      </c>
    </row>
    <row r="113" spans="1:6" x14ac:dyDescent="0.2">
      <c r="A113" s="12" t="s">
        <v>596</v>
      </c>
      <c r="B113">
        <v>16394</v>
      </c>
      <c r="D113">
        <v>21.6</v>
      </c>
      <c r="E113">
        <v>25.9</v>
      </c>
      <c r="F113">
        <v>52.4</v>
      </c>
    </row>
    <row r="114" spans="1:6" x14ac:dyDescent="0.2">
      <c r="A114" s="12" t="s">
        <v>597</v>
      </c>
      <c r="B114">
        <v>16395</v>
      </c>
      <c r="D114">
        <v>24.5</v>
      </c>
      <c r="E114">
        <v>23.5</v>
      </c>
      <c r="F114">
        <v>52</v>
      </c>
    </row>
    <row r="115" spans="1:6" x14ac:dyDescent="0.2">
      <c r="A115" s="12" t="s">
        <v>598</v>
      </c>
      <c r="B115">
        <v>16396</v>
      </c>
      <c r="D115">
        <v>24.3</v>
      </c>
      <c r="E115">
        <v>22.9</v>
      </c>
      <c r="F115">
        <v>52.7</v>
      </c>
    </row>
    <row r="116" spans="1:6" x14ac:dyDescent="0.2">
      <c r="A116" s="12" t="s">
        <v>599</v>
      </c>
      <c r="B116">
        <v>16397</v>
      </c>
      <c r="D116">
        <v>25.2</v>
      </c>
      <c r="E116">
        <v>21.8</v>
      </c>
      <c r="F116">
        <v>53</v>
      </c>
    </row>
    <row r="117" spans="1:6" x14ac:dyDescent="0.2">
      <c r="A117" s="12" t="s">
        <v>600</v>
      </c>
      <c r="B117">
        <v>16398</v>
      </c>
      <c r="D117">
        <v>33.299999999999997</v>
      </c>
      <c r="E117">
        <v>10.8</v>
      </c>
      <c r="F117">
        <v>55.9</v>
      </c>
    </row>
    <row r="118" spans="1:6" x14ac:dyDescent="0.2">
      <c r="A118" t="s">
        <v>853</v>
      </c>
      <c r="B118">
        <v>21944</v>
      </c>
      <c r="C118">
        <v>1641658</v>
      </c>
      <c r="D118">
        <v>29.1</v>
      </c>
      <c r="E118">
        <v>6.4</v>
      </c>
      <c r="F118">
        <v>64.5</v>
      </c>
    </row>
    <row r="119" spans="1:6" x14ac:dyDescent="0.2">
      <c r="A119" t="s">
        <v>858</v>
      </c>
      <c r="B119">
        <v>21945</v>
      </c>
      <c r="C119">
        <v>1684365</v>
      </c>
      <c r="D119">
        <v>29.2</v>
      </c>
      <c r="E119">
        <v>6.6</v>
      </c>
      <c r="F119">
        <v>64.2</v>
      </c>
    </row>
    <row r="120" spans="1:6" x14ac:dyDescent="0.2">
      <c r="A120" t="s">
        <v>859</v>
      </c>
      <c r="B120">
        <v>21946</v>
      </c>
      <c r="C120">
        <v>1704027</v>
      </c>
      <c r="D120">
        <v>28.6</v>
      </c>
      <c r="E120">
        <v>6.3</v>
      </c>
      <c r="F120">
        <v>65.099999999999994</v>
      </c>
    </row>
    <row r="121" spans="1:6" x14ac:dyDescent="0.2">
      <c r="A121" t="s">
        <v>864</v>
      </c>
      <c r="B121">
        <v>21947</v>
      </c>
      <c r="C121">
        <v>1487912</v>
      </c>
      <c r="D121">
        <v>29.1</v>
      </c>
      <c r="E121">
        <v>6.3</v>
      </c>
      <c r="F121">
        <v>64.5</v>
      </c>
    </row>
    <row r="122" spans="1:6" x14ac:dyDescent="0.2">
      <c r="A122" t="s">
        <v>865</v>
      </c>
      <c r="B122">
        <v>21948</v>
      </c>
      <c r="C122">
        <v>1663112</v>
      </c>
      <c r="D122">
        <v>28.4</v>
      </c>
      <c r="E122">
        <v>5.7</v>
      </c>
      <c r="F122">
        <v>65.900000000000006</v>
      </c>
    </row>
    <row r="123" spans="1:6" x14ac:dyDescent="0.2">
      <c r="A123" t="s">
        <v>866</v>
      </c>
      <c r="B123">
        <v>21949</v>
      </c>
      <c r="C123">
        <v>1640012</v>
      </c>
      <c r="D123">
        <v>27.7</v>
      </c>
      <c r="E123">
        <v>6.3</v>
      </c>
      <c r="F123">
        <v>66</v>
      </c>
    </row>
    <row r="124" spans="1:6" x14ac:dyDescent="0.2">
      <c r="A124" t="s">
        <v>871</v>
      </c>
      <c r="B124">
        <v>21950</v>
      </c>
      <c r="C124">
        <v>1646960</v>
      </c>
      <c r="D124">
        <v>27.7</v>
      </c>
      <c r="E124">
        <v>6.5</v>
      </c>
      <c r="F124">
        <v>65.8</v>
      </c>
    </row>
    <row r="125" spans="1:6" x14ac:dyDescent="0.2">
      <c r="A125" t="s">
        <v>872</v>
      </c>
      <c r="B125">
        <v>21951</v>
      </c>
      <c r="C125">
        <v>1643236</v>
      </c>
      <c r="D125">
        <v>27.9</v>
      </c>
      <c r="E125">
        <v>6.3</v>
      </c>
      <c r="F125">
        <v>65.8</v>
      </c>
    </row>
    <row r="126" spans="1:6" x14ac:dyDescent="0.2">
      <c r="A126" t="s">
        <v>786</v>
      </c>
      <c r="B126">
        <v>21952</v>
      </c>
      <c r="C126">
        <v>1629320</v>
      </c>
      <c r="D126">
        <v>30.5</v>
      </c>
      <c r="E126">
        <v>6.1</v>
      </c>
      <c r="F126">
        <v>63.4</v>
      </c>
    </row>
    <row r="127" spans="1:6" x14ac:dyDescent="0.2">
      <c r="A127" t="s">
        <v>873</v>
      </c>
      <c r="B127">
        <v>21839</v>
      </c>
      <c r="C127">
        <v>1729704</v>
      </c>
      <c r="D127">
        <v>28.7</v>
      </c>
      <c r="E127">
        <v>5.6</v>
      </c>
      <c r="F127">
        <v>65.8</v>
      </c>
    </row>
    <row r="128" spans="1:6" x14ac:dyDescent="0.2">
      <c r="A128" t="s">
        <v>874</v>
      </c>
      <c r="B128">
        <v>21953</v>
      </c>
      <c r="C128">
        <v>1675902</v>
      </c>
      <c r="D128">
        <v>29.5</v>
      </c>
      <c r="E128">
        <v>6.1</v>
      </c>
      <c r="F128">
        <v>64.400000000000006</v>
      </c>
    </row>
    <row r="129" spans="1:6" x14ac:dyDescent="0.2">
      <c r="A129" t="s">
        <v>875</v>
      </c>
      <c r="B129">
        <v>21954</v>
      </c>
      <c r="C129">
        <v>1641471</v>
      </c>
      <c r="D129">
        <v>28.2</v>
      </c>
      <c r="E129">
        <v>6.2</v>
      </c>
      <c r="F129">
        <v>65.599999999999994</v>
      </c>
    </row>
    <row r="130" spans="1:6" x14ac:dyDescent="0.2">
      <c r="A130" t="s">
        <v>880</v>
      </c>
      <c r="B130">
        <v>21955</v>
      </c>
      <c r="C130">
        <v>1667574</v>
      </c>
      <c r="D130">
        <v>30.1</v>
      </c>
      <c r="E130">
        <v>6.3</v>
      </c>
      <c r="F130">
        <v>63.6</v>
      </c>
    </row>
    <row r="131" spans="1:6" x14ac:dyDescent="0.2">
      <c r="A131" t="s">
        <v>881</v>
      </c>
      <c r="B131">
        <v>21956</v>
      </c>
      <c r="C131">
        <v>1644455</v>
      </c>
      <c r="D131">
        <v>28.5</v>
      </c>
      <c r="E131">
        <v>6.4</v>
      </c>
      <c r="F131">
        <v>65.099999999999994</v>
      </c>
    </row>
    <row r="132" spans="1:6" x14ac:dyDescent="0.2">
      <c r="A132" t="s">
        <v>882</v>
      </c>
      <c r="B132">
        <v>21957</v>
      </c>
      <c r="C132">
        <v>1619578</v>
      </c>
      <c r="D132">
        <v>29.5</v>
      </c>
      <c r="E132">
        <v>6.2</v>
      </c>
      <c r="F132">
        <v>64.3</v>
      </c>
    </row>
    <row r="133" spans="1:6" x14ac:dyDescent="0.2">
      <c r="A133" t="s">
        <v>883</v>
      </c>
      <c r="B133">
        <v>21845</v>
      </c>
      <c r="C133">
        <v>1596765</v>
      </c>
      <c r="D133">
        <v>27.7</v>
      </c>
      <c r="E133">
        <v>5.0999999999999996</v>
      </c>
      <c r="F133">
        <v>67.2</v>
      </c>
    </row>
    <row r="134" spans="1:6" x14ac:dyDescent="0.2">
      <c r="A134" t="s">
        <v>884</v>
      </c>
      <c r="B134">
        <v>21958</v>
      </c>
      <c r="C134">
        <v>1580646</v>
      </c>
      <c r="D134">
        <v>32</v>
      </c>
      <c r="E134">
        <v>6.2</v>
      </c>
      <c r="F134">
        <v>61.8</v>
      </c>
    </row>
    <row r="135" spans="1:6" x14ac:dyDescent="0.2">
      <c r="A135" t="s">
        <v>885</v>
      </c>
      <c r="B135">
        <v>21959</v>
      </c>
      <c r="C135">
        <v>1740578</v>
      </c>
      <c r="D135">
        <v>28.7</v>
      </c>
      <c r="E135">
        <v>5.9</v>
      </c>
      <c r="F135">
        <v>65.400000000000006</v>
      </c>
    </row>
    <row r="136" spans="1:6" x14ac:dyDescent="0.2">
      <c r="A136" t="s">
        <v>886</v>
      </c>
      <c r="B136">
        <v>21960</v>
      </c>
      <c r="C136">
        <v>1685000</v>
      </c>
      <c r="D136">
        <v>30.1</v>
      </c>
      <c r="E136">
        <v>6.1</v>
      </c>
      <c r="F136">
        <v>63.8</v>
      </c>
    </row>
    <row r="137" spans="1:6" x14ac:dyDescent="0.2">
      <c r="A137" t="s">
        <v>887</v>
      </c>
      <c r="B137">
        <v>21961</v>
      </c>
      <c r="C137">
        <v>1634014</v>
      </c>
      <c r="D137">
        <v>27.4</v>
      </c>
      <c r="E137">
        <v>6.7</v>
      </c>
      <c r="F137">
        <v>65.8</v>
      </c>
    </row>
    <row r="138" spans="1:6" x14ac:dyDescent="0.2">
      <c r="A138" t="s">
        <v>888</v>
      </c>
      <c r="B138">
        <v>21962</v>
      </c>
      <c r="C138">
        <v>1644651</v>
      </c>
      <c r="D138">
        <v>30.5</v>
      </c>
      <c r="E138">
        <v>6</v>
      </c>
      <c r="F138">
        <v>63.4</v>
      </c>
    </row>
    <row r="139" spans="1:6" x14ac:dyDescent="0.2">
      <c r="A139" t="s">
        <v>889</v>
      </c>
      <c r="B139">
        <v>21851</v>
      </c>
      <c r="C139">
        <v>1677024</v>
      </c>
      <c r="D139">
        <v>27.8</v>
      </c>
      <c r="E139">
        <v>5.2</v>
      </c>
      <c r="F139">
        <v>66.900000000000006</v>
      </c>
    </row>
    <row r="140" spans="1:6" x14ac:dyDescent="0.2">
      <c r="A140" t="s">
        <v>896</v>
      </c>
      <c r="B140">
        <v>21860</v>
      </c>
      <c r="C140">
        <v>1886857</v>
      </c>
      <c r="D140">
        <v>22.8</v>
      </c>
      <c r="E140">
        <v>10.1</v>
      </c>
      <c r="F140">
        <v>67.099999999999994</v>
      </c>
    </row>
    <row r="141" spans="1:6" x14ac:dyDescent="0.2">
      <c r="A141" t="s">
        <v>897</v>
      </c>
      <c r="B141">
        <v>21774</v>
      </c>
      <c r="C141">
        <v>1903695</v>
      </c>
      <c r="D141">
        <v>23.1</v>
      </c>
      <c r="E141">
        <v>10.1</v>
      </c>
      <c r="F141">
        <v>66.8</v>
      </c>
    </row>
    <row r="142" spans="1:6" x14ac:dyDescent="0.2">
      <c r="A142" t="s">
        <v>898</v>
      </c>
      <c r="B142">
        <v>21821</v>
      </c>
      <c r="C142">
        <v>1911892</v>
      </c>
      <c r="D142">
        <v>23.2</v>
      </c>
      <c r="E142">
        <v>9.8000000000000007</v>
      </c>
      <c r="F142">
        <v>67</v>
      </c>
    </row>
    <row r="143" spans="1:6" x14ac:dyDescent="0.2">
      <c r="A143" t="s">
        <v>899</v>
      </c>
      <c r="B143">
        <v>21822</v>
      </c>
      <c r="C143">
        <v>1539107</v>
      </c>
      <c r="D143">
        <v>23.3</v>
      </c>
      <c r="E143">
        <v>8.9</v>
      </c>
      <c r="F143">
        <v>67.8</v>
      </c>
    </row>
    <row r="144" spans="1:6" x14ac:dyDescent="0.2">
      <c r="A144" t="s">
        <v>900</v>
      </c>
      <c r="B144">
        <v>21823</v>
      </c>
      <c r="C144">
        <v>1525979</v>
      </c>
      <c r="D144">
        <v>23.9</v>
      </c>
      <c r="E144">
        <v>9.1</v>
      </c>
      <c r="F144">
        <v>67</v>
      </c>
    </row>
    <row r="145" spans="1:6" x14ac:dyDescent="0.2">
      <c r="A145" t="s">
        <v>901</v>
      </c>
      <c r="B145">
        <v>21964</v>
      </c>
      <c r="C145">
        <v>1730362</v>
      </c>
      <c r="D145">
        <v>23.6</v>
      </c>
      <c r="E145">
        <v>10.1</v>
      </c>
      <c r="F145">
        <v>66.3</v>
      </c>
    </row>
    <row r="146" spans="1:6" x14ac:dyDescent="0.2">
      <c r="A146" t="s">
        <v>902</v>
      </c>
      <c r="B146">
        <v>21862</v>
      </c>
      <c r="C146">
        <v>1867177</v>
      </c>
      <c r="D146">
        <v>22.7</v>
      </c>
      <c r="E146">
        <v>9.9</v>
      </c>
      <c r="F146">
        <v>67.400000000000006</v>
      </c>
    </row>
    <row r="147" spans="1:6" x14ac:dyDescent="0.2">
      <c r="A147" t="s">
        <v>903</v>
      </c>
      <c r="B147">
        <v>21780</v>
      </c>
      <c r="C147">
        <v>1868629</v>
      </c>
      <c r="D147">
        <v>24.1</v>
      </c>
      <c r="E147">
        <v>9.6999999999999993</v>
      </c>
      <c r="F147">
        <v>66.3</v>
      </c>
    </row>
    <row r="148" spans="1:6" x14ac:dyDescent="0.2">
      <c r="A148" t="s">
        <v>904</v>
      </c>
      <c r="B148">
        <v>21965</v>
      </c>
      <c r="C148">
        <v>1893603</v>
      </c>
      <c r="D148">
        <v>25.1</v>
      </c>
      <c r="E148">
        <v>8.9</v>
      </c>
      <c r="F148">
        <v>66</v>
      </c>
    </row>
    <row r="149" spans="1:6" x14ac:dyDescent="0.2">
      <c r="A149" t="s">
        <v>905</v>
      </c>
      <c r="B149">
        <v>21863</v>
      </c>
      <c r="C149">
        <v>1671180</v>
      </c>
      <c r="D149">
        <v>24.4</v>
      </c>
      <c r="E149">
        <v>9.8000000000000007</v>
      </c>
      <c r="F149">
        <v>65.8</v>
      </c>
    </row>
    <row r="150" spans="1:6" x14ac:dyDescent="0.2">
      <c r="A150" t="s">
        <v>906</v>
      </c>
      <c r="B150">
        <v>21864</v>
      </c>
      <c r="C150">
        <v>1672499</v>
      </c>
      <c r="D150">
        <v>24.3</v>
      </c>
      <c r="E150">
        <v>9.8000000000000007</v>
      </c>
      <c r="F150">
        <v>66</v>
      </c>
    </row>
    <row r="151" spans="1:6" x14ac:dyDescent="0.2">
      <c r="A151" t="s">
        <v>907</v>
      </c>
      <c r="B151">
        <v>21865</v>
      </c>
      <c r="C151">
        <v>1704919</v>
      </c>
      <c r="D151">
        <v>24.1</v>
      </c>
      <c r="E151">
        <v>9.8000000000000007</v>
      </c>
      <c r="F151">
        <v>66</v>
      </c>
    </row>
    <row r="152" spans="1:6" x14ac:dyDescent="0.2">
      <c r="A152" t="s">
        <v>908</v>
      </c>
      <c r="B152">
        <v>21866</v>
      </c>
      <c r="C152">
        <v>1875619</v>
      </c>
      <c r="D152">
        <v>23.7</v>
      </c>
      <c r="E152">
        <v>10</v>
      </c>
      <c r="F152">
        <v>66.3</v>
      </c>
    </row>
    <row r="153" spans="1:6" x14ac:dyDescent="0.2">
      <c r="A153" t="s">
        <v>909</v>
      </c>
      <c r="B153">
        <v>21786</v>
      </c>
      <c r="C153">
        <v>1871855</v>
      </c>
      <c r="D153">
        <v>23.5</v>
      </c>
      <c r="E153">
        <v>9.8000000000000007</v>
      </c>
      <c r="F153">
        <v>66.8</v>
      </c>
    </row>
    <row r="154" spans="1:6" x14ac:dyDescent="0.2">
      <c r="A154" t="s">
        <v>910</v>
      </c>
      <c r="B154">
        <v>21787</v>
      </c>
      <c r="C154">
        <v>1895247</v>
      </c>
      <c r="D154">
        <v>23.4</v>
      </c>
      <c r="E154">
        <v>9.6999999999999993</v>
      </c>
      <c r="F154">
        <v>66.900000000000006</v>
      </c>
    </row>
    <row r="155" spans="1:6" x14ac:dyDescent="0.2">
      <c r="A155" t="s">
        <v>911</v>
      </c>
      <c r="B155">
        <v>21867</v>
      </c>
      <c r="C155">
        <v>1918740</v>
      </c>
      <c r="D155">
        <v>23.4</v>
      </c>
      <c r="E155">
        <v>10.1</v>
      </c>
      <c r="F155">
        <v>66.400000000000006</v>
      </c>
    </row>
    <row r="156" spans="1:6" x14ac:dyDescent="0.2">
      <c r="A156" t="s">
        <v>912</v>
      </c>
      <c r="B156">
        <v>21828</v>
      </c>
      <c r="C156">
        <v>1569422</v>
      </c>
      <c r="D156">
        <v>23.6</v>
      </c>
      <c r="E156">
        <v>8.9</v>
      </c>
      <c r="F156">
        <v>67.5</v>
      </c>
    </row>
    <row r="157" spans="1:6" x14ac:dyDescent="0.2">
      <c r="A157" t="s">
        <v>913</v>
      </c>
      <c r="B157">
        <v>21829</v>
      </c>
      <c r="C157">
        <v>1544315</v>
      </c>
      <c r="D157">
        <v>24.4</v>
      </c>
      <c r="E157">
        <v>8.8000000000000007</v>
      </c>
      <c r="F157">
        <v>66.8</v>
      </c>
    </row>
    <row r="158" spans="1:6" x14ac:dyDescent="0.2">
      <c r="A158" t="s">
        <v>914</v>
      </c>
      <c r="B158">
        <v>22303</v>
      </c>
      <c r="C158">
        <v>49182</v>
      </c>
      <c r="D158">
        <v>26.1</v>
      </c>
      <c r="E158">
        <v>10.7</v>
      </c>
      <c r="F158">
        <v>63.2</v>
      </c>
    </row>
    <row r="159" spans="1:6" x14ac:dyDescent="0.2">
      <c r="A159" t="s">
        <v>554</v>
      </c>
      <c r="B159">
        <v>22360</v>
      </c>
      <c r="C159">
        <v>1977584</v>
      </c>
      <c r="D159">
        <v>36</v>
      </c>
      <c r="E159">
        <v>8.9</v>
      </c>
      <c r="F159">
        <v>55.1</v>
      </c>
    </row>
    <row r="160" spans="1:6" x14ac:dyDescent="0.2">
      <c r="A160" t="s">
        <v>915</v>
      </c>
      <c r="B160">
        <v>22353</v>
      </c>
      <c r="C160">
        <v>1967927</v>
      </c>
      <c r="D160">
        <v>36</v>
      </c>
      <c r="E160">
        <v>9.1999999999999993</v>
      </c>
      <c r="F160">
        <v>54.8</v>
      </c>
    </row>
    <row r="161" spans="1:6" x14ac:dyDescent="0.2">
      <c r="A161" t="s">
        <v>836</v>
      </c>
      <c r="B161">
        <v>22381</v>
      </c>
      <c r="C161">
        <v>1665394</v>
      </c>
      <c r="D161">
        <v>24</v>
      </c>
      <c r="E161">
        <v>19.899999999999999</v>
      </c>
      <c r="F161">
        <v>56.1</v>
      </c>
    </row>
    <row r="162" spans="1:6" x14ac:dyDescent="0.2">
      <c r="A162" t="s">
        <v>837</v>
      </c>
      <c r="B162">
        <v>22382</v>
      </c>
      <c r="C162">
        <v>1681175</v>
      </c>
      <c r="D162">
        <v>24.1</v>
      </c>
      <c r="E162">
        <v>19.899999999999999</v>
      </c>
      <c r="F162">
        <v>56</v>
      </c>
    </row>
    <row r="163" spans="1:6" x14ac:dyDescent="0.2">
      <c r="A163" t="s">
        <v>823</v>
      </c>
      <c r="B163">
        <v>22328</v>
      </c>
      <c r="C163">
        <v>1647742</v>
      </c>
      <c r="D163">
        <v>30.9</v>
      </c>
      <c r="E163">
        <v>3.1</v>
      </c>
      <c r="F163">
        <v>66</v>
      </c>
    </row>
    <row r="164" spans="1:6" x14ac:dyDescent="0.2">
      <c r="A164" t="s">
        <v>824</v>
      </c>
      <c r="B164">
        <v>22383</v>
      </c>
      <c r="C164">
        <v>1630242</v>
      </c>
      <c r="D164">
        <v>16.8</v>
      </c>
      <c r="E164">
        <v>14.3</v>
      </c>
      <c r="F164">
        <v>68.900000000000006</v>
      </c>
    </row>
    <row r="165" spans="1:6" x14ac:dyDescent="0.2">
      <c r="A165" t="s">
        <v>829</v>
      </c>
      <c r="B165">
        <v>22402</v>
      </c>
      <c r="C165">
        <v>1640265</v>
      </c>
      <c r="D165">
        <v>30.1</v>
      </c>
      <c r="E165">
        <v>3.1</v>
      </c>
      <c r="F165">
        <v>66.8</v>
      </c>
    </row>
    <row r="166" spans="1:6" x14ac:dyDescent="0.2">
      <c r="A166" t="s">
        <v>830</v>
      </c>
      <c r="B166">
        <v>22403</v>
      </c>
      <c r="C166">
        <v>1733565</v>
      </c>
      <c r="D166">
        <v>15.6</v>
      </c>
      <c r="E166">
        <v>17.899999999999999</v>
      </c>
      <c r="F166">
        <v>66.5</v>
      </c>
    </row>
    <row r="167" spans="1:6" x14ac:dyDescent="0.2">
      <c r="A167" t="s">
        <v>690</v>
      </c>
      <c r="B167">
        <v>22335</v>
      </c>
      <c r="C167">
        <v>1572450</v>
      </c>
      <c r="D167">
        <v>33.1</v>
      </c>
      <c r="E167">
        <v>3</v>
      </c>
      <c r="F167">
        <v>63.9</v>
      </c>
    </row>
    <row r="168" spans="1:6" x14ac:dyDescent="0.2">
      <c r="A168" t="s">
        <v>812</v>
      </c>
      <c r="B168">
        <v>22405</v>
      </c>
      <c r="C168">
        <v>1605816</v>
      </c>
      <c r="D168">
        <v>24.1</v>
      </c>
      <c r="E168">
        <v>5.0999999999999996</v>
      </c>
      <c r="F168">
        <v>70.8</v>
      </c>
    </row>
    <row r="169" spans="1:6" x14ac:dyDescent="0.2">
      <c r="A169" t="s">
        <v>813</v>
      </c>
      <c r="B169">
        <v>22406</v>
      </c>
      <c r="C169">
        <v>1710482</v>
      </c>
      <c r="D169">
        <v>18.7</v>
      </c>
      <c r="E169">
        <v>8.3000000000000007</v>
      </c>
      <c r="F169">
        <v>73</v>
      </c>
    </row>
    <row r="170" spans="1:6" x14ac:dyDescent="0.2">
      <c r="A170" t="s">
        <v>815</v>
      </c>
      <c r="B170">
        <v>22408</v>
      </c>
      <c r="C170">
        <v>1633865</v>
      </c>
      <c r="D170">
        <v>33</v>
      </c>
      <c r="E170">
        <v>3.8</v>
      </c>
      <c r="F170">
        <v>63.2</v>
      </c>
    </row>
    <row r="171" spans="1:6" x14ac:dyDescent="0.2">
      <c r="A171" t="s">
        <v>816</v>
      </c>
      <c r="B171">
        <v>22409</v>
      </c>
      <c r="C171">
        <v>1710600</v>
      </c>
      <c r="D171">
        <v>26.4</v>
      </c>
      <c r="E171">
        <v>5.9</v>
      </c>
      <c r="F171">
        <v>67.7</v>
      </c>
    </row>
    <row r="172" spans="1:6" x14ac:dyDescent="0.2">
      <c r="A172" t="s">
        <v>817</v>
      </c>
      <c r="B172">
        <v>22410</v>
      </c>
      <c r="C172">
        <v>1745839</v>
      </c>
      <c r="D172">
        <v>21.8</v>
      </c>
      <c r="E172">
        <v>7.3</v>
      </c>
      <c r="F172">
        <v>71</v>
      </c>
    </row>
    <row r="173" spans="1:6" x14ac:dyDescent="0.2">
      <c r="A173" t="s">
        <v>827</v>
      </c>
      <c r="B173">
        <v>22416</v>
      </c>
      <c r="C173">
        <v>1712972</v>
      </c>
      <c r="D173">
        <v>31.1</v>
      </c>
      <c r="E173">
        <v>40.200000000000003</v>
      </c>
      <c r="F173">
        <v>28.7</v>
      </c>
    </row>
    <row r="174" spans="1:6" x14ac:dyDescent="0.2">
      <c r="A174" t="s">
        <v>828</v>
      </c>
      <c r="B174">
        <v>22417</v>
      </c>
      <c r="C174">
        <v>1598075</v>
      </c>
      <c r="D174">
        <v>34.200000000000003</v>
      </c>
      <c r="E174">
        <v>44.2</v>
      </c>
      <c r="F174">
        <v>21.6</v>
      </c>
    </row>
    <row r="175" spans="1:6" x14ac:dyDescent="0.2">
      <c r="A175" t="s">
        <v>832</v>
      </c>
      <c r="B175">
        <v>22418</v>
      </c>
      <c r="C175">
        <v>1720089</v>
      </c>
      <c r="D175">
        <v>21.8</v>
      </c>
      <c r="E175">
        <v>39.1</v>
      </c>
      <c r="F175">
        <v>39.1</v>
      </c>
    </row>
    <row r="176" spans="1:6" x14ac:dyDescent="0.2">
      <c r="A176" t="s">
        <v>916</v>
      </c>
      <c r="B176">
        <v>22361</v>
      </c>
      <c r="C176">
        <v>1665197</v>
      </c>
      <c r="D176">
        <v>23</v>
      </c>
      <c r="E176">
        <v>19.8</v>
      </c>
      <c r="F176">
        <v>57.2</v>
      </c>
    </row>
    <row r="177" spans="1:6" x14ac:dyDescent="0.2">
      <c r="A177" t="s">
        <v>917</v>
      </c>
      <c r="B177">
        <v>22362</v>
      </c>
      <c r="C177">
        <v>1673583</v>
      </c>
      <c r="D177">
        <v>23.8</v>
      </c>
      <c r="E177">
        <v>19.7</v>
      </c>
      <c r="F177">
        <v>56.5</v>
      </c>
    </row>
    <row r="178" spans="1:6" x14ac:dyDescent="0.2">
      <c r="A178" t="s">
        <v>918</v>
      </c>
      <c r="B178">
        <v>22363</v>
      </c>
      <c r="C178">
        <v>1662157</v>
      </c>
      <c r="D178">
        <v>24.3</v>
      </c>
      <c r="E178">
        <v>19.7</v>
      </c>
      <c r="F178">
        <v>56</v>
      </c>
    </row>
    <row r="179" spans="1:6" x14ac:dyDescent="0.2">
      <c r="A179" t="s">
        <v>919</v>
      </c>
      <c r="B179">
        <v>22364</v>
      </c>
      <c r="C179">
        <v>1548646</v>
      </c>
      <c r="D179">
        <v>24.2</v>
      </c>
      <c r="E179">
        <v>19.899999999999999</v>
      </c>
      <c r="F179">
        <v>55.9</v>
      </c>
    </row>
    <row r="180" spans="1:6" x14ac:dyDescent="0.2">
      <c r="A180" t="s">
        <v>920</v>
      </c>
      <c r="B180">
        <v>22365</v>
      </c>
      <c r="C180">
        <v>1607240</v>
      </c>
      <c r="D180">
        <v>25.2</v>
      </c>
      <c r="E180">
        <v>19.7</v>
      </c>
      <c r="F180">
        <v>55.1</v>
      </c>
    </row>
    <row r="181" spans="1:6" x14ac:dyDescent="0.2">
      <c r="A181" t="s">
        <v>921</v>
      </c>
      <c r="B181">
        <v>22366</v>
      </c>
      <c r="C181">
        <v>1626129</v>
      </c>
      <c r="D181">
        <v>24.1</v>
      </c>
      <c r="E181">
        <v>19.600000000000001</v>
      </c>
      <c r="F181">
        <v>56.3</v>
      </c>
    </row>
    <row r="182" spans="1:6" x14ac:dyDescent="0.2">
      <c r="A182" t="s">
        <v>922</v>
      </c>
      <c r="B182">
        <v>22367</v>
      </c>
      <c r="C182">
        <v>1683759</v>
      </c>
      <c r="D182">
        <v>28.3</v>
      </c>
      <c r="E182">
        <v>6.3</v>
      </c>
      <c r="F182">
        <v>65.5</v>
      </c>
    </row>
    <row r="183" spans="1:6" x14ac:dyDescent="0.2">
      <c r="A183" t="s">
        <v>923</v>
      </c>
      <c r="B183">
        <v>22368</v>
      </c>
      <c r="C183">
        <v>1737887</v>
      </c>
      <c r="D183">
        <v>28.8</v>
      </c>
      <c r="E183">
        <v>6.4</v>
      </c>
      <c r="F183">
        <v>64.8</v>
      </c>
    </row>
    <row r="184" spans="1:6" x14ac:dyDescent="0.2">
      <c r="A184" t="s">
        <v>924</v>
      </c>
      <c r="B184">
        <v>22369</v>
      </c>
      <c r="C184">
        <v>1646365</v>
      </c>
      <c r="D184">
        <v>28.3</v>
      </c>
      <c r="E184">
        <v>6.3</v>
      </c>
      <c r="F184">
        <v>65.400000000000006</v>
      </c>
    </row>
    <row r="185" spans="1:6" x14ac:dyDescent="0.2">
      <c r="A185" t="s">
        <v>925</v>
      </c>
      <c r="B185">
        <v>22370</v>
      </c>
      <c r="C185">
        <v>1665173</v>
      </c>
      <c r="D185">
        <v>28.1</v>
      </c>
      <c r="E185">
        <v>6.2</v>
      </c>
      <c r="F185">
        <v>65.7</v>
      </c>
    </row>
    <row r="186" spans="1:6" x14ac:dyDescent="0.2">
      <c r="A186" t="s">
        <v>926</v>
      </c>
      <c r="B186">
        <v>22371</v>
      </c>
      <c r="C186">
        <v>1646857</v>
      </c>
      <c r="D186">
        <v>27.9</v>
      </c>
      <c r="E186">
        <v>6.3</v>
      </c>
      <c r="F186">
        <v>65.8</v>
      </c>
    </row>
    <row r="187" spans="1:6" x14ac:dyDescent="0.2">
      <c r="A187" t="s">
        <v>927</v>
      </c>
      <c r="B187">
        <v>22372</v>
      </c>
      <c r="C187">
        <v>1660791</v>
      </c>
      <c r="D187">
        <v>28.2</v>
      </c>
      <c r="E187">
        <v>6.3</v>
      </c>
      <c r="F187">
        <v>65.599999999999994</v>
      </c>
    </row>
    <row r="188" spans="1:6" x14ac:dyDescent="0.2">
      <c r="A188" t="s">
        <v>928</v>
      </c>
      <c r="B188">
        <v>22373</v>
      </c>
      <c r="C188">
        <v>1860437</v>
      </c>
      <c r="D188">
        <v>29.2</v>
      </c>
      <c r="E188">
        <v>6.6</v>
      </c>
      <c r="F188">
        <v>64.2</v>
      </c>
    </row>
    <row r="189" spans="1:6" x14ac:dyDescent="0.2">
      <c r="A189" t="s">
        <v>929</v>
      </c>
      <c r="B189">
        <v>22374</v>
      </c>
      <c r="C189">
        <v>1963097</v>
      </c>
      <c r="D189">
        <v>30.1</v>
      </c>
      <c r="E189">
        <v>6.1</v>
      </c>
      <c r="F189">
        <v>63.8</v>
      </c>
    </row>
    <row r="190" spans="1:6" x14ac:dyDescent="0.2">
      <c r="A190" t="s">
        <v>930</v>
      </c>
      <c r="B190">
        <v>22375</v>
      </c>
      <c r="C190">
        <v>1900009</v>
      </c>
      <c r="D190">
        <v>31.9</v>
      </c>
      <c r="E190">
        <v>6.1</v>
      </c>
      <c r="F190">
        <v>61.9</v>
      </c>
    </row>
    <row r="191" spans="1:6" x14ac:dyDescent="0.2">
      <c r="A191" t="s">
        <v>931</v>
      </c>
      <c r="B191">
        <v>22376</v>
      </c>
      <c r="C191">
        <v>1736806</v>
      </c>
      <c r="D191">
        <v>24.3</v>
      </c>
      <c r="E191">
        <v>19.600000000000001</v>
      </c>
      <c r="F191">
        <v>56.1</v>
      </c>
    </row>
    <row r="192" spans="1:6" x14ac:dyDescent="0.2">
      <c r="A192" t="s">
        <v>932</v>
      </c>
      <c r="B192">
        <v>22377</v>
      </c>
      <c r="C192">
        <v>1539689</v>
      </c>
      <c r="D192">
        <v>25.4</v>
      </c>
      <c r="E192">
        <v>16.8</v>
      </c>
      <c r="F192">
        <v>57.8</v>
      </c>
    </row>
    <row r="193" spans="1:6" x14ac:dyDescent="0.2">
      <c r="A193" t="s">
        <v>933</v>
      </c>
      <c r="B193">
        <v>22378</v>
      </c>
      <c r="C193">
        <v>1626958</v>
      </c>
      <c r="D193">
        <v>28.6</v>
      </c>
      <c r="E193">
        <v>6.5</v>
      </c>
      <c r="F193">
        <v>64.8</v>
      </c>
    </row>
    <row r="194" spans="1:6" x14ac:dyDescent="0.2">
      <c r="A194" t="s">
        <v>934</v>
      </c>
      <c r="B194">
        <v>22379</v>
      </c>
      <c r="C194">
        <v>1544478</v>
      </c>
      <c r="D194">
        <v>28.4</v>
      </c>
      <c r="E194">
        <v>6.1</v>
      </c>
      <c r="F194">
        <v>65.5</v>
      </c>
    </row>
    <row r="195" spans="1:6" x14ac:dyDescent="0.2">
      <c r="A195" t="s">
        <v>935</v>
      </c>
      <c r="B195">
        <v>22420</v>
      </c>
      <c r="C195">
        <v>1830078</v>
      </c>
      <c r="D195">
        <v>30.1</v>
      </c>
      <c r="E195">
        <v>6.4</v>
      </c>
      <c r="F195">
        <v>63.4</v>
      </c>
    </row>
    <row r="196" spans="1:6" x14ac:dyDescent="0.2">
      <c r="A196" t="s">
        <v>936</v>
      </c>
      <c r="B196">
        <v>22412</v>
      </c>
      <c r="C196">
        <v>1541482</v>
      </c>
      <c r="D196">
        <v>23.3</v>
      </c>
      <c r="E196">
        <v>19.8</v>
      </c>
      <c r="F196">
        <v>56.9</v>
      </c>
    </row>
    <row r="197" spans="1:6" x14ac:dyDescent="0.2">
      <c r="A197" t="s">
        <v>937</v>
      </c>
      <c r="B197">
        <v>22413</v>
      </c>
      <c r="C197">
        <v>1586780</v>
      </c>
      <c r="D197">
        <v>25</v>
      </c>
      <c r="E197">
        <v>18.7</v>
      </c>
      <c r="F197">
        <v>56.3</v>
      </c>
    </row>
    <row r="198" spans="1:6" x14ac:dyDescent="0.2">
      <c r="A198" t="s">
        <v>938</v>
      </c>
      <c r="B198">
        <v>22414</v>
      </c>
      <c r="C198">
        <v>1644247</v>
      </c>
      <c r="D198">
        <v>24.7</v>
      </c>
      <c r="E198">
        <v>19.600000000000001</v>
      </c>
      <c r="F198">
        <v>55.6</v>
      </c>
    </row>
    <row r="199" spans="1:6" x14ac:dyDescent="0.2">
      <c r="A199" t="s">
        <v>939</v>
      </c>
      <c r="B199">
        <v>22415</v>
      </c>
      <c r="C199">
        <v>1707674</v>
      </c>
      <c r="D199">
        <v>24.9</v>
      </c>
      <c r="E199">
        <v>19.399999999999999</v>
      </c>
      <c r="F199">
        <v>55.7</v>
      </c>
    </row>
    <row r="200" spans="1:6" x14ac:dyDescent="0.2">
      <c r="A200" t="s">
        <v>914</v>
      </c>
      <c r="B200">
        <v>25097</v>
      </c>
      <c r="F200">
        <v>100</v>
      </c>
    </row>
    <row r="201" spans="1:6" x14ac:dyDescent="0.2">
      <c r="A201" t="s">
        <v>554</v>
      </c>
      <c r="B201">
        <v>25099</v>
      </c>
      <c r="D201">
        <v>35.799999999999997</v>
      </c>
      <c r="E201">
        <v>8.9</v>
      </c>
      <c r="F201">
        <v>55.3</v>
      </c>
    </row>
    <row r="202" spans="1:6" x14ac:dyDescent="0.2">
      <c r="A202" t="s">
        <v>1100</v>
      </c>
      <c r="B202">
        <v>25174</v>
      </c>
      <c r="D202">
        <v>18.7</v>
      </c>
      <c r="E202">
        <v>20.8</v>
      </c>
      <c r="F202">
        <v>60.5</v>
      </c>
    </row>
    <row r="203" spans="1:6" x14ac:dyDescent="0.2">
      <c r="A203" t="s">
        <v>1101</v>
      </c>
      <c r="B203">
        <v>25175</v>
      </c>
      <c r="D203">
        <v>16</v>
      </c>
      <c r="E203">
        <v>21.6</v>
      </c>
      <c r="F203">
        <v>62.4</v>
      </c>
    </row>
    <row r="204" spans="1:6" x14ac:dyDescent="0.2">
      <c r="A204" t="s">
        <v>1102</v>
      </c>
      <c r="B204">
        <v>25178</v>
      </c>
      <c r="D204">
        <v>21.4</v>
      </c>
      <c r="E204">
        <v>20.100000000000001</v>
      </c>
      <c r="F204">
        <v>58.5</v>
      </c>
    </row>
    <row r="205" spans="1:6" x14ac:dyDescent="0.2">
      <c r="A205" t="s">
        <v>1103</v>
      </c>
      <c r="B205">
        <v>25179</v>
      </c>
      <c r="D205">
        <v>25</v>
      </c>
      <c r="E205">
        <v>22.8</v>
      </c>
      <c r="F205">
        <v>52.2</v>
      </c>
    </row>
    <row r="206" spans="1:6" x14ac:dyDescent="0.2">
      <c r="A206" t="s">
        <v>1104</v>
      </c>
      <c r="B206">
        <v>25200</v>
      </c>
      <c r="D206">
        <v>20.399999999999999</v>
      </c>
      <c r="E206">
        <v>23</v>
      </c>
      <c r="F206">
        <v>56.6</v>
      </c>
    </row>
    <row r="207" spans="1:6" x14ac:dyDescent="0.2">
      <c r="A207" t="s">
        <v>1089</v>
      </c>
      <c r="B207">
        <v>25100</v>
      </c>
      <c r="D207">
        <v>24.5</v>
      </c>
      <c r="E207">
        <v>19</v>
      </c>
      <c r="F207">
        <v>56.5</v>
      </c>
    </row>
    <row r="208" spans="1:6" x14ac:dyDescent="0.2">
      <c r="A208" t="s">
        <v>1091</v>
      </c>
      <c r="B208">
        <v>25101</v>
      </c>
      <c r="D208">
        <v>24</v>
      </c>
      <c r="E208">
        <v>19</v>
      </c>
      <c r="F208">
        <v>57</v>
      </c>
    </row>
    <row r="209" spans="1:6" x14ac:dyDescent="0.2">
      <c r="A209" t="s">
        <v>979</v>
      </c>
      <c r="B209">
        <v>25102</v>
      </c>
      <c r="D209">
        <v>24.4</v>
      </c>
      <c r="E209">
        <v>18.8</v>
      </c>
      <c r="F209">
        <v>56.8</v>
      </c>
    </row>
    <row r="210" spans="1:6" x14ac:dyDescent="0.2">
      <c r="A210" t="s">
        <v>1092</v>
      </c>
      <c r="B210">
        <v>25103</v>
      </c>
      <c r="D210">
        <v>22.9</v>
      </c>
      <c r="E210">
        <v>23.7</v>
      </c>
      <c r="F210">
        <v>53.4</v>
      </c>
    </row>
    <row r="211" spans="1:6" x14ac:dyDescent="0.2">
      <c r="A211" t="s">
        <v>1093</v>
      </c>
      <c r="B211">
        <v>25160</v>
      </c>
      <c r="D211">
        <v>23.3</v>
      </c>
      <c r="E211">
        <v>23.6</v>
      </c>
      <c r="F211">
        <v>53.1</v>
      </c>
    </row>
    <row r="212" spans="1:6" x14ac:dyDescent="0.2">
      <c r="A212" t="s">
        <v>1094</v>
      </c>
      <c r="B212">
        <v>25105</v>
      </c>
      <c r="D212">
        <v>23.7</v>
      </c>
      <c r="E212">
        <v>24</v>
      </c>
      <c r="F212">
        <v>52.2</v>
      </c>
    </row>
    <row r="213" spans="1:6" x14ac:dyDescent="0.2">
      <c r="A213" t="s">
        <v>1095</v>
      </c>
      <c r="B213">
        <v>25161</v>
      </c>
      <c r="D213">
        <v>23.6</v>
      </c>
      <c r="E213">
        <v>24.4</v>
      </c>
      <c r="F213">
        <v>52</v>
      </c>
    </row>
    <row r="214" spans="1:6" x14ac:dyDescent="0.2">
      <c r="A214" t="s">
        <v>972</v>
      </c>
      <c r="B214">
        <v>25162</v>
      </c>
      <c r="D214">
        <v>28.4</v>
      </c>
      <c r="E214">
        <v>6</v>
      </c>
      <c r="F214">
        <v>65.599999999999994</v>
      </c>
    </row>
    <row r="215" spans="1:6" x14ac:dyDescent="0.2">
      <c r="A215" t="s">
        <v>973</v>
      </c>
      <c r="B215">
        <v>25163</v>
      </c>
      <c r="D215">
        <v>28.3</v>
      </c>
      <c r="E215">
        <v>6.4</v>
      </c>
      <c r="F215">
        <v>65.400000000000006</v>
      </c>
    </row>
    <row r="216" spans="1:6" x14ac:dyDescent="0.2">
      <c r="A216" t="s">
        <v>974</v>
      </c>
      <c r="B216">
        <v>25164</v>
      </c>
      <c r="D216">
        <v>28.4</v>
      </c>
      <c r="E216">
        <v>6.2</v>
      </c>
      <c r="F216">
        <v>65.400000000000006</v>
      </c>
    </row>
    <row r="217" spans="1:6" x14ac:dyDescent="0.2">
      <c r="A217" t="s">
        <v>975</v>
      </c>
      <c r="B217">
        <v>25165</v>
      </c>
      <c r="D217">
        <v>29.3</v>
      </c>
      <c r="E217">
        <v>5.8</v>
      </c>
      <c r="F217">
        <v>64.900000000000006</v>
      </c>
    </row>
    <row r="218" spans="1:6" x14ac:dyDescent="0.2">
      <c r="A218" t="s">
        <v>976</v>
      </c>
      <c r="B218">
        <v>25166</v>
      </c>
      <c r="D218">
        <v>29.8</v>
      </c>
      <c r="E218">
        <v>5.8</v>
      </c>
      <c r="F218">
        <v>64.400000000000006</v>
      </c>
    </row>
    <row r="219" spans="1:6" x14ac:dyDescent="0.2">
      <c r="A219" t="s">
        <v>977</v>
      </c>
      <c r="B219">
        <v>25167</v>
      </c>
      <c r="D219">
        <v>28.9</v>
      </c>
      <c r="E219">
        <v>5.9</v>
      </c>
      <c r="F219">
        <v>65.2</v>
      </c>
    </row>
    <row r="220" spans="1:6" x14ac:dyDescent="0.2">
      <c r="A220" t="s">
        <v>968</v>
      </c>
      <c r="B220">
        <v>25169</v>
      </c>
      <c r="D220">
        <v>29.8</v>
      </c>
      <c r="E220">
        <v>6.1</v>
      </c>
      <c r="F220">
        <v>64</v>
      </c>
    </row>
    <row r="221" spans="1:6" x14ac:dyDescent="0.2">
      <c r="A221" t="s">
        <v>962</v>
      </c>
      <c r="B221">
        <v>25170</v>
      </c>
      <c r="D221">
        <v>28.2</v>
      </c>
      <c r="E221">
        <v>6</v>
      </c>
      <c r="F221">
        <v>65.8</v>
      </c>
    </row>
    <row r="222" spans="1:6" x14ac:dyDescent="0.2">
      <c r="A222" t="s">
        <v>1001</v>
      </c>
      <c r="B222">
        <v>25172</v>
      </c>
      <c r="D222">
        <v>71.099999999999994</v>
      </c>
      <c r="E222">
        <v>1.2</v>
      </c>
      <c r="F222">
        <v>27.7</v>
      </c>
    </row>
    <row r="223" spans="1:6" x14ac:dyDescent="0.2">
      <c r="A223" t="s">
        <v>1096</v>
      </c>
      <c r="B223">
        <v>25173</v>
      </c>
      <c r="D223">
        <v>29</v>
      </c>
      <c r="E223">
        <v>6</v>
      </c>
      <c r="F223">
        <v>65</v>
      </c>
    </row>
    <row r="224" spans="1:6" x14ac:dyDescent="0.2">
      <c r="A224" t="s">
        <v>971</v>
      </c>
      <c r="B224">
        <v>25240</v>
      </c>
      <c r="D224">
        <v>5.4</v>
      </c>
      <c r="E224">
        <v>78.7</v>
      </c>
      <c r="F224">
        <v>15.9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D1" sqref="D1:H1"/>
    </sheetView>
  </sheetViews>
  <sheetFormatPr defaultRowHeight="12.75" x14ac:dyDescent="0.2"/>
  <cols>
    <col min="1" max="1" width="16.5703125" bestFit="1" customWidth="1"/>
    <col min="3" max="3" width="12.5703125" bestFit="1" customWidth="1"/>
    <col min="4" max="4" width="26.42578125" customWidth="1"/>
    <col min="5" max="5" width="17.5703125" customWidth="1"/>
    <col min="6" max="6" width="17.5703125" style="12" customWidth="1"/>
    <col min="7" max="7" width="13.140625" customWidth="1"/>
    <col min="8" max="8" width="12.7109375" customWidth="1"/>
    <col min="9" max="9" width="13.7109375" bestFit="1" customWidth="1"/>
  </cols>
  <sheetData>
    <row r="1" spans="1:9" ht="38.25" x14ac:dyDescent="0.2">
      <c r="D1" s="15" t="s">
        <v>605</v>
      </c>
      <c r="E1" s="15" t="s">
        <v>606</v>
      </c>
      <c r="F1" s="12" t="s">
        <v>266</v>
      </c>
      <c r="G1" s="15" t="s">
        <v>607</v>
      </c>
      <c r="H1" s="15" t="s">
        <v>608</v>
      </c>
      <c r="I1" s="12" t="s">
        <v>267</v>
      </c>
    </row>
    <row r="2" spans="1:9" ht="63" x14ac:dyDescent="0.25">
      <c r="A2" t="s">
        <v>84</v>
      </c>
      <c r="B2" t="s">
        <v>85</v>
      </c>
      <c r="C2" t="s">
        <v>86</v>
      </c>
      <c r="D2" s="15" t="s">
        <v>87</v>
      </c>
      <c r="E2" s="15" t="s">
        <v>88</v>
      </c>
      <c r="F2" s="12" t="s">
        <v>266</v>
      </c>
      <c r="G2" s="15" t="s">
        <v>89</v>
      </c>
      <c r="H2" s="15" t="s">
        <v>90</v>
      </c>
      <c r="I2" s="12" t="s">
        <v>267</v>
      </c>
    </row>
    <row r="3" spans="1:9" x14ac:dyDescent="0.2">
      <c r="A3" t="s">
        <v>272</v>
      </c>
      <c r="B3">
        <v>145102.515625</v>
      </c>
      <c r="C3">
        <v>0.79642602937282592</v>
      </c>
      <c r="D3">
        <v>0</v>
      </c>
      <c r="E3">
        <v>8.8524196887158659</v>
      </c>
      <c r="F3" s="12" t="s">
        <v>268</v>
      </c>
      <c r="G3">
        <v>0</v>
      </c>
      <c r="H3">
        <v>0</v>
      </c>
      <c r="I3" t="s">
        <v>268</v>
      </c>
    </row>
    <row r="4" spans="1:9" x14ac:dyDescent="0.2">
      <c r="A4" t="s">
        <v>273</v>
      </c>
      <c r="B4">
        <v>145102.375</v>
      </c>
      <c r="C4">
        <v>0.69951101768720148</v>
      </c>
      <c r="D4">
        <v>0</v>
      </c>
      <c r="E4">
        <v>8.3501691793957455</v>
      </c>
      <c r="F4" s="12" t="s">
        <v>268</v>
      </c>
      <c r="G4">
        <v>0</v>
      </c>
      <c r="H4">
        <v>0</v>
      </c>
      <c r="I4" s="12" t="s">
        <v>268</v>
      </c>
    </row>
    <row r="5" spans="1:9" x14ac:dyDescent="0.2">
      <c r="A5" t="s">
        <v>93</v>
      </c>
      <c r="B5">
        <v>145102.34375</v>
      </c>
      <c r="C5">
        <v>0.67797434842372939</v>
      </c>
      <c r="D5">
        <v>0</v>
      </c>
      <c r="E5">
        <v>8.6457836975643545</v>
      </c>
      <c r="F5" s="12" t="s">
        <v>268</v>
      </c>
      <c r="G5">
        <v>0</v>
      </c>
      <c r="H5">
        <v>0</v>
      </c>
      <c r="I5" s="12" t="s">
        <v>268</v>
      </c>
    </row>
    <row r="6" spans="1:9" x14ac:dyDescent="0.2">
      <c r="A6" t="s">
        <v>94</v>
      </c>
      <c r="B6">
        <v>145102.375</v>
      </c>
      <c r="C6">
        <v>0.69951101768720148</v>
      </c>
      <c r="D6">
        <v>0</v>
      </c>
      <c r="E6">
        <v>8.3323962531596791</v>
      </c>
      <c r="F6" s="12" t="s">
        <v>268</v>
      </c>
      <c r="G6">
        <v>0</v>
      </c>
      <c r="H6">
        <v>0</v>
      </c>
      <c r="I6" s="12" t="s">
        <v>268</v>
      </c>
    </row>
    <row r="7" spans="1:9" x14ac:dyDescent="0.2">
      <c r="A7" s="12" t="s">
        <v>242</v>
      </c>
      <c r="B7">
        <v>145102.0625</v>
      </c>
      <c r="C7">
        <v>0.48414432505248045</v>
      </c>
      <c r="D7">
        <v>0</v>
      </c>
      <c r="E7">
        <v>8.3492325678123862</v>
      </c>
      <c r="F7" s="12" t="s">
        <v>268</v>
      </c>
      <c r="G7">
        <v>0</v>
      </c>
      <c r="H7">
        <v>0</v>
      </c>
      <c r="I7" s="12" t="s">
        <v>268</v>
      </c>
    </row>
    <row r="8" spans="1:9" x14ac:dyDescent="0.2">
      <c r="A8" t="s">
        <v>60</v>
      </c>
      <c r="B8">
        <v>145101.34375</v>
      </c>
      <c r="C8">
        <v>-1.1199068007377851E-2</v>
      </c>
      <c r="D8">
        <v>18.658091451947378</v>
      </c>
      <c r="E8">
        <v>20.909216148646571</v>
      </c>
      <c r="F8" s="12" t="s">
        <v>268</v>
      </c>
      <c r="G8">
        <v>0</v>
      </c>
      <c r="H8">
        <v>0</v>
      </c>
      <c r="I8" s="12" t="s">
        <v>268</v>
      </c>
    </row>
    <row r="9" spans="1:9" x14ac:dyDescent="0.2">
      <c r="A9" t="s">
        <v>19</v>
      </c>
      <c r="B9">
        <v>145101.625</v>
      </c>
      <c r="C9">
        <v>0.18263095536387108</v>
      </c>
      <c r="D9">
        <v>0</v>
      </c>
      <c r="E9">
        <v>25.233237061933696</v>
      </c>
      <c r="F9" s="12" t="s">
        <v>268</v>
      </c>
      <c r="G9">
        <v>0</v>
      </c>
      <c r="H9">
        <v>0</v>
      </c>
      <c r="I9" s="12" t="s">
        <v>268</v>
      </c>
    </row>
    <row r="10" spans="1:9" x14ac:dyDescent="0.2">
      <c r="A10" t="s">
        <v>20</v>
      </c>
      <c r="B10">
        <v>145101.28125</v>
      </c>
      <c r="C10">
        <v>-5.4272406534322054E-2</v>
      </c>
      <c r="D10">
        <v>0</v>
      </c>
      <c r="E10">
        <v>18.969248630007534</v>
      </c>
      <c r="F10" s="12" t="s">
        <v>268</v>
      </c>
      <c r="G10">
        <v>0</v>
      </c>
      <c r="H10">
        <v>0</v>
      </c>
      <c r="I10" s="12" t="s">
        <v>268</v>
      </c>
    </row>
    <row r="11" spans="1:9" x14ac:dyDescent="0.2">
      <c r="A11" t="s">
        <v>21</v>
      </c>
      <c r="B11">
        <v>145103.28125</v>
      </c>
      <c r="C11">
        <v>1.3240744263278925</v>
      </c>
      <c r="D11">
        <v>0</v>
      </c>
      <c r="E11">
        <v>13.065707191357674</v>
      </c>
      <c r="F11" s="12" t="s">
        <v>268</v>
      </c>
      <c r="G11">
        <v>16.494384562809717</v>
      </c>
      <c r="H11">
        <v>4.9896040026704664</v>
      </c>
      <c r="I11" s="12" t="s">
        <v>268</v>
      </c>
    </row>
    <row r="12" spans="1:9" x14ac:dyDescent="0.2">
      <c r="A12" t="s">
        <v>22</v>
      </c>
      <c r="B12">
        <v>145101.46875</v>
      </c>
      <c r="C12">
        <v>7.4947609046510558E-2</v>
      </c>
      <c r="D12">
        <v>0</v>
      </c>
      <c r="E12">
        <v>20.792678698053752</v>
      </c>
      <c r="F12" s="12" t="s">
        <v>268</v>
      </c>
      <c r="G12">
        <v>0</v>
      </c>
      <c r="H12">
        <v>0</v>
      </c>
      <c r="I12" s="12" t="s">
        <v>268</v>
      </c>
    </row>
    <row r="13" spans="1:9" x14ac:dyDescent="0.2">
      <c r="A13" t="s">
        <v>59</v>
      </c>
      <c r="B13">
        <v>145101.53125</v>
      </c>
      <c r="C13">
        <v>0.11802094757345476</v>
      </c>
      <c r="D13">
        <v>17.831014687321407</v>
      </c>
      <c r="E13">
        <v>19.236473133911868</v>
      </c>
      <c r="F13" s="12" t="s">
        <v>268</v>
      </c>
      <c r="G13">
        <v>0</v>
      </c>
      <c r="H13">
        <v>0</v>
      </c>
      <c r="I13" s="12" t="s">
        <v>268</v>
      </c>
    </row>
    <row r="14" spans="1:9" x14ac:dyDescent="0.2">
      <c r="A14" t="s">
        <v>23</v>
      </c>
      <c r="B14">
        <v>145101.515625</v>
      </c>
      <c r="C14">
        <v>0.10725261294171871</v>
      </c>
      <c r="D14">
        <v>0</v>
      </c>
      <c r="E14">
        <v>24.245039551413747</v>
      </c>
      <c r="F14" s="12" t="s">
        <v>268</v>
      </c>
      <c r="G14">
        <v>0</v>
      </c>
      <c r="H14">
        <v>0</v>
      </c>
      <c r="I14" s="12" t="s">
        <v>268</v>
      </c>
    </row>
    <row r="15" spans="1:9" x14ac:dyDescent="0.2">
      <c r="A15" t="s">
        <v>24</v>
      </c>
      <c r="B15">
        <v>145101.375</v>
      </c>
      <c r="C15">
        <v>1.033760125609425E-2</v>
      </c>
      <c r="D15">
        <v>0</v>
      </c>
      <c r="E15">
        <v>19.041245957652556</v>
      </c>
      <c r="F15" s="12" t="s">
        <v>268</v>
      </c>
      <c r="G15">
        <v>0</v>
      </c>
      <c r="H15">
        <v>0</v>
      </c>
      <c r="I15" s="12" t="s">
        <v>268</v>
      </c>
    </row>
    <row r="16" spans="1:9" x14ac:dyDescent="0.2">
      <c r="A16" t="s">
        <v>25</v>
      </c>
      <c r="B16">
        <v>145101.828125</v>
      </c>
      <c r="C16">
        <v>0.32261930557643975</v>
      </c>
      <c r="D16">
        <v>0</v>
      </c>
      <c r="E16">
        <v>13.974134291077474</v>
      </c>
      <c r="F16" s="12" t="s">
        <v>268</v>
      </c>
      <c r="G16">
        <v>10.675747379373998</v>
      </c>
      <c r="H16">
        <v>3.8019846242425595</v>
      </c>
      <c r="I16" s="12" t="s">
        <v>268</v>
      </c>
    </row>
    <row r="17" spans="1:9" x14ac:dyDescent="0.2">
      <c r="A17" t="s">
        <v>26</v>
      </c>
      <c r="B17">
        <v>145110.90625</v>
      </c>
      <c r="C17">
        <v>6.5790217266150846</v>
      </c>
      <c r="D17">
        <v>5.4560364394869953</v>
      </c>
      <c r="E17">
        <v>11.302562853327313</v>
      </c>
      <c r="F17" s="12" t="s">
        <v>268</v>
      </c>
      <c r="G17">
        <v>38.542607693001329</v>
      </c>
      <c r="H17">
        <v>5.9622524356860778</v>
      </c>
      <c r="I17" s="12" t="s">
        <v>268</v>
      </c>
    </row>
    <row r="18" spans="1:9" x14ac:dyDescent="0.2">
      <c r="A18" t="s">
        <v>27</v>
      </c>
      <c r="B18">
        <v>145100.359375</v>
      </c>
      <c r="C18">
        <v>-0.68960414980674911</v>
      </c>
      <c r="D18">
        <v>98.896093784658419</v>
      </c>
      <c r="E18">
        <v>18.38462555138457</v>
      </c>
      <c r="F18" s="12" t="s">
        <v>268</v>
      </c>
      <c r="G18">
        <v>0</v>
      </c>
      <c r="H18">
        <v>0</v>
      </c>
      <c r="I18" s="12" t="s">
        <v>268</v>
      </c>
    </row>
    <row r="19" spans="1:9" x14ac:dyDescent="0.2">
      <c r="A19" t="s">
        <v>29</v>
      </c>
      <c r="B19">
        <v>145102.265625</v>
      </c>
      <c r="C19">
        <v>0.62413267526504912</v>
      </c>
      <c r="D19">
        <v>0</v>
      </c>
      <c r="E19">
        <v>14.288081718707874</v>
      </c>
      <c r="F19" s="12" t="s">
        <v>268</v>
      </c>
      <c r="G19">
        <v>11.435500530910899</v>
      </c>
      <c r="H19">
        <v>4.0999875873226825</v>
      </c>
      <c r="I19" s="12" t="s">
        <v>268</v>
      </c>
    </row>
    <row r="20" spans="1:9" x14ac:dyDescent="0.2">
      <c r="A20" t="s">
        <v>174</v>
      </c>
      <c r="B20">
        <v>145101.109375</v>
      </c>
      <c r="C20">
        <v>-0.17272408748341861</v>
      </c>
      <c r="D20">
        <v>17.354093666244268</v>
      </c>
      <c r="E20">
        <v>15.510715253518711</v>
      </c>
      <c r="F20" s="12" t="s">
        <v>268</v>
      </c>
      <c r="G20">
        <v>0</v>
      </c>
      <c r="H20">
        <v>15.599726719931549</v>
      </c>
      <c r="I20" s="12" t="s">
        <v>268</v>
      </c>
    </row>
    <row r="21" spans="1:9" x14ac:dyDescent="0.2">
      <c r="A21" t="s">
        <v>141</v>
      </c>
      <c r="B21">
        <v>145101</v>
      </c>
      <c r="C21">
        <v>-0.24810242990557096</v>
      </c>
      <c r="D21">
        <v>0</v>
      </c>
      <c r="E21">
        <v>31.732178589371749</v>
      </c>
      <c r="F21" s="12" t="s">
        <v>268</v>
      </c>
      <c r="G21">
        <v>0</v>
      </c>
      <c r="H21">
        <v>0</v>
      </c>
      <c r="I21" s="12" t="s">
        <v>268</v>
      </c>
    </row>
    <row r="22" spans="1:9" x14ac:dyDescent="0.2">
      <c r="A22" t="s">
        <v>142</v>
      </c>
      <c r="B22">
        <v>145100.796875</v>
      </c>
      <c r="C22">
        <v>-0.38809078011813963</v>
      </c>
      <c r="D22">
        <v>0</v>
      </c>
      <c r="E22">
        <v>19.267076078785088</v>
      </c>
      <c r="F22" s="12" t="s">
        <v>268</v>
      </c>
      <c r="G22">
        <v>0</v>
      </c>
      <c r="H22">
        <v>4.3765660939709745</v>
      </c>
      <c r="I22" s="12" t="s">
        <v>268</v>
      </c>
    </row>
    <row r="23" spans="1:9" x14ac:dyDescent="0.2">
      <c r="A23" t="s">
        <v>143</v>
      </c>
      <c r="B23">
        <v>145101.078125</v>
      </c>
      <c r="C23">
        <v>-0.19426075674689072</v>
      </c>
      <c r="D23">
        <v>0</v>
      </c>
      <c r="E23">
        <v>11.297758931455741</v>
      </c>
      <c r="F23" s="12" t="s">
        <v>268</v>
      </c>
      <c r="G23">
        <v>1.0646995846341991</v>
      </c>
      <c r="H23">
        <v>47.638342507112959</v>
      </c>
      <c r="I23" s="12" t="s">
        <v>268</v>
      </c>
    </row>
    <row r="24" spans="1:9" x14ac:dyDescent="0.2">
      <c r="A24" t="s">
        <v>144</v>
      </c>
      <c r="B24">
        <v>145109.21875</v>
      </c>
      <c r="C24">
        <v>5.4160415863875917</v>
      </c>
      <c r="D24">
        <v>1.8978569642527101</v>
      </c>
      <c r="E24">
        <v>12.503338011646763</v>
      </c>
      <c r="F24" s="12" t="s">
        <v>268</v>
      </c>
      <c r="G24">
        <v>3.4927967799678923</v>
      </c>
      <c r="H24">
        <v>80.357480240556299</v>
      </c>
      <c r="I24" s="12" t="s">
        <v>268</v>
      </c>
    </row>
    <row r="25" spans="1:9" x14ac:dyDescent="0.2">
      <c r="A25" t="s">
        <v>145</v>
      </c>
      <c r="B25">
        <v>145102.453125</v>
      </c>
      <c r="C25">
        <v>0.75335269084588175</v>
      </c>
      <c r="D25">
        <v>98.667202939795573</v>
      </c>
      <c r="E25">
        <v>16.027255253641208</v>
      </c>
      <c r="F25" s="12" t="s">
        <v>268</v>
      </c>
      <c r="G25">
        <v>0</v>
      </c>
      <c r="H25">
        <v>11.980815090969289</v>
      </c>
      <c r="I25" s="12" t="s">
        <v>268</v>
      </c>
    </row>
    <row r="26" spans="1:9" x14ac:dyDescent="0.2">
      <c r="A26" t="s">
        <v>146</v>
      </c>
      <c r="B26">
        <v>145102.203125</v>
      </c>
      <c r="C26">
        <v>0.58105933673810495</v>
      </c>
      <c r="D26">
        <v>98.87796106650282</v>
      </c>
      <c r="E26">
        <v>17.918136974701358</v>
      </c>
      <c r="F26" s="12" t="s">
        <v>268</v>
      </c>
      <c r="G26">
        <v>0</v>
      </c>
      <c r="H26">
        <v>10.758977043375165</v>
      </c>
      <c r="I26" s="12" t="s">
        <v>268</v>
      </c>
    </row>
    <row r="27" spans="1:9" x14ac:dyDescent="0.2">
      <c r="A27" t="s">
        <v>91</v>
      </c>
      <c r="B27">
        <v>145101.828125</v>
      </c>
      <c r="C27">
        <v>0.32261930557643975</v>
      </c>
      <c r="D27">
        <v>0</v>
      </c>
      <c r="E27">
        <v>10.476067169105672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92</v>
      </c>
      <c r="B28">
        <v>145101.328125</v>
      </c>
      <c r="C28">
        <v>-2.1967402639113905E-2</v>
      </c>
      <c r="D28">
        <v>0</v>
      </c>
      <c r="E28">
        <v>9.9633434518730528</v>
      </c>
      <c r="F28">
        <v>1.1279822934184733</v>
      </c>
      <c r="G28">
        <v>0</v>
      </c>
      <c r="H28">
        <v>0</v>
      </c>
      <c r="I28">
        <v>0</v>
      </c>
    </row>
    <row r="29" spans="1:9" x14ac:dyDescent="0.2">
      <c r="A29" t="s">
        <v>93</v>
      </c>
      <c r="B29">
        <v>145101.71875</v>
      </c>
      <c r="C29">
        <v>0.24724096315428737</v>
      </c>
      <c r="D29">
        <v>0</v>
      </c>
      <c r="E29">
        <v>10.321611837900456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94</v>
      </c>
      <c r="B30">
        <v>145101.90625</v>
      </c>
      <c r="C30">
        <v>0.37646097873511997</v>
      </c>
      <c r="D30">
        <v>0</v>
      </c>
      <c r="E30">
        <v>10.203392763681073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265</v>
      </c>
      <c r="B31">
        <v>145101.859375</v>
      </c>
      <c r="C31">
        <v>0.34415597483991184</v>
      </c>
      <c r="D31">
        <v>0</v>
      </c>
      <c r="E31">
        <v>10.081868259999592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132</v>
      </c>
      <c r="B32">
        <v>145101.34375</v>
      </c>
      <c r="C32">
        <v>-1.1199068007377851E-2</v>
      </c>
      <c r="D32">
        <v>0</v>
      </c>
      <c r="E32">
        <v>26.196858010173251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133</v>
      </c>
      <c r="B33">
        <v>145101.140625</v>
      </c>
      <c r="C33">
        <v>-0.1511874182199465</v>
      </c>
      <c r="D33">
        <v>0</v>
      </c>
      <c r="E33">
        <v>20.485119262016966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134</v>
      </c>
      <c r="B34">
        <v>145102.65625</v>
      </c>
      <c r="C34">
        <v>0.89334104105845036</v>
      </c>
      <c r="D34">
        <v>0</v>
      </c>
      <c r="E34">
        <v>11.176453711042001</v>
      </c>
      <c r="F34">
        <v>0</v>
      </c>
      <c r="G34">
        <v>22.455682949080281</v>
      </c>
      <c r="H34">
        <v>4.4275031332313715</v>
      </c>
      <c r="I34">
        <v>0</v>
      </c>
    </row>
    <row r="35" spans="1:9" x14ac:dyDescent="0.2">
      <c r="A35" t="s">
        <v>135</v>
      </c>
      <c r="B35">
        <v>145101.375</v>
      </c>
      <c r="C35">
        <v>1.033760125609425E-2</v>
      </c>
      <c r="D35">
        <v>98.889686129998267</v>
      </c>
      <c r="E35">
        <v>18.654569418919451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136</v>
      </c>
      <c r="B36">
        <v>145100.171875</v>
      </c>
      <c r="C36">
        <v>-0.81882416538758163</v>
      </c>
      <c r="D36">
        <v>97.176392261464159</v>
      </c>
      <c r="E36">
        <v>19.920633187421689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147</v>
      </c>
      <c r="B37">
        <v>145101.109375</v>
      </c>
      <c r="C37">
        <v>-0.17272408748341861</v>
      </c>
      <c r="D37">
        <v>0</v>
      </c>
      <c r="E37">
        <v>21.092203549275546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149</v>
      </c>
      <c r="B38">
        <v>145099.71875</v>
      </c>
      <c r="C38">
        <v>-1.1311058697079273</v>
      </c>
      <c r="D38">
        <v>94.072461385387172</v>
      </c>
      <c r="E38">
        <v>19.651176580090837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150</v>
      </c>
      <c r="B39">
        <v>145101.234375</v>
      </c>
      <c r="C39">
        <v>-8.657741042953021E-2</v>
      </c>
      <c r="D39">
        <v>0</v>
      </c>
      <c r="E39">
        <v>21.388370892227702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154</v>
      </c>
      <c r="B40">
        <v>145101.484375</v>
      </c>
      <c r="C40">
        <v>8.5715943678246614E-2</v>
      </c>
      <c r="D40">
        <v>98.620576657767486</v>
      </c>
      <c r="E40">
        <v>20.076158545726351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155</v>
      </c>
      <c r="B41">
        <v>145100.15625</v>
      </c>
      <c r="C41">
        <v>-0.82959250001931772</v>
      </c>
      <c r="D41">
        <v>95.926707221050037</v>
      </c>
      <c r="E41">
        <v>21.175033190455359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159</v>
      </c>
      <c r="B42">
        <v>145101.28125</v>
      </c>
      <c r="C42">
        <v>-5.4272406534322054E-2</v>
      </c>
      <c r="D42">
        <v>0</v>
      </c>
      <c r="E42">
        <v>21.358644244436881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160</v>
      </c>
      <c r="B43">
        <v>145100.375</v>
      </c>
      <c r="C43">
        <v>-0.67883581517501301</v>
      </c>
      <c r="D43">
        <v>98.723038669546526</v>
      </c>
      <c r="E43">
        <v>19.855778282804074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161</v>
      </c>
      <c r="B44">
        <v>145100.15625</v>
      </c>
      <c r="C44">
        <v>-0.82959250001931772</v>
      </c>
      <c r="D44">
        <v>91.393525572895598</v>
      </c>
      <c r="E44">
        <v>17.345449983815289</v>
      </c>
      <c r="F44">
        <v>0</v>
      </c>
      <c r="G44">
        <v>17.372355437952354</v>
      </c>
      <c r="H44">
        <v>1.1422702214468301</v>
      </c>
      <c r="I44">
        <v>0</v>
      </c>
    </row>
    <row r="45" spans="1:9" x14ac:dyDescent="0.2">
      <c r="A45" t="s">
        <v>162</v>
      </c>
      <c r="B45">
        <v>145101.359375</v>
      </c>
      <c r="C45">
        <v>-4.3073337564180064E-4</v>
      </c>
      <c r="D45">
        <v>0</v>
      </c>
      <c r="E45">
        <v>21.02396343670263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163</v>
      </c>
      <c r="B46">
        <v>145101.3125</v>
      </c>
      <c r="C46">
        <v>-3.2735737270849954E-2</v>
      </c>
      <c r="D46">
        <v>2.4166156458185419</v>
      </c>
      <c r="E46">
        <v>20.283172370918503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164</v>
      </c>
      <c r="B47">
        <v>145100.828125</v>
      </c>
      <c r="C47">
        <v>-0.36655411085466755</v>
      </c>
      <c r="D47">
        <v>67.851392528498906</v>
      </c>
      <c r="E47">
        <v>20.646395578928807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165</v>
      </c>
      <c r="B48">
        <v>145101.15625</v>
      </c>
      <c r="C48">
        <v>-0.14041908358821048</v>
      </c>
      <c r="D48">
        <v>14.399530781668808</v>
      </c>
      <c r="E48">
        <v>20.318800123708034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177</v>
      </c>
      <c r="B49">
        <v>145100.671875</v>
      </c>
      <c r="C49">
        <v>-0.47423745717202803</v>
      </c>
      <c r="D49">
        <v>0</v>
      </c>
      <c r="E49">
        <v>15.828035246746664</v>
      </c>
      <c r="F49">
        <v>13.23329631602018</v>
      </c>
      <c r="G49">
        <v>0</v>
      </c>
      <c r="H49">
        <v>0</v>
      </c>
      <c r="I49">
        <v>1.4234735595690999</v>
      </c>
    </row>
    <row r="50" spans="1:9" x14ac:dyDescent="0.2">
      <c r="A50" t="s">
        <v>178</v>
      </c>
      <c r="B50">
        <v>145100.453125</v>
      </c>
      <c r="C50">
        <v>-0.62499414201633274</v>
      </c>
      <c r="D50">
        <v>0</v>
      </c>
      <c r="E50">
        <v>15.753072019845641</v>
      </c>
      <c r="F50">
        <v>13.623934050845806</v>
      </c>
      <c r="G50">
        <v>0</v>
      </c>
      <c r="H50">
        <v>0</v>
      </c>
      <c r="I50">
        <v>1.205715114439905</v>
      </c>
    </row>
    <row r="51" spans="1:9" x14ac:dyDescent="0.2">
      <c r="A51" t="s">
        <v>179</v>
      </c>
      <c r="B51">
        <v>145100.578125</v>
      </c>
      <c r="C51">
        <v>-0.5388474649624444</v>
      </c>
      <c r="D51">
        <v>15.25175814924329</v>
      </c>
      <c r="E51">
        <v>17.122981174349626</v>
      </c>
      <c r="F51">
        <v>14.021587400177941</v>
      </c>
      <c r="G51">
        <v>0</v>
      </c>
      <c r="H51">
        <v>0</v>
      </c>
      <c r="I51">
        <v>1.1261211056841633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2.75" x14ac:dyDescent="0.2"/>
  <cols>
    <col min="1" max="1" width="16.7109375" bestFit="1" customWidth="1"/>
    <col min="2" max="2" width="12.28515625" style="25" customWidth="1"/>
    <col min="3" max="3" width="38.42578125" customWidth="1"/>
    <col min="4" max="4" width="11.7109375" bestFit="1" customWidth="1"/>
    <col min="5" max="5" width="18.7109375" bestFit="1" customWidth="1"/>
    <col min="6" max="6" width="27" style="12" bestFit="1" customWidth="1"/>
    <col min="7" max="7" width="16" customWidth="1"/>
    <col min="10" max="10" width="14.7109375" customWidth="1"/>
  </cols>
  <sheetData>
    <row r="1" spans="1:22" x14ac:dyDescent="0.2">
      <c r="A1" t="s">
        <v>97</v>
      </c>
      <c r="B1" s="25" t="s">
        <v>74</v>
      </c>
      <c r="C1" t="s">
        <v>176</v>
      </c>
      <c r="D1" t="s">
        <v>555</v>
      </c>
      <c r="E1" s="12" t="s">
        <v>1138</v>
      </c>
      <c r="F1" s="12" t="s">
        <v>1139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457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</row>
    <row r="2" spans="1:22" x14ac:dyDescent="0.2">
      <c r="A2" s="6" t="s">
        <v>398</v>
      </c>
      <c r="B2" s="25">
        <v>7501</v>
      </c>
      <c r="C2" t="s">
        <v>376</v>
      </c>
      <c r="D2">
        <v>7.7</v>
      </c>
      <c r="E2">
        <v>2.2000000000000002</v>
      </c>
      <c r="G2">
        <v>1.6</v>
      </c>
      <c r="H2">
        <v>0.6</v>
      </c>
      <c r="I2">
        <v>1.3</v>
      </c>
      <c r="J2">
        <v>5.0999999999999996</v>
      </c>
      <c r="K2">
        <v>52.2</v>
      </c>
      <c r="L2">
        <v>2</v>
      </c>
      <c r="M2">
        <v>1.4</v>
      </c>
      <c r="N2">
        <v>0.6</v>
      </c>
      <c r="O2">
        <v>21.3</v>
      </c>
      <c r="P2">
        <v>7.6</v>
      </c>
      <c r="Q2">
        <v>0.2</v>
      </c>
      <c r="R2">
        <v>4.4000000000000004</v>
      </c>
      <c r="S2">
        <v>0.1</v>
      </c>
      <c r="T2">
        <v>0.5</v>
      </c>
      <c r="U2">
        <v>0.3</v>
      </c>
      <c r="V2">
        <v>0.4</v>
      </c>
    </row>
    <row r="3" spans="1:22" x14ac:dyDescent="0.2">
      <c r="A3" s="6" t="s">
        <v>330</v>
      </c>
      <c r="B3" s="25">
        <v>7502</v>
      </c>
      <c r="C3" t="s">
        <v>399</v>
      </c>
      <c r="D3">
        <v>12.4</v>
      </c>
      <c r="E3">
        <v>4.2</v>
      </c>
      <c r="G3">
        <v>1.6</v>
      </c>
      <c r="H3">
        <v>1.7</v>
      </c>
      <c r="I3">
        <v>1.8</v>
      </c>
      <c r="J3">
        <v>7.5</v>
      </c>
      <c r="K3">
        <v>45.6</v>
      </c>
      <c r="L3">
        <v>3.9</v>
      </c>
      <c r="M3">
        <v>2.5</v>
      </c>
      <c r="N3">
        <v>0.7</v>
      </c>
      <c r="O3">
        <v>21.2</v>
      </c>
      <c r="P3">
        <v>7.2</v>
      </c>
      <c r="Q3">
        <v>0.3</v>
      </c>
      <c r="R3">
        <v>4.0999999999999996</v>
      </c>
      <c r="S3">
        <v>0.2</v>
      </c>
      <c r="T3">
        <v>0.5</v>
      </c>
      <c r="U3">
        <v>0.3</v>
      </c>
      <c r="V3">
        <v>0.5</v>
      </c>
    </row>
    <row r="4" spans="1:22" x14ac:dyDescent="0.2">
      <c r="A4" s="6" t="s">
        <v>332</v>
      </c>
      <c r="B4" s="25">
        <v>7503</v>
      </c>
      <c r="C4" t="s">
        <v>399</v>
      </c>
      <c r="D4">
        <v>12.7</v>
      </c>
      <c r="E4">
        <v>3.7</v>
      </c>
      <c r="G4">
        <v>1.9</v>
      </c>
      <c r="H4">
        <v>1.7</v>
      </c>
      <c r="I4">
        <v>1.8</v>
      </c>
      <c r="J4">
        <v>7.6</v>
      </c>
      <c r="K4">
        <v>45.5</v>
      </c>
      <c r="L4">
        <v>3.4</v>
      </c>
      <c r="M4">
        <v>2.5</v>
      </c>
      <c r="N4">
        <v>0.8</v>
      </c>
      <c r="O4">
        <v>21.1</v>
      </c>
      <c r="P4">
        <v>7.2</v>
      </c>
      <c r="Q4">
        <v>0.3</v>
      </c>
      <c r="R4">
        <v>4.2</v>
      </c>
      <c r="S4">
        <v>0.1</v>
      </c>
      <c r="T4">
        <v>0.5</v>
      </c>
      <c r="U4">
        <v>0.3</v>
      </c>
      <c r="V4">
        <v>0.5</v>
      </c>
    </row>
    <row r="5" spans="1:22" x14ac:dyDescent="0.2">
      <c r="A5" s="6" t="s">
        <v>419</v>
      </c>
      <c r="D5">
        <v>11.9</v>
      </c>
      <c r="E5">
        <v>3.6</v>
      </c>
      <c r="H5">
        <v>1.9</v>
      </c>
      <c r="I5">
        <v>2.6</v>
      </c>
      <c r="J5">
        <v>7.6</v>
      </c>
      <c r="K5">
        <v>52.3</v>
      </c>
      <c r="L5">
        <v>3.3</v>
      </c>
      <c r="M5">
        <v>1.8</v>
      </c>
      <c r="N5">
        <v>0.6</v>
      </c>
      <c r="O5">
        <v>16.899999999999999</v>
      </c>
      <c r="P5">
        <v>6.1</v>
      </c>
      <c r="Q5">
        <v>0.3</v>
      </c>
      <c r="R5">
        <v>2.6</v>
      </c>
      <c r="S5">
        <v>0.2</v>
      </c>
      <c r="T5">
        <v>0.4</v>
      </c>
      <c r="U5">
        <v>0.3</v>
      </c>
      <c r="V5">
        <v>0.5</v>
      </c>
    </row>
    <row r="6" spans="1:22" x14ac:dyDescent="0.2">
      <c r="A6" s="6" t="s">
        <v>420</v>
      </c>
      <c r="D6">
        <v>10.7</v>
      </c>
      <c r="E6">
        <v>2.9</v>
      </c>
      <c r="H6">
        <v>1</v>
      </c>
      <c r="I6">
        <v>1.4</v>
      </c>
      <c r="J6">
        <v>6.5</v>
      </c>
      <c r="K6">
        <v>44.2</v>
      </c>
      <c r="L6">
        <v>2.5</v>
      </c>
      <c r="M6">
        <v>2.5</v>
      </c>
      <c r="N6">
        <v>0.8</v>
      </c>
      <c r="O6">
        <v>23.5</v>
      </c>
      <c r="P6">
        <v>8</v>
      </c>
      <c r="Q6">
        <v>0.4</v>
      </c>
      <c r="R6">
        <v>4.8</v>
      </c>
      <c r="S6">
        <v>0.2</v>
      </c>
      <c r="T6">
        <v>0.5</v>
      </c>
      <c r="U6">
        <v>0.6</v>
      </c>
      <c r="V6">
        <v>0.8</v>
      </c>
    </row>
    <row r="7" spans="1:22" x14ac:dyDescent="0.2">
      <c r="A7" s="6" t="s">
        <v>343</v>
      </c>
      <c r="D7">
        <v>10.7</v>
      </c>
      <c r="E7">
        <v>4.4000000000000004</v>
      </c>
      <c r="H7">
        <v>1.3</v>
      </c>
      <c r="I7">
        <v>2</v>
      </c>
      <c r="J7">
        <v>6.5</v>
      </c>
      <c r="K7">
        <v>46.7</v>
      </c>
      <c r="L7">
        <v>3.8</v>
      </c>
      <c r="M7">
        <v>2.2000000000000002</v>
      </c>
      <c r="N7">
        <v>0.7</v>
      </c>
      <c r="O7">
        <v>19.899999999999999</v>
      </c>
      <c r="P7">
        <v>7</v>
      </c>
      <c r="Q7">
        <v>0.5</v>
      </c>
      <c r="R7">
        <v>3.6</v>
      </c>
      <c r="S7">
        <v>0.3</v>
      </c>
      <c r="T7">
        <v>0.5</v>
      </c>
      <c r="U7">
        <v>0.6</v>
      </c>
      <c r="V7">
        <v>1</v>
      </c>
    </row>
    <row r="8" spans="1:22" x14ac:dyDescent="0.2">
      <c r="A8" s="6" t="s">
        <v>421</v>
      </c>
      <c r="D8">
        <v>7.9</v>
      </c>
      <c r="E8">
        <v>1.6</v>
      </c>
      <c r="H8">
        <v>0.3</v>
      </c>
      <c r="I8">
        <v>0.5</v>
      </c>
      <c r="J8">
        <v>5.7</v>
      </c>
      <c r="K8">
        <v>47.7</v>
      </c>
      <c r="L8">
        <v>1.5</v>
      </c>
      <c r="M8">
        <v>1.3</v>
      </c>
      <c r="N8">
        <v>0.7</v>
      </c>
      <c r="O8">
        <v>23.8</v>
      </c>
      <c r="P8">
        <v>8.4</v>
      </c>
      <c r="Q8">
        <v>0.1</v>
      </c>
      <c r="R8">
        <v>5.9</v>
      </c>
      <c r="S8" t="s">
        <v>104</v>
      </c>
      <c r="T8">
        <v>0.6</v>
      </c>
      <c r="U8">
        <v>0.4</v>
      </c>
      <c r="V8">
        <v>0.5</v>
      </c>
    </row>
    <row r="9" spans="1:22" x14ac:dyDescent="0.2">
      <c r="A9" s="6" t="s">
        <v>422</v>
      </c>
      <c r="D9">
        <v>3.4</v>
      </c>
      <c r="E9">
        <v>2.5</v>
      </c>
      <c r="H9">
        <v>0.5</v>
      </c>
      <c r="I9">
        <v>1.2</v>
      </c>
      <c r="J9">
        <v>2.2000000000000002</v>
      </c>
      <c r="K9">
        <v>65.5</v>
      </c>
      <c r="L9">
        <v>2.4</v>
      </c>
      <c r="M9">
        <v>0.5</v>
      </c>
      <c r="N9">
        <v>0.2</v>
      </c>
      <c r="O9">
        <v>15.8</v>
      </c>
      <c r="P9">
        <v>6.2</v>
      </c>
      <c r="Q9">
        <v>0.1</v>
      </c>
      <c r="R9">
        <v>2.2999999999999998</v>
      </c>
      <c r="S9">
        <v>0.1</v>
      </c>
      <c r="T9">
        <v>0.2</v>
      </c>
      <c r="U9">
        <v>0.2</v>
      </c>
      <c r="V9">
        <v>0.2</v>
      </c>
    </row>
    <row r="10" spans="1:22" x14ac:dyDescent="0.2">
      <c r="A10" s="6" t="s">
        <v>423</v>
      </c>
      <c r="D10">
        <v>3.5</v>
      </c>
      <c r="E10">
        <v>1.8</v>
      </c>
      <c r="H10">
        <v>0.3</v>
      </c>
      <c r="I10">
        <v>0.7</v>
      </c>
      <c r="J10">
        <v>2.2999999999999998</v>
      </c>
      <c r="K10">
        <v>57.2</v>
      </c>
      <c r="L10">
        <v>1.6</v>
      </c>
      <c r="M10">
        <v>0.6</v>
      </c>
      <c r="N10">
        <v>0.3</v>
      </c>
      <c r="O10">
        <v>20.9</v>
      </c>
      <c r="P10">
        <v>7.8</v>
      </c>
      <c r="Q10">
        <v>0.1</v>
      </c>
      <c r="R10">
        <v>4.3</v>
      </c>
      <c r="S10">
        <v>0.1</v>
      </c>
      <c r="T10">
        <v>0.4</v>
      </c>
      <c r="U10">
        <v>0.3</v>
      </c>
      <c r="V10">
        <v>0.2</v>
      </c>
    </row>
    <row r="11" spans="1:22" x14ac:dyDescent="0.2">
      <c r="A11" s="6" t="s">
        <v>345</v>
      </c>
      <c r="D11">
        <v>4.5</v>
      </c>
      <c r="E11">
        <v>3.1</v>
      </c>
      <c r="H11">
        <v>0.9</v>
      </c>
      <c r="I11">
        <v>2</v>
      </c>
      <c r="J11">
        <v>2.4</v>
      </c>
      <c r="K11">
        <v>51.3</v>
      </c>
      <c r="L11">
        <v>2.8</v>
      </c>
      <c r="M11">
        <v>0.9</v>
      </c>
      <c r="N11">
        <v>0.3</v>
      </c>
      <c r="O11">
        <v>22.5</v>
      </c>
      <c r="P11">
        <v>7.4</v>
      </c>
      <c r="Q11">
        <v>0.3</v>
      </c>
      <c r="R11">
        <v>5.2</v>
      </c>
      <c r="S11">
        <v>0.2</v>
      </c>
      <c r="T11">
        <v>0.4</v>
      </c>
      <c r="U11">
        <v>0.4</v>
      </c>
      <c r="V11">
        <v>0.4</v>
      </c>
    </row>
    <row r="12" spans="1:22" x14ac:dyDescent="0.2">
      <c r="A12" s="6" t="s">
        <v>347</v>
      </c>
      <c r="D12">
        <v>2.4</v>
      </c>
      <c r="E12">
        <v>4.4000000000000004</v>
      </c>
      <c r="H12">
        <v>0.3</v>
      </c>
      <c r="I12">
        <v>1.7</v>
      </c>
      <c r="J12">
        <v>1.6</v>
      </c>
      <c r="K12">
        <v>75.2</v>
      </c>
      <c r="L12">
        <v>3.4</v>
      </c>
      <c r="M12">
        <v>0.3</v>
      </c>
      <c r="N12">
        <v>0.2</v>
      </c>
      <c r="O12">
        <v>7.4</v>
      </c>
      <c r="P12">
        <v>2.9</v>
      </c>
      <c r="Q12">
        <v>1</v>
      </c>
      <c r="R12">
        <v>1.1000000000000001</v>
      </c>
      <c r="S12">
        <v>0.7</v>
      </c>
      <c r="T12">
        <v>0.1</v>
      </c>
      <c r="U12" t="s">
        <v>104</v>
      </c>
      <c r="V12" t="s">
        <v>104</v>
      </c>
    </row>
    <row r="13" spans="1:22" x14ac:dyDescent="0.2">
      <c r="A13" s="6" t="s">
        <v>424</v>
      </c>
      <c r="D13">
        <v>2.9</v>
      </c>
      <c r="E13">
        <v>2.1</v>
      </c>
      <c r="H13">
        <v>0.2</v>
      </c>
      <c r="I13">
        <v>0.8</v>
      </c>
      <c r="J13">
        <v>2.1</v>
      </c>
      <c r="K13">
        <v>71</v>
      </c>
      <c r="L13">
        <v>1.9</v>
      </c>
      <c r="M13">
        <v>0.4</v>
      </c>
      <c r="N13">
        <v>0.2</v>
      </c>
      <c r="O13">
        <v>12.3</v>
      </c>
      <c r="P13">
        <v>5.0999999999999996</v>
      </c>
      <c r="Q13">
        <v>0.2</v>
      </c>
      <c r="R13">
        <v>2.2000000000000002</v>
      </c>
      <c r="S13">
        <v>0.1</v>
      </c>
      <c r="T13">
        <v>0.3</v>
      </c>
      <c r="U13">
        <v>0.3</v>
      </c>
      <c r="V13">
        <v>0.3</v>
      </c>
    </row>
    <row r="14" spans="1:22" x14ac:dyDescent="0.2">
      <c r="A14" s="6" t="s">
        <v>349</v>
      </c>
      <c r="D14">
        <v>3.6</v>
      </c>
      <c r="E14">
        <v>2.1</v>
      </c>
      <c r="H14">
        <v>0.3</v>
      </c>
      <c r="I14">
        <v>1.3</v>
      </c>
      <c r="J14">
        <v>2.4</v>
      </c>
      <c r="K14">
        <v>64.3</v>
      </c>
      <c r="L14">
        <v>1.9</v>
      </c>
      <c r="M14">
        <v>0.6</v>
      </c>
      <c r="N14">
        <v>0.3</v>
      </c>
      <c r="O14">
        <v>16.399999999999999</v>
      </c>
      <c r="P14">
        <v>6.4</v>
      </c>
      <c r="Q14">
        <v>0.3</v>
      </c>
      <c r="R14">
        <v>2.8</v>
      </c>
      <c r="S14">
        <v>0.2</v>
      </c>
      <c r="T14">
        <v>0.3</v>
      </c>
      <c r="U14">
        <v>0.3</v>
      </c>
      <c r="V14">
        <v>0.2</v>
      </c>
    </row>
    <row r="15" spans="1:22" x14ac:dyDescent="0.2">
      <c r="A15" s="6" t="s">
        <v>351</v>
      </c>
      <c r="D15">
        <v>2.2999999999999998</v>
      </c>
      <c r="E15">
        <v>3.7</v>
      </c>
      <c r="H15">
        <v>0.3</v>
      </c>
      <c r="I15">
        <v>0.9</v>
      </c>
      <c r="J15">
        <v>1.5</v>
      </c>
      <c r="K15">
        <v>69</v>
      </c>
      <c r="L15">
        <v>3.4</v>
      </c>
      <c r="M15">
        <v>0.3</v>
      </c>
      <c r="N15">
        <v>0.2</v>
      </c>
      <c r="O15">
        <v>12.8</v>
      </c>
      <c r="P15">
        <v>5.4</v>
      </c>
      <c r="Q15">
        <v>0.2</v>
      </c>
      <c r="R15">
        <v>2.2999999999999998</v>
      </c>
      <c r="S15">
        <v>0.2</v>
      </c>
      <c r="T15">
        <v>0.3</v>
      </c>
      <c r="U15">
        <v>0.2</v>
      </c>
      <c r="V15">
        <v>0.2</v>
      </c>
    </row>
    <row r="16" spans="1:22" x14ac:dyDescent="0.2">
      <c r="A16" s="6" t="s">
        <v>425</v>
      </c>
      <c r="D16">
        <v>2.8</v>
      </c>
      <c r="E16">
        <v>2.5</v>
      </c>
      <c r="H16">
        <v>0.3</v>
      </c>
      <c r="I16">
        <v>1</v>
      </c>
      <c r="J16">
        <v>2</v>
      </c>
      <c r="K16">
        <v>75.099999999999994</v>
      </c>
      <c r="L16">
        <v>2.2999999999999998</v>
      </c>
      <c r="M16">
        <v>0.3</v>
      </c>
      <c r="N16">
        <v>0.2</v>
      </c>
      <c r="O16">
        <v>9.1</v>
      </c>
      <c r="P16">
        <v>3.7</v>
      </c>
      <c r="Q16">
        <v>0.2</v>
      </c>
      <c r="R16">
        <v>1.4</v>
      </c>
      <c r="S16">
        <v>0.1</v>
      </c>
      <c r="T16">
        <v>0.2</v>
      </c>
      <c r="U16">
        <v>0.2</v>
      </c>
      <c r="V16" t="s">
        <v>104</v>
      </c>
    </row>
    <row r="17" spans="1:22" x14ac:dyDescent="0.2">
      <c r="A17" s="6" t="s">
        <v>426</v>
      </c>
      <c r="D17">
        <v>2.5</v>
      </c>
      <c r="E17">
        <v>2.1</v>
      </c>
      <c r="H17">
        <v>0.2</v>
      </c>
      <c r="I17">
        <v>1.4</v>
      </c>
      <c r="J17">
        <v>1.7</v>
      </c>
      <c r="K17">
        <v>73.2</v>
      </c>
      <c r="L17">
        <v>1.7</v>
      </c>
      <c r="M17">
        <v>0.3</v>
      </c>
      <c r="N17">
        <v>0.2</v>
      </c>
      <c r="O17">
        <v>10.1</v>
      </c>
      <c r="P17">
        <v>4</v>
      </c>
      <c r="Q17">
        <v>0.4</v>
      </c>
      <c r="R17">
        <v>1.6</v>
      </c>
      <c r="S17">
        <v>0.2</v>
      </c>
      <c r="T17">
        <v>0.3</v>
      </c>
      <c r="U17">
        <v>0.2</v>
      </c>
      <c r="V17">
        <v>0.1</v>
      </c>
    </row>
    <row r="18" spans="1:22" x14ac:dyDescent="0.2">
      <c r="A18" s="6" t="s">
        <v>427</v>
      </c>
      <c r="D18">
        <v>7.8</v>
      </c>
      <c r="E18">
        <v>1.6</v>
      </c>
      <c r="H18">
        <v>0.3</v>
      </c>
      <c r="I18">
        <v>0.5</v>
      </c>
      <c r="J18">
        <v>5.6</v>
      </c>
      <c r="K18">
        <v>47.6</v>
      </c>
      <c r="L18">
        <v>1.5</v>
      </c>
      <c r="M18">
        <v>1.3</v>
      </c>
      <c r="N18">
        <v>0.7</v>
      </c>
      <c r="O18">
        <v>23.9</v>
      </c>
      <c r="P18">
        <v>8.4</v>
      </c>
      <c r="Q18">
        <v>0.1</v>
      </c>
      <c r="R18">
        <v>6.2</v>
      </c>
      <c r="S18" t="s">
        <v>104</v>
      </c>
      <c r="T18">
        <v>0.7</v>
      </c>
      <c r="U18">
        <v>0.4</v>
      </c>
      <c r="V18">
        <v>0.5</v>
      </c>
    </row>
    <row r="19" spans="1:22" x14ac:dyDescent="0.2">
      <c r="A19" s="6" t="s">
        <v>428</v>
      </c>
      <c r="D19">
        <v>9</v>
      </c>
      <c r="E19">
        <v>2.2000000000000002</v>
      </c>
      <c r="H19">
        <v>0.7</v>
      </c>
      <c r="I19">
        <v>1.5</v>
      </c>
      <c r="J19">
        <v>5.9</v>
      </c>
      <c r="K19">
        <v>50.3</v>
      </c>
      <c r="L19">
        <v>2</v>
      </c>
      <c r="M19">
        <v>1.8</v>
      </c>
      <c r="N19">
        <v>0.6</v>
      </c>
      <c r="O19">
        <v>21.2</v>
      </c>
      <c r="P19">
        <v>7.4</v>
      </c>
      <c r="Q19">
        <v>0.2</v>
      </c>
      <c r="R19">
        <v>3.8</v>
      </c>
      <c r="S19" t="s">
        <v>104</v>
      </c>
      <c r="T19">
        <v>0.5</v>
      </c>
      <c r="U19">
        <v>0.5</v>
      </c>
      <c r="V19">
        <v>0.8</v>
      </c>
    </row>
    <row r="20" spans="1:22" x14ac:dyDescent="0.2">
      <c r="A20" s="6" t="s">
        <v>353</v>
      </c>
      <c r="D20">
        <v>7.5</v>
      </c>
      <c r="E20">
        <v>2.6</v>
      </c>
      <c r="H20">
        <v>0.8</v>
      </c>
      <c r="I20">
        <v>1.7</v>
      </c>
      <c r="J20">
        <v>4.5999999999999996</v>
      </c>
      <c r="K20">
        <v>51.8</v>
      </c>
      <c r="L20">
        <v>2.4</v>
      </c>
      <c r="M20">
        <v>1.7</v>
      </c>
      <c r="N20">
        <v>0.5</v>
      </c>
      <c r="O20">
        <v>21.2</v>
      </c>
      <c r="P20">
        <v>7.3</v>
      </c>
      <c r="Q20">
        <v>0.2</v>
      </c>
      <c r="R20">
        <v>3.8</v>
      </c>
      <c r="S20">
        <v>0.1</v>
      </c>
      <c r="T20">
        <v>0.5</v>
      </c>
      <c r="U20">
        <v>0.6</v>
      </c>
      <c r="V20">
        <v>0.8</v>
      </c>
    </row>
    <row r="21" spans="1:22" x14ac:dyDescent="0.2">
      <c r="A21" s="6" t="s">
        <v>429</v>
      </c>
      <c r="D21">
        <v>9.8000000000000007</v>
      </c>
      <c r="E21">
        <v>2.2000000000000002</v>
      </c>
      <c r="H21">
        <v>0.8</v>
      </c>
      <c r="I21">
        <v>1.8</v>
      </c>
      <c r="J21">
        <v>6.3</v>
      </c>
      <c r="K21">
        <v>50.5</v>
      </c>
      <c r="L21">
        <v>2</v>
      </c>
      <c r="M21">
        <v>2</v>
      </c>
      <c r="N21">
        <v>0.7</v>
      </c>
      <c r="O21">
        <v>20.7</v>
      </c>
      <c r="P21">
        <v>7.3</v>
      </c>
      <c r="Q21">
        <v>0.2</v>
      </c>
      <c r="R21">
        <v>3.8</v>
      </c>
      <c r="S21">
        <v>0.1</v>
      </c>
      <c r="T21">
        <v>0.5</v>
      </c>
      <c r="U21">
        <v>0.4</v>
      </c>
      <c r="V21">
        <v>0.5</v>
      </c>
    </row>
    <row r="22" spans="1:22" x14ac:dyDescent="0.2">
      <c r="A22" s="6" t="s">
        <v>355</v>
      </c>
      <c r="D22">
        <v>7.8</v>
      </c>
      <c r="E22">
        <v>1.9</v>
      </c>
      <c r="H22">
        <v>0.4</v>
      </c>
      <c r="I22">
        <v>1.3</v>
      </c>
      <c r="J22">
        <v>5.2</v>
      </c>
      <c r="K22">
        <v>51</v>
      </c>
      <c r="L22">
        <v>1.7</v>
      </c>
      <c r="M22">
        <v>1.6</v>
      </c>
      <c r="N22">
        <v>0.6</v>
      </c>
      <c r="O22">
        <v>21.8</v>
      </c>
      <c r="P22">
        <v>7.8</v>
      </c>
      <c r="Q22">
        <v>0.2</v>
      </c>
      <c r="R22">
        <v>3.8</v>
      </c>
      <c r="S22">
        <v>0.1</v>
      </c>
      <c r="T22">
        <v>0.6</v>
      </c>
      <c r="U22">
        <v>0.6</v>
      </c>
      <c r="V22">
        <v>0.9</v>
      </c>
    </row>
    <row r="23" spans="1:22" x14ac:dyDescent="0.2">
      <c r="A23" s="6" t="s">
        <v>357</v>
      </c>
      <c r="D23">
        <v>8.6999999999999993</v>
      </c>
      <c r="E23">
        <v>3</v>
      </c>
      <c r="H23">
        <v>1</v>
      </c>
      <c r="I23">
        <v>2.2000000000000002</v>
      </c>
      <c r="J23">
        <v>5.3</v>
      </c>
      <c r="K23">
        <v>48.9</v>
      </c>
      <c r="L23">
        <v>2.7</v>
      </c>
      <c r="M23">
        <v>1.9</v>
      </c>
      <c r="N23">
        <v>0.6</v>
      </c>
      <c r="O23">
        <v>21.4</v>
      </c>
      <c r="P23">
        <v>7.4</v>
      </c>
      <c r="Q23">
        <v>0.3</v>
      </c>
      <c r="R23">
        <v>4</v>
      </c>
      <c r="S23">
        <v>0.2</v>
      </c>
      <c r="T23">
        <v>0.5</v>
      </c>
      <c r="U23">
        <v>0.4</v>
      </c>
      <c r="V23">
        <v>0.7</v>
      </c>
    </row>
    <row r="24" spans="1:22" x14ac:dyDescent="0.2">
      <c r="A24" s="6" t="s">
        <v>430</v>
      </c>
      <c r="D24">
        <v>6.1</v>
      </c>
      <c r="E24">
        <v>2.9</v>
      </c>
      <c r="H24">
        <v>0.5</v>
      </c>
      <c r="I24">
        <v>2</v>
      </c>
      <c r="J24">
        <v>4.5999999999999996</v>
      </c>
      <c r="K24">
        <v>70.3</v>
      </c>
      <c r="L24">
        <v>2.5</v>
      </c>
      <c r="M24">
        <v>0.7</v>
      </c>
      <c r="N24">
        <v>0.3</v>
      </c>
      <c r="O24">
        <v>9.3000000000000007</v>
      </c>
      <c r="P24">
        <v>3.7</v>
      </c>
      <c r="Q24">
        <v>0.4</v>
      </c>
      <c r="R24">
        <v>1.1000000000000001</v>
      </c>
      <c r="S24">
        <v>0.2</v>
      </c>
      <c r="T24">
        <v>0.1</v>
      </c>
      <c r="U24">
        <v>0.2</v>
      </c>
      <c r="V24">
        <v>0.1</v>
      </c>
    </row>
    <row r="25" spans="1:22" x14ac:dyDescent="0.2">
      <c r="A25" s="6" t="s">
        <v>431</v>
      </c>
      <c r="D25">
        <v>7</v>
      </c>
      <c r="E25">
        <v>3</v>
      </c>
      <c r="H25">
        <v>0.8</v>
      </c>
      <c r="I25">
        <v>1.8</v>
      </c>
      <c r="J25">
        <v>4.5</v>
      </c>
      <c r="K25">
        <v>55.1</v>
      </c>
      <c r="L25">
        <v>2.7</v>
      </c>
      <c r="M25">
        <v>1.3</v>
      </c>
      <c r="N25">
        <v>0.4</v>
      </c>
      <c r="O25">
        <v>18.899999999999999</v>
      </c>
      <c r="P25">
        <v>7.1</v>
      </c>
      <c r="Q25">
        <v>0.3</v>
      </c>
      <c r="R25">
        <v>3.6</v>
      </c>
      <c r="S25">
        <v>0.2</v>
      </c>
      <c r="T25">
        <v>0.4</v>
      </c>
      <c r="U25">
        <v>0.5</v>
      </c>
      <c r="V25">
        <v>0.3</v>
      </c>
    </row>
    <row r="26" spans="1:22" x14ac:dyDescent="0.2">
      <c r="A26" s="6" t="s">
        <v>432</v>
      </c>
      <c r="D26">
        <v>6.3</v>
      </c>
      <c r="E26">
        <v>2.8</v>
      </c>
      <c r="H26">
        <v>0.8</v>
      </c>
      <c r="I26">
        <v>1.6</v>
      </c>
      <c r="J26">
        <v>4.0999999999999996</v>
      </c>
      <c r="K26">
        <v>55.1</v>
      </c>
      <c r="L26">
        <v>2.5</v>
      </c>
      <c r="M26">
        <v>1</v>
      </c>
      <c r="N26">
        <v>0.4</v>
      </c>
      <c r="O26">
        <v>20.100000000000001</v>
      </c>
      <c r="P26">
        <v>7.3</v>
      </c>
      <c r="Q26">
        <v>0.3</v>
      </c>
      <c r="R26">
        <v>3.8</v>
      </c>
      <c r="S26">
        <v>0.2</v>
      </c>
      <c r="T26">
        <v>0.3</v>
      </c>
      <c r="U26">
        <v>0.4</v>
      </c>
      <c r="V26">
        <v>0.3</v>
      </c>
    </row>
    <row r="27" spans="1:22" x14ac:dyDescent="0.2">
      <c r="A27" s="6" t="s">
        <v>359</v>
      </c>
      <c r="D27">
        <v>6.3</v>
      </c>
      <c r="E27">
        <v>2.5</v>
      </c>
      <c r="H27">
        <v>0.5</v>
      </c>
      <c r="I27">
        <v>1.4</v>
      </c>
      <c r="J27">
        <v>4.5999999999999996</v>
      </c>
      <c r="K27">
        <v>64.599999999999994</v>
      </c>
      <c r="L27">
        <v>2.2000000000000002</v>
      </c>
      <c r="M27">
        <v>0.8</v>
      </c>
      <c r="N27">
        <v>0.4</v>
      </c>
      <c r="O27">
        <v>14.2</v>
      </c>
      <c r="P27">
        <v>5.8</v>
      </c>
      <c r="Q27">
        <v>0.3</v>
      </c>
      <c r="R27">
        <v>2.1</v>
      </c>
      <c r="S27">
        <v>0.2</v>
      </c>
      <c r="T27">
        <v>0.3</v>
      </c>
      <c r="U27">
        <v>0.3</v>
      </c>
      <c r="V27">
        <v>0.2</v>
      </c>
    </row>
    <row r="28" spans="1:22" x14ac:dyDescent="0.2">
      <c r="A28" s="6" t="s">
        <v>433</v>
      </c>
      <c r="D28">
        <v>6.3</v>
      </c>
      <c r="E28">
        <v>2.2999999999999998</v>
      </c>
      <c r="H28">
        <v>0.4</v>
      </c>
      <c r="I28">
        <v>1.2</v>
      </c>
      <c r="J28">
        <v>4.5999999999999996</v>
      </c>
      <c r="K28">
        <v>63.4</v>
      </c>
      <c r="L28">
        <v>2.1</v>
      </c>
      <c r="M28">
        <v>0.8</v>
      </c>
      <c r="N28">
        <v>0.4</v>
      </c>
      <c r="O28">
        <v>15</v>
      </c>
      <c r="P28">
        <v>6.1</v>
      </c>
      <c r="Q28">
        <v>0.2</v>
      </c>
      <c r="R28">
        <v>2.4</v>
      </c>
      <c r="S28">
        <v>0.1</v>
      </c>
      <c r="T28">
        <v>0.3</v>
      </c>
      <c r="U28">
        <v>0.4</v>
      </c>
      <c r="V28">
        <v>0.2</v>
      </c>
    </row>
    <row r="29" spans="1:22" x14ac:dyDescent="0.2">
      <c r="A29" s="6" t="s">
        <v>434</v>
      </c>
      <c r="D29">
        <v>8.6999999999999993</v>
      </c>
      <c r="E29">
        <v>1.9</v>
      </c>
      <c r="H29">
        <v>0.7</v>
      </c>
      <c r="I29">
        <v>0.8</v>
      </c>
      <c r="J29">
        <v>6.1</v>
      </c>
      <c r="K29">
        <v>51.6</v>
      </c>
      <c r="L29">
        <v>1.7</v>
      </c>
      <c r="M29">
        <v>1.3</v>
      </c>
      <c r="N29">
        <v>0.6</v>
      </c>
      <c r="O29">
        <v>21.4</v>
      </c>
      <c r="P29">
        <v>7.9</v>
      </c>
      <c r="Q29">
        <v>0.2</v>
      </c>
      <c r="R29">
        <v>4.5999999999999996</v>
      </c>
      <c r="S29">
        <v>0.1</v>
      </c>
      <c r="T29">
        <v>0.5</v>
      </c>
      <c r="U29">
        <v>0.3</v>
      </c>
      <c r="V29">
        <v>0.3</v>
      </c>
    </row>
    <row r="30" spans="1:22" x14ac:dyDescent="0.2">
      <c r="A30" s="6" t="s">
        <v>361</v>
      </c>
      <c r="D30">
        <v>5.6</v>
      </c>
      <c r="E30">
        <v>3.8</v>
      </c>
      <c r="H30">
        <v>0.6</v>
      </c>
      <c r="I30">
        <v>2.9</v>
      </c>
      <c r="J30">
        <v>3.7</v>
      </c>
      <c r="K30">
        <v>64.8</v>
      </c>
      <c r="L30">
        <v>3</v>
      </c>
      <c r="M30">
        <v>1</v>
      </c>
      <c r="N30">
        <v>0.3</v>
      </c>
      <c r="O30">
        <v>12.3</v>
      </c>
      <c r="P30">
        <v>5.2</v>
      </c>
      <c r="Q30">
        <v>0.7</v>
      </c>
      <c r="R30">
        <v>1.6</v>
      </c>
      <c r="S30">
        <v>0.4</v>
      </c>
      <c r="T30">
        <v>0.2</v>
      </c>
      <c r="U30">
        <v>0.3</v>
      </c>
      <c r="V30">
        <v>0.2</v>
      </c>
    </row>
    <row r="31" spans="1:22" x14ac:dyDescent="0.2">
      <c r="A31" s="6" t="s">
        <v>435</v>
      </c>
      <c r="D31">
        <v>3.5</v>
      </c>
      <c r="E31">
        <v>2.5</v>
      </c>
      <c r="H31">
        <v>0.5</v>
      </c>
      <c r="I31">
        <v>2.7</v>
      </c>
      <c r="J31">
        <v>2.5</v>
      </c>
      <c r="K31">
        <v>77.900000000000006</v>
      </c>
      <c r="L31">
        <v>2</v>
      </c>
      <c r="M31">
        <v>0.4</v>
      </c>
      <c r="N31">
        <v>0.2</v>
      </c>
      <c r="O31">
        <v>6.2</v>
      </c>
      <c r="P31">
        <v>2.6</v>
      </c>
      <c r="Q31">
        <v>0.5</v>
      </c>
      <c r="R31">
        <v>0.7</v>
      </c>
      <c r="S31">
        <v>0.2</v>
      </c>
      <c r="T31">
        <v>0.1</v>
      </c>
      <c r="U31">
        <v>0.2</v>
      </c>
      <c r="V31">
        <v>0.1</v>
      </c>
    </row>
    <row r="32" spans="1:22" x14ac:dyDescent="0.2">
      <c r="A32" s="6" t="s">
        <v>436</v>
      </c>
      <c r="D32">
        <v>7.6</v>
      </c>
      <c r="E32">
        <v>1.5</v>
      </c>
      <c r="H32">
        <v>0.2</v>
      </c>
      <c r="I32">
        <v>0.3</v>
      </c>
      <c r="J32">
        <v>5.5</v>
      </c>
      <c r="K32">
        <v>47</v>
      </c>
      <c r="L32">
        <v>1.4</v>
      </c>
      <c r="M32">
        <v>1.3</v>
      </c>
      <c r="N32">
        <v>0.6</v>
      </c>
      <c r="O32">
        <v>24.8</v>
      </c>
      <c r="P32">
        <v>8.8000000000000007</v>
      </c>
      <c r="Q32">
        <v>0.1</v>
      </c>
      <c r="R32">
        <v>6.2</v>
      </c>
      <c r="S32" t="s">
        <v>104</v>
      </c>
      <c r="T32">
        <v>0.7</v>
      </c>
      <c r="U32">
        <v>0.4</v>
      </c>
      <c r="V32">
        <v>0.4</v>
      </c>
    </row>
    <row r="33" spans="1:22" x14ac:dyDescent="0.2">
      <c r="A33" s="6" t="s">
        <v>333</v>
      </c>
      <c r="B33" s="25">
        <v>8000</v>
      </c>
      <c r="C33" t="s">
        <v>445</v>
      </c>
      <c r="D33">
        <v>13.2</v>
      </c>
      <c r="E33">
        <v>4.2</v>
      </c>
      <c r="F33">
        <v>31.7</v>
      </c>
      <c r="G33">
        <v>1.2</v>
      </c>
      <c r="H33">
        <v>2</v>
      </c>
      <c r="I33">
        <v>1.9</v>
      </c>
      <c r="J33">
        <v>8</v>
      </c>
      <c r="K33">
        <v>46</v>
      </c>
      <c r="L33">
        <v>3.9</v>
      </c>
      <c r="M33">
        <v>2.4</v>
      </c>
      <c r="N33">
        <v>0.7</v>
      </c>
      <c r="O33">
        <v>20.6</v>
      </c>
      <c r="P33">
        <v>7.1</v>
      </c>
      <c r="Q33">
        <v>0.3</v>
      </c>
      <c r="R33">
        <v>4</v>
      </c>
      <c r="S33">
        <v>0.2</v>
      </c>
      <c r="T33">
        <v>0.4</v>
      </c>
      <c r="U33">
        <v>0.3</v>
      </c>
      <c r="V33">
        <v>0.5</v>
      </c>
    </row>
    <row r="34" spans="1:22" x14ac:dyDescent="0.2">
      <c r="A34" s="6" t="s">
        <v>381</v>
      </c>
      <c r="B34" s="25">
        <v>8001</v>
      </c>
      <c r="C34" t="s">
        <v>445</v>
      </c>
      <c r="D34">
        <v>4</v>
      </c>
      <c r="E34">
        <v>2</v>
      </c>
      <c r="F34">
        <v>24.4</v>
      </c>
      <c r="G34">
        <v>0.7</v>
      </c>
      <c r="H34">
        <v>0.4</v>
      </c>
      <c r="I34">
        <v>1.3</v>
      </c>
      <c r="J34">
        <v>2.8</v>
      </c>
      <c r="K34">
        <v>66.900000000000006</v>
      </c>
      <c r="L34">
        <v>1.8</v>
      </c>
      <c r="M34">
        <v>0.5</v>
      </c>
      <c r="N34">
        <v>0.2</v>
      </c>
      <c r="O34">
        <v>15.8</v>
      </c>
      <c r="P34">
        <v>6.2</v>
      </c>
      <c r="Q34">
        <v>0.3</v>
      </c>
      <c r="R34">
        <v>2.4</v>
      </c>
      <c r="S34">
        <v>0.1</v>
      </c>
      <c r="T34">
        <v>0.2</v>
      </c>
      <c r="U34">
        <v>0.1</v>
      </c>
      <c r="V34" t="s">
        <v>104</v>
      </c>
    </row>
    <row r="35" spans="1:22" x14ac:dyDescent="0.2">
      <c r="A35" s="6" t="s">
        <v>402</v>
      </c>
      <c r="B35" s="25">
        <v>8002</v>
      </c>
      <c r="C35" t="s">
        <v>445</v>
      </c>
      <c r="D35">
        <v>11.6</v>
      </c>
      <c r="E35">
        <v>4</v>
      </c>
      <c r="F35">
        <v>30.7</v>
      </c>
      <c r="G35">
        <v>1.4</v>
      </c>
      <c r="H35">
        <v>1.3</v>
      </c>
      <c r="I35">
        <v>1.9</v>
      </c>
      <c r="J35">
        <v>7.5</v>
      </c>
      <c r="K35">
        <v>48.9</v>
      </c>
      <c r="L35">
        <v>3.5</v>
      </c>
      <c r="M35">
        <v>2.2000000000000002</v>
      </c>
      <c r="N35">
        <v>0.7</v>
      </c>
      <c r="O35">
        <v>20</v>
      </c>
      <c r="P35">
        <v>7.1</v>
      </c>
      <c r="Q35">
        <v>0.5</v>
      </c>
      <c r="R35">
        <v>3.5</v>
      </c>
      <c r="S35">
        <v>0.3</v>
      </c>
      <c r="T35">
        <v>0.4</v>
      </c>
      <c r="U35">
        <v>0.2</v>
      </c>
      <c r="V35">
        <v>0.3</v>
      </c>
    </row>
    <row r="36" spans="1:22" x14ac:dyDescent="0.2">
      <c r="A36" s="6" t="s">
        <v>404</v>
      </c>
      <c r="B36" s="25">
        <v>8003</v>
      </c>
      <c r="C36" t="s">
        <v>445</v>
      </c>
      <c r="D36">
        <v>4.9000000000000004</v>
      </c>
      <c r="E36">
        <v>3.2</v>
      </c>
      <c r="F36">
        <v>34.4</v>
      </c>
      <c r="G36">
        <v>0.9</v>
      </c>
      <c r="H36">
        <v>1</v>
      </c>
      <c r="I36">
        <v>2.1</v>
      </c>
      <c r="J36">
        <v>2.7</v>
      </c>
      <c r="K36">
        <v>52.9</v>
      </c>
      <c r="L36">
        <v>2.8</v>
      </c>
      <c r="M36">
        <v>0.9</v>
      </c>
      <c r="N36">
        <v>0.3</v>
      </c>
      <c r="O36">
        <v>22.1</v>
      </c>
      <c r="P36">
        <v>7.4</v>
      </c>
      <c r="Q36">
        <v>0.3</v>
      </c>
      <c r="R36">
        <v>5</v>
      </c>
      <c r="S36">
        <v>0.3</v>
      </c>
      <c r="T36">
        <v>0.4</v>
      </c>
      <c r="U36">
        <v>0.2</v>
      </c>
      <c r="V36">
        <v>0.3</v>
      </c>
    </row>
    <row r="37" spans="1:22" x14ac:dyDescent="0.2">
      <c r="A37" s="6" t="s">
        <v>406</v>
      </c>
      <c r="B37" s="25">
        <v>8004</v>
      </c>
      <c r="C37" t="s">
        <v>445</v>
      </c>
      <c r="D37">
        <v>2.4</v>
      </c>
      <c r="E37">
        <v>4.3</v>
      </c>
      <c r="F37">
        <v>11.5</v>
      </c>
      <c r="G37">
        <v>2.5</v>
      </c>
      <c r="H37">
        <v>0.3</v>
      </c>
      <c r="I37">
        <v>1.6</v>
      </c>
      <c r="J37">
        <v>1.7</v>
      </c>
      <c r="K37">
        <v>76.599999999999994</v>
      </c>
      <c r="L37">
        <v>3.4</v>
      </c>
      <c r="M37">
        <v>0.2</v>
      </c>
      <c r="N37">
        <v>0.1</v>
      </c>
      <c r="O37">
        <v>7.4</v>
      </c>
      <c r="P37">
        <v>3</v>
      </c>
      <c r="Q37">
        <v>0.9</v>
      </c>
      <c r="R37">
        <v>1.1000000000000001</v>
      </c>
      <c r="S37">
        <v>0.7</v>
      </c>
      <c r="T37" t="s">
        <v>104</v>
      </c>
      <c r="U37" t="s">
        <v>104</v>
      </c>
      <c r="V37" t="s">
        <v>104</v>
      </c>
    </row>
    <row r="38" spans="1:22" x14ac:dyDescent="0.2">
      <c r="A38" s="6" t="s">
        <v>408</v>
      </c>
      <c r="B38" s="25">
        <v>8005</v>
      </c>
      <c r="C38" t="s">
        <v>445</v>
      </c>
      <c r="D38">
        <v>2.4</v>
      </c>
      <c r="E38">
        <v>3.5</v>
      </c>
      <c r="F38">
        <v>20.399999999999999</v>
      </c>
      <c r="G38">
        <v>1.2</v>
      </c>
      <c r="H38">
        <v>0.3</v>
      </c>
      <c r="I38">
        <v>0.8</v>
      </c>
      <c r="J38">
        <v>1.7</v>
      </c>
      <c r="K38">
        <v>70.8</v>
      </c>
      <c r="L38">
        <v>3.3</v>
      </c>
      <c r="M38">
        <v>0.3</v>
      </c>
      <c r="N38">
        <v>0.1</v>
      </c>
      <c r="O38">
        <v>12.7</v>
      </c>
      <c r="P38">
        <v>5.4</v>
      </c>
      <c r="Q38">
        <v>0.2</v>
      </c>
      <c r="R38">
        <v>2.2999999999999998</v>
      </c>
      <c r="S38">
        <v>0.1</v>
      </c>
      <c r="T38">
        <v>0.2</v>
      </c>
      <c r="U38">
        <v>0.1</v>
      </c>
      <c r="V38">
        <v>0.1</v>
      </c>
    </row>
    <row r="39" spans="1:22" x14ac:dyDescent="0.2">
      <c r="A39" s="6" t="s">
        <v>410</v>
      </c>
      <c r="B39" s="25">
        <v>8006</v>
      </c>
      <c r="C39" t="s">
        <v>445</v>
      </c>
      <c r="D39">
        <v>8.3000000000000007</v>
      </c>
      <c r="E39">
        <v>2.2999999999999998</v>
      </c>
      <c r="F39">
        <v>32</v>
      </c>
      <c r="G39">
        <v>0.8</v>
      </c>
      <c r="H39">
        <v>0.9</v>
      </c>
      <c r="I39">
        <v>1.7</v>
      </c>
      <c r="J39">
        <v>5.2</v>
      </c>
      <c r="K39">
        <v>53.7</v>
      </c>
      <c r="L39">
        <v>2.2000000000000002</v>
      </c>
      <c r="M39">
        <v>1.7</v>
      </c>
      <c r="N39">
        <v>0.5</v>
      </c>
      <c r="O39">
        <v>21.1</v>
      </c>
      <c r="P39">
        <v>7.3</v>
      </c>
      <c r="Q39">
        <v>0.1</v>
      </c>
      <c r="R39">
        <v>3.6</v>
      </c>
      <c r="S39" t="s">
        <v>104</v>
      </c>
      <c r="T39">
        <v>0.3</v>
      </c>
      <c r="U39">
        <v>0.2</v>
      </c>
      <c r="V39">
        <v>0.2</v>
      </c>
    </row>
    <row r="40" spans="1:22" x14ac:dyDescent="0.2">
      <c r="A40" s="6" t="s">
        <v>412</v>
      </c>
      <c r="B40" s="25">
        <v>8007</v>
      </c>
      <c r="C40" t="s">
        <v>445</v>
      </c>
      <c r="D40">
        <v>8.4</v>
      </c>
      <c r="E40">
        <v>1.7</v>
      </c>
      <c r="F40">
        <v>33.6</v>
      </c>
      <c r="G40">
        <v>1</v>
      </c>
      <c r="H40">
        <v>0.5</v>
      </c>
      <c r="I40">
        <v>1.3</v>
      </c>
      <c r="J40">
        <v>5.8</v>
      </c>
      <c r="K40">
        <v>52.3</v>
      </c>
      <c r="L40">
        <v>1.6</v>
      </c>
      <c r="M40">
        <v>1.6</v>
      </c>
      <c r="N40">
        <v>0.6</v>
      </c>
      <c r="O40">
        <v>21.8</v>
      </c>
      <c r="P40">
        <v>7.9</v>
      </c>
      <c r="Q40">
        <v>0.2</v>
      </c>
      <c r="R40">
        <v>3.9</v>
      </c>
      <c r="S40" t="s">
        <v>104</v>
      </c>
      <c r="T40">
        <v>0.5</v>
      </c>
      <c r="U40">
        <v>0.2</v>
      </c>
      <c r="V40">
        <v>0.5</v>
      </c>
    </row>
    <row r="41" spans="1:22" x14ac:dyDescent="0.2">
      <c r="A41" s="6" t="s">
        <v>414</v>
      </c>
      <c r="B41" s="25">
        <v>8008</v>
      </c>
      <c r="C41" t="s">
        <v>445</v>
      </c>
      <c r="D41">
        <v>8.9</v>
      </c>
      <c r="E41">
        <v>2.9</v>
      </c>
      <c r="F41">
        <v>33.9</v>
      </c>
      <c r="G41">
        <v>1.3</v>
      </c>
      <c r="H41">
        <v>1</v>
      </c>
      <c r="I41">
        <v>2</v>
      </c>
      <c r="J41">
        <v>5.5</v>
      </c>
      <c r="K41">
        <v>49.4</v>
      </c>
      <c r="L41">
        <v>2.5</v>
      </c>
      <c r="M41">
        <v>1.9</v>
      </c>
      <c r="N41">
        <v>0.5</v>
      </c>
      <c r="O41">
        <v>22</v>
      </c>
      <c r="P41">
        <v>7.7</v>
      </c>
      <c r="Q41">
        <v>0.3</v>
      </c>
      <c r="R41">
        <v>4.2</v>
      </c>
      <c r="S41">
        <v>0.2</v>
      </c>
      <c r="T41">
        <v>0.5</v>
      </c>
      <c r="U41">
        <v>0.3</v>
      </c>
      <c r="V41">
        <v>0.4</v>
      </c>
    </row>
    <row r="42" spans="1:22" x14ac:dyDescent="0.2">
      <c r="A42" s="6" t="s">
        <v>416</v>
      </c>
      <c r="B42" s="25">
        <v>8009</v>
      </c>
      <c r="C42" t="s">
        <v>445</v>
      </c>
      <c r="D42">
        <v>6.3</v>
      </c>
      <c r="E42">
        <v>3.6</v>
      </c>
      <c r="F42">
        <v>19</v>
      </c>
      <c r="G42">
        <v>0.9</v>
      </c>
      <c r="H42">
        <v>0.7</v>
      </c>
      <c r="I42">
        <v>2.9</v>
      </c>
      <c r="J42">
        <v>4.4000000000000004</v>
      </c>
      <c r="K42">
        <v>66.2</v>
      </c>
      <c r="L42">
        <v>2.9</v>
      </c>
      <c r="M42">
        <v>1</v>
      </c>
      <c r="N42">
        <v>0.3</v>
      </c>
      <c r="O42">
        <v>12.3</v>
      </c>
      <c r="P42">
        <v>5.2</v>
      </c>
      <c r="Q42">
        <v>0.7</v>
      </c>
      <c r="R42">
        <v>1.6</v>
      </c>
      <c r="S42">
        <v>0.4</v>
      </c>
      <c r="T42">
        <v>0.1</v>
      </c>
      <c r="U42" t="s">
        <v>104</v>
      </c>
      <c r="V42" t="s">
        <v>104</v>
      </c>
    </row>
    <row r="43" spans="1:22" x14ac:dyDescent="0.2">
      <c r="A43" s="6" t="s">
        <v>418</v>
      </c>
      <c r="B43" s="25">
        <v>8010</v>
      </c>
      <c r="C43" t="s">
        <v>445</v>
      </c>
      <c r="D43">
        <v>6.4</v>
      </c>
      <c r="E43">
        <v>2.8</v>
      </c>
      <c r="F43">
        <v>21.3</v>
      </c>
      <c r="G43">
        <v>0.7</v>
      </c>
      <c r="H43">
        <v>0.6</v>
      </c>
      <c r="I43">
        <v>1.9</v>
      </c>
      <c r="J43">
        <v>4.7</v>
      </c>
      <c r="K43">
        <v>65.900000000000006</v>
      </c>
      <c r="L43">
        <v>2.2999999999999998</v>
      </c>
      <c r="M43">
        <v>0.9</v>
      </c>
      <c r="N43">
        <v>0.3</v>
      </c>
      <c r="O43">
        <v>13.7</v>
      </c>
      <c r="P43">
        <v>5.7</v>
      </c>
      <c r="Q43">
        <v>0.4</v>
      </c>
      <c r="R43">
        <v>1.8</v>
      </c>
      <c r="S43">
        <v>0.2</v>
      </c>
      <c r="T43">
        <v>0.2</v>
      </c>
      <c r="U43">
        <v>0.1</v>
      </c>
      <c r="V43" t="s">
        <v>104</v>
      </c>
    </row>
    <row r="44" spans="1:22" x14ac:dyDescent="0.2">
      <c r="A44" s="6" t="s">
        <v>434</v>
      </c>
      <c r="B44" s="25">
        <v>7110</v>
      </c>
      <c r="C44" s="12" t="s">
        <v>446</v>
      </c>
      <c r="D44">
        <v>8.6999999999999993</v>
      </c>
      <c r="E44">
        <v>1.9</v>
      </c>
      <c r="G44">
        <v>1.2</v>
      </c>
      <c r="H44">
        <v>0.7</v>
      </c>
      <c r="I44">
        <v>0.8</v>
      </c>
      <c r="J44">
        <v>6.1</v>
      </c>
      <c r="K44">
        <v>51.6</v>
      </c>
      <c r="L44">
        <v>1.7</v>
      </c>
      <c r="M44">
        <v>1.3</v>
      </c>
      <c r="N44">
        <v>0.6</v>
      </c>
      <c r="O44">
        <v>21.4</v>
      </c>
      <c r="P44">
        <v>7.9</v>
      </c>
      <c r="Q44">
        <v>0.2</v>
      </c>
      <c r="R44">
        <v>4.5999999999999996</v>
      </c>
      <c r="S44">
        <v>0.1</v>
      </c>
      <c r="T44">
        <v>0.5</v>
      </c>
      <c r="U44">
        <v>0.3</v>
      </c>
      <c r="V44">
        <v>0.3</v>
      </c>
    </row>
    <row r="45" spans="1:22" x14ac:dyDescent="0.2">
      <c r="A45" s="6" t="s">
        <v>361</v>
      </c>
      <c r="B45" s="25">
        <v>7111</v>
      </c>
      <c r="C45" s="12" t="s">
        <v>446</v>
      </c>
      <c r="D45">
        <v>5.6</v>
      </c>
      <c r="E45">
        <v>3.8</v>
      </c>
      <c r="G45">
        <v>2.1</v>
      </c>
      <c r="H45">
        <v>0.6</v>
      </c>
      <c r="I45">
        <v>2.9</v>
      </c>
      <c r="J45">
        <v>3.7</v>
      </c>
      <c r="K45">
        <v>64.8</v>
      </c>
      <c r="L45">
        <v>3</v>
      </c>
      <c r="M45">
        <v>1</v>
      </c>
      <c r="N45">
        <v>0.3</v>
      </c>
      <c r="O45">
        <v>12.3</v>
      </c>
      <c r="P45">
        <v>5.2</v>
      </c>
      <c r="Q45">
        <v>0.7</v>
      </c>
      <c r="R45">
        <v>1.6</v>
      </c>
      <c r="S45">
        <v>0.4</v>
      </c>
      <c r="T45">
        <v>0.2</v>
      </c>
      <c r="U45">
        <v>0.3</v>
      </c>
      <c r="V45">
        <v>0.2</v>
      </c>
    </row>
    <row r="46" spans="1:22" x14ac:dyDescent="0.2">
      <c r="A46" s="6" t="s">
        <v>448</v>
      </c>
      <c r="B46" s="25">
        <v>7112</v>
      </c>
      <c r="C46" s="12" t="s">
        <v>447</v>
      </c>
      <c r="D46">
        <v>5.7</v>
      </c>
      <c r="E46">
        <v>1</v>
      </c>
      <c r="G46">
        <v>0.7</v>
      </c>
      <c r="H46">
        <v>0.2</v>
      </c>
      <c r="I46">
        <v>1</v>
      </c>
      <c r="J46">
        <v>4.7</v>
      </c>
      <c r="K46">
        <v>73.5</v>
      </c>
      <c r="L46">
        <v>0.9</v>
      </c>
      <c r="M46">
        <v>0.5</v>
      </c>
      <c r="N46">
        <v>0.3</v>
      </c>
      <c r="O46">
        <v>11.2</v>
      </c>
      <c r="P46">
        <v>4.8</v>
      </c>
      <c r="Q46">
        <v>0.2</v>
      </c>
      <c r="R46">
        <v>1.1000000000000001</v>
      </c>
      <c r="S46" t="s">
        <v>104</v>
      </c>
      <c r="T46">
        <v>0.1</v>
      </c>
      <c r="U46">
        <v>0.2</v>
      </c>
      <c r="V46">
        <v>0.2</v>
      </c>
    </row>
    <row r="47" spans="1:22" x14ac:dyDescent="0.2">
      <c r="A47" s="6" t="s">
        <v>449</v>
      </c>
      <c r="B47" s="25">
        <v>7113</v>
      </c>
      <c r="C47" s="12" t="s">
        <v>447</v>
      </c>
      <c r="D47">
        <v>5.2</v>
      </c>
      <c r="E47">
        <v>1</v>
      </c>
      <c r="G47">
        <v>1.1000000000000001</v>
      </c>
      <c r="H47" t="s">
        <v>104</v>
      </c>
      <c r="I47">
        <v>0.5</v>
      </c>
      <c r="J47">
        <v>3</v>
      </c>
      <c r="K47">
        <v>36.9</v>
      </c>
      <c r="L47">
        <v>0.9</v>
      </c>
      <c r="M47">
        <v>1.6</v>
      </c>
      <c r="N47">
        <v>0.6</v>
      </c>
      <c r="O47">
        <v>33</v>
      </c>
      <c r="P47">
        <v>10.9</v>
      </c>
      <c r="Q47">
        <v>0.2</v>
      </c>
      <c r="R47">
        <v>8.6999999999999993</v>
      </c>
      <c r="S47">
        <v>0.1</v>
      </c>
      <c r="T47">
        <v>0.8</v>
      </c>
      <c r="U47">
        <v>0.6</v>
      </c>
      <c r="V47">
        <v>0.7</v>
      </c>
    </row>
    <row r="48" spans="1:22" x14ac:dyDescent="0.2">
      <c r="A48" s="6" t="s">
        <v>450</v>
      </c>
      <c r="B48" s="25">
        <v>7114</v>
      </c>
      <c r="C48" s="12" t="s">
        <v>447</v>
      </c>
      <c r="D48">
        <v>5.7</v>
      </c>
      <c r="E48">
        <v>0.9</v>
      </c>
      <c r="G48">
        <v>0.8</v>
      </c>
      <c r="H48" t="s">
        <v>104</v>
      </c>
      <c r="I48">
        <v>0.6</v>
      </c>
      <c r="J48">
        <v>3.8</v>
      </c>
      <c r="K48">
        <v>48.8</v>
      </c>
      <c r="L48">
        <v>0.7</v>
      </c>
      <c r="M48">
        <v>1.4</v>
      </c>
      <c r="N48">
        <v>0.5</v>
      </c>
      <c r="O48">
        <v>26.7</v>
      </c>
      <c r="P48">
        <v>9.5</v>
      </c>
      <c r="Q48">
        <v>0.1</v>
      </c>
      <c r="R48">
        <v>5.0999999999999996</v>
      </c>
      <c r="S48" t="s">
        <v>104</v>
      </c>
      <c r="T48">
        <v>0.5</v>
      </c>
      <c r="U48">
        <v>0.4</v>
      </c>
      <c r="V48">
        <v>0.4</v>
      </c>
    </row>
    <row r="49" spans="1:22" x14ac:dyDescent="0.2">
      <c r="A49" s="6" t="s">
        <v>451</v>
      </c>
      <c r="B49" s="25">
        <v>7115</v>
      </c>
      <c r="C49" s="12" t="s">
        <v>447</v>
      </c>
      <c r="D49">
        <v>6</v>
      </c>
      <c r="E49">
        <v>2.2999999999999998</v>
      </c>
      <c r="G49">
        <v>1.6</v>
      </c>
      <c r="H49">
        <v>0.4</v>
      </c>
      <c r="I49">
        <v>1.1000000000000001</v>
      </c>
      <c r="J49">
        <v>4.0999999999999996</v>
      </c>
      <c r="K49">
        <v>55.7</v>
      </c>
      <c r="L49">
        <v>1.6</v>
      </c>
      <c r="M49">
        <v>1.2</v>
      </c>
      <c r="N49">
        <v>0.4</v>
      </c>
      <c r="O49">
        <v>20.100000000000001</v>
      </c>
      <c r="P49">
        <v>7.5</v>
      </c>
      <c r="Q49">
        <v>0.6</v>
      </c>
      <c r="R49">
        <v>3.4</v>
      </c>
      <c r="S49">
        <v>0.3</v>
      </c>
      <c r="T49">
        <v>0.4</v>
      </c>
      <c r="U49">
        <v>0.5</v>
      </c>
      <c r="V49">
        <v>0.7</v>
      </c>
    </row>
    <row r="50" spans="1:22" x14ac:dyDescent="0.2">
      <c r="A50" s="6" t="s">
        <v>452</v>
      </c>
      <c r="B50" s="25">
        <v>7116</v>
      </c>
      <c r="C50" s="12" t="s">
        <v>447</v>
      </c>
      <c r="D50">
        <v>6.8</v>
      </c>
      <c r="E50">
        <v>1.1000000000000001</v>
      </c>
      <c r="G50">
        <v>1.1000000000000001</v>
      </c>
      <c r="H50">
        <v>0.2</v>
      </c>
      <c r="I50">
        <v>0.4</v>
      </c>
      <c r="J50">
        <v>3.9</v>
      </c>
      <c r="K50">
        <v>36.799999999999997</v>
      </c>
      <c r="L50">
        <v>1</v>
      </c>
      <c r="M50">
        <v>2</v>
      </c>
      <c r="N50">
        <v>0.7</v>
      </c>
      <c r="O50">
        <v>32.299999999999997</v>
      </c>
      <c r="P50">
        <v>10.5</v>
      </c>
      <c r="Q50">
        <v>0.1</v>
      </c>
      <c r="R50">
        <v>8.1999999999999993</v>
      </c>
      <c r="S50" t="s">
        <v>104</v>
      </c>
      <c r="T50">
        <v>0.8</v>
      </c>
      <c r="U50">
        <v>0.6</v>
      </c>
      <c r="V50">
        <v>0.7</v>
      </c>
    </row>
    <row r="51" spans="1:22" x14ac:dyDescent="0.2">
      <c r="A51" s="6" t="s">
        <v>453</v>
      </c>
      <c r="B51" s="25">
        <v>7117</v>
      </c>
      <c r="C51" s="12" t="s">
        <v>447</v>
      </c>
      <c r="D51">
        <v>5.9</v>
      </c>
      <c r="E51">
        <v>0.9</v>
      </c>
      <c r="G51">
        <v>0.7</v>
      </c>
      <c r="H51" t="s">
        <v>104</v>
      </c>
      <c r="I51">
        <v>0.5</v>
      </c>
      <c r="J51">
        <v>4</v>
      </c>
      <c r="K51">
        <v>48.3</v>
      </c>
      <c r="L51">
        <v>0.7</v>
      </c>
      <c r="M51">
        <v>1.4</v>
      </c>
      <c r="N51">
        <v>0.5</v>
      </c>
      <c r="O51">
        <v>27.1</v>
      </c>
      <c r="P51">
        <v>9.6</v>
      </c>
      <c r="Q51">
        <v>0.1</v>
      </c>
      <c r="R51">
        <v>5.0999999999999996</v>
      </c>
      <c r="S51" t="s">
        <v>104</v>
      </c>
      <c r="T51">
        <v>0.5</v>
      </c>
      <c r="U51">
        <v>0.4</v>
      </c>
      <c r="V51">
        <v>0.4</v>
      </c>
    </row>
    <row r="52" spans="1:22" x14ac:dyDescent="0.2">
      <c r="A52" s="6" t="s">
        <v>454</v>
      </c>
      <c r="B52" s="25">
        <v>7118</v>
      </c>
      <c r="C52" s="12" t="s">
        <v>447</v>
      </c>
      <c r="D52">
        <v>5.5</v>
      </c>
      <c r="E52">
        <v>1.4</v>
      </c>
      <c r="G52">
        <v>1.3</v>
      </c>
      <c r="H52">
        <v>0.2</v>
      </c>
      <c r="I52">
        <v>0.6</v>
      </c>
      <c r="J52">
        <v>3.3</v>
      </c>
      <c r="K52">
        <v>42.3</v>
      </c>
      <c r="L52">
        <v>1.1000000000000001</v>
      </c>
      <c r="M52">
        <v>1.4</v>
      </c>
      <c r="N52">
        <v>0.5</v>
      </c>
      <c r="O52">
        <v>29.5</v>
      </c>
      <c r="P52">
        <v>10</v>
      </c>
      <c r="Q52">
        <v>0.3</v>
      </c>
      <c r="R52">
        <v>7</v>
      </c>
      <c r="S52">
        <v>0.2</v>
      </c>
      <c r="T52">
        <v>0.7</v>
      </c>
      <c r="U52">
        <v>0.6</v>
      </c>
      <c r="V52">
        <v>0.8</v>
      </c>
    </row>
    <row r="53" spans="1:22" x14ac:dyDescent="0.2">
      <c r="A53" s="6">
        <v>18000656</v>
      </c>
      <c r="B53" s="25">
        <v>7120</v>
      </c>
      <c r="C53" s="12" t="s">
        <v>447</v>
      </c>
      <c r="D53">
        <v>6.6</v>
      </c>
      <c r="E53">
        <v>1</v>
      </c>
      <c r="G53">
        <v>0.9</v>
      </c>
      <c r="H53">
        <v>0.2</v>
      </c>
      <c r="I53">
        <v>0.5</v>
      </c>
      <c r="J53">
        <v>4</v>
      </c>
      <c r="K53">
        <v>42.3</v>
      </c>
      <c r="L53">
        <v>0.9</v>
      </c>
      <c r="M53">
        <v>1.8</v>
      </c>
      <c r="N53">
        <v>0.6</v>
      </c>
      <c r="O53">
        <v>29.6</v>
      </c>
      <c r="P53">
        <v>10.199999999999999</v>
      </c>
      <c r="Q53">
        <v>0.1</v>
      </c>
      <c r="R53">
        <v>6.6</v>
      </c>
      <c r="S53">
        <v>0.1</v>
      </c>
      <c r="T53">
        <v>0.6</v>
      </c>
      <c r="U53">
        <v>0.5</v>
      </c>
      <c r="V53">
        <v>0.6</v>
      </c>
    </row>
    <row r="54" spans="1:22" x14ac:dyDescent="0.2">
      <c r="A54" s="6">
        <v>18000657</v>
      </c>
      <c r="B54" s="25">
        <v>7121</v>
      </c>
      <c r="C54" s="12" t="s">
        <v>447</v>
      </c>
      <c r="D54">
        <v>5.0999999999999996</v>
      </c>
      <c r="E54">
        <v>0.7</v>
      </c>
      <c r="G54">
        <v>0.6</v>
      </c>
      <c r="H54">
        <v>0.1</v>
      </c>
      <c r="I54">
        <v>0.7</v>
      </c>
      <c r="J54">
        <v>4.3</v>
      </c>
      <c r="K54">
        <v>75.5</v>
      </c>
      <c r="L54">
        <v>0.7</v>
      </c>
      <c r="M54">
        <v>0.5</v>
      </c>
      <c r="N54">
        <v>0.2</v>
      </c>
      <c r="O54">
        <v>10.8</v>
      </c>
      <c r="P54">
        <v>4.5999999999999996</v>
      </c>
      <c r="Q54" t="s">
        <v>104</v>
      </c>
      <c r="R54">
        <v>1</v>
      </c>
      <c r="S54" t="s">
        <v>104</v>
      </c>
      <c r="T54">
        <v>0.1</v>
      </c>
      <c r="U54">
        <v>0.2</v>
      </c>
      <c r="V54">
        <v>0.2</v>
      </c>
    </row>
    <row r="55" spans="1:22" x14ac:dyDescent="0.2">
      <c r="A55" s="6">
        <v>18000658</v>
      </c>
      <c r="B55" s="25">
        <v>7122</v>
      </c>
      <c r="C55" s="12" t="s">
        <v>447</v>
      </c>
      <c r="D55">
        <v>6.1</v>
      </c>
      <c r="E55">
        <v>1.1000000000000001</v>
      </c>
      <c r="G55">
        <v>1.2</v>
      </c>
      <c r="H55">
        <v>0.1</v>
      </c>
      <c r="I55">
        <v>0.6</v>
      </c>
      <c r="J55">
        <v>3.9</v>
      </c>
      <c r="K55">
        <v>47.5</v>
      </c>
      <c r="L55">
        <v>0.9</v>
      </c>
      <c r="M55">
        <v>1.4</v>
      </c>
      <c r="N55">
        <v>0.6</v>
      </c>
      <c r="O55">
        <v>26.8</v>
      </c>
      <c r="P55">
        <v>9.5</v>
      </c>
      <c r="Q55">
        <v>0.2</v>
      </c>
      <c r="R55">
        <v>5.2</v>
      </c>
      <c r="S55">
        <v>0.1</v>
      </c>
      <c r="T55">
        <v>0.5</v>
      </c>
      <c r="U55">
        <v>0.4</v>
      </c>
      <c r="V55">
        <v>0.5</v>
      </c>
    </row>
    <row r="56" spans="1:22" x14ac:dyDescent="0.2">
      <c r="A56" s="6">
        <v>18000659</v>
      </c>
      <c r="B56" s="25">
        <v>7123</v>
      </c>
      <c r="C56" s="12" t="s">
        <v>447</v>
      </c>
      <c r="D56">
        <v>6</v>
      </c>
      <c r="E56">
        <v>0.9</v>
      </c>
      <c r="G56">
        <v>1.7</v>
      </c>
      <c r="H56">
        <v>0.2</v>
      </c>
      <c r="I56">
        <v>0.6</v>
      </c>
      <c r="J56">
        <v>4.3</v>
      </c>
      <c r="K56">
        <v>58.7</v>
      </c>
      <c r="L56">
        <v>0.9</v>
      </c>
      <c r="M56">
        <v>1</v>
      </c>
      <c r="N56">
        <v>0.5</v>
      </c>
      <c r="O56">
        <v>19.7</v>
      </c>
      <c r="P56">
        <v>7.2</v>
      </c>
      <c r="Q56" t="s">
        <v>104</v>
      </c>
      <c r="R56">
        <v>3.1</v>
      </c>
      <c r="S56" t="s">
        <v>104</v>
      </c>
      <c r="T56">
        <v>0.4</v>
      </c>
      <c r="U56">
        <v>0.4</v>
      </c>
      <c r="V56">
        <v>0.6</v>
      </c>
    </row>
    <row r="57" spans="1:22" x14ac:dyDescent="0.2">
      <c r="A57" s="6">
        <v>18000660</v>
      </c>
      <c r="B57" s="25">
        <v>7124</v>
      </c>
      <c r="C57" s="12" t="s">
        <v>447</v>
      </c>
      <c r="D57">
        <v>8.1</v>
      </c>
      <c r="E57">
        <v>2.2000000000000002</v>
      </c>
      <c r="G57">
        <v>1.9</v>
      </c>
      <c r="H57">
        <v>0.4</v>
      </c>
      <c r="I57">
        <v>0.7</v>
      </c>
      <c r="J57">
        <v>4.5999999999999996</v>
      </c>
      <c r="K57">
        <v>38.700000000000003</v>
      </c>
      <c r="L57">
        <v>1.7</v>
      </c>
      <c r="M57">
        <v>2.4</v>
      </c>
      <c r="N57">
        <v>0.7</v>
      </c>
      <c r="O57">
        <v>29</v>
      </c>
      <c r="P57">
        <v>9.6</v>
      </c>
      <c r="Q57">
        <v>0.4</v>
      </c>
      <c r="R57">
        <v>6.9</v>
      </c>
      <c r="S57">
        <v>0.3</v>
      </c>
      <c r="T57">
        <v>0.8</v>
      </c>
      <c r="U57">
        <v>0.6</v>
      </c>
      <c r="V57">
        <v>0.9</v>
      </c>
    </row>
    <row r="58" spans="1:22" x14ac:dyDescent="0.2">
      <c r="A58" s="6">
        <v>18000661</v>
      </c>
      <c r="B58" s="25">
        <v>7125</v>
      </c>
      <c r="C58" s="12" t="s">
        <v>447</v>
      </c>
      <c r="D58">
        <v>5.0999999999999996</v>
      </c>
      <c r="E58">
        <v>1.5</v>
      </c>
      <c r="G58">
        <v>2.1</v>
      </c>
      <c r="H58">
        <v>0.3</v>
      </c>
      <c r="I58">
        <v>1.4</v>
      </c>
      <c r="J58">
        <v>4</v>
      </c>
      <c r="K58">
        <v>72.3</v>
      </c>
      <c r="L58">
        <v>1.2</v>
      </c>
      <c r="M58">
        <v>0.5</v>
      </c>
      <c r="N58">
        <v>0.3</v>
      </c>
      <c r="O58">
        <v>10.8</v>
      </c>
      <c r="P58">
        <v>4.5999999999999996</v>
      </c>
      <c r="Q58">
        <v>0.2</v>
      </c>
      <c r="R58">
        <v>1.1000000000000001</v>
      </c>
      <c r="S58" t="s">
        <v>104</v>
      </c>
      <c r="T58">
        <v>0.2</v>
      </c>
      <c r="U58">
        <v>0.2</v>
      </c>
      <c r="V58">
        <v>0.3</v>
      </c>
    </row>
    <row r="59" spans="1:22" x14ac:dyDescent="0.2">
      <c r="A59" s="6">
        <v>18000662</v>
      </c>
      <c r="B59" s="25">
        <v>7126</v>
      </c>
      <c r="C59" s="12" t="s">
        <v>447</v>
      </c>
      <c r="D59">
        <v>5.9</v>
      </c>
      <c r="E59">
        <v>1</v>
      </c>
      <c r="G59">
        <v>1</v>
      </c>
      <c r="H59">
        <v>0.1</v>
      </c>
      <c r="I59">
        <v>0.7</v>
      </c>
      <c r="J59">
        <v>3.8</v>
      </c>
      <c r="K59">
        <v>47.3</v>
      </c>
      <c r="L59">
        <v>0.8</v>
      </c>
      <c r="M59">
        <v>1.5</v>
      </c>
      <c r="N59">
        <v>0.5</v>
      </c>
      <c r="O59">
        <v>27.4</v>
      </c>
      <c r="P59">
        <v>9.6</v>
      </c>
      <c r="Q59">
        <v>0.2</v>
      </c>
      <c r="R59">
        <v>5.3</v>
      </c>
      <c r="S59">
        <v>0.1</v>
      </c>
      <c r="T59">
        <v>0.5</v>
      </c>
      <c r="U59">
        <v>0.4</v>
      </c>
      <c r="V59">
        <v>0.4</v>
      </c>
    </row>
    <row r="60" spans="1:22" x14ac:dyDescent="0.2">
      <c r="A60" s="6">
        <v>18000663</v>
      </c>
      <c r="B60" s="25">
        <v>7127</v>
      </c>
      <c r="C60" s="12" t="s">
        <v>447</v>
      </c>
      <c r="D60">
        <v>5.6</v>
      </c>
      <c r="E60">
        <v>0.8</v>
      </c>
      <c r="G60">
        <v>0.7</v>
      </c>
      <c r="H60" t="s">
        <v>104</v>
      </c>
      <c r="I60">
        <v>0.5</v>
      </c>
      <c r="J60">
        <v>3.7</v>
      </c>
      <c r="K60">
        <v>47.9</v>
      </c>
      <c r="L60">
        <v>0.7</v>
      </c>
      <c r="M60">
        <v>1.3</v>
      </c>
      <c r="N60">
        <v>0.5</v>
      </c>
      <c r="O60">
        <v>27.6</v>
      </c>
      <c r="P60">
        <v>9.6999999999999993</v>
      </c>
      <c r="Q60">
        <v>0.1</v>
      </c>
      <c r="R60">
        <v>5.4</v>
      </c>
      <c r="S60" t="s">
        <v>104</v>
      </c>
      <c r="T60">
        <v>0.5</v>
      </c>
      <c r="U60">
        <v>0.4</v>
      </c>
      <c r="V60">
        <v>0.4</v>
      </c>
    </row>
    <row r="61" spans="1:22" x14ac:dyDescent="0.2">
      <c r="A61" s="6">
        <v>18000665</v>
      </c>
      <c r="B61" s="25">
        <v>7128</v>
      </c>
      <c r="C61" s="12" t="s">
        <v>447</v>
      </c>
      <c r="D61">
        <v>5.3</v>
      </c>
      <c r="E61">
        <v>1.7</v>
      </c>
      <c r="G61">
        <v>1.5</v>
      </c>
      <c r="H61">
        <v>0.4</v>
      </c>
      <c r="I61">
        <v>1.2</v>
      </c>
      <c r="J61">
        <v>4.2</v>
      </c>
      <c r="K61">
        <v>72.599999999999994</v>
      </c>
      <c r="L61">
        <v>1.3</v>
      </c>
      <c r="M61">
        <v>0.5</v>
      </c>
      <c r="N61">
        <v>0.2</v>
      </c>
      <c r="O61">
        <v>10.9</v>
      </c>
      <c r="P61">
        <v>4.5999999999999996</v>
      </c>
      <c r="Q61">
        <v>0.3</v>
      </c>
      <c r="R61">
        <v>1.1000000000000001</v>
      </c>
      <c r="S61">
        <v>0.1</v>
      </c>
      <c r="T61">
        <v>0.2</v>
      </c>
      <c r="U61">
        <v>0.2</v>
      </c>
      <c r="V61">
        <v>0.3</v>
      </c>
    </row>
    <row r="62" spans="1:22" x14ac:dyDescent="0.2">
      <c r="A62" s="6">
        <v>18000666</v>
      </c>
      <c r="B62" s="25">
        <v>7129</v>
      </c>
      <c r="C62" s="12" t="s">
        <v>447</v>
      </c>
      <c r="D62">
        <v>10.3</v>
      </c>
      <c r="E62">
        <v>4</v>
      </c>
      <c r="G62">
        <v>2.6</v>
      </c>
      <c r="H62">
        <v>0.9</v>
      </c>
      <c r="I62">
        <v>2.4</v>
      </c>
      <c r="J62">
        <v>5.4</v>
      </c>
      <c r="K62">
        <v>44.1</v>
      </c>
      <c r="L62">
        <v>3.2</v>
      </c>
      <c r="M62">
        <v>3.4</v>
      </c>
      <c r="N62">
        <v>0.6</v>
      </c>
      <c r="O62">
        <v>22.2</v>
      </c>
      <c r="P62">
        <v>8</v>
      </c>
      <c r="Q62">
        <v>0.8</v>
      </c>
      <c r="R62">
        <v>4.2</v>
      </c>
      <c r="S62">
        <v>0.5</v>
      </c>
      <c r="T62">
        <v>0.5</v>
      </c>
      <c r="U62">
        <v>0.5</v>
      </c>
      <c r="V62">
        <v>0.6</v>
      </c>
    </row>
    <row r="63" spans="1:22" x14ac:dyDescent="0.2">
      <c r="A63" s="6">
        <v>18000667</v>
      </c>
      <c r="B63" s="25">
        <v>7131</v>
      </c>
      <c r="C63" s="12" t="s">
        <v>447</v>
      </c>
      <c r="D63">
        <v>6</v>
      </c>
      <c r="E63">
        <v>0.9</v>
      </c>
      <c r="G63">
        <v>1.4</v>
      </c>
      <c r="H63">
        <v>0.2</v>
      </c>
      <c r="I63">
        <v>0.8</v>
      </c>
      <c r="J63">
        <v>4.9000000000000004</v>
      </c>
      <c r="K63">
        <v>75.2</v>
      </c>
      <c r="L63">
        <v>0.9</v>
      </c>
      <c r="M63">
        <v>0.6</v>
      </c>
      <c r="N63">
        <v>0.3</v>
      </c>
      <c r="O63">
        <v>9.8000000000000007</v>
      </c>
      <c r="P63">
        <v>4.2</v>
      </c>
      <c r="Q63" t="s">
        <v>104</v>
      </c>
      <c r="R63">
        <v>0.9</v>
      </c>
      <c r="S63" t="s">
        <v>104</v>
      </c>
      <c r="T63">
        <v>0.1</v>
      </c>
      <c r="U63">
        <v>0.2</v>
      </c>
      <c r="V63">
        <v>0.2</v>
      </c>
    </row>
    <row r="64" spans="1:22" x14ac:dyDescent="0.2">
      <c r="A64" s="6">
        <v>18000668</v>
      </c>
      <c r="B64" s="25">
        <v>7132</v>
      </c>
      <c r="C64" s="12" t="s">
        <v>447</v>
      </c>
      <c r="D64">
        <v>6.1</v>
      </c>
      <c r="E64">
        <v>1.8</v>
      </c>
      <c r="G64">
        <v>1.4</v>
      </c>
      <c r="H64">
        <v>0.3</v>
      </c>
      <c r="I64">
        <v>0.8</v>
      </c>
      <c r="J64">
        <v>3.7</v>
      </c>
      <c r="K64">
        <v>43.8</v>
      </c>
      <c r="L64">
        <v>1.4</v>
      </c>
      <c r="M64">
        <v>1.6</v>
      </c>
      <c r="N64">
        <v>0.5</v>
      </c>
      <c r="O64">
        <v>27.7</v>
      </c>
      <c r="P64">
        <v>9.6</v>
      </c>
      <c r="Q64">
        <v>0.4</v>
      </c>
      <c r="R64">
        <v>6.3</v>
      </c>
      <c r="S64">
        <v>0.2</v>
      </c>
      <c r="T64">
        <v>0.6</v>
      </c>
      <c r="U64">
        <v>0.5</v>
      </c>
      <c r="V64">
        <v>0.7</v>
      </c>
    </row>
    <row r="65" spans="1:22" x14ac:dyDescent="0.2">
      <c r="A65" s="6">
        <v>18000669</v>
      </c>
      <c r="B65" s="25">
        <v>7133</v>
      </c>
      <c r="C65" s="12" t="s">
        <v>447</v>
      </c>
      <c r="D65">
        <v>8.6999999999999993</v>
      </c>
      <c r="E65">
        <v>1.9</v>
      </c>
      <c r="G65">
        <v>2.1</v>
      </c>
      <c r="H65">
        <v>0.5</v>
      </c>
      <c r="I65">
        <v>1</v>
      </c>
      <c r="J65">
        <v>5</v>
      </c>
      <c r="K65">
        <v>41.4</v>
      </c>
      <c r="L65">
        <v>1.7</v>
      </c>
      <c r="M65">
        <v>2.5</v>
      </c>
      <c r="N65">
        <v>0.8</v>
      </c>
      <c r="O65">
        <v>27.2</v>
      </c>
      <c r="P65">
        <v>9.1</v>
      </c>
      <c r="Q65">
        <v>0.3</v>
      </c>
      <c r="R65">
        <v>5.7</v>
      </c>
      <c r="S65">
        <v>0.2</v>
      </c>
      <c r="T65">
        <v>0.7</v>
      </c>
      <c r="U65">
        <v>0.5</v>
      </c>
      <c r="V65">
        <v>0.9</v>
      </c>
    </row>
    <row r="66" spans="1:22" x14ac:dyDescent="0.2">
      <c r="A66" s="6">
        <v>18000670</v>
      </c>
      <c r="B66" s="25">
        <v>7134</v>
      </c>
      <c r="C66" s="12" t="s">
        <v>447</v>
      </c>
      <c r="D66">
        <v>7.3</v>
      </c>
      <c r="E66">
        <v>1.7</v>
      </c>
      <c r="G66">
        <v>2.2000000000000002</v>
      </c>
      <c r="H66">
        <v>0.7</v>
      </c>
      <c r="I66">
        <v>2.4</v>
      </c>
      <c r="J66">
        <v>5.8</v>
      </c>
      <c r="K66">
        <v>76.400000000000006</v>
      </c>
      <c r="L66">
        <v>1.6</v>
      </c>
      <c r="M66">
        <v>0.5</v>
      </c>
      <c r="N66">
        <v>0.2</v>
      </c>
      <c r="O66">
        <v>6</v>
      </c>
      <c r="P66">
        <v>2.4</v>
      </c>
      <c r="Q66">
        <v>0.2</v>
      </c>
      <c r="R66">
        <v>0.5</v>
      </c>
      <c r="S66">
        <v>0.1</v>
      </c>
      <c r="T66" t="s">
        <v>104</v>
      </c>
      <c r="U66">
        <v>0.1</v>
      </c>
      <c r="V66">
        <v>0.2</v>
      </c>
    </row>
    <row r="67" spans="1:22" x14ac:dyDescent="0.2">
      <c r="A67" s="6">
        <v>18000671</v>
      </c>
      <c r="B67" s="25">
        <v>7135</v>
      </c>
      <c r="C67" s="12" t="s">
        <v>447</v>
      </c>
      <c r="D67">
        <v>6.1</v>
      </c>
      <c r="E67">
        <v>1.3</v>
      </c>
      <c r="G67">
        <v>1.2</v>
      </c>
      <c r="H67">
        <v>0.2</v>
      </c>
      <c r="I67">
        <v>0.5</v>
      </c>
      <c r="J67">
        <v>3.4</v>
      </c>
      <c r="K67">
        <v>35</v>
      </c>
      <c r="L67">
        <v>1.2</v>
      </c>
      <c r="M67">
        <v>1.8</v>
      </c>
      <c r="N67">
        <v>0.7</v>
      </c>
      <c r="O67">
        <v>33.299999999999997</v>
      </c>
      <c r="P67">
        <v>10.6</v>
      </c>
      <c r="Q67">
        <v>0.2</v>
      </c>
      <c r="R67">
        <v>9</v>
      </c>
      <c r="S67">
        <v>0.1</v>
      </c>
      <c r="T67">
        <v>0.8</v>
      </c>
      <c r="U67">
        <v>0.6</v>
      </c>
      <c r="V67">
        <v>0.8</v>
      </c>
    </row>
    <row r="68" spans="1:22" x14ac:dyDescent="0.2">
      <c r="A68" s="6">
        <v>18000672</v>
      </c>
      <c r="B68" s="25">
        <v>7136</v>
      </c>
      <c r="C68" s="12" t="s">
        <v>447</v>
      </c>
      <c r="D68">
        <v>6.4</v>
      </c>
      <c r="E68">
        <v>1.1000000000000001</v>
      </c>
      <c r="G68">
        <v>1.1000000000000001</v>
      </c>
      <c r="H68">
        <v>0.2</v>
      </c>
      <c r="I68">
        <v>0.6</v>
      </c>
      <c r="J68">
        <v>4.2</v>
      </c>
      <c r="K68">
        <v>47.7</v>
      </c>
      <c r="L68">
        <v>0.9</v>
      </c>
      <c r="M68">
        <v>1.5</v>
      </c>
      <c r="N68">
        <v>0.6</v>
      </c>
      <c r="O68">
        <v>26.5</v>
      </c>
      <c r="P68">
        <v>9.4</v>
      </c>
      <c r="Q68">
        <v>0.2</v>
      </c>
      <c r="R68">
        <v>5.0999999999999996</v>
      </c>
      <c r="S68">
        <v>0.1</v>
      </c>
      <c r="T68">
        <v>0.6</v>
      </c>
      <c r="U68">
        <v>0.4</v>
      </c>
      <c r="V68">
        <v>0.5</v>
      </c>
    </row>
    <row r="69" spans="1:22" x14ac:dyDescent="0.2">
      <c r="A69" s="6" t="s">
        <v>419</v>
      </c>
      <c r="B69" s="25">
        <v>6884</v>
      </c>
      <c r="C69" t="s">
        <v>446</v>
      </c>
      <c r="D69">
        <v>11.9</v>
      </c>
      <c r="E69">
        <v>3.6</v>
      </c>
      <c r="G69">
        <v>2.2000000000000002</v>
      </c>
      <c r="H69">
        <v>1.9</v>
      </c>
      <c r="I69">
        <v>2.6</v>
      </c>
      <c r="J69">
        <v>7.6</v>
      </c>
      <c r="K69">
        <v>52.3</v>
      </c>
      <c r="L69">
        <v>3.3</v>
      </c>
      <c r="M69">
        <v>1.8</v>
      </c>
      <c r="N69">
        <v>0.6</v>
      </c>
      <c r="O69">
        <v>16.899999999999999</v>
      </c>
      <c r="P69">
        <v>6.1</v>
      </c>
      <c r="Q69">
        <v>0.3</v>
      </c>
      <c r="R69">
        <v>2.6</v>
      </c>
      <c r="S69">
        <v>0.2</v>
      </c>
      <c r="T69">
        <v>0.4</v>
      </c>
      <c r="U69">
        <v>0.3</v>
      </c>
      <c r="V69">
        <v>0.5</v>
      </c>
    </row>
    <row r="70" spans="1:22" x14ac:dyDescent="0.2">
      <c r="A70" s="6" t="s">
        <v>420</v>
      </c>
      <c r="B70" s="25">
        <v>6885</v>
      </c>
      <c r="C70" t="s">
        <v>446</v>
      </c>
      <c r="D70">
        <v>10.7</v>
      </c>
      <c r="E70">
        <v>2.9</v>
      </c>
      <c r="G70">
        <v>2.1</v>
      </c>
      <c r="H70">
        <v>1</v>
      </c>
      <c r="I70">
        <v>1.4</v>
      </c>
      <c r="J70">
        <v>6.5</v>
      </c>
      <c r="K70">
        <v>44.2</v>
      </c>
      <c r="L70">
        <v>2.5</v>
      </c>
      <c r="M70">
        <v>2.5</v>
      </c>
      <c r="N70">
        <v>0.8</v>
      </c>
      <c r="O70">
        <v>23.5</v>
      </c>
      <c r="P70">
        <v>8</v>
      </c>
      <c r="Q70">
        <v>0.4</v>
      </c>
      <c r="R70">
        <v>4.8</v>
      </c>
      <c r="S70">
        <v>0.2</v>
      </c>
      <c r="T70">
        <v>0.5</v>
      </c>
      <c r="U70">
        <v>0.6</v>
      </c>
      <c r="V70">
        <v>0.8</v>
      </c>
    </row>
    <row r="71" spans="1:22" x14ac:dyDescent="0.2">
      <c r="A71" s="6" t="s">
        <v>343</v>
      </c>
      <c r="B71" s="25">
        <v>6886</v>
      </c>
      <c r="C71" t="s">
        <v>446</v>
      </c>
      <c r="D71">
        <v>10.7</v>
      </c>
      <c r="E71">
        <v>4.4000000000000004</v>
      </c>
      <c r="G71">
        <v>3</v>
      </c>
      <c r="H71">
        <v>1.3</v>
      </c>
      <c r="I71">
        <v>2</v>
      </c>
      <c r="J71">
        <v>6.5</v>
      </c>
      <c r="K71">
        <v>46.7</v>
      </c>
      <c r="L71">
        <v>3.8</v>
      </c>
      <c r="M71">
        <v>2.2000000000000002</v>
      </c>
      <c r="N71">
        <v>0.7</v>
      </c>
      <c r="O71">
        <v>19.899999999999999</v>
      </c>
      <c r="P71">
        <v>7</v>
      </c>
      <c r="Q71">
        <v>0.5</v>
      </c>
      <c r="R71">
        <v>3.6</v>
      </c>
      <c r="S71">
        <v>0.3</v>
      </c>
      <c r="T71">
        <v>0.5</v>
      </c>
      <c r="U71">
        <v>0.6</v>
      </c>
      <c r="V71">
        <v>1</v>
      </c>
    </row>
    <row r="72" spans="1:22" x14ac:dyDescent="0.2">
      <c r="A72" s="6" t="s">
        <v>421</v>
      </c>
      <c r="B72" s="25">
        <v>6887</v>
      </c>
      <c r="C72" t="s">
        <v>446</v>
      </c>
      <c r="D72">
        <v>7.9</v>
      </c>
      <c r="E72">
        <v>1.6</v>
      </c>
      <c r="G72">
        <v>2.1</v>
      </c>
      <c r="H72">
        <v>0.3</v>
      </c>
      <c r="I72">
        <v>0.5</v>
      </c>
      <c r="J72">
        <v>5.7</v>
      </c>
      <c r="K72">
        <v>47.7</v>
      </c>
      <c r="L72">
        <v>1.5</v>
      </c>
      <c r="M72">
        <v>1.3</v>
      </c>
      <c r="N72">
        <v>0.7</v>
      </c>
      <c r="O72">
        <v>23.8</v>
      </c>
      <c r="P72">
        <v>8.4</v>
      </c>
      <c r="Q72">
        <v>0.1</v>
      </c>
      <c r="R72">
        <v>5.9</v>
      </c>
      <c r="S72" t="s">
        <v>104</v>
      </c>
      <c r="T72">
        <v>0.6</v>
      </c>
      <c r="U72">
        <v>0.4</v>
      </c>
      <c r="V72">
        <v>0.5</v>
      </c>
    </row>
    <row r="73" spans="1:22" x14ac:dyDescent="0.2">
      <c r="A73" s="6" t="s">
        <v>422</v>
      </c>
      <c r="B73" s="25">
        <v>6888</v>
      </c>
      <c r="C73" t="s">
        <v>446</v>
      </c>
      <c r="D73">
        <v>3.4</v>
      </c>
      <c r="E73">
        <v>2.5</v>
      </c>
      <c r="G73">
        <v>1.9</v>
      </c>
      <c r="H73">
        <v>0.5</v>
      </c>
      <c r="I73">
        <v>1.2</v>
      </c>
      <c r="J73">
        <v>2.2000000000000002</v>
      </c>
      <c r="K73">
        <v>65.5</v>
      </c>
      <c r="L73">
        <v>2.4</v>
      </c>
      <c r="M73">
        <v>0.5</v>
      </c>
      <c r="N73">
        <v>0.2</v>
      </c>
      <c r="O73">
        <v>15.8</v>
      </c>
      <c r="P73">
        <v>6.2</v>
      </c>
      <c r="Q73">
        <v>0.1</v>
      </c>
      <c r="R73">
        <v>2.2999999999999998</v>
      </c>
      <c r="S73">
        <v>0.1</v>
      </c>
      <c r="T73">
        <v>0.2</v>
      </c>
      <c r="U73">
        <v>0.2</v>
      </c>
      <c r="V73">
        <v>0.2</v>
      </c>
    </row>
    <row r="74" spans="1:22" x14ac:dyDescent="0.2">
      <c r="A74" s="6" t="s">
        <v>423</v>
      </c>
      <c r="B74" s="25">
        <v>6889</v>
      </c>
      <c r="C74" t="s">
        <v>446</v>
      </c>
      <c r="D74">
        <v>3.5</v>
      </c>
      <c r="E74">
        <v>1.8</v>
      </c>
      <c r="G74">
        <v>2.2000000000000002</v>
      </c>
      <c r="H74">
        <v>0.3</v>
      </c>
      <c r="I74">
        <v>0.7</v>
      </c>
      <c r="J74">
        <v>2.2999999999999998</v>
      </c>
      <c r="K74">
        <v>57.2</v>
      </c>
      <c r="L74">
        <v>1.6</v>
      </c>
      <c r="M74">
        <v>0.6</v>
      </c>
      <c r="N74">
        <v>0.3</v>
      </c>
      <c r="O74">
        <v>20.9</v>
      </c>
      <c r="P74">
        <v>7.8</v>
      </c>
      <c r="Q74">
        <v>0.1</v>
      </c>
      <c r="R74">
        <v>4.3</v>
      </c>
      <c r="S74">
        <v>0.1</v>
      </c>
      <c r="T74">
        <v>0.4</v>
      </c>
      <c r="U74">
        <v>0.3</v>
      </c>
      <c r="V74">
        <v>0.2</v>
      </c>
    </row>
    <row r="75" spans="1:22" x14ac:dyDescent="0.2">
      <c r="A75" s="6" t="s">
        <v>345</v>
      </c>
      <c r="B75" s="25">
        <v>6890</v>
      </c>
      <c r="C75" t="s">
        <v>446</v>
      </c>
      <c r="D75">
        <v>4.5</v>
      </c>
      <c r="E75">
        <v>3.1</v>
      </c>
      <c r="G75">
        <v>1.9</v>
      </c>
      <c r="H75">
        <v>0.9</v>
      </c>
      <c r="I75">
        <v>2</v>
      </c>
      <c r="J75">
        <v>2.4</v>
      </c>
      <c r="K75">
        <v>51.3</v>
      </c>
      <c r="L75">
        <v>2.8</v>
      </c>
      <c r="M75">
        <v>0.9</v>
      </c>
      <c r="N75">
        <v>0.3</v>
      </c>
      <c r="O75">
        <v>22.5</v>
      </c>
      <c r="P75">
        <v>7.4</v>
      </c>
      <c r="Q75">
        <v>0.3</v>
      </c>
      <c r="R75">
        <v>5.2</v>
      </c>
      <c r="S75">
        <v>0.2</v>
      </c>
      <c r="T75">
        <v>0.4</v>
      </c>
      <c r="U75">
        <v>0.4</v>
      </c>
      <c r="V75">
        <v>0.4</v>
      </c>
    </row>
    <row r="76" spans="1:22" x14ac:dyDescent="0.2">
      <c r="A76" s="6" t="s">
        <v>347</v>
      </c>
      <c r="B76" s="25">
        <v>6891</v>
      </c>
      <c r="C76" t="s">
        <v>446</v>
      </c>
      <c r="D76">
        <v>2.4</v>
      </c>
      <c r="E76">
        <v>4.4000000000000004</v>
      </c>
      <c r="G76">
        <v>3.4</v>
      </c>
      <c r="H76">
        <v>0.3</v>
      </c>
      <c r="I76">
        <v>1.7</v>
      </c>
      <c r="J76">
        <v>1.6</v>
      </c>
      <c r="K76">
        <v>75.2</v>
      </c>
      <c r="L76">
        <v>3.4</v>
      </c>
      <c r="M76">
        <v>0.3</v>
      </c>
      <c r="N76">
        <v>0.2</v>
      </c>
      <c r="O76">
        <v>7.4</v>
      </c>
      <c r="P76">
        <v>2.9</v>
      </c>
      <c r="Q76">
        <v>1</v>
      </c>
      <c r="R76">
        <v>1.1000000000000001</v>
      </c>
      <c r="S76">
        <v>0.7</v>
      </c>
      <c r="T76">
        <v>0.1</v>
      </c>
      <c r="U76" t="s">
        <v>104</v>
      </c>
      <c r="V76" t="s">
        <v>104</v>
      </c>
    </row>
    <row r="77" spans="1:22" x14ac:dyDescent="0.2">
      <c r="A77" s="6" t="s">
        <v>424</v>
      </c>
      <c r="B77" s="25">
        <v>6892</v>
      </c>
      <c r="C77" t="s">
        <v>446</v>
      </c>
      <c r="D77">
        <v>2.9</v>
      </c>
      <c r="E77">
        <v>2.1</v>
      </c>
      <c r="G77">
        <v>2</v>
      </c>
      <c r="H77">
        <v>0.2</v>
      </c>
      <c r="I77">
        <v>0.8</v>
      </c>
      <c r="J77">
        <v>2.1</v>
      </c>
      <c r="K77">
        <v>71</v>
      </c>
      <c r="L77">
        <v>1.9</v>
      </c>
      <c r="M77">
        <v>0.4</v>
      </c>
      <c r="N77">
        <v>0.2</v>
      </c>
      <c r="O77">
        <v>12.3</v>
      </c>
      <c r="P77">
        <v>5.0999999999999996</v>
      </c>
      <c r="Q77">
        <v>0.2</v>
      </c>
      <c r="R77">
        <v>2.2000000000000002</v>
      </c>
      <c r="S77">
        <v>0.1</v>
      </c>
      <c r="T77">
        <v>0.3</v>
      </c>
      <c r="U77">
        <v>0.3</v>
      </c>
      <c r="V77">
        <v>0.3</v>
      </c>
    </row>
    <row r="78" spans="1:22" x14ac:dyDescent="0.2">
      <c r="A78" s="6" t="s">
        <v>349</v>
      </c>
      <c r="B78" s="25">
        <v>6894</v>
      </c>
      <c r="C78" t="s">
        <v>446</v>
      </c>
      <c r="D78">
        <v>3.6</v>
      </c>
      <c r="E78">
        <v>2.1</v>
      </c>
      <c r="G78">
        <v>1.6</v>
      </c>
      <c r="H78">
        <v>0.3</v>
      </c>
      <c r="I78">
        <v>1.3</v>
      </c>
      <c r="J78">
        <v>2.4</v>
      </c>
      <c r="K78">
        <v>64.3</v>
      </c>
      <c r="L78">
        <v>1.9</v>
      </c>
      <c r="M78">
        <v>0.6</v>
      </c>
      <c r="N78">
        <v>0.3</v>
      </c>
      <c r="O78">
        <v>16.399999999999999</v>
      </c>
      <c r="P78">
        <v>6.4</v>
      </c>
      <c r="Q78">
        <v>0.3</v>
      </c>
      <c r="R78">
        <v>2.8</v>
      </c>
      <c r="S78">
        <v>0.2</v>
      </c>
      <c r="T78">
        <v>0.3</v>
      </c>
      <c r="U78">
        <v>0.3</v>
      </c>
      <c r="V78">
        <v>0.2</v>
      </c>
    </row>
    <row r="79" spans="1:22" x14ac:dyDescent="0.2">
      <c r="A79" s="6" t="s">
        <v>351</v>
      </c>
      <c r="B79" s="25">
        <v>6895</v>
      </c>
      <c r="C79" t="s">
        <v>446</v>
      </c>
      <c r="D79">
        <v>2.2999999999999998</v>
      </c>
      <c r="E79">
        <v>3.7</v>
      </c>
      <c r="G79">
        <v>2.2000000000000002</v>
      </c>
      <c r="H79">
        <v>0.3</v>
      </c>
      <c r="I79">
        <v>0.9</v>
      </c>
      <c r="J79">
        <v>1.5</v>
      </c>
      <c r="K79">
        <v>69</v>
      </c>
      <c r="L79">
        <v>3.4</v>
      </c>
      <c r="M79">
        <v>0.3</v>
      </c>
      <c r="N79">
        <v>0.2</v>
      </c>
      <c r="O79">
        <v>12.8</v>
      </c>
      <c r="P79">
        <v>5.4</v>
      </c>
      <c r="Q79">
        <v>0.2</v>
      </c>
      <c r="R79">
        <v>2.2999999999999998</v>
      </c>
      <c r="S79">
        <v>0.2</v>
      </c>
      <c r="T79">
        <v>0.3</v>
      </c>
      <c r="U79">
        <v>0.2</v>
      </c>
      <c r="V79">
        <v>0.2</v>
      </c>
    </row>
    <row r="80" spans="1:22" x14ac:dyDescent="0.2">
      <c r="A80" s="6" t="s">
        <v>425</v>
      </c>
      <c r="B80" s="25">
        <v>6896</v>
      </c>
      <c r="C80" t="s">
        <v>446</v>
      </c>
      <c r="D80">
        <v>2.8</v>
      </c>
      <c r="E80">
        <v>2.5</v>
      </c>
      <c r="G80">
        <v>3.4</v>
      </c>
      <c r="H80">
        <v>0.3</v>
      </c>
      <c r="I80">
        <v>1</v>
      </c>
      <c r="J80">
        <v>2</v>
      </c>
      <c r="K80">
        <v>75.099999999999994</v>
      </c>
      <c r="L80">
        <v>2.2999999999999998</v>
      </c>
      <c r="M80">
        <v>0.3</v>
      </c>
      <c r="N80">
        <v>0.2</v>
      </c>
      <c r="O80">
        <v>9.1</v>
      </c>
      <c r="P80">
        <v>3.7</v>
      </c>
      <c r="Q80">
        <v>0.2</v>
      </c>
      <c r="R80">
        <v>1.4</v>
      </c>
      <c r="S80">
        <v>0.1</v>
      </c>
      <c r="T80">
        <v>0.2</v>
      </c>
      <c r="U80">
        <v>0.2</v>
      </c>
      <c r="V80" t="s">
        <v>104</v>
      </c>
    </row>
    <row r="81" spans="1:22" x14ac:dyDescent="0.2">
      <c r="A81" s="6" t="s">
        <v>426</v>
      </c>
      <c r="B81" s="25">
        <v>6897</v>
      </c>
      <c r="C81" t="s">
        <v>446</v>
      </c>
      <c r="D81">
        <v>2.5</v>
      </c>
      <c r="E81">
        <v>2.1</v>
      </c>
      <c r="G81">
        <v>3.6</v>
      </c>
      <c r="H81">
        <v>0.2</v>
      </c>
      <c r="I81">
        <v>1.4</v>
      </c>
      <c r="J81">
        <v>1.7</v>
      </c>
      <c r="K81">
        <v>73.2</v>
      </c>
      <c r="L81">
        <v>1.7</v>
      </c>
      <c r="M81">
        <v>0.3</v>
      </c>
      <c r="N81">
        <v>0.2</v>
      </c>
      <c r="O81">
        <v>10.1</v>
      </c>
      <c r="P81">
        <v>4</v>
      </c>
      <c r="Q81">
        <v>0.4</v>
      </c>
      <c r="R81">
        <v>1.6</v>
      </c>
      <c r="S81">
        <v>0.2</v>
      </c>
      <c r="T81">
        <v>0.3</v>
      </c>
      <c r="U81">
        <v>0.2</v>
      </c>
      <c r="V81">
        <v>0.1</v>
      </c>
    </row>
    <row r="82" spans="1:22" x14ac:dyDescent="0.2">
      <c r="A82" s="6" t="s">
        <v>427</v>
      </c>
      <c r="B82" s="25">
        <v>6898</v>
      </c>
      <c r="C82" t="s">
        <v>446</v>
      </c>
      <c r="D82">
        <v>7.8</v>
      </c>
      <c r="E82">
        <v>1.6</v>
      </c>
      <c r="G82">
        <v>2</v>
      </c>
      <c r="H82">
        <v>0.3</v>
      </c>
      <c r="I82">
        <v>0.5</v>
      </c>
      <c r="J82">
        <v>5.6</v>
      </c>
      <c r="K82">
        <v>47.6</v>
      </c>
      <c r="L82">
        <v>1.5</v>
      </c>
      <c r="M82">
        <v>1.3</v>
      </c>
      <c r="N82">
        <v>0.7</v>
      </c>
      <c r="O82">
        <v>23.9</v>
      </c>
      <c r="P82">
        <v>8.4</v>
      </c>
      <c r="Q82">
        <v>0.1</v>
      </c>
      <c r="R82">
        <v>6.2</v>
      </c>
      <c r="S82" t="s">
        <v>104</v>
      </c>
      <c r="T82">
        <v>0.7</v>
      </c>
      <c r="U82">
        <v>0.4</v>
      </c>
      <c r="V82">
        <v>0.5</v>
      </c>
    </row>
    <row r="83" spans="1:22" x14ac:dyDescent="0.2">
      <c r="A83" s="6" t="s">
        <v>428</v>
      </c>
      <c r="B83" s="25">
        <v>6899</v>
      </c>
      <c r="C83" t="s">
        <v>446</v>
      </c>
      <c r="D83">
        <v>9</v>
      </c>
      <c r="E83">
        <v>2.2000000000000002</v>
      </c>
      <c r="G83">
        <v>2.2000000000000002</v>
      </c>
      <c r="H83">
        <v>0.7</v>
      </c>
      <c r="I83">
        <v>1.5</v>
      </c>
      <c r="J83">
        <v>5.9</v>
      </c>
      <c r="K83">
        <v>50.3</v>
      </c>
      <c r="L83">
        <v>2</v>
      </c>
      <c r="M83">
        <v>1.8</v>
      </c>
      <c r="N83">
        <v>0.6</v>
      </c>
      <c r="O83">
        <v>21.2</v>
      </c>
      <c r="P83">
        <v>7.4</v>
      </c>
      <c r="Q83">
        <v>0.2</v>
      </c>
      <c r="R83">
        <v>3.8</v>
      </c>
      <c r="S83" t="s">
        <v>104</v>
      </c>
      <c r="T83">
        <v>0.5</v>
      </c>
      <c r="U83">
        <v>0.5</v>
      </c>
      <c r="V83">
        <v>0.8</v>
      </c>
    </row>
    <row r="84" spans="1:22" x14ac:dyDescent="0.2">
      <c r="A84" s="6" t="s">
        <v>353</v>
      </c>
      <c r="B84" s="25">
        <v>6900</v>
      </c>
      <c r="C84" t="s">
        <v>446</v>
      </c>
      <c r="D84">
        <v>7.5</v>
      </c>
      <c r="E84">
        <v>2.6</v>
      </c>
      <c r="G84">
        <v>1.7</v>
      </c>
      <c r="H84">
        <v>0.8</v>
      </c>
      <c r="I84">
        <v>1.7</v>
      </c>
      <c r="J84">
        <v>4.5999999999999996</v>
      </c>
      <c r="K84">
        <v>51.8</v>
      </c>
      <c r="L84">
        <v>2.4</v>
      </c>
      <c r="M84">
        <v>1.7</v>
      </c>
      <c r="N84">
        <v>0.5</v>
      </c>
      <c r="O84">
        <v>21.2</v>
      </c>
      <c r="P84">
        <v>7.3</v>
      </c>
      <c r="Q84">
        <v>0.2</v>
      </c>
      <c r="R84">
        <v>3.8</v>
      </c>
      <c r="S84">
        <v>0.1</v>
      </c>
      <c r="T84">
        <v>0.5</v>
      </c>
      <c r="U84">
        <v>0.6</v>
      </c>
      <c r="V84">
        <v>0.8</v>
      </c>
    </row>
    <row r="85" spans="1:22" x14ac:dyDescent="0.2">
      <c r="A85" s="6" t="s">
        <v>429</v>
      </c>
      <c r="B85" s="25">
        <v>6901</v>
      </c>
      <c r="C85" t="s">
        <v>446</v>
      </c>
      <c r="D85">
        <v>9.8000000000000007</v>
      </c>
      <c r="E85">
        <v>2.2000000000000002</v>
      </c>
      <c r="G85">
        <v>2.1</v>
      </c>
      <c r="H85">
        <v>0.8</v>
      </c>
      <c r="I85">
        <v>1.8</v>
      </c>
      <c r="J85">
        <v>6.3</v>
      </c>
      <c r="K85">
        <v>50.5</v>
      </c>
      <c r="L85">
        <v>2</v>
      </c>
      <c r="M85">
        <v>2</v>
      </c>
      <c r="N85">
        <v>0.7</v>
      </c>
      <c r="O85">
        <v>20.7</v>
      </c>
      <c r="P85">
        <v>7.3</v>
      </c>
      <c r="Q85">
        <v>0.2</v>
      </c>
      <c r="R85">
        <v>3.8</v>
      </c>
      <c r="S85">
        <v>0.1</v>
      </c>
      <c r="T85">
        <v>0.5</v>
      </c>
      <c r="U85">
        <v>0.4</v>
      </c>
      <c r="V85">
        <v>0.5</v>
      </c>
    </row>
    <row r="86" spans="1:22" x14ac:dyDescent="0.2">
      <c r="A86" s="6" t="s">
        <v>355</v>
      </c>
      <c r="B86" s="25">
        <v>6902</v>
      </c>
      <c r="C86" t="s">
        <v>446</v>
      </c>
      <c r="D86">
        <v>7.8</v>
      </c>
      <c r="E86">
        <v>1.9</v>
      </c>
      <c r="G86">
        <v>1.8</v>
      </c>
      <c r="H86">
        <v>0.4</v>
      </c>
      <c r="I86">
        <v>1.3</v>
      </c>
      <c r="J86">
        <v>5.2</v>
      </c>
      <c r="K86">
        <v>51</v>
      </c>
      <c r="L86">
        <v>1.7</v>
      </c>
      <c r="M86">
        <v>1.6</v>
      </c>
      <c r="N86">
        <v>0.6</v>
      </c>
      <c r="O86">
        <v>21.8</v>
      </c>
      <c r="P86">
        <v>7.8</v>
      </c>
      <c r="Q86">
        <v>0.2</v>
      </c>
      <c r="R86">
        <v>3.8</v>
      </c>
      <c r="S86">
        <v>0.1</v>
      </c>
      <c r="T86">
        <v>0.6</v>
      </c>
      <c r="U86">
        <v>0.6</v>
      </c>
      <c r="V86">
        <v>0.9</v>
      </c>
    </row>
    <row r="87" spans="1:22" x14ac:dyDescent="0.2">
      <c r="A87" s="6" t="s">
        <v>357</v>
      </c>
      <c r="B87" s="25">
        <v>6903</v>
      </c>
      <c r="C87" t="s">
        <v>446</v>
      </c>
      <c r="D87">
        <v>8.6999999999999993</v>
      </c>
      <c r="E87">
        <v>3</v>
      </c>
      <c r="G87">
        <v>2.2000000000000002</v>
      </c>
      <c r="H87">
        <v>1</v>
      </c>
      <c r="I87">
        <v>2.2000000000000002</v>
      </c>
      <c r="J87">
        <v>5.3</v>
      </c>
      <c r="K87">
        <v>48.9</v>
      </c>
      <c r="L87">
        <v>2.7</v>
      </c>
      <c r="M87">
        <v>1.9</v>
      </c>
      <c r="N87">
        <v>0.6</v>
      </c>
      <c r="O87">
        <v>21.4</v>
      </c>
      <c r="P87">
        <v>7.4</v>
      </c>
      <c r="Q87">
        <v>0.3</v>
      </c>
      <c r="R87">
        <v>4</v>
      </c>
      <c r="S87">
        <v>0.2</v>
      </c>
      <c r="T87">
        <v>0.5</v>
      </c>
      <c r="U87">
        <v>0.4</v>
      </c>
      <c r="V87">
        <v>0.7</v>
      </c>
    </row>
    <row r="88" spans="1:22" x14ac:dyDescent="0.2">
      <c r="A88" s="6" t="s">
        <v>430</v>
      </c>
      <c r="B88" s="25">
        <v>6905</v>
      </c>
      <c r="C88" t="s">
        <v>446</v>
      </c>
      <c r="D88">
        <v>6.1</v>
      </c>
      <c r="E88">
        <v>2.9</v>
      </c>
      <c r="G88">
        <v>3.5</v>
      </c>
      <c r="H88">
        <v>0.5</v>
      </c>
      <c r="I88">
        <v>2</v>
      </c>
      <c r="J88">
        <v>4.5999999999999996</v>
      </c>
      <c r="K88">
        <v>70.3</v>
      </c>
      <c r="L88">
        <v>2.5</v>
      </c>
      <c r="M88">
        <v>0.7</v>
      </c>
      <c r="N88">
        <v>0.3</v>
      </c>
      <c r="O88">
        <v>9.3000000000000007</v>
      </c>
      <c r="P88">
        <v>3.7</v>
      </c>
      <c r="Q88">
        <v>0.4</v>
      </c>
      <c r="R88">
        <v>1.1000000000000001</v>
      </c>
      <c r="S88">
        <v>0.2</v>
      </c>
      <c r="T88">
        <v>0.1</v>
      </c>
      <c r="U88">
        <v>0.2</v>
      </c>
      <c r="V88">
        <v>0.1</v>
      </c>
    </row>
    <row r="89" spans="1:22" x14ac:dyDescent="0.2">
      <c r="A89" s="6" t="s">
        <v>431</v>
      </c>
      <c r="B89" s="25">
        <v>6906</v>
      </c>
      <c r="C89" t="s">
        <v>446</v>
      </c>
      <c r="D89">
        <v>7</v>
      </c>
      <c r="E89">
        <v>3</v>
      </c>
      <c r="G89">
        <v>1.7</v>
      </c>
      <c r="H89">
        <v>0.8</v>
      </c>
      <c r="I89">
        <v>1.8</v>
      </c>
      <c r="J89">
        <v>4.5</v>
      </c>
      <c r="K89">
        <v>55.1</v>
      </c>
      <c r="L89">
        <v>2.7</v>
      </c>
      <c r="M89">
        <v>1.3</v>
      </c>
      <c r="N89">
        <v>0.4</v>
      </c>
      <c r="O89">
        <v>18.899999999999999</v>
      </c>
      <c r="P89">
        <v>7.1</v>
      </c>
      <c r="Q89">
        <v>0.3</v>
      </c>
      <c r="R89">
        <v>3.6</v>
      </c>
      <c r="S89">
        <v>0.2</v>
      </c>
      <c r="T89">
        <v>0.4</v>
      </c>
      <c r="U89">
        <v>0.5</v>
      </c>
      <c r="V89">
        <v>0.3</v>
      </c>
    </row>
    <row r="90" spans="1:22" x14ac:dyDescent="0.2">
      <c r="A90" s="6" t="s">
        <v>432</v>
      </c>
      <c r="B90" s="25">
        <v>6907</v>
      </c>
      <c r="C90" t="s">
        <v>446</v>
      </c>
      <c r="D90">
        <v>6.3</v>
      </c>
      <c r="E90">
        <v>2.8</v>
      </c>
      <c r="G90">
        <v>1.4</v>
      </c>
      <c r="H90">
        <v>0.8</v>
      </c>
      <c r="I90">
        <v>1.6</v>
      </c>
      <c r="J90">
        <v>4.0999999999999996</v>
      </c>
      <c r="K90">
        <v>55.1</v>
      </c>
      <c r="L90">
        <v>2.5</v>
      </c>
      <c r="M90">
        <v>1</v>
      </c>
      <c r="N90">
        <v>0.4</v>
      </c>
      <c r="O90">
        <v>20.100000000000001</v>
      </c>
      <c r="P90">
        <v>7.3</v>
      </c>
      <c r="Q90">
        <v>0.3</v>
      </c>
      <c r="R90">
        <v>3.8</v>
      </c>
      <c r="S90">
        <v>0.2</v>
      </c>
      <c r="T90">
        <v>0.3</v>
      </c>
      <c r="U90">
        <v>0.4</v>
      </c>
      <c r="V90">
        <v>0.3</v>
      </c>
    </row>
    <row r="91" spans="1:22" x14ac:dyDescent="0.2">
      <c r="A91" s="6" t="s">
        <v>359</v>
      </c>
      <c r="B91" s="25">
        <v>6908</v>
      </c>
      <c r="C91" t="s">
        <v>446</v>
      </c>
      <c r="D91">
        <v>6.3</v>
      </c>
      <c r="E91">
        <v>2.5</v>
      </c>
      <c r="G91">
        <v>1.5</v>
      </c>
      <c r="H91">
        <v>0.5</v>
      </c>
      <c r="I91">
        <v>1.4</v>
      </c>
      <c r="J91">
        <v>4.5999999999999996</v>
      </c>
      <c r="K91">
        <v>64.599999999999994</v>
      </c>
      <c r="L91">
        <v>2.2000000000000002</v>
      </c>
      <c r="M91">
        <v>0.8</v>
      </c>
      <c r="N91">
        <v>0.4</v>
      </c>
      <c r="O91">
        <v>14.2</v>
      </c>
      <c r="P91">
        <v>5.8</v>
      </c>
      <c r="Q91">
        <v>0.3</v>
      </c>
      <c r="R91">
        <v>2.1</v>
      </c>
      <c r="S91">
        <v>0.2</v>
      </c>
      <c r="T91">
        <v>0.3</v>
      </c>
      <c r="U91">
        <v>0.3</v>
      </c>
      <c r="V91">
        <v>0.2</v>
      </c>
    </row>
    <row r="92" spans="1:22" x14ac:dyDescent="0.2">
      <c r="A92" s="6" t="s">
        <v>433</v>
      </c>
      <c r="B92" s="25">
        <v>6909</v>
      </c>
      <c r="C92" t="s">
        <v>446</v>
      </c>
      <c r="D92">
        <v>6.3</v>
      </c>
      <c r="E92">
        <v>2.2999999999999998</v>
      </c>
      <c r="G92">
        <v>1.6</v>
      </c>
      <c r="H92">
        <v>0.4</v>
      </c>
      <c r="I92">
        <v>1.2</v>
      </c>
      <c r="J92">
        <v>4.5999999999999996</v>
      </c>
      <c r="K92">
        <v>63.4</v>
      </c>
      <c r="L92">
        <v>2.1</v>
      </c>
      <c r="M92">
        <v>0.8</v>
      </c>
      <c r="N92">
        <v>0.4</v>
      </c>
      <c r="O92">
        <v>15</v>
      </c>
      <c r="P92">
        <v>6.1</v>
      </c>
      <c r="Q92">
        <v>0.2</v>
      </c>
      <c r="R92">
        <v>2.4</v>
      </c>
      <c r="S92">
        <v>0.1</v>
      </c>
      <c r="T92">
        <v>0.3</v>
      </c>
      <c r="U92">
        <v>0.4</v>
      </c>
      <c r="V92">
        <v>0.2</v>
      </c>
    </row>
    <row r="93" spans="1:22" x14ac:dyDescent="0.2">
      <c r="A93" s="6" t="s">
        <v>435</v>
      </c>
      <c r="B93" s="25">
        <v>6910</v>
      </c>
      <c r="C93" t="s">
        <v>446</v>
      </c>
      <c r="D93">
        <v>3.5</v>
      </c>
      <c r="E93">
        <v>2.5</v>
      </c>
      <c r="G93">
        <v>2.6</v>
      </c>
      <c r="H93">
        <v>0.5</v>
      </c>
      <c r="I93">
        <v>2.7</v>
      </c>
      <c r="J93">
        <v>2.5</v>
      </c>
      <c r="K93">
        <v>77.900000000000006</v>
      </c>
      <c r="L93">
        <v>2</v>
      </c>
      <c r="M93">
        <v>0.4</v>
      </c>
      <c r="N93">
        <v>0.2</v>
      </c>
      <c r="O93">
        <v>6.2</v>
      </c>
      <c r="P93">
        <v>2.6</v>
      </c>
      <c r="Q93">
        <v>0.5</v>
      </c>
      <c r="R93">
        <v>0.7</v>
      </c>
      <c r="S93">
        <v>0.2</v>
      </c>
      <c r="T93">
        <v>0.1</v>
      </c>
      <c r="U93">
        <v>0.2</v>
      </c>
      <c r="V93">
        <v>0.1</v>
      </c>
    </row>
    <row r="94" spans="1:22" x14ac:dyDescent="0.2">
      <c r="A94" s="6" t="s">
        <v>436</v>
      </c>
      <c r="B94" s="25">
        <v>6911</v>
      </c>
      <c r="C94" t="s">
        <v>446</v>
      </c>
      <c r="D94">
        <v>7.6</v>
      </c>
      <c r="E94">
        <v>1.5</v>
      </c>
      <c r="G94">
        <v>1.6</v>
      </c>
      <c r="H94">
        <v>0.2</v>
      </c>
      <c r="I94">
        <v>0.3</v>
      </c>
      <c r="J94">
        <v>5.5</v>
      </c>
      <c r="K94">
        <v>47</v>
      </c>
      <c r="L94">
        <v>1.4</v>
      </c>
      <c r="M94">
        <v>1.3</v>
      </c>
      <c r="N94">
        <v>0.6</v>
      </c>
      <c r="O94">
        <v>24.8</v>
      </c>
      <c r="P94">
        <v>8.8000000000000007</v>
      </c>
      <c r="Q94">
        <v>0.1</v>
      </c>
      <c r="R94">
        <v>6.2</v>
      </c>
      <c r="S94" t="s">
        <v>104</v>
      </c>
      <c r="T94">
        <v>0.7</v>
      </c>
      <c r="U94">
        <v>0.4</v>
      </c>
      <c r="V94">
        <v>0.4</v>
      </c>
    </row>
    <row r="95" spans="1:22" x14ac:dyDescent="0.2">
      <c r="A95" s="6" t="s">
        <v>351</v>
      </c>
      <c r="B95" s="25">
        <v>6895</v>
      </c>
      <c r="C95" t="s">
        <v>446</v>
      </c>
      <c r="D95">
        <v>2.2999999999999998</v>
      </c>
      <c r="E95">
        <v>3.7</v>
      </c>
      <c r="G95" s="12">
        <v>2.2000000000000002</v>
      </c>
      <c r="H95">
        <v>0.3</v>
      </c>
      <c r="I95">
        <v>0.9</v>
      </c>
      <c r="J95">
        <v>1.5</v>
      </c>
      <c r="K95">
        <v>69</v>
      </c>
      <c r="L95">
        <v>3.4</v>
      </c>
      <c r="M95">
        <v>0.3</v>
      </c>
      <c r="N95">
        <v>0.2</v>
      </c>
      <c r="O95">
        <v>12.8</v>
      </c>
      <c r="P95">
        <v>5.4</v>
      </c>
      <c r="Q95">
        <v>0.2</v>
      </c>
      <c r="R95">
        <v>2.8</v>
      </c>
      <c r="S95">
        <v>0.2</v>
      </c>
      <c r="T95">
        <v>0.3</v>
      </c>
      <c r="U95">
        <v>0.3</v>
      </c>
      <c r="V95">
        <v>0.2</v>
      </c>
    </row>
    <row r="96" spans="1:22" x14ac:dyDescent="0.2">
      <c r="A96" s="6" t="s">
        <v>347</v>
      </c>
      <c r="B96" s="25">
        <v>6891</v>
      </c>
      <c r="C96" t="s">
        <v>446</v>
      </c>
      <c r="D96">
        <v>2.4</v>
      </c>
      <c r="E96">
        <v>4.4000000000000004</v>
      </c>
      <c r="G96" s="12">
        <v>3.4</v>
      </c>
      <c r="H96">
        <v>0.3</v>
      </c>
      <c r="I96">
        <v>1.7</v>
      </c>
      <c r="J96">
        <v>1.6</v>
      </c>
      <c r="K96">
        <v>75.2</v>
      </c>
      <c r="L96">
        <v>3.4</v>
      </c>
      <c r="M96">
        <v>0.3</v>
      </c>
      <c r="N96">
        <v>0.2</v>
      </c>
      <c r="O96">
        <v>7.4</v>
      </c>
      <c r="P96">
        <v>2.9</v>
      </c>
      <c r="Q96">
        <v>1</v>
      </c>
      <c r="R96">
        <v>5.2</v>
      </c>
      <c r="S96">
        <v>0.2</v>
      </c>
      <c r="T96">
        <v>0.4</v>
      </c>
      <c r="U96">
        <v>0.4</v>
      </c>
      <c r="V96">
        <v>0.4</v>
      </c>
    </row>
    <row r="97" spans="1:22" x14ac:dyDescent="0.2">
      <c r="A97" s="6" t="s">
        <v>359</v>
      </c>
      <c r="B97" s="25">
        <v>6908</v>
      </c>
      <c r="C97" t="s">
        <v>446</v>
      </c>
      <c r="D97">
        <v>6.3</v>
      </c>
      <c r="E97">
        <v>2.5</v>
      </c>
      <c r="G97" s="12">
        <v>1.5</v>
      </c>
      <c r="H97">
        <v>0.5</v>
      </c>
      <c r="I97">
        <v>1.4</v>
      </c>
      <c r="J97">
        <v>4.5999999999999996</v>
      </c>
      <c r="K97">
        <v>64.599999999999994</v>
      </c>
      <c r="L97">
        <v>2.2000000000000002</v>
      </c>
      <c r="M97">
        <v>0.8</v>
      </c>
      <c r="N97">
        <v>0.4</v>
      </c>
      <c r="O97">
        <v>14.2</v>
      </c>
      <c r="P97">
        <v>5.8</v>
      </c>
      <c r="Q97">
        <v>0.3</v>
      </c>
      <c r="R97">
        <v>4</v>
      </c>
      <c r="S97">
        <v>0.2</v>
      </c>
      <c r="T97">
        <v>0.5</v>
      </c>
      <c r="U97">
        <v>0.4</v>
      </c>
      <c r="V97">
        <v>0.7</v>
      </c>
    </row>
    <row r="98" spans="1:22" x14ac:dyDescent="0.2">
      <c r="A98" s="6" t="s">
        <v>345</v>
      </c>
      <c r="B98" s="25">
        <v>6890</v>
      </c>
      <c r="C98" t="s">
        <v>446</v>
      </c>
      <c r="D98">
        <v>4.5</v>
      </c>
      <c r="E98">
        <v>3.1</v>
      </c>
      <c r="G98" s="12">
        <v>1.9</v>
      </c>
      <c r="H98">
        <v>0.9</v>
      </c>
      <c r="I98">
        <v>2</v>
      </c>
      <c r="J98">
        <v>2.4</v>
      </c>
      <c r="K98">
        <v>51.3</v>
      </c>
      <c r="L98">
        <v>2.8</v>
      </c>
      <c r="M98">
        <v>0.9</v>
      </c>
      <c r="N98">
        <v>0.3</v>
      </c>
      <c r="O98">
        <v>22.5</v>
      </c>
      <c r="P98">
        <v>7.4</v>
      </c>
      <c r="Q98">
        <v>0.3</v>
      </c>
      <c r="R98">
        <v>3.6</v>
      </c>
      <c r="S98">
        <v>0.3</v>
      </c>
      <c r="T98">
        <v>0.5</v>
      </c>
      <c r="U98">
        <v>0.6</v>
      </c>
      <c r="V98">
        <v>1</v>
      </c>
    </row>
    <row r="99" spans="1:22" x14ac:dyDescent="0.2">
      <c r="A99" s="6" t="s">
        <v>349</v>
      </c>
      <c r="B99" s="25">
        <v>6894</v>
      </c>
      <c r="C99" t="s">
        <v>446</v>
      </c>
      <c r="D99">
        <v>3.6</v>
      </c>
      <c r="E99">
        <v>2.1</v>
      </c>
      <c r="G99" s="12">
        <v>1.6</v>
      </c>
      <c r="H99">
        <v>0.3</v>
      </c>
      <c r="I99">
        <v>1.3</v>
      </c>
      <c r="J99">
        <v>2.4</v>
      </c>
      <c r="K99">
        <v>64.3</v>
      </c>
      <c r="L99">
        <v>1.9</v>
      </c>
      <c r="M99">
        <v>0.6</v>
      </c>
      <c r="N99">
        <v>0.3</v>
      </c>
      <c r="O99">
        <v>16.399999999999999</v>
      </c>
      <c r="P99">
        <v>6.4</v>
      </c>
      <c r="Q99">
        <v>0.3</v>
      </c>
      <c r="R99">
        <v>1.1000000000000001</v>
      </c>
      <c r="S99">
        <v>0.7</v>
      </c>
      <c r="T99">
        <v>0.1</v>
      </c>
      <c r="U99" t="s">
        <v>104</v>
      </c>
      <c r="V99" t="s">
        <v>104</v>
      </c>
    </row>
    <row r="100" spans="1:22" x14ac:dyDescent="0.2">
      <c r="A100" s="6" t="s">
        <v>361</v>
      </c>
      <c r="B100" s="25">
        <v>7111</v>
      </c>
      <c r="C100" t="s">
        <v>446</v>
      </c>
      <c r="D100">
        <v>5.6</v>
      </c>
      <c r="E100">
        <v>3.8</v>
      </c>
      <c r="G100" s="12">
        <v>2.1</v>
      </c>
      <c r="H100">
        <v>0.6</v>
      </c>
      <c r="I100">
        <v>2.9</v>
      </c>
      <c r="J100">
        <v>3.7</v>
      </c>
      <c r="K100">
        <v>64.8</v>
      </c>
      <c r="L100">
        <v>3</v>
      </c>
      <c r="M100">
        <v>1</v>
      </c>
      <c r="N100">
        <v>0.3</v>
      </c>
      <c r="O100">
        <v>12.3</v>
      </c>
      <c r="P100">
        <v>5.2</v>
      </c>
      <c r="Q100">
        <v>0.7</v>
      </c>
      <c r="R100">
        <v>1.6</v>
      </c>
      <c r="S100">
        <v>0.4</v>
      </c>
      <c r="T100">
        <v>0.2</v>
      </c>
      <c r="U100">
        <v>0.3</v>
      </c>
      <c r="V100">
        <v>0.2</v>
      </c>
    </row>
    <row r="101" spans="1:22" x14ac:dyDescent="0.2">
      <c r="A101" s="6" t="s">
        <v>353</v>
      </c>
      <c r="B101" s="25">
        <v>6900</v>
      </c>
      <c r="C101" t="s">
        <v>446</v>
      </c>
      <c r="D101">
        <v>7.5</v>
      </c>
      <c r="E101">
        <v>2.6</v>
      </c>
      <c r="G101" s="12">
        <v>1.7</v>
      </c>
      <c r="H101">
        <v>0.8</v>
      </c>
      <c r="I101">
        <v>1.7</v>
      </c>
      <c r="J101">
        <v>4.5999999999999996</v>
      </c>
      <c r="K101">
        <v>51.8</v>
      </c>
      <c r="L101">
        <v>2.4</v>
      </c>
      <c r="M101">
        <v>1.7</v>
      </c>
      <c r="N101">
        <v>0.5</v>
      </c>
      <c r="O101">
        <v>21.2</v>
      </c>
      <c r="P101">
        <v>7.3</v>
      </c>
      <c r="Q101">
        <v>0.2</v>
      </c>
    </row>
    <row r="102" spans="1:22" x14ac:dyDescent="0.2">
      <c r="A102" s="6" t="s">
        <v>355</v>
      </c>
      <c r="B102" s="25">
        <v>6902</v>
      </c>
      <c r="C102" t="s">
        <v>446</v>
      </c>
      <c r="D102">
        <v>7.8</v>
      </c>
      <c r="E102">
        <v>1.9</v>
      </c>
      <c r="G102" s="12">
        <v>1.8</v>
      </c>
      <c r="H102">
        <v>0.4</v>
      </c>
      <c r="I102">
        <v>1.3</v>
      </c>
      <c r="J102">
        <v>5.2</v>
      </c>
      <c r="K102">
        <v>51</v>
      </c>
      <c r="L102">
        <v>1.7</v>
      </c>
      <c r="M102">
        <v>1.6</v>
      </c>
      <c r="N102">
        <v>0.6</v>
      </c>
      <c r="O102">
        <v>21.8</v>
      </c>
      <c r="P102">
        <v>7.8</v>
      </c>
      <c r="Q102">
        <v>0.2</v>
      </c>
      <c r="R102">
        <v>3.8</v>
      </c>
      <c r="S102">
        <v>0.1</v>
      </c>
      <c r="T102">
        <v>0.5</v>
      </c>
      <c r="U102">
        <v>0.6</v>
      </c>
      <c r="V102">
        <v>0.8</v>
      </c>
    </row>
    <row r="103" spans="1:22" x14ac:dyDescent="0.2">
      <c r="A103" s="6" t="s">
        <v>343</v>
      </c>
      <c r="B103" s="25">
        <v>6886</v>
      </c>
      <c r="C103" t="s">
        <v>446</v>
      </c>
      <c r="D103">
        <v>10.7</v>
      </c>
      <c r="E103">
        <v>4.4000000000000004</v>
      </c>
      <c r="G103" s="12">
        <v>3</v>
      </c>
      <c r="H103">
        <v>1.3</v>
      </c>
      <c r="I103">
        <v>2</v>
      </c>
      <c r="J103">
        <v>6.5</v>
      </c>
      <c r="K103">
        <v>46.7</v>
      </c>
      <c r="L103">
        <v>3.8</v>
      </c>
      <c r="M103">
        <v>2.2000000000000002</v>
      </c>
      <c r="N103">
        <v>0.7</v>
      </c>
      <c r="O103">
        <v>19.899999999999999</v>
      </c>
      <c r="P103">
        <v>7</v>
      </c>
      <c r="Q103">
        <v>0.5</v>
      </c>
    </row>
    <row r="104" spans="1:22" x14ac:dyDescent="0.2">
      <c r="A104" s="6" t="s">
        <v>357</v>
      </c>
      <c r="B104" s="25">
        <v>6903</v>
      </c>
      <c r="C104" t="s">
        <v>446</v>
      </c>
      <c r="D104">
        <v>8.6999999999999993</v>
      </c>
      <c r="E104">
        <v>3</v>
      </c>
      <c r="G104" s="12">
        <v>2.2000000000000002</v>
      </c>
      <c r="H104">
        <v>1</v>
      </c>
      <c r="I104">
        <v>2.2000000000000002</v>
      </c>
      <c r="J104">
        <v>5.3</v>
      </c>
      <c r="K104">
        <v>48.9</v>
      </c>
      <c r="L104">
        <v>2.7</v>
      </c>
      <c r="M104">
        <v>1.9</v>
      </c>
      <c r="N104">
        <v>0.6</v>
      </c>
      <c r="O104">
        <v>21.4</v>
      </c>
      <c r="P104">
        <v>7.4</v>
      </c>
      <c r="Q104">
        <v>0.3</v>
      </c>
      <c r="R104">
        <v>3.8</v>
      </c>
      <c r="S104">
        <v>0.1</v>
      </c>
      <c r="T104">
        <v>0.6</v>
      </c>
      <c r="U104">
        <v>0.6</v>
      </c>
      <c r="V104">
        <v>0.9</v>
      </c>
    </row>
    <row r="105" spans="1:22" x14ac:dyDescent="0.2">
      <c r="A105" s="6" t="s">
        <v>836</v>
      </c>
      <c r="B105" s="25">
        <v>16928</v>
      </c>
      <c r="C105" s="12" t="s">
        <v>894</v>
      </c>
      <c r="D105" s="12">
        <v>2.7</v>
      </c>
      <c r="E105" s="12">
        <v>1.9</v>
      </c>
      <c r="F105" s="12">
        <v>22.7</v>
      </c>
      <c r="G105" s="12">
        <v>0.8</v>
      </c>
      <c r="H105" s="12">
        <v>0.2</v>
      </c>
      <c r="I105" s="12">
        <v>1.2</v>
      </c>
      <c r="J105" s="12">
        <v>2</v>
      </c>
      <c r="K105" s="12">
        <v>69.900000000000006</v>
      </c>
      <c r="L105" s="12">
        <v>1.8</v>
      </c>
      <c r="M105" s="12">
        <v>0.3</v>
      </c>
      <c r="N105" s="12">
        <v>0.2</v>
      </c>
      <c r="O105" s="12">
        <v>15.1</v>
      </c>
      <c r="P105" s="12">
        <v>5.2</v>
      </c>
      <c r="Q105" s="12" t="s">
        <v>104</v>
      </c>
      <c r="R105" s="12">
        <v>2.4</v>
      </c>
      <c r="S105" s="12">
        <v>0.1</v>
      </c>
      <c r="T105" s="12">
        <v>0.2</v>
      </c>
      <c r="U105" s="12">
        <v>0.2</v>
      </c>
      <c r="V105" s="12" t="s">
        <v>104</v>
      </c>
    </row>
    <row r="106" spans="1:22" x14ac:dyDescent="0.2">
      <c r="A106" s="6" t="s">
        <v>837</v>
      </c>
      <c r="B106" s="25">
        <v>16929</v>
      </c>
      <c r="C106" s="12" t="s">
        <v>894</v>
      </c>
      <c r="D106" s="12">
        <v>2.5</v>
      </c>
      <c r="E106" s="12">
        <v>1.8</v>
      </c>
      <c r="F106" s="12">
        <v>22.5</v>
      </c>
      <c r="G106" s="12">
        <v>0.7</v>
      </c>
      <c r="H106" s="12">
        <v>0.2</v>
      </c>
      <c r="I106" s="12">
        <v>1.2</v>
      </c>
      <c r="J106" s="12">
        <v>1.9</v>
      </c>
      <c r="K106" s="12">
        <v>70.5</v>
      </c>
      <c r="L106" s="12">
        <v>1.7</v>
      </c>
      <c r="M106" s="12">
        <v>0.3</v>
      </c>
      <c r="N106" s="12">
        <v>0.1</v>
      </c>
      <c r="O106" s="12">
        <v>15</v>
      </c>
      <c r="P106" s="12">
        <v>5.0999999999999996</v>
      </c>
      <c r="Q106" s="12" t="s">
        <v>104</v>
      </c>
      <c r="R106" s="12">
        <v>2.4</v>
      </c>
      <c r="S106" s="12">
        <v>0.1</v>
      </c>
      <c r="T106" s="12">
        <v>0.2</v>
      </c>
      <c r="U106" s="12">
        <v>0.2</v>
      </c>
      <c r="V106" s="12" t="s">
        <v>104</v>
      </c>
    </row>
    <row r="107" spans="1:22" x14ac:dyDescent="0.2">
      <c r="A107" s="6" t="s">
        <v>823</v>
      </c>
      <c r="B107" s="25">
        <v>16930</v>
      </c>
      <c r="C107" s="12" t="s">
        <v>894</v>
      </c>
      <c r="D107" s="12">
        <v>2.5</v>
      </c>
      <c r="E107" s="12">
        <v>1.8</v>
      </c>
      <c r="F107" s="12">
        <v>22.9</v>
      </c>
      <c r="G107" s="12">
        <v>0.6</v>
      </c>
      <c r="H107" s="12">
        <v>0.2</v>
      </c>
      <c r="I107" s="12">
        <v>1.2</v>
      </c>
      <c r="J107" s="12">
        <v>1.8</v>
      </c>
      <c r="K107" s="12">
        <v>70.3</v>
      </c>
      <c r="L107" s="12">
        <v>1.7</v>
      </c>
      <c r="M107" s="12">
        <v>0.3</v>
      </c>
      <c r="N107" s="12">
        <v>0.1</v>
      </c>
      <c r="O107" s="12">
        <v>15.1</v>
      </c>
      <c r="P107" s="12">
        <v>5.3</v>
      </c>
      <c r="Q107" s="12" t="s">
        <v>104</v>
      </c>
      <c r="R107" s="12">
        <v>2.5</v>
      </c>
      <c r="S107" s="12">
        <v>0.1</v>
      </c>
      <c r="T107" s="12">
        <v>0.2</v>
      </c>
      <c r="U107" s="12">
        <v>0.2</v>
      </c>
      <c r="V107" s="12" t="s">
        <v>104</v>
      </c>
    </row>
    <row r="108" spans="1:22" x14ac:dyDescent="0.2">
      <c r="A108" s="6" t="s">
        <v>824</v>
      </c>
      <c r="B108" s="25">
        <v>16931</v>
      </c>
      <c r="C108" s="12" t="s">
        <v>894</v>
      </c>
      <c r="D108" s="12">
        <v>2.7</v>
      </c>
      <c r="E108" s="12">
        <v>1.4</v>
      </c>
      <c r="F108" s="12">
        <v>23</v>
      </c>
      <c r="G108" s="12">
        <v>0.4</v>
      </c>
      <c r="H108" s="12">
        <v>0.2</v>
      </c>
      <c r="I108" s="12">
        <v>1.1000000000000001</v>
      </c>
      <c r="J108" s="12">
        <v>2.1</v>
      </c>
      <c r="K108" s="12">
        <v>70.8</v>
      </c>
      <c r="L108" s="12">
        <v>1.4</v>
      </c>
      <c r="M108" s="12">
        <v>0.3</v>
      </c>
      <c r="N108" s="12">
        <v>0.1</v>
      </c>
      <c r="O108" s="12">
        <v>15.9</v>
      </c>
      <c r="P108" s="12">
        <v>4.8</v>
      </c>
      <c r="Q108" s="12"/>
      <c r="R108" s="12">
        <v>2.2999999999999998</v>
      </c>
      <c r="S108" s="12" t="s">
        <v>104</v>
      </c>
      <c r="T108" s="12" t="s">
        <v>104</v>
      </c>
      <c r="U108" s="12" t="s">
        <v>104</v>
      </c>
      <c r="V108" s="12"/>
    </row>
    <row r="109" spans="1:22" x14ac:dyDescent="0.2">
      <c r="A109" s="6" t="s">
        <v>825</v>
      </c>
      <c r="B109" s="25">
        <v>16932</v>
      </c>
      <c r="C109" s="12" t="s">
        <v>894</v>
      </c>
      <c r="D109" s="12">
        <v>2.8</v>
      </c>
      <c r="E109" s="12">
        <v>1.5</v>
      </c>
      <c r="F109" s="12">
        <v>22.6</v>
      </c>
      <c r="G109" s="12">
        <v>0.4</v>
      </c>
      <c r="H109" s="12">
        <v>0.3</v>
      </c>
      <c r="I109" s="12">
        <v>1.1000000000000001</v>
      </c>
      <c r="J109" s="12">
        <v>2.2000000000000002</v>
      </c>
      <c r="K109" s="12">
        <v>71</v>
      </c>
      <c r="L109" s="12">
        <v>1.5</v>
      </c>
      <c r="M109" s="12">
        <v>0.3</v>
      </c>
      <c r="N109" s="12">
        <v>0.1</v>
      </c>
      <c r="O109" s="12">
        <v>15.6</v>
      </c>
      <c r="P109" s="12">
        <v>4.7</v>
      </c>
      <c r="Q109" s="12"/>
      <c r="R109" s="12">
        <v>2.2000000000000002</v>
      </c>
      <c r="S109" s="12" t="s">
        <v>104</v>
      </c>
      <c r="T109" s="12" t="s">
        <v>104</v>
      </c>
      <c r="U109" s="12" t="s">
        <v>104</v>
      </c>
      <c r="V109" s="12" t="s">
        <v>104</v>
      </c>
    </row>
    <row r="110" spans="1:22" x14ac:dyDescent="0.2">
      <c r="A110" s="6" t="s">
        <v>826</v>
      </c>
      <c r="B110" s="25">
        <v>16933</v>
      </c>
      <c r="C110" s="12" t="s">
        <v>894</v>
      </c>
      <c r="D110" s="12">
        <v>2.8</v>
      </c>
      <c r="E110" s="12">
        <v>1.8</v>
      </c>
      <c r="F110" s="12">
        <v>21.9</v>
      </c>
      <c r="G110" s="12">
        <v>0.5</v>
      </c>
      <c r="H110" s="12">
        <v>0.3</v>
      </c>
      <c r="I110" s="12">
        <v>1.2</v>
      </c>
      <c r="J110" s="12">
        <v>2.1</v>
      </c>
      <c r="K110" s="12">
        <v>71.3</v>
      </c>
      <c r="L110" s="12">
        <v>1.7</v>
      </c>
      <c r="M110" s="12">
        <v>0.3</v>
      </c>
      <c r="N110" s="12">
        <v>0.2</v>
      </c>
      <c r="O110" s="12">
        <v>15</v>
      </c>
      <c r="P110" s="12">
        <v>4.7</v>
      </c>
      <c r="Q110" s="12"/>
      <c r="R110" s="12">
        <v>2.2000000000000002</v>
      </c>
      <c r="S110" s="12">
        <v>0.1</v>
      </c>
      <c r="T110" s="12" t="s">
        <v>104</v>
      </c>
      <c r="U110" s="12" t="s">
        <v>104</v>
      </c>
      <c r="V110" s="12" t="s">
        <v>104</v>
      </c>
    </row>
    <row r="111" spans="1:22" x14ac:dyDescent="0.2">
      <c r="A111" s="6" t="s">
        <v>827</v>
      </c>
      <c r="B111" s="25">
        <v>16934</v>
      </c>
      <c r="C111" s="12" t="s">
        <v>894</v>
      </c>
      <c r="D111" s="12">
        <v>2.7</v>
      </c>
      <c r="E111" s="12">
        <v>2.1</v>
      </c>
      <c r="F111" s="12">
        <v>21.9</v>
      </c>
      <c r="G111" s="12">
        <v>0.6</v>
      </c>
      <c r="H111" s="12">
        <v>0.3</v>
      </c>
      <c r="I111" s="12">
        <v>1.2</v>
      </c>
      <c r="J111" s="12">
        <v>2</v>
      </c>
      <c r="K111" s="12">
        <v>71</v>
      </c>
      <c r="L111" s="12">
        <v>1.9</v>
      </c>
      <c r="M111" s="12">
        <v>0.3</v>
      </c>
      <c r="N111" s="12">
        <v>0.1</v>
      </c>
      <c r="O111" s="12">
        <v>14.8</v>
      </c>
      <c r="P111" s="12">
        <v>4.9000000000000004</v>
      </c>
      <c r="Q111" s="12" t="s">
        <v>104</v>
      </c>
      <c r="R111" s="12">
        <v>2.2000000000000002</v>
      </c>
      <c r="S111" s="12">
        <v>0.1</v>
      </c>
      <c r="T111" s="12">
        <v>0.1</v>
      </c>
      <c r="U111" s="12">
        <v>0.1</v>
      </c>
      <c r="V111" s="12" t="s">
        <v>104</v>
      </c>
    </row>
    <row r="112" spans="1:22" x14ac:dyDescent="0.2">
      <c r="A112" s="6" t="s">
        <v>828</v>
      </c>
      <c r="B112" s="25">
        <v>16935</v>
      </c>
      <c r="C112" s="12" t="s">
        <v>894</v>
      </c>
      <c r="D112" s="12">
        <v>2.7</v>
      </c>
      <c r="E112" s="12">
        <v>2.2999999999999998</v>
      </c>
      <c r="F112" s="12">
        <v>21.6</v>
      </c>
      <c r="G112" s="12">
        <v>0.7</v>
      </c>
      <c r="H112" s="12">
        <v>0.3</v>
      </c>
      <c r="I112" s="12">
        <v>1.2</v>
      </c>
      <c r="J112" s="12">
        <v>2</v>
      </c>
      <c r="K112" s="12">
        <v>70.599999999999994</v>
      </c>
      <c r="L112" s="12">
        <v>2.2000000000000002</v>
      </c>
      <c r="M112" s="12">
        <v>0.3</v>
      </c>
      <c r="N112" s="12">
        <v>0.2</v>
      </c>
      <c r="O112" s="12">
        <v>14.6</v>
      </c>
      <c r="P112" s="12">
        <v>4.9000000000000004</v>
      </c>
      <c r="Q112" s="12" t="s">
        <v>104</v>
      </c>
      <c r="R112" s="12">
        <v>2.2000000000000002</v>
      </c>
      <c r="S112" s="12">
        <v>0.2</v>
      </c>
      <c r="T112" s="12">
        <v>0.1</v>
      </c>
      <c r="U112" s="12">
        <v>0.2</v>
      </c>
      <c r="V112" s="12" t="s">
        <v>104</v>
      </c>
    </row>
    <row r="113" spans="1:22" x14ac:dyDescent="0.2">
      <c r="A113" s="6" t="s">
        <v>829</v>
      </c>
      <c r="B113" s="25">
        <v>16936</v>
      </c>
      <c r="C113" s="12" t="s">
        <v>894</v>
      </c>
      <c r="D113" s="12">
        <v>3</v>
      </c>
      <c r="E113" s="12">
        <v>2.4</v>
      </c>
      <c r="F113" s="12">
        <v>23.1</v>
      </c>
      <c r="G113" s="12">
        <v>2.2000000000000002</v>
      </c>
      <c r="H113" s="12">
        <v>0.2</v>
      </c>
      <c r="I113" s="12">
        <v>1.2</v>
      </c>
      <c r="J113" s="12">
        <v>2</v>
      </c>
      <c r="K113" s="12">
        <v>67</v>
      </c>
      <c r="L113" s="12">
        <v>1.9</v>
      </c>
      <c r="M113" s="12">
        <v>0.5</v>
      </c>
      <c r="N113" s="12">
        <v>0.4</v>
      </c>
      <c r="O113" s="12">
        <v>15</v>
      </c>
      <c r="P113" s="12">
        <v>5.4</v>
      </c>
      <c r="Q113" s="12">
        <v>0.2</v>
      </c>
      <c r="R113" s="12">
        <v>2.8</v>
      </c>
      <c r="S113" s="12">
        <v>0.3</v>
      </c>
      <c r="T113" s="12">
        <v>0.4</v>
      </c>
      <c r="U113" s="12">
        <v>0.3</v>
      </c>
      <c r="V113" s="12">
        <v>0.2</v>
      </c>
    </row>
    <row r="114" spans="1:22" x14ac:dyDescent="0.2">
      <c r="A114" s="6" t="s">
        <v>830</v>
      </c>
      <c r="B114" s="25">
        <v>16937</v>
      </c>
      <c r="C114" s="12" t="s">
        <v>894</v>
      </c>
      <c r="D114" s="12">
        <v>3.2</v>
      </c>
      <c r="E114" s="12">
        <v>1.6</v>
      </c>
      <c r="F114" s="12">
        <v>22.1</v>
      </c>
      <c r="G114" s="12">
        <v>0.7</v>
      </c>
      <c r="H114" s="12">
        <v>0.2</v>
      </c>
      <c r="I114" s="12">
        <v>1.2</v>
      </c>
      <c r="J114" s="12">
        <v>2.2999999999999998</v>
      </c>
      <c r="K114" s="12">
        <v>70.7</v>
      </c>
      <c r="L114" s="12">
        <v>1.6</v>
      </c>
      <c r="M114" s="12">
        <v>0.4</v>
      </c>
      <c r="N114" s="12">
        <v>0.3</v>
      </c>
      <c r="O114" s="12">
        <v>15.1</v>
      </c>
      <c r="P114" s="12">
        <v>4.9000000000000004</v>
      </c>
      <c r="Q114" s="12" t="s">
        <v>104</v>
      </c>
      <c r="R114" s="12">
        <v>2.1</v>
      </c>
      <c r="S114" s="12" t="s">
        <v>104</v>
      </c>
      <c r="T114" s="12" t="s">
        <v>104</v>
      </c>
      <c r="U114" s="12" t="s">
        <v>104</v>
      </c>
      <c r="V114" s="12" t="s">
        <v>104</v>
      </c>
    </row>
    <row r="115" spans="1:22" x14ac:dyDescent="0.2">
      <c r="A115" s="6" t="s">
        <v>831</v>
      </c>
      <c r="B115" s="25">
        <v>16938</v>
      </c>
      <c r="C115" s="12" t="s">
        <v>894</v>
      </c>
      <c r="D115" s="12">
        <v>3.3</v>
      </c>
      <c r="E115" s="12">
        <v>1.8</v>
      </c>
      <c r="F115" s="12">
        <v>21.5</v>
      </c>
      <c r="G115" s="12">
        <v>1</v>
      </c>
      <c r="H115" s="12">
        <v>0.3</v>
      </c>
      <c r="I115" s="12">
        <v>1.1000000000000001</v>
      </c>
      <c r="J115" s="12">
        <v>2.2999999999999998</v>
      </c>
      <c r="K115" s="12">
        <v>70.599999999999994</v>
      </c>
      <c r="L115" s="12">
        <v>1.7</v>
      </c>
      <c r="M115" s="12">
        <v>0.4</v>
      </c>
      <c r="N115" s="12">
        <v>0.3</v>
      </c>
      <c r="O115" s="12">
        <v>14.6</v>
      </c>
      <c r="P115" s="12">
        <v>4.8</v>
      </c>
      <c r="Q115" s="12" t="s">
        <v>104</v>
      </c>
      <c r="R115" s="12">
        <v>2.1</v>
      </c>
      <c r="S115" s="12">
        <v>0.1</v>
      </c>
      <c r="T115" s="12" t="s">
        <v>104</v>
      </c>
      <c r="U115" s="12">
        <v>0.1</v>
      </c>
      <c r="V115" s="12" t="s">
        <v>104</v>
      </c>
    </row>
    <row r="116" spans="1:22" x14ac:dyDescent="0.2">
      <c r="A116" s="6" t="s">
        <v>832</v>
      </c>
      <c r="B116" s="25">
        <v>16939</v>
      </c>
      <c r="C116" s="12" t="s">
        <v>894</v>
      </c>
      <c r="D116" s="12">
        <v>3.3</v>
      </c>
      <c r="E116" s="12">
        <v>2.4</v>
      </c>
      <c r="F116" s="12">
        <v>21.8</v>
      </c>
      <c r="G116" s="12">
        <v>1.5</v>
      </c>
      <c r="H116" s="12">
        <v>0.3</v>
      </c>
      <c r="I116" s="12">
        <v>1.1000000000000001</v>
      </c>
      <c r="J116" s="12">
        <v>2.2000000000000002</v>
      </c>
      <c r="K116" s="12">
        <v>69.3</v>
      </c>
      <c r="L116" s="12">
        <v>2</v>
      </c>
      <c r="M116" s="12">
        <v>0.4</v>
      </c>
      <c r="N116" s="12">
        <v>0.4</v>
      </c>
      <c r="O116" s="12">
        <v>14.5</v>
      </c>
      <c r="P116" s="12">
        <v>5</v>
      </c>
      <c r="Q116" s="12">
        <v>0.2</v>
      </c>
      <c r="R116" s="12">
        <v>2.2999999999999998</v>
      </c>
      <c r="S116" s="12">
        <v>0.2</v>
      </c>
      <c r="T116" s="12" t="s">
        <v>104</v>
      </c>
      <c r="U116" s="12">
        <v>0.1</v>
      </c>
      <c r="V116" s="12" t="s">
        <v>104</v>
      </c>
    </row>
    <row r="117" spans="1:22" x14ac:dyDescent="0.2">
      <c r="A117" s="6" t="s">
        <v>690</v>
      </c>
      <c r="B117" s="25">
        <v>16940</v>
      </c>
      <c r="C117" s="12" t="s">
        <v>894</v>
      </c>
      <c r="D117" s="12">
        <v>3</v>
      </c>
      <c r="E117" s="12">
        <v>2</v>
      </c>
      <c r="F117" s="12">
        <v>22.5</v>
      </c>
      <c r="G117" s="12">
        <v>1.2</v>
      </c>
      <c r="H117" s="12">
        <v>0.2</v>
      </c>
      <c r="I117" s="12">
        <v>1.2</v>
      </c>
      <c r="J117" s="12">
        <v>2</v>
      </c>
      <c r="K117" s="12">
        <v>69</v>
      </c>
      <c r="L117" s="12">
        <v>1.9</v>
      </c>
      <c r="M117" s="12">
        <v>0.4</v>
      </c>
      <c r="N117" s="12">
        <v>0.3</v>
      </c>
      <c r="O117" s="12">
        <v>14.8</v>
      </c>
      <c r="P117" s="12">
        <v>5.3</v>
      </c>
      <c r="Q117" s="12">
        <v>0.1</v>
      </c>
      <c r="R117" s="12">
        <v>2.4</v>
      </c>
      <c r="S117" s="12" t="s">
        <v>104</v>
      </c>
      <c r="T117" s="12">
        <v>0.2</v>
      </c>
      <c r="U117" s="12">
        <v>0.2</v>
      </c>
      <c r="V117" s="12">
        <v>0.2</v>
      </c>
    </row>
    <row r="118" spans="1:22" x14ac:dyDescent="0.2">
      <c r="A118" s="6" t="s">
        <v>812</v>
      </c>
      <c r="B118" s="25">
        <v>16941</v>
      </c>
      <c r="C118" s="12" t="s">
        <v>894</v>
      </c>
      <c r="D118" s="12">
        <v>3</v>
      </c>
      <c r="E118" s="12">
        <v>1.7</v>
      </c>
      <c r="F118" s="12">
        <v>22.2</v>
      </c>
      <c r="G118" s="12">
        <v>0.8</v>
      </c>
      <c r="H118" s="12">
        <v>0.3</v>
      </c>
      <c r="I118" s="12">
        <v>1.2</v>
      </c>
      <c r="J118" s="12">
        <v>2.1</v>
      </c>
      <c r="K118" s="12">
        <v>70.2</v>
      </c>
      <c r="L118" s="12">
        <v>1.7</v>
      </c>
      <c r="M118" s="12">
        <v>0.4</v>
      </c>
      <c r="N118" s="12">
        <v>0.3</v>
      </c>
      <c r="O118" s="12">
        <v>14.9</v>
      </c>
      <c r="P118" s="12">
        <v>4.9000000000000004</v>
      </c>
      <c r="Q118" s="12" t="s">
        <v>104</v>
      </c>
      <c r="R118" s="12">
        <v>2.2999999999999998</v>
      </c>
      <c r="S118" s="12" t="s">
        <v>104</v>
      </c>
      <c r="T118" s="12">
        <v>0.2</v>
      </c>
      <c r="U118" s="12">
        <v>0.2</v>
      </c>
      <c r="V118" s="12">
        <v>0.1</v>
      </c>
    </row>
    <row r="119" spans="1:22" x14ac:dyDescent="0.2">
      <c r="A119" s="6" t="s">
        <v>813</v>
      </c>
      <c r="B119" s="25">
        <v>16942</v>
      </c>
      <c r="C119" s="12" t="s">
        <v>894</v>
      </c>
      <c r="D119" s="12">
        <v>3.1</v>
      </c>
      <c r="E119" s="12">
        <v>1.7</v>
      </c>
      <c r="F119" s="12">
        <v>22.5</v>
      </c>
      <c r="G119" s="12">
        <v>1.1000000000000001</v>
      </c>
      <c r="H119" s="12">
        <v>0.2</v>
      </c>
      <c r="I119" s="12">
        <v>1.2</v>
      </c>
      <c r="J119" s="12">
        <v>2.2000000000000002</v>
      </c>
      <c r="K119" s="12">
        <v>69.7</v>
      </c>
      <c r="L119" s="12">
        <v>1.7</v>
      </c>
      <c r="M119" s="12">
        <v>0.4</v>
      </c>
      <c r="N119" s="12">
        <v>0.3</v>
      </c>
      <c r="O119" s="12">
        <v>15.3</v>
      </c>
      <c r="P119" s="12">
        <v>5</v>
      </c>
      <c r="Q119" s="12" t="s">
        <v>104</v>
      </c>
      <c r="R119" s="12">
        <v>2.2000000000000002</v>
      </c>
      <c r="S119" s="12" t="s">
        <v>104</v>
      </c>
      <c r="T119" s="12" t="s">
        <v>104</v>
      </c>
      <c r="U119" s="12">
        <v>0.1</v>
      </c>
      <c r="V119" s="12" t="s">
        <v>104</v>
      </c>
    </row>
    <row r="120" spans="1:22" x14ac:dyDescent="0.2">
      <c r="A120" s="6" t="s">
        <v>814</v>
      </c>
      <c r="B120" s="25">
        <v>16943</v>
      </c>
      <c r="C120" s="12" t="s">
        <v>894</v>
      </c>
      <c r="D120" s="12">
        <v>3</v>
      </c>
      <c r="E120" s="12">
        <v>1.6</v>
      </c>
      <c r="F120" s="12">
        <v>22.8</v>
      </c>
      <c r="G120" s="12">
        <v>0.7</v>
      </c>
      <c r="H120" s="12">
        <v>0.2</v>
      </c>
      <c r="I120" s="12">
        <v>1.1000000000000001</v>
      </c>
      <c r="J120" s="12">
        <v>2.2000000000000002</v>
      </c>
      <c r="K120" s="12">
        <v>70.099999999999994</v>
      </c>
      <c r="L120" s="12">
        <v>1.6</v>
      </c>
      <c r="M120" s="12">
        <v>0.4</v>
      </c>
      <c r="N120" s="12">
        <v>0.2</v>
      </c>
      <c r="O120" s="12">
        <v>15.6</v>
      </c>
      <c r="P120" s="12">
        <v>4.9000000000000004</v>
      </c>
      <c r="Q120" s="12" t="s">
        <v>104</v>
      </c>
      <c r="R120" s="12">
        <v>2.2999999999999998</v>
      </c>
      <c r="S120" s="12" t="s">
        <v>104</v>
      </c>
      <c r="T120" s="12" t="s">
        <v>104</v>
      </c>
      <c r="U120" s="12">
        <v>0.1</v>
      </c>
      <c r="V120" s="12" t="s">
        <v>104</v>
      </c>
    </row>
    <row r="121" spans="1:22" x14ac:dyDescent="0.2">
      <c r="A121" s="6" t="s">
        <v>815</v>
      </c>
      <c r="B121" s="25">
        <v>16944</v>
      </c>
      <c r="C121" s="12" t="s">
        <v>894</v>
      </c>
      <c r="D121" s="12">
        <v>3.3</v>
      </c>
      <c r="E121" s="12">
        <v>2.2999999999999998</v>
      </c>
      <c r="F121" s="12">
        <v>23.3</v>
      </c>
      <c r="G121" s="12">
        <v>1.7</v>
      </c>
      <c r="H121" s="12">
        <v>0.2</v>
      </c>
      <c r="I121" s="12">
        <v>1.2</v>
      </c>
      <c r="J121" s="12">
        <v>2.1</v>
      </c>
      <c r="K121" s="12">
        <v>67.400000000000006</v>
      </c>
      <c r="L121" s="12">
        <v>1.9</v>
      </c>
      <c r="M121" s="12">
        <v>0.5</v>
      </c>
      <c r="N121" s="12">
        <v>0.4</v>
      </c>
      <c r="O121" s="12">
        <v>15.2</v>
      </c>
      <c r="P121" s="12">
        <v>5.5</v>
      </c>
      <c r="Q121" s="12">
        <v>0.2</v>
      </c>
      <c r="R121" s="12">
        <v>2.7</v>
      </c>
      <c r="S121" s="12">
        <v>0.1</v>
      </c>
      <c r="T121" s="12">
        <v>0.2</v>
      </c>
      <c r="U121" s="12">
        <v>0.2</v>
      </c>
      <c r="V121" s="12">
        <v>0.1</v>
      </c>
    </row>
    <row r="122" spans="1:22" x14ac:dyDescent="0.2">
      <c r="A122" s="6" t="s">
        <v>816</v>
      </c>
      <c r="B122" s="25">
        <v>16945</v>
      </c>
      <c r="C122" s="12" t="s">
        <v>894</v>
      </c>
      <c r="D122" s="12">
        <v>3.2</v>
      </c>
      <c r="E122" s="12">
        <v>2.1</v>
      </c>
      <c r="F122" s="12">
        <v>22.4</v>
      </c>
      <c r="G122" s="12">
        <v>1.2</v>
      </c>
      <c r="H122" s="12">
        <v>0.2</v>
      </c>
      <c r="I122" s="12">
        <v>1.2</v>
      </c>
      <c r="J122" s="12">
        <v>2.1</v>
      </c>
      <c r="K122" s="12">
        <v>69.2</v>
      </c>
      <c r="L122" s="12">
        <v>1.8</v>
      </c>
      <c r="M122" s="12">
        <v>0.4</v>
      </c>
      <c r="N122" s="12">
        <v>0.4</v>
      </c>
      <c r="O122" s="12">
        <v>15</v>
      </c>
      <c r="P122" s="12">
        <v>5.0999999999999996</v>
      </c>
      <c r="Q122" s="12">
        <v>0.2</v>
      </c>
      <c r="R122" s="12">
        <v>2.2999999999999998</v>
      </c>
      <c r="S122" s="12">
        <v>0.1</v>
      </c>
      <c r="T122" s="12">
        <v>0.2</v>
      </c>
      <c r="U122" s="12">
        <v>0.2</v>
      </c>
      <c r="V122" s="12" t="s">
        <v>104</v>
      </c>
    </row>
    <row r="123" spans="1:22" x14ac:dyDescent="0.2">
      <c r="A123" s="6" t="s">
        <v>817</v>
      </c>
      <c r="B123" s="25">
        <v>16946</v>
      </c>
      <c r="C123" s="12" t="s">
        <v>894</v>
      </c>
      <c r="D123" s="12">
        <v>3.2</v>
      </c>
      <c r="E123" s="12">
        <v>2.1</v>
      </c>
      <c r="F123" s="12">
        <v>22.5</v>
      </c>
      <c r="G123" s="12">
        <v>1.3</v>
      </c>
      <c r="H123" s="12">
        <v>0.2</v>
      </c>
      <c r="I123" s="12">
        <v>1.2</v>
      </c>
      <c r="J123" s="12">
        <v>2.1</v>
      </c>
      <c r="K123" s="12">
        <v>69.2</v>
      </c>
      <c r="L123" s="12">
        <v>1.8</v>
      </c>
      <c r="M123" s="12">
        <v>0.5</v>
      </c>
      <c r="N123" s="12">
        <v>0.4</v>
      </c>
      <c r="O123" s="12">
        <v>15.1</v>
      </c>
      <c r="P123" s="12">
        <v>5.0999999999999996</v>
      </c>
      <c r="Q123" s="12">
        <v>0.2</v>
      </c>
      <c r="R123" s="12">
        <v>2.2000000000000002</v>
      </c>
      <c r="S123" s="12">
        <v>0.1</v>
      </c>
      <c r="T123" s="12" t="s">
        <v>104</v>
      </c>
      <c r="U123" s="12" t="s">
        <v>104</v>
      </c>
      <c r="V123" s="12">
        <v>0.1</v>
      </c>
    </row>
    <row r="124" spans="1:22" x14ac:dyDescent="0.2">
      <c r="A124" s="6" t="s">
        <v>818</v>
      </c>
      <c r="B124" s="25">
        <v>16947</v>
      </c>
      <c r="C124" s="12" t="s">
        <v>894</v>
      </c>
      <c r="D124" s="12">
        <v>3.1</v>
      </c>
      <c r="E124" s="12">
        <v>1.7</v>
      </c>
      <c r="F124" s="12">
        <v>22.3</v>
      </c>
      <c r="G124" s="12">
        <v>0.8</v>
      </c>
      <c r="H124" s="12">
        <v>0.2</v>
      </c>
      <c r="I124" s="12">
        <v>1.1000000000000001</v>
      </c>
      <c r="J124" s="12">
        <v>2.2000000000000002</v>
      </c>
      <c r="K124" s="12">
        <v>70.400000000000006</v>
      </c>
      <c r="L124" s="12">
        <v>1.6</v>
      </c>
      <c r="M124" s="12">
        <v>0.3</v>
      </c>
      <c r="N124" s="12">
        <v>0.3</v>
      </c>
      <c r="O124" s="12">
        <v>15.2</v>
      </c>
      <c r="P124" s="12">
        <v>4.9000000000000004</v>
      </c>
      <c r="Q124" s="12" t="s">
        <v>104</v>
      </c>
      <c r="R124" s="12">
        <v>2.2999999999999998</v>
      </c>
      <c r="S124" s="12">
        <v>0.1</v>
      </c>
      <c r="T124" s="12" t="s">
        <v>104</v>
      </c>
      <c r="U124" s="12">
        <v>0.1</v>
      </c>
      <c r="V124" s="12" t="s">
        <v>104</v>
      </c>
    </row>
    <row r="125" spans="1:22" x14ac:dyDescent="0.2">
      <c r="A125" t="s">
        <v>97</v>
      </c>
      <c r="B125" t="s">
        <v>74</v>
      </c>
      <c r="C125" t="s">
        <v>176</v>
      </c>
      <c r="D125" t="s">
        <v>1106</v>
      </c>
      <c r="E125" t="s">
        <v>892</v>
      </c>
      <c r="F125" t="s">
        <v>893</v>
      </c>
      <c r="G125" t="s">
        <v>383</v>
      </c>
      <c r="H125" t="s">
        <v>384</v>
      </c>
      <c r="I125" t="s">
        <v>385</v>
      </c>
      <c r="J125" t="s">
        <v>386</v>
      </c>
      <c r="K125" t="s">
        <v>387</v>
      </c>
      <c r="L125" t="s">
        <v>388</v>
      </c>
      <c r="M125" t="s">
        <v>1107</v>
      </c>
      <c r="N125" t="s">
        <v>389</v>
      </c>
      <c r="O125" t="s">
        <v>390</v>
      </c>
      <c r="P125" t="s">
        <v>391</v>
      </c>
      <c r="Q125" t="s">
        <v>392</v>
      </c>
      <c r="R125" t="s">
        <v>393</v>
      </c>
      <c r="T125" t="s">
        <v>395</v>
      </c>
      <c r="U125" t="s">
        <v>396</v>
      </c>
      <c r="V125" t="s">
        <v>397</v>
      </c>
    </row>
    <row r="126" spans="1:22" x14ac:dyDescent="0.2">
      <c r="A126" t="s">
        <v>979</v>
      </c>
      <c r="B126">
        <v>17701</v>
      </c>
      <c r="C126" t="s">
        <v>1105</v>
      </c>
      <c r="D126">
        <v>2.1</v>
      </c>
      <c r="E126">
        <v>1.7</v>
      </c>
      <c r="F126">
        <v>23.2</v>
      </c>
      <c r="G126">
        <v>0.7</v>
      </c>
      <c r="H126">
        <v>0.2</v>
      </c>
      <c r="I126">
        <v>1</v>
      </c>
      <c r="J126">
        <v>1.5</v>
      </c>
      <c r="K126">
        <v>70.5</v>
      </c>
      <c r="L126">
        <v>1.5</v>
      </c>
      <c r="M126">
        <v>0.3</v>
      </c>
      <c r="N126">
        <v>0.1</v>
      </c>
      <c r="O126">
        <v>14.7</v>
      </c>
      <c r="P126">
        <v>5.9</v>
      </c>
      <c r="Q126">
        <v>0.1</v>
      </c>
      <c r="R126">
        <v>2.6</v>
      </c>
      <c r="T126">
        <v>0.2</v>
      </c>
      <c r="U126">
        <v>0.1</v>
      </c>
      <c r="V126">
        <v>0.1</v>
      </c>
    </row>
    <row r="127" spans="1:22" x14ac:dyDescent="0.2">
      <c r="A127" t="s">
        <v>971</v>
      </c>
      <c r="B127">
        <v>17702</v>
      </c>
      <c r="C127" t="s">
        <v>1105</v>
      </c>
      <c r="D127">
        <v>2.2000000000000002</v>
      </c>
      <c r="E127">
        <v>1.5</v>
      </c>
      <c r="F127">
        <v>23.3</v>
      </c>
      <c r="G127">
        <v>1</v>
      </c>
      <c r="H127">
        <v>0.2</v>
      </c>
      <c r="I127">
        <v>1</v>
      </c>
      <c r="J127">
        <v>1.6</v>
      </c>
      <c r="K127">
        <v>70.2</v>
      </c>
      <c r="L127">
        <v>1.5</v>
      </c>
      <c r="M127">
        <v>0.3</v>
      </c>
      <c r="N127">
        <v>0.1</v>
      </c>
      <c r="O127">
        <v>14.8</v>
      </c>
      <c r="P127">
        <v>5.9</v>
      </c>
      <c r="Q127" t="s">
        <v>104</v>
      </c>
      <c r="R127">
        <v>2.5</v>
      </c>
      <c r="T127">
        <v>0.2</v>
      </c>
      <c r="U127">
        <v>0.1</v>
      </c>
      <c r="V127" t="s">
        <v>104</v>
      </c>
    </row>
    <row r="128" spans="1:22" x14ac:dyDescent="0.2">
      <c r="A128" t="s">
        <v>972</v>
      </c>
      <c r="B128">
        <v>17703</v>
      </c>
      <c r="C128" t="s">
        <v>1105</v>
      </c>
      <c r="D128">
        <v>2.2999999999999998</v>
      </c>
      <c r="E128">
        <v>1.8</v>
      </c>
      <c r="F128">
        <v>22.8</v>
      </c>
      <c r="G128">
        <v>1.1000000000000001</v>
      </c>
      <c r="H128">
        <v>0.2</v>
      </c>
      <c r="I128">
        <v>1.1000000000000001</v>
      </c>
      <c r="J128">
        <v>1.6</v>
      </c>
      <c r="K128">
        <v>70.099999999999994</v>
      </c>
      <c r="L128">
        <v>1.6</v>
      </c>
      <c r="M128">
        <v>0.4</v>
      </c>
      <c r="N128">
        <v>0.2</v>
      </c>
      <c r="O128">
        <v>14.5</v>
      </c>
      <c r="P128">
        <v>5.9</v>
      </c>
      <c r="Q128">
        <v>0.1</v>
      </c>
      <c r="R128">
        <v>2.4</v>
      </c>
      <c r="T128">
        <v>0.2</v>
      </c>
      <c r="U128">
        <v>0.1</v>
      </c>
      <c r="V128" t="s">
        <v>104</v>
      </c>
    </row>
    <row r="129" spans="1:22" x14ac:dyDescent="0.2">
      <c r="A129" t="s">
        <v>973</v>
      </c>
      <c r="B129">
        <v>17704</v>
      </c>
      <c r="C129" t="s">
        <v>1105</v>
      </c>
      <c r="D129">
        <v>2.2999999999999998</v>
      </c>
      <c r="E129">
        <v>1.8</v>
      </c>
      <c r="F129">
        <v>23.6</v>
      </c>
      <c r="G129">
        <v>0.9</v>
      </c>
      <c r="H129">
        <v>0.2</v>
      </c>
      <c r="I129">
        <v>1</v>
      </c>
      <c r="J129">
        <v>1.6</v>
      </c>
      <c r="K129">
        <v>69.5</v>
      </c>
      <c r="L129">
        <v>1.6</v>
      </c>
      <c r="M129">
        <v>0.4</v>
      </c>
      <c r="N129">
        <v>0.2</v>
      </c>
      <c r="O129">
        <v>14.9</v>
      </c>
      <c r="P129">
        <v>6.1</v>
      </c>
      <c r="Q129">
        <v>0.1</v>
      </c>
      <c r="R129">
        <v>2.6</v>
      </c>
      <c r="T129">
        <v>0.2</v>
      </c>
      <c r="U129">
        <v>0.2</v>
      </c>
      <c r="V129" t="s">
        <v>104</v>
      </c>
    </row>
    <row r="130" spans="1:22" x14ac:dyDescent="0.2">
      <c r="A130" t="s">
        <v>974</v>
      </c>
      <c r="B130">
        <v>17705</v>
      </c>
      <c r="C130" t="s">
        <v>1105</v>
      </c>
      <c r="D130">
        <v>2</v>
      </c>
      <c r="E130">
        <v>1.6</v>
      </c>
      <c r="F130">
        <v>23.2</v>
      </c>
      <c r="G130">
        <v>0.7</v>
      </c>
      <c r="H130">
        <v>0.2</v>
      </c>
      <c r="I130">
        <v>1</v>
      </c>
      <c r="J130">
        <v>1.5</v>
      </c>
      <c r="K130">
        <v>70.599999999999994</v>
      </c>
      <c r="L130">
        <v>1.5</v>
      </c>
      <c r="M130">
        <v>0.3</v>
      </c>
      <c r="N130" t="s">
        <v>104</v>
      </c>
      <c r="O130">
        <v>14.7</v>
      </c>
      <c r="P130">
        <v>6</v>
      </c>
      <c r="Q130">
        <v>0.1</v>
      </c>
      <c r="R130">
        <v>2.5</v>
      </c>
      <c r="T130">
        <v>0.2</v>
      </c>
      <c r="U130">
        <v>0.1</v>
      </c>
      <c r="V130" t="s">
        <v>104</v>
      </c>
    </row>
    <row r="131" spans="1:22" x14ac:dyDescent="0.2">
      <c r="A131" t="s">
        <v>975</v>
      </c>
      <c r="B131">
        <v>17706</v>
      </c>
      <c r="C131" t="s">
        <v>1105</v>
      </c>
      <c r="D131">
        <v>2.4</v>
      </c>
      <c r="E131">
        <v>1.8</v>
      </c>
      <c r="F131">
        <v>22.7</v>
      </c>
      <c r="G131">
        <v>1.2</v>
      </c>
      <c r="H131">
        <v>0.2</v>
      </c>
      <c r="I131">
        <v>1.1000000000000001</v>
      </c>
      <c r="J131">
        <v>1.6</v>
      </c>
      <c r="K131">
        <v>70</v>
      </c>
      <c r="L131">
        <v>1.7</v>
      </c>
      <c r="M131">
        <v>0.4</v>
      </c>
      <c r="N131">
        <v>0.2</v>
      </c>
      <c r="O131">
        <v>14.4</v>
      </c>
      <c r="P131">
        <v>5.9</v>
      </c>
      <c r="Q131">
        <v>0.1</v>
      </c>
      <c r="R131">
        <v>2.4</v>
      </c>
      <c r="T131">
        <v>0.2</v>
      </c>
      <c r="U131">
        <v>0.1</v>
      </c>
      <c r="V131" t="s">
        <v>104</v>
      </c>
    </row>
    <row r="132" spans="1:22" x14ac:dyDescent="0.2">
      <c r="A132" t="s">
        <v>976</v>
      </c>
      <c r="B132">
        <v>17707</v>
      </c>
      <c r="C132" t="s">
        <v>1105</v>
      </c>
      <c r="D132">
        <v>2.2999999999999998</v>
      </c>
      <c r="E132">
        <v>1.8</v>
      </c>
      <c r="F132">
        <v>23</v>
      </c>
      <c r="G132">
        <v>1</v>
      </c>
      <c r="H132">
        <v>0.2</v>
      </c>
      <c r="I132">
        <v>1.1000000000000001</v>
      </c>
      <c r="J132">
        <v>1.6</v>
      </c>
      <c r="K132">
        <v>70</v>
      </c>
      <c r="L132">
        <v>1.6</v>
      </c>
      <c r="M132">
        <v>0.4</v>
      </c>
      <c r="N132">
        <v>0.2</v>
      </c>
      <c r="O132">
        <v>14.6</v>
      </c>
      <c r="P132">
        <v>5.9</v>
      </c>
      <c r="Q132">
        <v>0.1</v>
      </c>
      <c r="R132">
        <v>2.5</v>
      </c>
      <c r="T132">
        <v>0.2</v>
      </c>
      <c r="U132">
        <v>0.1</v>
      </c>
      <c r="V132" t="s">
        <v>104</v>
      </c>
    </row>
    <row r="133" spans="1:22" x14ac:dyDescent="0.2">
      <c r="A133" t="s">
        <v>977</v>
      </c>
      <c r="B133">
        <v>17708</v>
      </c>
      <c r="C133" t="s">
        <v>1105</v>
      </c>
      <c r="D133">
        <v>2.2999999999999998</v>
      </c>
      <c r="E133">
        <v>1.8</v>
      </c>
      <c r="F133">
        <v>22.5</v>
      </c>
      <c r="G133">
        <v>0.7</v>
      </c>
      <c r="H133">
        <v>0.2</v>
      </c>
      <c r="I133">
        <v>1.1000000000000001</v>
      </c>
      <c r="J133">
        <v>1.6</v>
      </c>
      <c r="K133">
        <v>70.7</v>
      </c>
      <c r="L133">
        <v>1.6</v>
      </c>
      <c r="M133">
        <v>0.4</v>
      </c>
      <c r="N133">
        <v>0.2</v>
      </c>
      <c r="O133">
        <v>14.3</v>
      </c>
      <c r="P133">
        <v>5.8</v>
      </c>
      <c r="Q133">
        <v>0.1</v>
      </c>
      <c r="R133">
        <v>2.4</v>
      </c>
      <c r="T133">
        <v>0.2</v>
      </c>
      <c r="U133">
        <v>0.1</v>
      </c>
      <c r="V133" t="s">
        <v>104</v>
      </c>
    </row>
    <row r="134" spans="1:22" x14ac:dyDescent="0.2">
      <c r="A134" t="s">
        <v>968</v>
      </c>
      <c r="B134">
        <v>17709</v>
      </c>
      <c r="C134" t="s">
        <v>1105</v>
      </c>
      <c r="D134">
        <v>2.2999999999999998</v>
      </c>
      <c r="E134">
        <v>1.8</v>
      </c>
      <c r="F134">
        <v>22.3</v>
      </c>
      <c r="G134">
        <v>1.1000000000000001</v>
      </c>
      <c r="H134">
        <v>0.2</v>
      </c>
      <c r="I134">
        <v>1.1000000000000001</v>
      </c>
      <c r="J134">
        <v>1.6</v>
      </c>
      <c r="K134">
        <v>70.599999999999994</v>
      </c>
      <c r="L134">
        <v>1.6</v>
      </c>
      <c r="M134">
        <v>0.4</v>
      </c>
      <c r="N134">
        <v>0.2</v>
      </c>
      <c r="O134">
        <v>14.2</v>
      </c>
      <c r="P134">
        <v>5.7</v>
      </c>
      <c r="Q134">
        <v>0.1</v>
      </c>
      <c r="R134">
        <v>2.2999999999999998</v>
      </c>
      <c r="T134">
        <v>0.2</v>
      </c>
      <c r="U134">
        <v>0.1</v>
      </c>
      <c r="V134" t="s">
        <v>104</v>
      </c>
    </row>
    <row r="135" spans="1:22" x14ac:dyDescent="0.2">
      <c r="A135" t="s">
        <v>962</v>
      </c>
      <c r="B135">
        <v>17710</v>
      </c>
      <c r="C135" t="s">
        <v>1105</v>
      </c>
      <c r="D135">
        <v>2.2000000000000002</v>
      </c>
      <c r="E135">
        <v>1.7</v>
      </c>
      <c r="F135">
        <v>22.9</v>
      </c>
      <c r="G135">
        <v>0.9</v>
      </c>
      <c r="H135">
        <v>0.2</v>
      </c>
      <c r="I135">
        <v>1.1000000000000001</v>
      </c>
      <c r="J135">
        <v>1.5</v>
      </c>
      <c r="K135">
        <v>70.400000000000006</v>
      </c>
      <c r="L135">
        <v>1.6</v>
      </c>
      <c r="M135">
        <v>0.4</v>
      </c>
      <c r="N135">
        <v>0.2</v>
      </c>
      <c r="O135">
        <v>14.5</v>
      </c>
      <c r="P135">
        <v>5.9</v>
      </c>
      <c r="Q135">
        <v>0.1</v>
      </c>
      <c r="R135">
        <v>2.4</v>
      </c>
      <c r="T135">
        <v>0.2</v>
      </c>
      <c r="U135">
        <v>0.1</v>
      </c>
      <c r="V135" t="s">
        <v>104</v>
      </c>
    </row>
    <row r="136" spans="1:22" x14ac:dyDescent="0.2">
      <c r="A136" t="s">
        <v>1001</v>
      </c>
      <c r="B136">
        <v>17711</v>
      </c>
      <c r="C136" t="s">
        <v>1105</v>
      </c>
      <c r="D136">
        <v>2.1</v>
      </c>
      <c r="E136">
        <v>0.8</v>
      </c>
      <c r="F136">
        <v>28.4</v>
      </c>
      <c r="G136">
        <v>0.7</v>
      </c>
      <c r="H136">
        <v>0.1</v>
      </c>
      <c r="I136">
        <v>0.7</v>
      </c>
      <c r="J136">
        <v>1.5</v>
      </c>
      <c r="K136">
        <v>66</v>
      </c>
      <c r="L136">
        <v>0.8</v>
      </c>
      <c r="M136">
        <v>0.3</v>
      </c>
      <c r="N136">
        <v>0.1</v>
      </c>
      <c r="O136">
        <v>18.7</v>
      </c>
      <c r="P136">
        <v>6.2</v>
      </c>
      <c r="Q136" t="s">
        <v>104</v>
      </c>
      <c r="R136">
        <v>3.5</v>
      </c>
      <c r="T136">
        <v>0.3</v>
      </c>
      <c r="U136">
        <v>0.4</v>
      </c>
      <c r="V136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P44"/>
  <sheetViews>
    <sheetView view="pageBreakPreview" zoomScale="60" zoomScaleNormal="55" workbookViewId="0">
      <selection activeCell="I32" sqref="I32"/>
    </sheetView>
  </sheetViews>
  <sheetFormatPr defaultRowHeight="12.75" x14ac:dyDescent="0.2"/>
  <cols>
    <col min="1" max="16" width="14.28515625" customWidth="1"/>
  </cols>
  <sheetData>
    <row r="1" spans="1:16" ht="44.25" customHeight="1" thickBot="1" x14ac:dyDescent="0.25">
      <c r="A1" s="64" t="s">
        <v>14</v>
      </c>
      <c r="B1" s="64" t="s">
        <v>16</v>
      </c>
      <c r="C1" s="64" t="s">
        <v>17</v>
      </c>
      <c r="D1" s="65" t="s">
        <v>997</v>
      </c>
      <c r="E1" s="65" t="s">
        <v>996</v>
      </c>
      <c r="F1" s="64" t="s">
        <v>43</v>
      </c>
      <c r="G1" s="64" t="s">
        <v>7</v>
      </c>
      <c r="H1" s="65" t="s">
        <v>1017</v>
      </c>
      <c r="I1" s="65" t="s">
        <v>1016</v>
      </c>
      <c r="J1" s="64" t="s">
        <v>45</v>
      </c>
      <c r="K1" s="65" t="s">
        <v>1015</v>
      </c>
      <c r="L1" s="65" t="s">
        <v>1014</v>
      </c>
      <c r="M1" s="64" t="s">
        <v>67</v>
      </c>
      <c r="N1" s="64" t="s">
        <v>66</v>
      </c>
      <c r="O1" s="65" t="s">
        <v>1013</v>
      </c>
      <c r="P1" s="65" t="s">
        <v>1012</v>
      </c>
    </row>
    <row r="2" spans="1:16" s="52" customFormat="1" ht="36.75" hidden="1" customHeight="1" x14ac:dyDescent="0.2">
      <c r="A2" s="60" t="s">
        <v>1002</v>
      </c>
      <c r="B2" s="60" t="s">
        <v>1003</v>
      </c>
      <c r="C2" s="61">
        <v>1</v>
      </c>
      <c r="D2" s="60">
        <v>2</v>
      </c>
      <c r="E2" s="60" t="s">
        <v>995</v>
      </c>
      <c r="F2" s="60">
        <v>50</v>
      </c>
      <c r="G2" s="60">
        <v>6</v>
      </c>
      <c r="H2" s="60">
        <v>2</v>
      </c>
      <c r="I2" s="60">
        <v>14.23</v>
      </c>
      <c r="J2" s="60" t="s">
        <v>1004</v>
      </c>
      <c r="K2" s="60">
        <v>38.950000000000003</v>
      </c>
      <c r="L2" s="62">
        <v>14.177</v>
      </c>
      <c r="M2" s="63" t="s">
        <v>219</v>
      </c>
      <c r="N2" s="63" t="s">
        <v>219</v>
      </c>
      <c r="O2" s="60">
        <v>34.874000000000002</v>
      </c>
      <c r="P2" s="60">
        <v>15.29</v>
      </c>
    </row>
    <row r="3" spans="1:16" s="52" customFormat="1" ht="36.75" hidden="1" customHeight="1" x14ac:dyDescent="0.2">
      <c r="A3" s="57"/>
      <c r="B3" s="57"/>
      <c r="C3" s="58"/>
      <c r="D3" s="57">
        <v>3</v>
      </c>
      <c r="E3" s="57" t="s">
        <v>995</v>
      </c>
      <c r="F3" s="57">
        <v>250</v>
      </c>
      <c r="G3" s="57">
        <v>7</v>
      </c>
      <c r="H3" s="57">
        <v>15</v>
      </c>
      <c r="I3" s="57"/>
      <c r="J3" s="57"/>
      <c r="K3" s="57"/>
      <c r="L3" s="59"/>
      <c r="M3" s="57"/>
      <c r="N3" s="57"/>
      <c r="O3" s="57"/>
      <c r="P3" s="57"/>
    </row>
    <row r="4" spans="1:16" s="52" customFormat="1" ht="36.75" hidden="1" customHeight="1" x14ac:dyDescent="0.2">
      <c r="A4" s="53"/>
      <c r="B4" s="53"/>
      <c r="C4" s="54"/>
      <c r="D4" s="53">
        <v>4</v>
      </c>
      <c r="E4" s="53" t="s">
        <v>995</v>
      </c>
      <c r="F4" s="53">
        <v>50</v>
      </c>
      <c r="G4" s="53">
        <v>6.5</v>
      </c>
      <c r="H4" s="53">
        <v>8.5</v>
      </c>
      <c r="I4" s="53"/>
      <c r="J4" s="53"/>
      <c r="K4" s="53"/>
      <c r="L4" s="55"/>
      <c r="M4" s="56"/>
      <c r="N4" s="56"/>
      <c r="O4" s="53"/>
      <c r="P4" s="53"/>
    </row>
    <row r="5" spans="1:16" s="52" customFormat="1" ht="36.75" hidden="1" customHeight="1" x14ac:dyDescent="0.2">
      <c r="A5" s="57"/>
      <c r="B5" s="57"/>
      <c r="C5" s="58"/>
      <c r="D5" s="57">
        <v>5</v>
      </c>
      <c r="E5" s="57" t="s">
        <v>995</v>
      </c>
      <c r="F5" s="57">
        <v>50</v>
      </c>
      <c r="G5" s="57">
        <v>6.5</v>
      </c>
      <c r="H5" s="57">
        <v>15</v>
      </c>
      <c r="I5" s="57"/>
      <c r="J5" s="57"/>
      <c r="K5" s="57"/>
      <c r="L5" s="59"/>
      <c r="M5" s="57"/>
      <c r="N5" s="57"/>
      <c r="O5" s="57"/>
      <c r="P5" s="57"/>
    </row>
    <row r="6" spans="1:16" s="52" customFormat="1" ht="36.75" hidden="1" customHeight="1" x14ac:dyDescent="0.2">
      <c r="A6" s="53"/>
      <c r="B6" s="53"/>
      <c r="C6" s="54"/>
      <c r="D6" s="53">
        <v>9</v>
      </c>
      <c r="E6" s="53" t="s">
        <v>995</v>
      </c>
      <c r="F6" s="53">
        <v>50</v>
      </c>
      <c r="G6" s="53">
        <v>6</v>
      </c>
      <c r="H6" s="53">
        <v>15</v>
      </c>
      <c r="I6" s="53"/>
      <c r="J6" s="53"/>
      <c r="K6" s="53"/>
      <c r="L6" s="55"/>
      <c r="M6" s="56"/>
      <c r="N6" s="56"/>
      <c r="O6" s="53"/>
      <c r="P6" s="53"/>
    </row>
    <row r="7" spans="1:16" s="52" customFormat="1" ht="36.75" hidden="1" customHeight="1" x14ac:dyDescent="0.2">
      <c r="A7" s="57"/>
      <c r="B7" s="57"/>
      <c r="C7" s="58"/>
      <c r="D7" s="57">
        <v>10</v>
      </c>
      <c r="E7" s="57" t="s">
        <v>995</v>
      </c>
      <c r="F7" s="57">
        <v>50</v>
      </c>
      <c r="G7" s="57">
        <v>7</v>
      </c>
      <c r="H7" s="57">
        <v>2</v>
      </c>
      <c r="I7" s="57"/>
      <c r="J7" s="57"/>
      <c r="K7" s="57"/>
      <c r="L7" s="59"/>
      <c r="M7" s="57"/>
      <c r="N7" s="57"/>
      <c r="O7" s="57"/>
      <c r="P7" s="57"/>
    </row>
    <row r="8" spans="1:16" s="52" customFormat="1" ht="36.75" hidden="1" customHeight="1" x14ac:dyDescent="0.2">
      <c r="A8" s="53"/>
      <c r="B8" s="53"/>
      <c r="C8" s="54"/>
      <c r="D8" s="53">
        <v>13</v>
      </c>
      <c r="E8" s="53" t="s">
        <v>995</v>
      </c>
      <c r="F8" s="53">
        <v>250</v>
      </c>
      <c r="G8" s="53">
        <v>6.5</v>
      </c>
      <c r="H8" s="53">
        <v>8.5</v>
      </c>
      <c r="I8" s="53"/>
      <c r="J8" s="53"/>
      <c r="K8" s="53"/>
      <c r="L8" s="55"/>
      <c r="M8" s="56"/>
      <c r="N8" s="56"/>
      <c r="O8" s="53"/>
      <c r="P8" s="53"/>
    </row>
    <row r="9" spans="1:16" s="52" customFormat="1" ht="36.75" hidden="1" customHeight="1" x14ac:dyDescent="0.2">
      <c r="A9" s="57"/>
      <c r="B9" s="57"/>
      <c r="C9" s="58"/>
      <c r="D9" s="57">
        <v>16</v>
      </c>
      <c r="E9" s="57" t="s">
        <v>995</v>
      </c>
      <c r="F9" s="57">
        <v>150</v>
      </c>
      <c r="G9" s="57">
        <v>6</v>
      </c>
      <c r="H9" s="57">
        <v>8.5</v>
      </c>
      <c r="I9" s="57"/>
      <c r="J9" s="57"/>
      <c r="K9" s="57"/>
      <c r="L9" s="59"/>
      <c r="M9" s="57"/>
      <c r="N9" s="57"/>
      <c r="O9" s="57"/>
      <c r="P9" s="57"/>
    </row>
    <row r="10" spans="1:16" s="52" customFormat="1" ht="36.75" hidden="1" customHeight="1" x14ac:dyDescent="0.2">
      <c r="A10" s="53"/>
      <c r="B10" s="53"/>
      <c r="C10" s="54"/>
      <c r="D10" s="53">
        <v>19</v>
      </c>
      <c r="E10" s="53" t="s">
        <v>995</v>
      </c>
      <c r="F10" s="53">
        <v>150</v>
      </c>
      <c r="G10" s="53">
        <v>6.5</v>
      </c>
      <c r="H10" s="53">
        <v>15</v>
      </c>
      <c r="I10" s="53"/>
      <c r="J10" s="53"/>
      <c r="K10" s="53"/>
      <c r="L10" s="55"/>
      <c r="M10" s="56"/>
      <c r="N10" s="56"/>
      <c r="O10" s="53"/>
      <c r="P10" s="53"/>
    </row>
    <row r="11" spans="1:16" s="52" customFormat="1" ht="36.75" hidden="1" customHeight="1" x14ac:dyDescent="0.2">
      <c r="A11" s="57"/>
      <c r="B11" s="57"/>
      <c r="C11" s="58"/>
      <c r="D11" s="57">
        <v>20</v>
      </c>
      <c r="E11" s="57" t="s">
        <v>995</v>
      </c>
      <c r="F11" s="57">
        <v>250</v>
      </c>
      <c r="G11" s="57">
        <v>6</v>
      </c>
      <c r="H11" s="57">
        <v>15</v>
      </c>
      <c r="I11" s="57"/>
      <c r="J11" s="57"/>
      <c r="K11" s="57"/>
      <c r="L11" s="59"/>
      <c r="M11" s="57"/>
      <c r="N11" s="57"/>
      <c r="O11" s="57"/>
      <c r="P11" s="57"/>
    </row>
    <row r="12" spans="1:16" s="52" customFormat="1" ht="36.75" hidden="1" customHeight="1" x14ac:dyDescent="0.2">
      <c r="A12" s="53"/>
      <c r="B12" s="53"/>
      <c r="C12" s="54"/>
      <c r="D12" s="53">
        <v>21</v>
      </c>
      <c r="E12" s="53" t="s">
        <v>995</v>
      </c>
      <c r="F12" s="53">
        <v>250</v>
      </c>
      <c r="G12" s="53">
        <v>6.5</v>
      </c>
      <c r="H12" s="53">
        <v>15</v>
      </c>
      <c r="I12" s="53"/>
      <c r="J12" s="53"/>
      <c r="K12" s="53"/>
      <c r="L12" s="55"/>
      <c r="M12" s="56"/>
      <c r="N12" s="56"/>
      <c r="O12" s="53"/>
      <c r="P12" s="53"/>
    </row>
    <row r="13" spans="1:16" s="52" customFormat="1" ht="36.75" hidden="1" customHeight="1" x14ac:dyDescent="0.2">
      <c r="A13" s="57"/>
      <c r="B13" s="57"/>
      <c r="C13" s="58"/>
      <c r="D13" s="57">
        <v>24</v>
      </c>
      <c r="E13" s="57" t="s">
        <v>995</v>
      </c>
      <c r="F13" s="57">
        <v>150</v>
      </c>
      <c r="G13" s="57">
        <v>7</v>
      </c>
      <c r="H13" s="57">
        <v>2</v>
      </c>
      <c r="I13" s="57"/>
      <c r="J13" s="57"/>
      <c r="K13" s="57"/>
      <c r="L13" s="59"/>
      <c r="M13" s="57"/>
      <c r="N13" s="57"/>
      <c r="O13" s="57"/>
      <c r="P13" s="57"/>
    </row>
    <row r="14" spans="1:16" s="52" customFormat="1" ht="36.75" hidden="1" customHeight="1" x14ac:dyDescent="0.2">
      <c r="A14" s="53"/>
      <c r="B14" s="53"/>
      <c r="C14" s="54"/>
      <c r="D14" s="53">
        <v>25</v>
      </c>
      <c r="E14" s="53" t="s">
        <v>995</v>
      </c>
      <c r="F14" s="53">
        <v>150</v>
      </c>
      <c r="G14" s="53">
        <v>7</v>
      </c>
      <c r="H14" s="53">
        <v>15</v>
      </c>
      <c r="I14" s="53"/>
      <c r="J14" s="53"/>
      <c r="K14" s="53"/>
      <c r="L14" s="55"/>
      <c r="M14" s="56"/>
      <c r="N14" s="56"/>
      <c r="O14" s="53"/>
      <c r="P14" s="53"/>
    </row>
    <row r="15" spans="1:16" s="52" customFormat="1" ht="36.75" hidden="1" customHeight="1" x14ac:dyDescent="0.2">
      <c r="A15" s="57"/>
      <c r="B15" s="57"/>
      <c r="C15" s="58"/>
      <c r="D15" s="57">
        <v>27</v>
      </c>
      <c r="E15" s="57" t="s">
        <v>995</v>
      </c>
      <c r="F15" s="57">
        <v>150</v>
      </c>
      <c r="G15" s="57">
        <v>6.5</v>
      </c>
      <c r="H15" s="57">
        <v>8.5</v>
      </c>
      <c r="I15" s="57"/>
      <c r="J15" s="57"/>
      <c r="K15" s="57"/>
      <c r="L15" s="59"/>
      <c r="M15" s="57"/>
      <c r="N15" s="57"/>
      <c r="O15" s="57"/>
      <c r="P15" s="57"/>
    </row>
    <row r="16" spans="1:16" s="52" customFormat="1" ht="36.75" hidden="1" customHeight="1" x14ac:dyDescent="0.2">
      <c r="A16" s="53"/>
      <c r="B16" s="53"/>
      <c r="C16" s="54"/>
      <c r="D16" s="53">
        <v>31</v>
      </c>
      <c r="E16" s="53" t="s">
        <v>995</v>
      </c>
      <c r="F16" s="53">
        <v>50</v>
      </c>
      <c r="G16" s="53">
        <v>6</v>
      </c>
      <c r="H16" s="53">
        <v>2</v>
      </c>
      <c r="I16" s="53"/>
      <c r="J16" s="53"/>
      <c r="K16" s="53"/>
      <c r="L16" s="55"/>
      <c r="M16" s="56"/>
      <c r="N16" s="56"/>
      <c r="O16" s="53"/>
      <c r="P16" s="53"/>
    </row>
    <row r="17" spans="1:16" s="52" customFormat="1" ht="36.75" hidden="1" customHeight="1" x14ac:dyDescent="0.2">
      <c r="A17" s="57"/>
      <c r="B17" s="57"/>
      <c r="C17" s="58"/>
      <c r="D17" s="57">
        <v>32</v>
      </c>
      <c r="E17" s="57" t="s">
        <v>995</v>
      </c>
      <c r="F17" s="57">
        <v>250</v>
      </c>
      <c r="G17" s="57">
        <v>6</v>
      </c>
      <c r="H17" s="57">
        <v>2</v>
      </c>
      <c r="I17" s="57"/>
      <c r="J17" s="57"/>
      <c r="K17" s="57"/>
      <c r="L17" s="59"/>
      <c r="M17" s="57"/>
      <c r="N17" s="57"/>
      <c r="O17" s="57"/>
      <c r="P17" s="57"/>
    </row>
    <row r="18" spans="1:16" s="52" customFormat="1" ht="36.75" hidden="1" customHeight="1" x14ac:dyDescent="0.2">
      <c r="A18" s="53"/>
      <c r="B18" s="53"/>
      <c r="C18" s="54"/>
      <c r="D18" s="53">
        <v>37</v>
      </c>
      <c r="E18" s="53" t="s">
        <v>995</v>
      </c>
      <c r="F18" s="53">
        <v>250</v>
      </c>
      <c r="G18" s="53">
        <v>7</v>
      </c>
      <c r="H18" s="53">
        <v>8.5</v>
      </c>
      <c r="I18" s="53"/>
      <c r="J18" s="53"/>
      <c r="K18" s="53"/>
      <c r="L18" s="55"/>
      <c r="M18" s="56"/>
      <c r="N18" s="56"/>
      <c r="O18" s="53"/>
      <c r="P18" s="53"/>
    </row>
    <row r="19" spans="1:16" s="52" customFormat="1" ht="36.75" hidden="1" customHeight="1" x14ac:dyDescent="0.2">
      <c r="A19" s="57"/>
      <c r="B19" s="57"/>
      <c r="C19" s="58"/>
      <c r="D19" s="57">
        <v>38</v>
      </c>
      <c r="E19" s="57" t="s">
        <v>995</v>
      </c>
      <c r="F19" s="57">
        <v>250</v>
      </c>
      <c r="G19" s="57">
        <v>6.5</v>
      </c>
      <c r="H19" s="57">
        <v>2</v>
      </c>
      <c r="I19" s="57"/>
      <c r="J19" s="57"/>
      <c r="K19" s="57"/>
      <c r="L19" s="59"/>
      <c r="M19" s="57"/>
      <c r="N19" s="57"/>
      <c r="O19" s="57"/>
      <c r="P19" s="57"/>
    </row>
    <row r="20" spans="1:16" s="52" customFormat="1" ht="36.75" hidden="1" customHeight="1" x14ac:dyDescent="0.2">
      <c r="A20" s="53"/>
      <c r="B20" s="53"/>
      <c r="C20" s="54"/>
      <c r="D20" s="53">
        <v>40</v>
      </c>
      <c r="E20" s="53" t="s">
        <v>995</v>
      </c>
      <c r="F20" s="53">
        <v>50</v>
      </c>
      <c r="G20" s="53">
        <v>7</v>
      </c>
      <c r="H20" s="53">
        <v>8.5</v>
      </c>
      <c r="I20" s="53"/>
      <c r="J20" s="53"/>
      <c r="K20" s="53"/>
      <c r="L20" s="55"/>
      <c r="M20" s="56"/>
      <c r="N20" s="56"/>
      <c r="O20" s="53"/>
      <c r="P20" s="53"/>
    </row>
    <row r="21" spans="1:16" s="52" customFormat="1" ht="36.75" hidden="1" customHeight="1" x14ac:dyDescent="0.2">
      <c r="A21" s="57"/>
      <c r="B21" s="57"/>
      <c r="C21" s="58"/>
      <c r="D21" s="57">
        <v>41</v>
      </c>
      <c r="E21" s="57" t="s">
        <v>995</v>
      </c>
      <c r="F21" s="57">
        <v>150</v>
      </c>
      <c r="G21" s="57">
        <v>6.5</v>
      </c>
      <c r="H21" s="57">
        <v>2</v>
      </c>
      <c r="I21" s="57"/>
      <c r="J21" s="57"/>
      <c r="K21" s="57"/>
      <c r="L21" s="59"/>
      <c r="M21" s="57"/>
      <c r="N21" s="57"/>
      <c r="O21" s="57"/>
      <c r="P21" s="57"/>
    </row>
    <row r="22" spans="1:16" s="52" customFormat="1" ht="36.75" hidden="1" customHeight="1" x14ac:dyDescent="0.2">
      <c r="A22" s="53"/>
      <c r="B22" s="53"/>
      <c r="C22" s="54"/>
      <c r="D22" s="53">
        <v>42</v>
      </c>
      <c r="E22" s="53" t="s">
        <v>995</v>
      </c>
      <c r="F22" s="53">
        <v>150</v>
      </c>
      <c r="G22" s="53">
        <v>6</v>
      </c>
      <c r="H22" s="53">
        <v>8.5</v>
      </c>
      <c r="I22" s="53"/>
      <c r="J22" s="53"/>
      <c r="K22" s="53"/>
      <c r="L22" s="55"/>
      <c r="M22" s="56"/>
      <c r="N22" s="56"/>
      <c r="O22" s="53"/>
      <c r="P22" s="53"/>
    </row>
    <row r="23" spans="1:16" ht="36.75" customHeight="1" x14ac:dyDescent="0.2">
      <c r="A23" s="57"/>
      <c r="B23" s="57"/>
      <c r="C23" s="58"/>
      <c r="D23" s="57">
        <v>1</v>
      </c>
      <c r="E23" s="57" t="s">
        <v>994</v>
      </c>
      <c r="F23" s="57">
        <v>50</v>
      </c>
      <c r="G23" s="57">
        <v>6</v>
      </c>
      <c r="H23" s="57">
        <v>15</v>
      </c>
      <c r="I23" s="57"/>
      <c r="J23" s="57"/>
      <c r="K23" s="57"/>
      <c r="L23" s="59"/>
      <c r="M23" s="57"/>
      <c r="N23" s="57"/>
      <c r="O23" s="57"/>
      <c r="P23" s="57"/>
    </row>
    <row r="24" spans="1:16" ht="36.75" customHeight="1" x14ac:dyDescent="0.2">
      <c r="A24" s="53" t="s">
        <v>1005</v>
      </c>
      <c r="B24" s="53" t="s">
        <v>1006</v>
      </c>
      <c r="C24" s="54">
        <v>1</v>
      </c>
      <c r="D24" s="53">
        <v>6</v>
      </c>
      <c r="E24" s="53" t="s">
        <v>994</v>
      </c>
      <c r="F24" s="53">
        <v>50</v>
      </c>
      <c r="G24" s="53">
        <v>6</v>
      </c>
      <c r="H24" s="53">
        <v>2</v>
      </c>
      <c r="I24" s="53">
        <v>2.9</v>
      </c>
      <c r="J24" s="53" t="s">
        <v>1007</v>
      </c>
      <c r="K24" s="53">
        <v>114.66</v>
      </c>
      <c r="L24" s="55">
        <v>4.7949999999999999</v>
      </c>
      <c r="M24" s="56" t="s">
        <v>232</v>
      </c>
      <c r="N24" s="56" t="s">
        <v>220</v>
      </c>
      <c r="O24" s="53">
        <v>86.918000000000006</v>
      </c>
      <c r="P24" s="53">
        <v>6.149</v>
      </c>
    </row>
    <row r="25" spans="1:16" ht="36.75" customHeight="1" x14ac:dyDescent="0.2">
      <c r="A25" s="57"/>
      <c r="B25" s="57"/>
      <c r="C25" s="58"/>
      <c r="D25" s="57">
        <v>7</v>
      </c>
      <c r="E25" s="57" t="s">
        <v>994</v>
      </c>
      <c r="F25" s="57">
        <v>250</v>
      </c>
      <c r="G25" s="57">
        <v>7</v>
      </c>
      <c r="H25" s="57">
        <v>8.5</v>
      </c>
      <c r="I25" s="57"/>
      <c r="J25" s="57"/>
      <c r="K25" s="57"/>
      <c r="L25" s="59"/>
      <c r="M25" s="57"/>
      <c r="N25" s="57"/>
      <c r="O25" s="57"/>
      <c r="P25" s="57"/>
    </row>
    <row r="26" spans="1:16" ht="36.75" customHeight="1" x14ac:dyDescent="0.2">
      <c r="A26" s="53"/>
      <c r="B26" s="53"/>
      <c r="C26" s="54"/>
      <c r="D26" s="53">
        <v>8</v>
      </c>
      <c r="E26" s="53" t="s">
        <v>994</v>
      </c>
      <c r="F26" s="53">
        <v>250</v>
      </c>
      <c r="G26" s="53">
        <v>6</v>
      </c>
      <c r="H26" s="53">
        <v>15</v>
      </c>
      <c r="I26" s="53"/>
      <c r="J26" s="53"/>
      <c r="K26" s="53"/>
      <c r="L26" s="55"/>
      <c r="M26" s="56"/>
      <c r="N26" s="56"/>
      <c r="O26" s="53"/>
      <c r="P26" s="53"/>
    </row>
    <row r="27" spans="1:16" ht="36.75" customHeight="1" x14ac:dyDescent="0.2">
      <c r="A27" s="57"/>
      <c r="B27" s="57"/>
      <c r="C27" s="58"/>
      <c r="D27" s="57">
        <v>11</v>
      </c>
      <c r="E27" s="57" t="s">
        <v>994</v>
      </c>
      <c r="F27" s="57">
        <v>50</v>
      </c>
      <c r="G27" s="57">
        <v>6</v>
      </c>
      <c r="H27" s="57">
        <v>2</v>
      </c>
      <c r="I27" s="57"/>
      <c r="J27" s="57"/>
      <c r="K27" s="57"/>
      <c r="L27" s="59"/>
      <c r="M27" s="57"/>
      <c r="N27" s="57"/>
      <c r="O27" s="57"/>
      <c r="P27" s="57"/>
    </row>
    <row r="28" spans="1:16" ht="36.75" customHeight="1" x14ac:dyDescent="0.2">
      <c r="A28" s="53"/>
      <c r="B28" s="53"/>
      <c r="C28" s="54"/>
      <c r="D28" s="53">
        <v>12</v>
      </c>
      <c r="E28" s="53" t="s">
        <v>994</v>
      </c>
      <c r="F28" s="53">
        <v>150</v>
      </c>
      <c r="G28" s="53">
        <v>6.5</v>
      </c>
      <c r="H28" s="53">
        <v>8.5</v>
      </c>
      <c r="I28" s="53"/>
      <c r="J28" s="53"/>
      <c r="K28" s="53"/>
      <c r="L28" s="55"/>
      <c r="M28" s="56"/>
      <c r="N28" s="56"/>
      <c r="O28" s="53"/>
      <c r="P28" s="53"/>
    </row>
    <row r="29" spans="1:16" ht="36.75" customHeight="1" x14ac:dyDescent="0.2">
      <c r="A29" s="57"/>
      <c r="B29" s="57"/>
      <c r="C29" s="58"/>
      <c r="D29" s="57">
        <v>14</v>
      </c>
      <c r="E29" s="57" t="s">
        <v>994</v>
      </c>
      <c r="F29" s="57">
        <v>150</v>
      </c>
      <c r="G29" s="57">
        <v>6.5</v>
      </c>
      <c r="H29" s="57">
        <v>8.5</v>
      </c>
      <c r="I29" s="57"/>
      <c r="J29" s="57"/>
      <c r="K29" s="57"/>
      <c r="L29" s="59"/>
      <c r="M29" s="57"/>
      <c r="N29" s="57"/>
      <c r="O29" s="57"/>
      <c r="P29" s="57"/>
    </row>
    <row r="30" spans="1:16" ht="36.75" customHeight="1" x14ac:dyDescent="0.2">
      <c r="A30" s="53"/>
      <c r="B30" s="53"/>
      <c r="C30" s="54"/>
      <c r="D30" s="53">
        <v>15</v>
      </c>
      <c r="E30" s="53" t="s">
        <v>994</v>
      </c>
      <c r="F30" s="53">
        <v>150</v>
      </c>
      <c r="G30" s="53">
        <v>6</v>
      </c>
      <c r="H30" s="53">
        <v>8.5</v>
      </c>
      <c r="I30" s="53"/>
      <c r="J30" s="53"/>
      <c r="K30" s="53"/>
      <c r="L30" s="55"/>
      <c r="M30" s="56"/>
      <c r="N30" s="56"/>
      <c r="O30" s="53"/>
      <c r="P30" s="53"/>
    </row>
    <row r="31" spans="1:16" ht="36.75" customHeight="1" x14ac:dyDescent="0.2">
      <c r="A31" s="57"/>
      <c r="B31" s="57"/>
      <c r="C31" s="58"/>
      <c r="D31" s="57">
        <v>17</v>
      </c>
      <c r="E31" s="57" t="s">
        <v>994</v>
      </c>
      <c r="F31" s="57">
        <v>250</v>
      </c>
      <c r="G31" s="57">
        <v>6</v>
      </c>
      <c r="H31" s="57">
        <v>2</v>
      </c>
      <c r="I31" s="57"/>
      <c r="J31" s="57"/>
      <c r="K31" s="57"/>
      <c r="L31" s="59"/>
      <c r="M31" s="57"/>
      <c r="N31" s="57"/>
      <c r="O31" s="57"/>
      <c r="P31" s="57"/>
    </row>
    <row r="32" spans="1:16" ht="36.75" customHeight="1" x14ac:dyDescent="0.2">
      <c r="A32" s="53"/>
      <c r="B32" s="53"/>
      <c r="C32" s="54"/>
      <c r="D32" s="53">
        <v>18</v>
      </c>
      <c r="E32" s="53" t="s">
        <v>994</v>
      </c>
      <c r="F32" s="53">
        <v>250</v>
      </c>
      <c r="G32" s="53">
        <v>7</v>
      </c>
      <c r="H32" s="53">
        <v>2</v>
      </c>
      <c r="I32" s="53"/>
      <c r="J32" s="53"/>
      <c r="K32" s="53"/>
      <c r="L32" s="55"/>
      <c r="M32" s="56"/>
      <c r="N32" s="56"/>
      <c r="O32" s="53"/>
      <c r="P32" s="53"/>
    </row>
    <row r="33" spans="1:16" ht="36.75" customHeight="1" x14ac:dyDescent="0.2">
      <c r="A33" s="57"/>
      <c r="B33" s="57"/>
      <c r="C33" s="58"/>
      <c r="D33" s="57">
        <v>22</v>
      </c>
      <c r="E33" s="57" t="s">
        <v>994</v>
      </c>
      <c r="F33" s="57">
        <v>50</v>
      </c>
      <c r="G33" s="57">
        <v>6.5</v>
      </c>
      <c r="H33" s="57">
        <v>8.5</v>
      </c>
      <c r="I33" s="57"/>
      <c r="J33" s="57"/>
      <c r="K33" s="57"/>
      <c r="L33" s="59"/>
      <c r="M33" s="57"/>
      <c r="N33" s="57"/>
      <c r="O33" s="57"/>
      <c r="P33" s="57"/>
    </row>
    <row r="34" spans="1:16" ht="36.75" customHeight="1" x14ac:dyDescent="0.2">
      <c r="A34" s="53"/>
      <c r="B34" s="53"/>
      <c r="C34" s="54"/>
      <c r="D34" s="53">
        <v>23</v>
      </c>
      <c r="E34" s="53" t="s">
        <v>994</v>
      </c>
      <c r="F34" s="53">
        <v>50</v>
      </c>
      <c r="G34" s="53">
        <v>7</v>
      </c>
      <c r="H34" s="53">
        <v>2</v>
      </c>
      <c r="I34" s="53"/>
      <c r="J34" s="53"/>
      <c r="K34" s="53"/>
      <c r="L34" s="55"/>
      <c r="M34" s="56"/>
      <c r="N34" s="56"/>
      <c r="O34" s="53"/>
      <c r="P34" s="53"/>
    </row>
    <row r="35" spans="1:16" ht="36.75" customHeight="1" x14ac:dyDescent="0.2">
      <c r="A35" s="57"/>
      <c r="B35" s="57"/>
      <c r="C35" s="58"/>
      <c r="D35" s="57">
        <v>26</v>
      </c>
      <c r="E35" s="57" t="s">
        <v>994</v>
      </c>
      <c r="F35" s="57">
        <v>50</v>
      </c>
      <c r="G35" s="57">
        <v>7</v>
      </c>
      <c r="H35" s="57">
        <v>15</v>
      </c>
      <c r="I35" s="57"/>
      <c r="J35" s="57"/>
      <c r="K35" s="57"/>
      <c r="L35" s="59"/>
      <c r="M35" s="57"/>
      <c r="N35" s="57"/>
      <c r="O35" s="57"/>
      <c r="P35" s="57"/>
    </row>
    <row r="36" spans="1:16" ht="36.75" customHeight="1" x14ac:dyDescent="0.2">
      <c r="A36" s="53"/>
      <c r="B36" s="53"/>
      <c r="C36" s="54"/>
      <c r="D36" s="53">
        <v>28</v>
      </c>
      <c r="E36" s="53" t="s">
        <v>994</v>
      </c>
      <c r="F36" s="53">
        <v>250</v>
      </c>
      <c r="G36" s="53">
        <v>7</v>
      </c>
      <c r="H36" s="53">
        <v>15</v>
      </c>
      <c r="I36" s="53"/>
      <c r="J36" s="53"/>
      <c r="K36" s="53"/>
      <c r="L36" s="55"/>
      <c r="M36" s="56"/>
      <c r="N36" s="56"/>
      <c r="O36" s="53"/>
      <c r="P36" s="53"/>
    </row>
    <row r="37" spans="1:16" ht="36.75" customHeight="1" x14ac:dyDescent="0.2">
      <c r="A37" s="57"/>
      <c r="B37" s="57"/>
      <c r="C37" s="58"/>
      <c r="D37" s="57">
        <v>29</v>
      </c>
      <c r="E37" s="57" t="s">
        <v>994</v>
      </c>
      <c r="F37" s="57">
        <v>50</v>
      </c>
      <c r="G37" s="57">
        <v>7</v>
      </c>
      <c r="H37" s="57">
        <v>15</v>
      </c>
      <c r="I37" s="57"/>
      <c r="J37" s="57"/>
      <c r="K37" s="57"/>
      <c r="L37" s="59"/>
      <c r="M37" s="57"/>
      <c r="N37" s="57"/>
      <c r="O37" s="57"/>
      <c r="P37" s="57"/>
    </row>
    <row r="38" spans="1:16" ht="36.75" customHeight="1" x14ac:dyDescent="0.2">
      <c r="A38" s="53"/>
      <c r="B38" s="53"/>
      <c r="C38" s="54"/>
      <c r="D38" s="53">
        <v>30</v>
      </c>
      <c r="E38" s="53" t="s">
        <v>994</v>
      </c>
      <c r="F38" s="53">
        <v>50</v>
      </c>
      <c r="G38" s="53">
        <v>7</v>
      </c>
      <c r="H38" s="53">
        <v>2</v>
      </c>
      <c r="I38" s="53"/>
      <c r="J38" s="53"/>
      <c r="K38" s="53"/>
      <c r="L38" s="55"/>
      <c r="M38" s="56"/>
      <c r="N38" s="56"/>
      <c r="O38" s="53"/>
      <c r="P38" s="53"/>
    </row>
    <row r="39" spans="1:16" ht="36.75" customHeight="1" x14ac:dyDescent="0.2">
      <c r="A39" s="57"/>
      <c r="B39" s="57"/>
      <c r="C39" s="58"/>
      <c r="D39" s="57">
        <v>33</v>
      </c>
      <c r="E39" s="57" t="s">
        <v>994</v>
      </c>
      <c r="F39" s="57">
        <v>50</v>
      </c>
      <c r="G39" s="57">
        <v>6</v>
      </c>
      <c r="H39" s="57">
        <v>15</v>
      </c>
      <c r="I39" s="57"/>
      <c r="J39" s="57"/>
      <c r="K39" s="57"/>
      <c r="L39" s="59"/>
      <c r="M39" s="57"/>
      <c r="N39" s="57"/>
      <c r="O39" s="57"/>
      <c r="P39" s="57"/>
    </row>
    <row r="40" spans="1:16" ht="36.75" customHeight="1" x14ac:dyDescent="0.2">
      <c r="A40" s="53"/>
      <c r="B40" s="53"/>
      <c r="C40" s="54"/>
      <c r="D40" s="53">
        <v>34</v>
      </c>
      <c r="E40" s="53" t="s">
        <v>994</v>
      </c>
      <c r="F40" s="53">
        <v>150</v>
      </c>
      <c r="G40" s="53">
        <v>6.5</v>
      </c>
      <c r="H40" s="53">
        <v>2</v>
      </c>
      <c r="I40" s="53"/>
      <c r="J40" s="53"/>
      <c r="K40" s="53"/>
      <c r="L40" s="55"/>
      <c r="M40" s="56"/>
      <c r="N40" s="56"/>
      <c r="O40" s="53"/>
      <c r="P40" s="53"/>
    </row>
    <row r="41" spans="1:16" ht="36.75" customHeight="1" x14ac:dyDescent="0.2">
      <c r="A41" s="57"/>
      <c r="B41" s="57"/>
      <c r="C41" s="58"/>
      <c r="D41" s="57">
        <v>35</v>
      </c>
      <c r="E41" s="57" t="s">
        <v>994</v>
      </c>
      <c r="F41" s="57">
        <v>250</v>
      </c>
      <c r="G41" s="57">
        <v>6.5</v>
      </c>
      <c r="H41" s="57">
        <v>15</v>
      </c>
      <c r="I41" s="57"/>
      <c r="J41" s="57"/>
      <c r="K41" s="57"/>
      <c r="L41" s="59"/>
      <c r="M41" s="57"/>
      <c r="N41" s="57"/>
      <c r="O41" s="57"/>
      <c r="P41" s="57"/>
    </row>
    <row r="42" spans="1:16" ht="36.75" customHeight="1" x14ac:dyDescent="0.2">
      <c r="A42" s="53"/>
      <c r="B42" s="53"/>
      <c r="C42" s="54"/>
      <c r="D42" s="53">
        <v>36</v>
      </c>
      <c r="E42" s="53" t="s">
        <v>994</v>
      </c>
      <c r="F42" s="53">
        <v>150</v>
      </c>
      <c r="G42" s="53">
        <v>6.5</v>
      </c>
      <c r="H42" s="53">
        <v>8.5</v>
      </c>
      <c r="I42" s="53"/>
      <c r="J42" s="53"/>
      <c r="K42" s="53"/>
      <c r="L42" s="55"/>
      <c r="M42" s="56"/>
      <c r="N42" s="56"/>
      <c r="O42" s="53"/>
      <c r="P42" s="53"/>
    </row>
    <row r="43" spans="1:16" ht="36.75" customHeight="1" x14ac:dyDescent="0.2">
      <c r="A43" s="57"/>
      <c r="B43" s="57"/>
      <c r="C43" s="58"/>
      <c r="D43" s="57">
        <v>39</v>
      </c>
      <c r="E43" s="57" t="s">
        <v>994</v>
      </c>
      <c r="F43" s="57">
        <v>250</v>
      </c>
      <c r="G43" s="57">
        <v>6</v>
      </c>
      <c r="H43" s="57">
        <v>2</v>
      </c>
      <c r="I43" s="57"/>
      <c r="J43" s="57"/>
      <c r="K43" s="57"/>
      <c r="L43" s="59"/>
      <c r="M43" s="57"/>
      <c r="N43" s="57"/>
      <c r="O43" s="57"/>
      <c r="P43" s="57"/>
    </row>
    <row r="44" spans="1:16" ht="36.75" customHeight="1" x14ac:dyDescent="0.2">
      <c r="A44" s="53"/>
      <c r="B44" s="53"/>
      <c r="C44" s="54"/>
      <c r="D44" s="53">
        <v>43</v>
      </c>
      <c r="E44" s="53" t="s">
        <v>994</v>
      </c>
      <c r="F44" s="53">
        <v>250</v>
      </c>
      <c r="G44" s="53">
        <v>7</v>
      </c>
      <c r="H44" s="53">
        <v>2</v>
      </c>
      <c r="I44" s="53"/>
      <c r="J44" s="53"/>
      <c r="K44" s="53"/>
      <c r="L44" s="55"/>
      <c r="M44" s="56"/>
      <c r="N44" s="56"/>
      <c r="O44" s="53"/>
      <c r="P44" s="53"/>
    </row>
  </sheetData>
  <autoFilter ref="A1:P44">
    <filterColumn colId="4">
      <filters>
        <filter val="system1"/>
      </filters>
    </filterColumn>
  </autoFilter>
  <pageMargins left="0.7" right="0.7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Eluates</vt:lpstr>
      <vt:lpstr>Loads</vt:lpstr>
      <vt:lpstr>NanoDrop</vt:lpstr>
      <vt:lpstr>nrCE-SDS</vt:lpstr>
      <vt:lpstr>rCE-SDS</vt:lpstr>
      <vt:lpstr>pH_CEX</vt:lpstr>
      <vt:lpstr>HCP</vt:lpstr>
      <vt:lpstr>SEC</vt:lpstr>
      <vt:lpstr>iCE_native_pI</vt:lpstr>
      <vt:lpstr>iCE_native_Area</vt:lpstr>
      <vt:lpstr>IntactMS</vt:lpstr>
      <vt:lpstr>Gmap</vt:lpstr>
      <vt:lpstr>print</vt:lpstr>
      <vt:lpstr>data_Gmap</vt:lpstr>
      <vt:lpstr>data_HCP</vt:lpstr>
      <vt:lpstr>data_nrCESDS</vt:lpstr>
      <vt:lpstr>dataPhCEX</vt:lpstr>
      <vt:lpstr>dataSEC</vt:lpstr>
      <vt:lpstr>iceAreaData</vt:lpstr>
      <vt:lpstr>intactMSdata</vt:lpstr>
      <vt:lpstr>loads</vt:lpstr>
      <vt:lpstr>nanodrop</vt:lpstr>
      <vt:lpstr>pIdata</vt:lpstr>
      <vt:lpstr>Eluates!Print_Area</vt:lpstr>
      <vt:lpstr>rCESDSdata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Jeromel, Luka</dc:creator>
  <cp:lastModifiedBy>Jeromel, Luka</cp:lastModifiedBy>
  <cp:lastPrinted>2018-09-03T06:18:25Z</cp:lastPrinted>
  <dcterms:created xsi:type="dcterms:W3CDTF">2017-07-17T05:29:39Z</dcterms:created>
  <dcterms:modified xsi:type="dcterms:W3CDTF">2018-09-11T08:40:37Z</dcterms:modified>
</cp:coreProperties>
</file>