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xl/drawings/drawing3.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ummary" sheetId="1" r:id="rId4"/>
    <sheet name="Followers Growth" sheetId="2" r:id="rId5"/>
    <sheet name="My media" sheetId="3" r:id="rId6"/>
    <sheet name="My stories" sheetId="4" r:id="rId7"/>
    <sheet name="Followers geolocation" sheetId="5" r:id="rId8"/>
    <sheet name="Followers languages" sheetId="6" r:id="rId9"/>
    <sheet name="Followers age and gender" sheetId="7" r:id="rId10"/>
    <sheet name="Reach and impressions" sheetId="8" r:id="rId11"/>
    <sheet name="Engagement" sheetId="9" r:id="rId12"/>
    <sheet name="Profile activity" sheetId="10" r:id="rId13"/>
    <sheet name="Hashtag usage" sheetId="11" r:id="rId14"/>
    <sheet name="Filter usage" sheetId="12" r:id="rId15"/>
    <sheet name="Worksheet" sheetId="13" r:id="rId16"/>
  </sheets>
  <definedNames/>
  <calcPr calcId="999999" calcMode="auto" calcCompleted="1" fullCalcOnLoad="0"/>
</workbook>
</file>

<file path=xl/sharedStrings.xml><?xml version="1.0" encoding="utf-8"?>
<sst xmlns="http://schemas.openxmlformats.org/spreadsheetml/2006/main" uniqueCount="964">
  <si>
    <t>Username</t>
  </si>
  <si>
    <t>nogginbrasil</t>
  </si>
  <si>
    <t>Date Range</t>
  </si>
  <si>
    <t>from 2019/03/01 to 2019/06/30</t>
  </si>
  <si>
    <t>Data</t>
  </si>
  <si>
    <t>Previous
period</t>
  </si>
  <si>
    <t>% Growth vs. previous period</t>
  </si>
  <si>
    <t>Follower count</t>
  </si>
  <si>
    <t>Follower growth</t>
  </si>
  <si>
    <t>This export is available for download anytime you need it on Iconosquare</t>
  </si>
  <si>
    <t>Photos</t>
  </si>
  <si>
    <t>Videos</t>
  </si>
  <si>
    <t>Carousels</t>
  </si>
  <si>
    <t>Here is a summary of your Instagram activity and performance over the period.</t>
  </si>
  <si>
    <t>Media posted</t>
  </si>
  <si>
    <t>Likes received</t>
  </si>
  <si>
    <t>Likes received organic</t>
  </si>
  <si>
    <t>Likes received paid</t>
  </si>
  <si>
    <t>Average likes per media</t>
  </si>
  <si>
    <t>Comments received</t>
  </si>
  <si>
    <t>Comments organic received</t>
  </si>
  <si>
    <t>Comments paid received</t>
  </si>
  <si>
    <t>Average comments per media</t>
  </si>
  <si>
    <t>Average engagement rate</t>
  </si>
  <si>
    <t>Average engagement rate organic</t>
  </si>
  <si>
    <t>Average engagement rate paid</t>
  </si>
  <si>
    <t>Video views</t>
  </si>
  <si>
    <t>Average views per video</t>
  </si>
  <si>
    <t>Saves</t>
  </si>
  <si>
    <t>Average saves per media</t>
  </si>
  <si>
    <t>Impressions</t>
  </si>
  <si>
    <t>Reach</t>
  </si>
  <si>
    <t>Average engagement on reach</t>
  </si>
  <si>
    <t>Average engagement on reach organic</t>
  </si>
  <si>
    <t>Average engagement on reach paid</t>
  </si>
  <si>
    <t>Average reach per post</t>
  </si>
  <si>
    <t>Average reach rate per post</t>
  </si>
  <si>
    <t>Stories posted</t>
  </si>
  <si>
    <t>Stories impressions</t>
  </si>
  <si>
    <t>Stories reach</t>
  </si>
  <si>
    <t>Average impressions per story</t>
  </si>
  <si>
    <t>Average reach per story</t>
  </si>
  <si>
    <t>Day</t>
  </si>
  <si>
    <t>Followers</t>
  </si>
  <si>
    <t>Evolution</t>
  </si>
  <si>
    <t>2019-03-01</t>
  </si>
  <si>
    <t>2019-03-02</t>
  </si>
  <si>
    <t>2019-03-03</t>
  </si>
  <si>
    <t>Here is your daily follower growth and number of media posted over the period.</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</si>
  <si>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</si>
  <si>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</si>
  <si>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</si>
  <si>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</si>
  <si>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</si>
  <si>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</si>
  <si>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</si>
  <si>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</si>
  <si>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</si>
  <si>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</si>
  <si>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</si>
  <si>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</si>
  <si>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</si>
  <si>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</si>
  <si>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</si>
  <si>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</si>
  <si>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</si>
  <si>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</si>
  <si>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</si>
  <si>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</si>
  <si>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</si>
  <si>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</si>
  <si>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</si>
  <si>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</si>
  <si>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</si>
  <si>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</si>
  <si>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</si>
  <si>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</si>
  <si>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</si>
  <si>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</si>
  <si>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</si>
  <si>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</si>
  <si>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</si>
  <si>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</si>
  <si>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</si>
  <si>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</si>
  <si>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</si>
  <si>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</si>
  <si>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</si>
  <si>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</si>
  <si>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</si>
  <si>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</si>
  <si>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</si>
  <si>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</si>
  <si>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</si>
  <si>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</si>
  <si>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</si>
  <si>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</si>
  <si>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</si>
  <si>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</si>
  <si>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</si>
  <si>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</si>
  <si>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</si>
  <si>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</si>
  <si>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</si>
  <si>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</si>
  <si>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</si>
  <si>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</si>
  <si>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</si>
  <si>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</si>
  <si>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</si>
  <si>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</si>
  <si>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</si>
  <si>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</si>
  <si>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</si>
  <si>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</si>
  <si>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</si>
  <si>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</si>
  <si>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</si>
  <si>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</si>
  <si>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</si>
  <si>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</si>
  <si>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</si>
  <si>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</si>
  <si>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</si>
  <si>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</si>
  <si>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</si>
  <si>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</si>
  <si>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</si>
  <si>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</si>
  <si>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</si>
  <si>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</si>
  <si>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</si>
  <si>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</si>
  <si>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</si>
  <si>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</si>
  <si>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</si>
  <si>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</si>
  <si>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</si>
  <si>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</si>
  <si>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</si>
  <si>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</si>
  <si>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</si>
  <si>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</si>
  <si>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</si>
  <si>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</si>
  <si>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</si>
  <si>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</si>
  <si>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</si>
  <si>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</si>
  <si>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</si>
  <si>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</si>
  <si>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</si>
  <si>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</si>
  <si>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</si>
  <si>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</si>
  <si>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</si>
  <si>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</si>
  <si>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</si>
  <si>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</si>
  <si>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</si>
  <si>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</si>
  <si>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</si>
  <si>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</si>
  <si>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</si>
  <si>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</si>
  <si>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</si>
  <si>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</si>
  <si>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</si>
  <si>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On this sheet you can find all the media you've posted over the period. For each media you get the total number of likes, comments and engagement rate. You can also access the Instagram URL and the source URL of your posts.</t>
  </si>
  <si>
    <t>Date and time</t>
  </si>
  <si>
    <t>Type</t>
  </si>
  <si>
    <t>Promoted</t>
  </si>
  <si>
    <t>Caption</t>
  </si>
  <si>
    <t>Likes</t>
  </si>
  <si>
    <t>Likes organic</t>
  </si>
  <si>
    <t>Likes paid</t>
  </si>
  <si>
    <t>Comments</t>
  </si>
  <si>
    <t>Comments organic</t>
  </si>
  <si>
    <t>Comments paid</t>
  </si>
  <si>
    <t>Impressions organic</t>
  </si>
  <si>
    <t>Impressions paid</t>
  </si>
  <si>
    <t>Reach organic</t>
  </si>
  <si>
    <t>Reach paid</t>
  </si>
  <si>
    <t>Views</t>
  </si>
  <si>
    <t>Reach rate</t>
  </si>
  <si>
    <t>Reach rate organic</t>
  </si>
  <si>
    <t>Reach rate paid</t>
  </si>
  <si>
    <t>Engagement rate</t>
  </si>
  <si>
    <t>Engagement rate organic</t>
  </si>
  <si>
    <t>Engagement rate paid</t>
  </si>
  <si>
    <t>Engagement on reach</t>
  </si>
  <si>
    <t>Engagement on reach organic</t>
  </si>
  <si>
    <t>Engagement on reach paid</t>
  </si>
  <si>
    <t>Love rate</t>
  </si>
  <si>
    <t>Talk rate</t>
  </si>
  <si>
    <t>Number of tags</t>
  </si>
  <si>
    <t>Filter</t>
  </si>
  <si>
    <t>Instagram URL</t>
  </si>
  <si>
    <t>Media direct URL</t>
  </si>
  <si>
    <t>Location</t>
  </si>
  <si>
    <t>2019/03/08 20:27:36</t>
  </si>
  <si>
    <t>photo</t>
  </si>
  <si>
    <t>no</t>
  </si>
  <si>
    <t>Tem sobremesa para os seus pequenos 🍫🍩🍪 no Noggin!</t>
  </si>
  <si>
    <t>N/A</t>
  </si>
  <si>
    <t>2019/03/08 20:28:29</t>
  </si>
  <si>
    <t>Com mensagens sobre amizade, amor e tolerância, #Chocolix é a série com os melhores valores familiares.</t>
  </si>
  <si>
    <t>2019/03/08 20:29:22</t>
  </si>
  <si>
    <t>O link para baixar o app e curtir #Chocolix está em nossa bio! 📲</t>
  </si>
  <si>
    <t>2019/03/12 20:14:41</t>
  </si>
  <si>
    <t>Chegou o Resgate Máximo da Patrulha Canina 🐶🚒🚓🚁🚤🏍para salvar o seu dia com a criançada! Baixe o app e aproveite os 7 dias grátis para curtir este grande especial. O link para fazer o download do app está na nossa bio!</t>
  </si>
  <si>
    <t>2019/03/12 20:14:58</t>
  </si>
  <si>
    <t>2019/03/12 20:15:18</t>
  </si>
  <si>
    <t>2019/03/13 23:43:28</t>
  </si>
  <si>
    <t>video</t>
  </si>
  <si>
    <t>O serviço de streaming mais seguro 🔐para crianças em etapa pré-escolar 👶🏽👧🏻👦🏼👧🏾👦🏻com a opção de ver os melhores programas do 📺@nickjrbrasil em qualquer momento do dia. Baixe já clicando no link da nossa bio 👇🔽</t>
  </si>
  <si>
    <t>2019/03/14 18:57:41</t>
  </si>
  <si>
    <t>O app mais seguro 🔐para a sua tranquilidade e o entretenimento educativo da criançada é o Noggin! Link em nossa bio para fazer o download 🔽!</t>
  </si>
  <si>
    <t>2019/03/18 18:44:05</t>
  </si>
  <si>
    <t>Os personagens de Chocolix reafirmam a mensagem do programa: valorizar a auto-estima e mostrar que todos são especiais, cada um do seu jeito. Baixe o app para que a sua criança não perca esta série excepcional.</t>
  </si>
  <si>
    <t>2019/03/19 19:29:20</t>
  </si>
  <si>
    <t>Não perca o especial da Patrulha Canina em que os 🐶cachorros mais fofos nos deixam uma grande lição: 🙋🏻‍♀️ AJUDAR A #COMUNIDADE É ESSENCIAL! ❤️</t>
  </si>
  <si>
    <t>2019/03/20 19:43:41</t>
  </si>
  <si>
    <t>Chocolix, a nossa nova série para crianças em etapa pré-escolar, aborda temas importantes para o universo infantil e discute aspectos como bullying e tolerância. Siga o link da nossa bio para baixar o app e assistir #Chocolix com os seus pequenos. 🍫🍩🍪😋</t>
  </si>
  <si>
    <t>2019/03/22 20:09:19</t>
  </si>
  <si>
    <t>Nós temos a navegação mais segura 🔐para os pré-escolares: programas desenvolvidos por profissionais 📚, sem comerciais ❌ e com a opção de controlar o tempo de tela do seu filho 📴. Baixe já o app! 📲</t>
  </si>
  <si>
    <t>2019/03/26 20:23:20</t>
  </si>
  <si>
    <t>No Noggin a diversão não para porque o app oferece a opção de ser acessado off-line ⚡️💯👀. O link para baixar o Noggin está em nossa bio!</t>
  </si>
  <si>
    <t>2019/03/26 20:23:42</t>
  </si>
  <si>
    <t>2019/03/26 20:41:19</t>
  </si>
  <si>
    <t>No Noggin a diversão não para porque o app oferece a opção de ser acessado off-line ⚡️💯👀. O link para baixar o Noggin está em nossa bio!
.
.
.
.
.
#Nickelodeon #NickJr #appinfantil #appseguro #KidShows #Preeschool #PreeschoolApp #diversaosegura #protejasuacrianca #Entretenimento #Diversao #StreamingApp #Amigosparasempre #melhoresamigos #amizade #friends #maternidadereal #criacaocomapego #RustyRivets  #amomeusfilhos #meusfilhos #Maedeprimeiraviagem #criancada #criancasemcasa #criancasfofas #maeblogueira #maeblogger #mamaedeprimeiraviagem #kidsblogger</t>
  </si>
  <si>
    <t>2019/03/27 19:00:29</t>
  </si>
  <si>
    <t>Um novo especial da Patrulha Canina, um novo desafio invade a Baía da Aventura. O seu pequeno não pode perder o trabalho em equipe que estes cachorros realizam para salvar a sua comunidade. Siga o link da bio para baixar o app.
.
.
.
.
.
.
#Nickelodeon #NickJr #KidShows #Preescola #preescolar #appinfantil #Entretenimento #Diversao #StreamingApp #mamaeblogger #mamae #paternidade #maeblogueira #maternidadereal #amomeusfilhos #meusfilhos #Maedeprimeiraviagem #criancada #protejasuacrianca #conteudoseguro #segurancainfantil #patrulhacanina #pawpatrol #bolopatrulhacanina #festapatrulhacanina #decoracaopatrulhacanina  #infanciasegura #maedemenina #maedemenino</t>
  </si>
  <si>
    <t>2019/03/29 20:32:52</t>
  </si>
  <si>
    <t>Chegou uma nova temporada completa de Blaze and the Monster Machines, o equivalente a muitos conceitos complicados de física 🧠🤯 explicados de maneira simples e divertida para crianças em etapa pré-escolar. O momento perfeito para você baixar o app é agora!</t>
  </si>
  <si>
    <t>2019/04/03 15:39:58</t>
  </si>
  <si>
    <t>Rusty Rivets é um programa valioso para os pré-escolares porque mostra muitos aspectos do Maker Movement: a tendência de criar objetos usando componentes eletrônicos, de plástico e de silício, reciclando peças descartadas ou quebradas de algum dispositivo. Baixe o nosso app para que seus filhos assistam -- e aprendam-- com a série!
.
.
.
.
.
#Nickelodeon #NickJr #HeartThis #KidShows #Preeschool #PreeschoolApp #appinfantil #StreamingApp #Amigosparasempre #melhoresamigos #amizade #friends #maternidadereal #RustyRivets  #amomeusfilhos #meusfilhos #Maedeprimeiraviagem #criancada #criancasemcasa #criancasfofas #maeblogueira #mamaeblogueira #dicasparamamaes #maedemenino #maedemenina #maededois #maedetres #protejasuacrianca #diversãocomsegurança #diversao</t>
  </si>
  <si>
    <t>2019/04/03 15:40:18</t>
  </si>
  <si>
    <t>2019/04/03 15:41:13</t>
  </si>
  <si>
    <t>Rusty Rivets é um programa valioso para os pré-escolares porque mostra muitos aspectos do Maker Movement: a tendência de criar objetos usando componentes eletrônicos, de plástico e de silício, reciclando peças descartadas ou quebradas de algum dispositivo. Baixe o nosso app para que seus filhos assistam -- e aprendam-- com a série!
.
.
.
.
.
#Nickelodeon #NickJr #HeartThis #KidShows #Preeschool #PreeschoolApp #appinfantil #StreamingApp #Amigosparasempre #melhoresamigos #amizade #friends #maternidadereal #RustyRivets  #amomeusfilhos #meusfilhos #Maedeprimeiraviagem #criancada #criancasemcasa #criancasfofas #maeblogueira #mamaeblogueira #dicasparamamaes #maedemenino #maedemenina #maededois #maedetres #protejasuacrianca #diversãocomsegurança #diversao #rustyrivets</t>
  </si>
  <si>
    <t>2019/04/04 18:33:20</t>
  </si>
  <si>
    <t>💥Chegou uma nova temporada de 🐾Pistas de Blue🐾, o programa educativo e interativo com um cachorrinho brincalhão. Steve, o anfitrião humano, interage com Joe e com as crianças. Baixe o app para que seus pequenos curtam este programa imperdível! .
.
.
.
.
.
#Nickelodeon #Nickjr #HeartThis #KidShows #Preeschool #PreeschoolApp #appinfantil #Entretenimento #Diversao #StreamingApp #Amigosparasempre #melhoresamigos #amizade #friends #maternidadereal #pistasdeblue  #amomeusfilhos #meusfilhos #Maedeprimeiraviagem #criancada #criancasemcasa #criancasfofas #maeblogueira #mamaedeprimeiraviagem #mamaeblogueira #dicasdematernidade #protejasuacrianca #diversaosegura #diversaogarantida</t>
  </si>
  <si>
    <t>2019/04/04 18:33:49</t>
  </si>
  <si>
    <t>2019/04/04 18:34:09</t>
  </si>
  <si>
    <t>2019/04/06 13:33:44</t>
  </si>
  <si>
    <t>Blaze, Patrulha Canina, Team Umizoomi e todos os personagens favoritos dos seus filhos vão se aventurar à procura de ovos e outros prêmios e precisam da ajuda do seu pequeno. Baixe o app para que eles acessem o nosso especial de Páscoa! 🍫🍪🍩🍬 .
.
.
.
.
#Nickelodeon #NickJr #KidShows #Preeschool #PreeschoolApp #appinfantil #Entretenimento #Diversao #StreamingApp #Amigosparasempre #melhoresamigos #amizade #maternidadereal #Blaze #blazeandthemonstermachines #blazeandthemonstermachinesparty #patrulhacanina #festapatrulhacanina #patrulhacaninafesta #doraaventureira #doratheexplorer #teamumizoomi #amomeusfilhos #meusfilhos #Maedeprimeiraviagem #criancada #criancasemcasa #criancasfofas #mamaeblogueira #maeblogueira</t>
  </si>
  <si>
    <t>2019/04/06 13:34:16</t>
  </si>
  <si>
    <t>2019/04/06 13:34:39</t>
  </si>
  <si>
    <t>2019/04/08 19:49:42</t>
  </si>
  <si>
    <t>Nossa série premiere “Nella, Uma Princesa Corajosa” 👸🏻 é um programa que rompe com o antiquado papel da princesa de porcelana. 💪🏽Nella é a protetora de seu reino e atua como líder entre seus amigos, um modelo a seguir para as crianças em fase pré-escolar. Baixe o app para os seus filhos! .
.
.
.
.
.
#Nickelodeon #NickJr #nellaumaprincesacorajosa #HeartThis #KidShows #Preeschool #PreeschoolApp #appinfantil #Entretenimento #Diversao #StreamingApp #Amigosparasempre #melhoresamigos #amizade #friends #maternidadereal #Nella  #amomeusfilhos #meusfilhos #Maedeprimeiraviagem #criancada #criancasemcasa #criancasfofas #princesas #princesanella #protejasuacrianca #protejanossascrianças #nellaparty #festanella</t>
  </si>
  <si>
    <t>2019/04/08 19:49:59</t>
  </si>
  <si>
    <t>2019/04/08 19:50:19</t>
  </si>
  <si>
    <t>2019/04/09 19:41:45</t>
  </si>
  <si>
    <t>O Quarto de Blue, spin-off de 🐾🐶Pistas de Blue, é uma das séries pré-escolares mais aclamadas pela crítica especializada👩🏽‍💼, a mais exitosa e inovadora de sua categoria. Aproveite o currículum deste programa sensacional para a aprendizagem dos seus filhos.🎓</t>
  </si>
  <si>
    <t>2019/04/09 19:42:02</t>
  </si>
  <si>
    <t>2019/04/09 19:42:19</t>
  </si>
  <si>
    <t>2019/04/16 19:56:07</t>
  </si>
  <si>
    <t>Nosso super lançamento do mês, Nella, Uma Princesa Corajosa, desmistifica o papel das princesas de contos de fadas. Os seus filhos não podem perder! Link em nossa bio para baixar o app 👉📱
".
.
.
.
.
.
.
#Nickelodeon #NickJr #HeartThis #KidShows #Preescola #preescolar #appinfantil #Entretenimento #Diversao #nella #nellaumaprincesacorajosa #princesanella #mamaeblogueira #mamaeblogger #mamae #paternidade #maeblogueira #maedemenina #maedemenino #maededois #maternidadereal #amomeusfilhos #meusfilhos #Maedeprimeiraviagem #criancada #criancasemcasa #protejasuacrianca #conteudoseguro #segurancainfantil  #infanciasegura</t>
  </si>
  <si>
    <t>2019/04/17 21:03:21</t>
  </si>
  <si>
    <t>🤷🏽‍♂️Você sabe o que os seus filhos vêem na Internet? 😳 Controle o tempo de tela e o tipo de conteúdo 🔎com plataformas de streaming seguras como o Noggin. Clique no link da nossa bio para fazer o download do app! 📥📲
.
.
.
.
.
.
#Nickelodeon #NickJr #KidShows #Preescola #preescolar #appinfantil #Entretenimento #Diversao #nella #nellaumaprincesacorajosa #princesanella #teamumizoomi #mamaeblogueira #mamaeblogger #mamae #paternidade #maeblogueira #maedemenina #maedemenino #maededois #maternidadereal #meusfilhos #Maedeprimeiraviagem #criancada #criancasemcasa #protejasuacrianca #conteudoseguro #segurancainfantil  #infanciasegura</t>
  </si>
  <si>
    <t>2019/04/18 13:56:27</t>
  </si>
  <si>
    <t>Ser difícil de classificar é a maior fortaleza de Nella, em referência às crianças cujo potencial não tem limites. Elegante e pensativa em seu papel de princesa, mas também decidida e valente como um cavaleiro. Seus filhos não podem perder Nella, Uma Princesa Corajosa. Link em nossa bio para fazer o download do app 👉📱
.
.
.
.
.
.
.
#Nickelodeon #NickJr #KidShows #Preescola #preescolar #appinfantil #Entretenimento #nella #nellaumaprincesacorajosa #princesanella #festanella #teamumizoomi #mamaeblogueira #mamaeblogger #mamae #paternidade #maeblogueira #maedemenina #maedemenino #maededois #maternidadereal #amomeusfilhos #meusfilhos #Maedeprimeiraviagem #criancada #criancasemcasa #protejasuacrianca #conteudoseguro #segurancainfantil  #infanciasegura</t>
  </si>
  <si>
    <t>2019/04/22 16:05:41</t>
  </si>
  <si>
    <t>👦🏻Engenhoso, criativo e cheio de 💡ideias, Rusty é um pacote completo de 💪🏽entusiasmo e 🛠habilidade. Quando se trata de inventar, ele sabe o que faz e compartilha seus conhecimentos no nível de compreensão adequado para crianças em fase pré-escolar. Uma nova temporada de Rusty Rivets chegou ao Noggin!
.
.
.
.
.
#Nickelodeon #NickJr #HeartThis #KidShows #Preeschool #PreeschoolApp #appinfantil #StreamingApp #Amigosparasempre #melhoresamigos #amizade #friends #maternidadereal #RustyRivets #amomeusfilhos #meusfilhos #Maedeprimeiraviagem #criancada #criancasemcasa #criancasfofas #maeblogueira #mamaeblogueira #dicasparamamaes #maedemenino #maedemenina #maededois #maedetres #protejasuacrianca #diversãocomsegurança #diversao</t>
  </si>
  <si>
    <t>2019/04/23 21:18:42</t>
  </si>
  <si>
    <t>O programa de Rusty Rivets transmite às crianças o processo básico de combinar diferentes ideias em um produto viável. Uma forma criativa de influenciar em sua criatividade. Baixe o Noggin para que seus filhos curtam a nova temporada de Rusty Rivets. Clique no link de nossa bio para fazer o download do app 👉📱 .
.
.
.
.
.
#Nickelodeon #nickjr #KidShows #Preeschool #PreeschoolApp #appinfantil #Entretenimento #Diversao #StreamingApp #Amigosparasempre #melhoresamigos #amizade #friends #maternidadereal #RustyRivets  #amomeusfilhos #meusfilhos #Maedeprimeiraviagem #criancada #criancasemcasa #criancasfofas #maedemenino #maedemenina #maededois #protejanossascrianças #diversaogarantida #diversaosegura #diversaocomseguranca</t>
  </si>
  <si>
    <t>2019/04/24 19:47:47</t>
  </si>
  <si>
    <t>carousel</t>
  </si>
  <si>
    <t>Em AS PISTAS DE BLUE, o anfitrião, Steve, guia os pré-escolares durante cada episódio, incentivando-os para que encontrem as pistas que resolvem os desafios do programa. Blue, seu simpático cãozinho, ajuda Joe a decifrar as pistas. Clique no link da nossa bio para fazer o download do app e resolver As Pistas de Blue com os seus filhos 👉📱</t>
  </si>
  <si>
    <t>2019/05/09 19:25:36</t>
  </si>
  <si>
    <t>Chegou uma nova temporada de Dora A Aventureira, um programa sobre uma comunicadora bilíngüe que pode falar com todas as criaturas que conhece em suas viagens. Link em nossa bio para fazer o download do app 👆👆👆 .
.
.
.
.
#Nickelodeon #NickJr #KidShows #Preeschool #PreeschoolApp #appinfantil #Entretenimento #Diversao #StreamingApp #doratheexplorer #doraaaventureira #doraaventureira #maternidadereal #bolodora #festadora #aniversariodora #decoracaodora #filhosbilingues @criancasbilingues #aprenderingles #auladeingles #amomeusfilhos #meusfilhos #Maedeprimeiraviagem #criancada #criancasemcasa #criancasfofas #mamaeblogueira #maeblogueira #maedemenina</t>
  </si>
  <si>
    <t>2019/05/09 19:25:57</t>
  </si>
  <si>
    <t>2019/05/09 19:26:16</t>
  </si>
  <si>
    <t>2019/05/10 18:37:07</t>
  </si>
  <si>
    <t>ATENÇÃO! Chegou a nova mania entre os pré-escolares! Sunny, Rox e Blair solucionam em conjunto vários problemas de maneira criativa com o que mais sabem fazer: penteados e novos looks. Sunny Day é um programa perfeito para assistir com a criançada! Link em nossa bio para o download do app 👆👆👆 .
.
.
.
.
#Nickelodeon #NickJr #KidShows #Preeschool #PreeschoolApp #appinfantil #Entretenimento #Diversao #StreamingApp #sunnyday #sunny #hairstylist #salaodebeleza #diadeprincesa #maternidadereal #amomeusfilhos #meusfilhos #Maedeprimeiraviagem #criancada #criancasemcasa #criancasfofas #mamaeblogueira #maeblogueira #maedemenina #maedemenino #maededois #maedetres #paternidade #paternidadereal #amomeusfilhos</t>
  </si>
  <si>
    <t>2019/05/10 18:37:27</t>
  </si>
  <si>
    <t>2019/05/10 18:37:58</t>
  </si>
  <si>
    <t>2019/05/12 11:56:41</t>
  </si>
  <si>
    <t>Feliz dia para todas as mamães! Viva a família! ❤️💛💙💚🧡💜 .
.
.
.
.
#Nickelodeon #NickJr #KidShows #Preeschool #PreeschoolApp #appinfantil #Entretenimento #Diversao #StreamingApp #diadasmaes #felizdiadasmaes #diadasmaes2019 #maternidadereal #amomeusfilhos #meusfilhos #Maedeprimeiraviagem #criancada #criancasemcasa #criancasfofas #mamaeblogueira #maeblogueira #maedemenina #maedemenino #maededois #maedetres #paternidade #paternidadereal #filhoslindos #minhavida</t>
  </si>
  <si>
    <t>2019/05/13 19:38:32</t>
  </si>
  <si>
    <t>A MEGA ESTREIA de Sunny Day é imperdível! Em cada episódio as crianças encontrarão lições sobre cooperação, empatia, lealdade e auto-estima. Aproveite os 7 dias grátis do app para os seus filhos não perderem esta série incrível. Clique no link da bio para baixar o Noggin 👆👆👆 .
.
.
.
.
#Nickelodeon #NickJr #KidShows #Preeschool #PreeschoolApp #appinfantil #Entretenimento #Diversao #StreamingApp #sunnyday #sunny #hairstylist #salaodebeleza #diadeprincesa #maternidadereal #criançaslindas #meusfilhos #Maedeprimeiraviagem #criancada #criancasemcasa #criancasfofas #mamaeblogueira #maeblogueira #maedemenina #maedemenino #maededois #maedetres #paternidade #paternidadereal #amomeusfilhos</t>
  </si>
  <si>
    <t>2019/05/15 19:25:44</t>
  </si>
  <si>
    <t>Armada com seus acessórios, seus amigos e sua atitude positiva, Sunny está pronta para salvar o dia, penteado por penteado! Descubra esta nova e divertida série baixando o app do Noggin 👆👆👆
.
.
.
.
#Nickelodeon #NickJr #KidShows #Preeschool #PreeschoolApp #appinfantil #Entretenimento #Diversao #StreamingApp #sunnyday #sunny #hairstylist #salaodebeleza #diadeprincesa #maternidadereal #amomeusfilhos #meusfilhos #Maedeprimeiraviagem #criancada #criancasemcasa #criancasfofas #mamaeblogueira #maeblogueira #maedemenina #maedemenino #maededois #maedetres #paternidade #paternidadereal #meusfilhos</t>
  </si>
  <si>
    <t>2019/05/17 20:08:23</t>
  </si>
  <si>
    <t>Nós temos os melhores programas do Nick Jr., jogos e especiais para que os seus pequenos aprendam enquanto se divertem. Baixe já o Noggin!
.
.
.
.
.
#Nickelodeon #NickJr #HeartThis #KidShows #Preeschool #PreeschoolApp #appinfantil #Entretenimento #Diversao #StreamingApp #Amigosparasempre #melhoresamigos #maternidadereal #godiegogo #doratheexplorer #doraaventureira #osanjinhos #amomeusfilhos #meusfilhos #Maedeprimeiraviagem #criancada #criancasemcasa #criancasfofas #miniblogueirinha #blogueira #mamaeblogueira #mamaeblogger #kidsblogger #blogueirinhos</t>
  </si>
  <si>
    <t>2019/05/17 20:08:59</t>
  </si>
  <si>
    <t>2019/05/17 20:09:19</t>
  </si>
  <si>
    <t>2019/05/20 17:48:45</t>
  </si>
  <si>
    <t>Os prêmios Webby são considerados o “Oscar da Internet” e este ano o Noggin está entre os ganhadores!!!!! Nossa categoria inclui apps, mobile sites e web apps que destacam conteúdos, jogos, educação e ferramentas para crianças e pais. É mais um incentivo para a gente continuar a desenvolver a plataforma mais segura 🛡 e de qualidade🥇 para os pré-escolares 💪🏾!
.
.
.
.
.
.
.
#Webby #PremiosWebby #OscardaInternet #ParaCriancas #Paisefilhos #Serie #Maes #Entretenimento #Segurançainfantil #AppSegura #Lancamento #NovaTemporada #NickJr #Nickelodeon #appinfantil @melhorapp #criancasemsegurança #diversaosegura #melhorserie #serieinfantil #patrulhacanina #doraaaventureira #rugrats #godiegogo #rustyrivets #festainfantil #festadecrianca #aniversarioinfantil #mesversario</t>
  </si>
  <si>
    <t>2019/05/21 16:12:15</t>
  </si>
  <si>
    <t>Todos os meses temos alguma novidade no Noggin. De novas temporadas completas e lançamentos de séries a músicas e jogos: as surpresas não param. Baixe o app e curta com os seus pequenos uma nova forma de consumir e aprender online.
.
.
.
#Nickelodeon #NickJr #KidShows #Preeschool #PreeschoolApp #appinfantil #Entretenimento #Diversao #StreamingApp #doratheexplorer #doraaaventureira #doraaventureira #maternidadereal #bolodora #festadora #aniversariodora #decoracaodora #filhosbilingues @criancasbilingues #aprenderingles #auladeingles #amomeusfilhos #meusfilhos #Maedeprimeiraviagem #criancada #criancasemcasa #criancasfofas #mamaeblogueira #maeblogueira</t>
  </si>
  <si>
    <t>2019/05/23 18:17:34</t>
  </si>
  <si>
    <t>Com o Noggin seus filhos poderão acompanhar as temporadas completas de Dora, a Aventureira, a guia turística bilíngue favorita da criançada. Baixe o app e curta com os seus pequenos uma nova forma de interagir e aprender online. .
.
.
#Nickelodeon #NickJr #KidShows #Preeschool #PreeschoolApp #appinfantil #Entretenimento #Diversao #StreamingApp #doratheexplorer #doraaaventureira #doraaventureira #maternidadereal #bolodora #festadora #aniversariodora #decoracaodora #filhosbilingues @criancasbilingues #aprenderingles #auladeingles #amomeusfilhos #meusfilhos #Maedeprimeiraviagem #criancada #criancasemcasa #criancasfofas #mamaeblogueira #maeblogueira #maedemenina</t>
  </si>
  <si>
    <t>2019/05/27 16:01:00</t>
  </si>
  <si>
    <t>Neste mês festejamos a maior expressão do amor! Celebre o Dia das Mães com os seus filhos curtindo episódios especiais dedicados às mamães. Baixe o app através do link que está em nossa bio. .
.
.
.
#Nickelodeon #NickJr #HeartThis #KidShows #Preeschool #PreeschoolApp #appinfantil #Entretenimento #Diversao #StreamingApp #Amigosparasempre #melhoresamigos #maternidadereal #doratheexplorer #doraaventureira #amomeusfilhos #meusfilhos #Maedeprimeiraviagem #criancada #criancasemcasa #criancasfofas #miniblogueirinha #blogueira #mamaeblogueira #mamaeblogger #kidsblogger #blogueirinhos #bolodora #festadoraaventureira</t>
  </si>
  <si>
    <t>2019/05/27 17:31:17</t>
  </si>
  <si>
    <t>A segurança do seu filho é a nossa prioridade. Sem comerciais e com uma plataforma certificada, nós garantimos a sua proteção.</t>
  </si>
  <si>
    <t>2019/06/03 16:09:20</t>
  </si>
  <si>
    <t>Nós temos os melhores programas do Nick Jr., jogos e especiais para que os seus pequenos aprendam enquanto se divertem. Baixe já!</t>
  </si>
  <si>
    <t>2019/06/04 20:34:52</t>
  </si>
  <si>
    <t>Mergulhe com o seu pequeno nas emocionantes aventuras marinhas da Patrulha Canina. O especial Sea Patrol já está disponível para assistir off-line. O link para fazer o download do app está em nossa bio. 🐶🐠🐳🐬🐙🐚💧
.
.
.
.
.
.
#Nickelodeon #NickJr #HeartThis #KidShows #Preeschool #PreeschoolApp #appinfantil #Entretenimento #Diversao #StreamingApp #patrulhacanina #patrulhacaninafesta #festapatrulhacanina #pawpatrolseapatrol #melhoresamigos #amizade #friends #maternidadereal #amomeusfilhos #meusfilhos #Maedeprimeiraviagem #criancada #criancasemcasa #criancasfofas #kidsblogger #blogueirinhos #criancasestilosas #mamaeblogueira #mamaeblogger</t>
  </si>
  <si>
    <t>2019/06/05 21:01:03</t>
  </si>
  <si>
    <t>No Dia Mundial do Meio Ambiente 🌎🌱 vale lembrar as lições de Zuma e da Patrulha Canina no especial SEA PATROL. Para curtir off-line, é só fazer o download do app!
.
.
.
.
.
.
#Nickelodeon #NickJr #diamundialdomeioambiente #worldenvironmentday2019 #worldenvironmentday #KidShows #Preeschool #PreeschoolApp #appinfantil #Entretenimento #Diversao #StreamingApp #Patrulhacanina #pawpatrol #festapatrulhacaninaideias #maternidadereal #amomeusfilhos #meusfilhos #Maedeprimeiraviagem #criancada #criançaslindas #mamaeblogueira #blogueirinhos #kidsblogger #mamaeblogger #criancasestilosas #atividadesparacrianças</t>
  </si>
  <si>
    <t>2019/06/06 21:17:40</t>
  </si>
  <si>
    <t>Atenção, maratoneiros! Um programa multicolorido 💛💙💚💜♥️ chegou ao Noggin! Rainbow Rangers conta a história de sete amigas que trabalham em equipe para ajudar as pessoas, os animais e os recursos que estão ameaçados na Terra. Baixe o app para assistir com os seus pequenos!
.
.
.
.
.
#Nickelodeon #NickJr #HeartThis #KidShows #Preeschool #PreeschoolApp #appinfantil #Entretenimento #Diversao #maternidadereal #rainbow #rainbowrangers #amomeusfilhos #meusfilhos #Maedeprimeiraviagem #criancada #criancasemcasa #criancasfofas #blogueirinhos #mamaeblogueira #kidsblogger #mamaeblogger #brincadeiradecriança #hairstylist</t>
  </si>
  <si>
    <t>2019/06/06 21:18:13</t>
  </si>
  <si>
    <t>2019/06/06 21:18:36</t>
  </si>
  <si>
    <t>2019/06/07 20:36:26</t>
  </si>
  <si>
    <t>Emoções profundas emergem do Noggin com o especial Sea Patrol, onde os cachorros favoritos dos seus pequenos mergulham para resgatar os amigos 🐶💦🚤. Link em nossa bio para você baixar o app.
.
.
.
.
.
#Nickelodeon #NickJr #KidShows #Preescola #preescolar #appinfantil #Entretenimento #Diversao #StreamingApp #mamaeblogger #mamae #paternidade #maeblogueira #maternidadereal #amomeusfilhos #meusfilhos #Maedeprimeiraviagem #criancada #protejasuacrianca #conteudoseguro #segurancainfantil #patrulhacanina #pawpatrol #bolopatrulhacanina #festapatrulhacanina #decoracaopatrulhacanina #infanciasegura #maedemenina #maedemenino #seapatrol</t>
  </si>
  <si>
    <t>2019/06/07 20:37:23</t>
  </si>
  <si>
    <t>2019/06/07 20:37:46</t>
  </si>
  <si>
    <t>2019/06/11 20:26:57</t>
  </si>
  <si>
    <t>2019/06/12 19:33:28</t>
  </si>
  <si>
    <t>Todos os meses incorporamos novas temporadas e propostas para que os seus filhos façam o download e curtam nossos conteúdos sempre que quiserem, dentro da segurança de nossa plataforma. Aproveite os 7 dias grátis para baixar o app e experimentá-lo.
.
.
.
.
.
#Nickelodeon #NickJr #HeartThis #KidShows #Preeschool #PreeschoolApp #appinfantil #Entretenimento #Diversao #StreamingApp #Amigosparasempre #melhoresamigos #amizade #friends #maternidadereal #shimmerandshine #festashimmereshine #boloshimmereshine #decoracaoshimmereshine #amomeusfilhos #meusfilhos #Maedeprimeiraviagem #criancada #criancasemcasa #criancasfofas #maededois #mamaeblogger #talmaetalfilha</t>
  </si>
  <si>
    <t>2019/06/12 19:41:56</t>
  </si>
  <si>
    <t>2019/06/12 19:42:26</t>
  </si>
  <si>
    <t>2019/06/17 19:25:29</t>
  </si>
  <si>
    <t>Um lançamento de cores épicas chegou ao Noggin! Agora o tempo de tela do seu pequeno vai ganhar nova vida com os episódios de Rainbow Rangers, uma equipe com a missão de salvar nossos recursos naturais. Baixe o app e aproveite! 🍀🦄🌈
.
.
.
.
.
.
#Nickelodeon #nickjr #KidShows #Preeschool #PreeschoolApp #appinfantil #Entretenimento #Diversao #StreamingApp #Amigosparasempre #melhoresamigos #amizade #friends #maternidadereal #rainbowrangers #rainbow #arcoiris #amomeusfilhos #meusfilhos #Maedeprimeiraviagem #criancada #criancasemcasa #criancasfofas #maededois #maedemenina #mae #maternidade #sermae #mamaeblogger #blogueirinhos</t>
  </si>
  <si>
    <t>2019/06/18 19:41:20</t>
  </si>
  <si>
    <t>Alerta 🚨 arco-íris 🌈 ! A família mais colorida do planeta chegou ao Noggin. Rainbow Rangers, uma equipe multifacetada de meninas em defesa dos nossos recursos naturais 🌎🌱. Curta a primeira temporada sem comerciais e com opção de download. 🔽 Baixe o app clicando no link da nossa bio.
.
.
.
.
.
.
#Nickelodeon #NickJr #HeartThis #KidShows #Preeschool #PreeschoolApp #appinfantil #Entretenimento #Diversao #StreamingApp #Amigosparasempre #melhoresamigos #amizade #friends #maternidadereal #RainbowRangers #rainbow🌈  #amomeusfilhos #meusfilhos #Maedeprimeiraviagem #criancada #criancasemcasa #criancasfofas #mamaeblogger #mamaeblogueira #blogueirinhos</t>
  </si>
  <si>
    <t>2019/06/20 20:28:49</t>
  </si>
  <si>
    <t>Já te contaram? Tem um lançamento INCRÍVEL no Noggin este mês! As Rainbow Rangers chegaram para salvar o mundo com os 💪🏽 poderes especiais do 🌈 arco-íris. Descubra qual é o seu e o do seu pequeno dando pausa no vídeo! ✋🏾🥰
.
.
.
.
.
.
#Nickelodeon #NickJr #KidShows #Preeschool #PreeschoolApp #appinfantil #Entretenimento #Diversao #StreamingApp #Amigosparasempre #melhoresamigos #amizade #friends #maternidadereal #rainbowrangers #rainbow #amomeusfilhos #meusfilhos #Maedeprimeiraviagem #criancada #criancasemcasa #criancasfofas #blogueira #blogueirinhos #mamaeblogueira #mamaeblogger</t>
  </si>
  <si>
    <t>2019/06/24 19:45:12</t>
  </si>
  <si>
    <t>Atenção fãs da Patrulha Canina! Chegou um novo especial ao Noggin. Curtam Sea Patrol, as aventuras marítimas dos cachorros mais amados do Nick Jr. Se você ainda não tem o Noggin, baixe já para os seus filhos!
.
.
.
.
.
#Nickelodeon #NickJr #KidShows #Preeschool #PreeschoolApp #appinfantil #Entretenimento #Diversao #StreamingApp #Patrulhacanina #festapatrulhacanina #festapatrulhacaninaideias #pawpatrol #bolopatrulhacanina #maternidadereal #amomeusfilhos #meusfilhos #Maedeprimeiraviagem #criancada #criancasemcasa #criancasfofas #blogueira #blogueirinhos #mamaeblogueira #mamaeblogger #aniversariopatrulhacanina #decoracaopatrulhacanina</t>
  </si>
  <si>
    <t>2019/06/27 19:57:14</t>
  </si>
  <si>
    <t>O seu pequeno poderá explorar o mar com seus cachorros favoritos no especial SEA PATROL, onde os uniformes dão lugar às roupas de mergulho. Entre de cabeça no Noggin e obtenha os melhores benefícios da plataforma de vídeos do Nick Jr.
.
.
.
.
.
#Nickelodeon #NickJr #KidShows #Preeschool #PreeschoolApp #appinfantil #Entretenimento #Diversao #StreamingApp #pawpatrol #patrulhacanina #seapatrol #festapatrulhacanina #bolopatrulhacanina #decoracaopatrulhacanina #maternidadereal #amomeusfilhos #meusfilhos #Maedeprimeiraviagem #criancada #criancasemcasa #criancasfofas #blogueira #blogueirinhos #mamaeblogueira #mamaeblogger</t>
  </si>
  <si>
    <t>On this sheet you can find all the Stories you've posted during the period, with corresponding analytics. Only Stories published after you verified your Business Profile on Iconosquare are displayed.</t>
  </si>
  <si>
    <t>Average Impressions</t>
  </si>
  <si>
    <t>Taps back</t>
  </si>
  <si>
    <t>Taps forward</t>
  </si>
  <si>
    <t>Exits</t>
  </si>
  <si>
    <t>Replies</t>
  </si>
  <si>
    <t>Completion rate</t>
  </si>
  <si>
    <t>Exit rate</t>
  </si>
  <si>
    <t>2019-03-01 14:50:45</t>
  </si>
  <si>
    <t>2019-03-01 14:51:44</t>
  </si>
  <si>
    <t>2019-03-01 14:52:11</t>
  </si>
  <si>
    <t>2019-03-01 14:52:29</t>
  </si>
  <si>
    <t>2019-03-11 19:33:40</t>
  </si>
  <si>
    <t>2019-03-11 19:34:14</t>
  </si>
  <si>
    <t>2019-03-11 19:34:39</t>
  </si>
  <si>
    <t>2019-03-11 19:35:17</t>
  </si>
  <si>
    <t>2019-03-11 19:36:42</t>
  </si>
  <si>
    <t>2019-03-15 18:41:21</t>
  </si>
  <si>
    <t>2019-03-15 18:41:42</t>
  </si>
  <si>
    <t>2019-03-15 18:41:54</t>
  </si>
  <si>
    <t>2019-03-15 18:42:06</t>
  </si>
  <si>
    <t>2019-03-21 19:49:33</t>
  </si>
  <si>
    <t>2019-03-21 19:52:40</t>
  </si>
  <si>
    <t>2019-03-21 19:53:39</t>
  </si>
  <si>
    <t>2019-03-21 19:54:34</t>
  </si>
  <si>
    <t>2019-03-21 19:56:43</t>
  </si>
  <si>
    <t>2019-03-21 19:57:41</t>
  </si>
  <si>
    <t>2019-03-21 19:58:55</t>
  </si>
  <si>
    <t>2019-03-28 20:33:10</t>
  </si>
  <si>
    <t>2019-03-28 20:36:00</t>
  </si>
  <si>
    <t>2019-03-28 20:38:02</t>
  </si>
  <si>
    <t>2019-03-28 20:41:47</t>
  </si>
  <si>
    <t>2019-04-07 19:31:44</t>
  </si>
  <si>
    <t>2019-04-07 19:37:22</t>
  </si>
  <si>
    <t>2019-04-07 19:39:22</t>
  </si>
  <si>
    <t>2019-04-07 19:41:27</t>
  </si>
  <si>
    <t>2019-04-07 19:42:15</t>
  </si>
  <si>
    <t>2019-04-11 20:07:28</t>
  </si>
  <si>
    <t>2019-04-11 20:08:29</t>
  </si>
  <si>
    <t>2019-04-11 20:10:08</t>
  </si>
  <si>
    <t>2019-04-11 20:10:52</t>
  </si>
  <si>
    <t>2019-04-11 20:13:06</t>
  </si>
  <si>
    <t>2019-04-11 20:14:18</t>
  </si>
  <si>
    <t>2019-04-15 17:53:16</t>
  </si>
  <si>
    <t>2019-04-15 17:54:15</t>
  </si>
  <si>
    <t>2019-04-21 17:39:25</t>
  </si>
  <si>
    <t>2019-04-21 17:40:23</t>
  </si>
  <si>
    <t>2019-04-21 17:41:03</t>
  </si>
  <si>
    <t>2019-04-21 17:41:43</t>
  </si>
  <si>
    <t>2019-04-21 17:43:04</t>
  </si>
  <si>
    <t>2019-04-28 17:35:02</t>
  </si>
  <si>
    <t>2019-05-14 18:43:52</t>
  </si>
  <si>
    <t>2019-05-14 18:46:50</t>
  </si>
  <si>
    <t>2019-05-14 18:50:08</t>
  </si>
  <si>
    <t>2019-05-14 18:53:49</t>
  </si>
  <si>
    <t>2019-05-14 18:54:56</t>
  </si>
  <si>
    <t>2019-05-14 18:55:48</t>
  </si>
  <si>
    <t>2019-05-22 19:16:27</t>
  </si>
  <si>
    <t>2019-05-25 23:10:45</t>
  </si>
  <si>
    <t>2019-05-28 20:29:39</t>
  </si>
  <si>
    <t>2019-05-30 19:55:20</t>
  </si>
  <si>
    <t>2019-05-30 19:56:09</t>
  </si>
  <si>
    <t>2019-05-30 19:58:42</t>
  </si>
  <si>
    <t>2019-06-10 20:51:53</t>
  </si>
  <si>
    <t>2019-06-10 20:54:17</t>
  </si>
  <si>
    <t>2019-06-10 20:55:29</t>
  </si>
  <si>
    <t>2019-06-10 20:56:09</t>
  </si>
  <si>
    <t>2019-06-10 20:56:38</t>
  </si>
  <si>
    <t>2019-06-13 20:49:46</t>
  </si>
  <si>
    <t>2019-06-19 20:20:05</t>
  </si>
  <si>
    <t>2019-06-19 20:21:19</t>
  </si>
  <si>
    <t>2019-06-19 20:24:01</t>
  </si>
  <si>
    <t>2019-06-19 20:24:50</t>
  </si>
  <si>
    <t>2019-06-19 20:25:45</t>
  </si>
  <si>
    <t>2019-06-19 20:26:48</t>
  </si>
  <si>
    <t>2019-06-19 20:27:21</t>
  </si>
  <si>
    <t>2019-06-19 20:28:24</t>
  </si>
  <si>
    <t>2019-06-19 20:30:39</t>
  </si>
  <si>
    <t>2019-06-19 20:34:29</t>
  </si>
  <si>
    <t>2019-06-26 19:59:40</t>
  </si>
  <si>
    <t>2019-06-26 20:01:33</t>
  </si>
  <si>
    <t>2019-06-26 20:02:09</t>
  </si>
  <si>
    <t>2019-06-26 20:03:06</t>
  </si>
  <si>
    <t>Country</t>
  </si>
  <si>
    <t>% Users</t>
  </si>
  <si>
    <t>Brazil</t>
  </si>
  <si>
    <t>United States of America</t>
  </si>
  <si>
    <t>Argentina</t>
  </si>
  <si>
    <t>Here is the distribution by country and cities of your followers based on their geolocation. Private accounts are not taken into consideration.</t>
  </si>
  <si>
    <t>Portugal</t>
  </si>
  <si>
    <t>Indonesia</t>
  </si>
  <si>
    <t>Venezuela</t>
  </si>
  <si>
    <t>Philippines</t>
  </si>
  <si>
    <t>Mexico</t>
  </si>
  <si>
    <t>Canada</t>
  </si>
  <si>
    <t>Paraguay</t>
  </si>
  <si>
    <t>Colombia</t>
  </si>
  <si>
    <t>United Kingdom</t>
  </si>
  <si>
    <t>France</t>
  </si>
  <si>
    <t>Italy</t>
  </si>
  <si>
    <t>Angola</t>
  </si>
  <si>
    <t>Dominican Republic</t>
  </si>
  <si>
    <t>Pakistan</t>
  </si>
  <si>
    <t>Spain</t>
  </si>
  <si>
    <t>Germany</t>
  </si>
  <si>
    <t>Romania</t>
  </si>
  <si>
    <t>Malaysia</t>
  </si>
  <si>
    <t>India</t>
  </si>
  <si>
    <t>Japan</t>
  </si>
  <si>
    <t>Morocco</t>
  </si>
  <si>
    <t>Turkey</t>
  </si>
  <si>
    <t>Uruguay</t>
  </si>
  <si>
    <t>Iraq</t>
  </si>
  <si>
    <t>Ireland</t>
  </si>
  <si>
    <t>Australia</t>
  </si>
  <si>
    <t>Chile</t>
  </si>
  <si>
    <t>China</t>
  </si>
  <si>
    <t>Bolivia</t>
  </si>
  <si>
    <t>Democratic Republic of the Congo</t>
  </si>
  <si>
    <t>Switzerland</t>
  </si>
  <si>
    <t>Tunisia</t>
  </si>
  <si>
    <t>Ecuador</t>
  </si>
  <si>
    <t>Nicaragua</t>
  </si>
  <si>
    <t>Poland</t>
  </si>
  <si>
    <t>Finland</t>
  </si>
  <si>
    <t>Guatemala</t>
  </si>
  <si>
    <t>Panama</t>
  </si>
  <si>
    <t>Oman</t>
  </si>
  <si>
    <t>Norway</t>
  </si>
  <si>
    <t>Netherlands</t>
  </si>
  <si>
    <t>South Africa</t>
  </si>
  <si>
    <t>City</t>
  </si>
  <si>
    <t>São Paulo, São Paulo (state)</t>
  </si>
  <si>
    <t>Rio de Janeiro, Rio de Janeiro (state)</t>
  </si>
  <si>
    <t>Fortaleza, Ceará</t>
  </si>
  <si>
    <t>Salvador, Bahia</t>
  </si>
  <si>
    <t>Belo Horizonte, Minas Gerais</t>
  </si>
  <si>
    <t>Recife, Pernambuco</t>
  </si>
  <si>
    <t>Brasília, Federal District</t>
  </si>
  <si>
    <t>Goiânia, Goiás</t>
  </si>
  <si>
    <t>Manaus, Amazonas</t>
  </si>
  <si>
    <t>Maceió, Alagoas</t>
  </si>
  <si>
    <t>Curitiba, Paraná</t>
  </si>
  <si>
    <t>Natal, Rio Grande do Norte</t>
  </si>
  <si>
    <t>Campinas, São Paulo (state)</t>
  </si>
  <si>
    <t>João Pessoa, Paraíba</t>
  </si>
  <si>
    <t>Buenos Aires, Ciudad Autónoma de Buenos Aires</t>
  </si>
  <si>
    <t>Porto Alegre, Rio Grande do Sul</t>
  </si>
  <si>
    <t>Guarulhos, São Paulo (state)</t>
  </si>
  <si>
    <t>São Luís, Maranhão</t>
  </si>
  <si>
    <t>Juiz de Fora, Minas Gerais</t>
  </si>
  <si>
    <t>Osasco, São Paulo (state)</t>
  </si>
  <si>
    <t>Sorocaba, São Paulo (state)</t>
  </si>
  <si>
    <t>Santos, São Paulo (state)</t>
  </si>
  <si>
    <t>Niterói, Rio de Janeiro (state)</t>
  </si>
  <si>
    <t>Campo Grande, Mato Grosso do Sul</t>
  </si>
  <si>
    <t>Uberaba, Minas Gerais</t>
  </si>
  <si>
    <t>Belém, Pará</t>
  </si>
  <si>
    <t>Mossoró, Rio Grande do Norte</t>
  </si>
  <si>
    <t>Aracaju, Sergipe</t>
  </si>
  <si>
    <t>Feira de Santana, Bahia</t>
  </si>
  <si>
    <t>São José dos Campos, São Paulo (state)</t>
  </si>
  <si>
    <t>Teresina, Piauí</t>
  </si>
  <si>
    <t>Campina Grande, Paraíba</t>
  </si>
  <si>
    <t>Santo André, São Paulo (state)</t>
  </si>
  <si>
    <t>Londrina, Paraná</t>
  </si>
  <si>
    <t>Serra, Espírito Santo</t>
  </si>
  <si>
    <t>Limeira, São Paulo (state)</t>
  </si>
  <si>
    <t>Mogi das Cruzes, São Paulo (state)</t>
  </si>
  <si>
    <t>São Bernardo do Campo, São Paulo (state)</t>
  </si>
  <si>
    <t>Barueri, São Paulo (state)</t>
  </si>
  <si>
    <t>Uberlândia, Minas Gerais</t>
  </si>
  <si>
    <t>Florianópolis, Santa Catarina</t>
  </si>
  <si>
    <t>Olinda, Pernambuco</t>
  </si>
  <si>
    <t>Cuiabá, Mato Grosso</t>
  </si>
  <si>
    <t>Arapiraca, Alagoas</t>
  </si>
  <si>
    <t>Franca, São Paulo (state)</t>
  </si>
  <si>
    <t>Languages</t>
  </si>
  <si>
    <t>Count</t>
  </si>
  <si>
    <t>Portuguese (Brazil)</t>
  </si>
  <si>
    <t>Portuguese (Portugal)</t>
  </si>
  <si>
    <t>English (United States)</t>
  </si>
  <si>
    <t>Here are the most commonly used languages among your followers (since the account's creation date)</t>
  </si>
  <si>
    <t>Spanish (Latin America)</t>
  </si>
  <si>
    <t>Spanish (Spain)</t>
  </si>
  <si>
    <t>English (United Kingdom)</t>
  </si>
  <si>
    <t>Indonesian (Indonesia)</t>
  </si>
  <si>
    <t>French (France)</t>
  </si>
  <si>
    <t>Arabic (World)</t>
  </si>
  <si>
    <t>Russian (Russia)</t>
  </si>
  <si>
    <t>Italian (Italy)</t>
  </si>
  <si>
    <t>Romanian (Romania)</t>
  </si>
  <si>
    <t>Hindi (India)</t>
  </si>
  <si>
    <t>Turkish (Turkey)</t>
  </si>
  <si>
    <t>Slovenian (Slovenia)</t>
  </si>
  <si>
    <t>Lithuanian (Lithuania)</t>
  </si>
  <si>
    <t>Dutch (Netherlands)</t>
  </si>
  <si>
    <t>Norwegian Bokmål (Norway)</t>
  </si>
  <si>
    <t>Malay (Malaysia)</t>
  </si>
  <si>
    <t>Bulgarian (Bulgaria)</t>
  </si>
  <si>
    <t>Japanese (Japan)</t>
  </si>
  <si>
    <t>Urdu (Pakistan)</t>
  </si>
  <si>
    <t>FOLLOWERS</t>
  </si>
  <si>
    <t>Age</t>
  </si>
  <si>
    <t>13-17</t>
  </si>
  <si>
    <t>18-24</t>
  </si>
  <si>
    <t>25-34</t>
  </si>
  <si>
    <t>35-44</t>
  </si>
  <si>
    <t>45-54</t>
  </si>
  <si>
    <t>55-64</t>
  </si>
  <si>
    <t>65+</t>
  </si>
  <si>
    <t>Total</t>
  </si>
  <si>
    <t>Women</t>
  </si>
  <si>
    <t>Here is the distribution of men and women by age range among your followers. (since the account's creation date)</t>
  </si>
  <si>
    <t>%Women</t>
  </si>
  <si>
    <t>Men</t>
  </si>
  <si>
    <t>%Men</t>
  </si>
  <si>
    <t>01/03/2019</t>
  </si>
  <si>
    <t>02/03/2019</t>
  </si>
  <si>
    <t xml:space="preserve">Here is the daily number of people reached and impressions on your profile or any of your posts. </t>
  </si>
  <si>
    <t>03/03/2019</t>
  </si>
  <si>
    <t>04/03/2019</t>
  </si>
  <si>
    <t>05/03/2019</t>
  </si>
  <si>
    <t>06/03/2019</t>
  </si>
  <si>
    <t>07/03/2019</t>
  </si>
  <si>
    <t>08/03/2019</t>
  </si>
  <si>
    <t>09/03/2019</t>
  </si>
  <si>
    <t>10/03/2019</t>
  </si>
  <si>
    <t>11/03/2019</t>
  </si>
  <si>
    <t>12/03/2019</t>
  </si>
  <si>
    <t>13/03/2019</t>
  </si>
  <si>
    <t>14/03/2019</t>
  </si>
  <si>
    <t>15/03/2019</t>
  </si>
  <si>
    <t>16/03/2019</t>
  </si>
  <si>
    <t>17/03/2019</t>
  </si>
  <si>
    <t>18/03/2019</t>
  </si>
  <si>
    <t>19/03/2019</t>
  </si>
  <si>
    <t>20/03/2019</t>
  </si>
  <si>
    <t>21/03/2019</t>
  </si>
  <si>
    <t>22/03/2019</t>
  </si>
  <si>
    <t>23/03/2019</t>
  </si>
  <si>
    <t>24/03/2019</t>
  </si>
  <si>
    <t>25/03/2019</t>
  </si>
  <si>
    <t>26/03/2019</t>
  </si>
  <si>
    <t>27/03/2019</t>
  </si>
  <si>
    <t>28/03/2019</t>
  </si>
  <si>
    <t>29/03/2019</t>
  </si>
  <si>
    <t>30/03/2019</t>
  </si>
  <si>
    <t>31/03/2019</t>
  </si>
  <si>
    <t>01/04/2019</t>
  </si>
  <si>
    <t>02/04/2019</t>
  </si>
  <si>
    <t>03/04/2019</t>
  </si>
  <si>
    <t>04/04/2019</t>
  </si>
  <si>
    <t>05/04/2019</t>
  </si>
  <si>
    <t>06/04/2019</t>
  </si>
  <si>
    <t>07/04/2019</t>
  </si>
  <si>
    <t>08/04/2019</t>
  </si>
  <si>
    <t>09/04/2019</t>
  </si>
  <si>
    <t>10/04/2019</t>
  </si>
  <si>
    <t>11/04/2019</t>
  </si>
  <si>
    <t>12/04/2019</t>
  </si>
  <si>
    <t>13/04/2019</t>
  </si>
  <si>
    <t>14/04/2019</t>
  </si>
  <si>
    <t>15/04/2019</t>
  </si>
  <si>
    <t>16/04/2019</t>
  </si>
  <si>
    <t>17/04/2019</t>
  </si>
  <si>
    <t>18/04/2019</t>
  </si>
  <si>
    <t>19/04/2019</t>
  </si>
  <si>
    <t>20/04/2019</t>
  </si>
  <si>
    <t>21/04/2019</t>
  </si>
  <si>
    <t>22/04/2019</t>
  </si>
  <si>
    <t>23/04/2019</t>
  </si>
  <si>
    <t>24/04/2019</t>
  </si>
  <si>
    <t>25/04/2019</t>
  </si>
  <si>
    <t>26/04/2019</t>
  </si>
  <si>
    <t>27/04/2019</t>
  </si>
  <si>
    <t>28/04/2019</t>
  </si>
  <si>
    <t>29/04/2019</t>
  </si>
  <si>
    <t>30/04/2019</t>
  </si>
  <si>
    <t>01/05/2019</t>
  </si>
  <si>
    <t>02/05/2019</t>
  </si>
  <si>
    <t>03/05/2019</t>
  </si>
  <si>
    <t>04/05/2019</t>
  </si>
  <si>
    <t>05/05/2019</t>
  </si>
  <si>
    <t>06/05/2019</t>
  </si>
  <si>
    <t>07/05/2019</t>
  </si>
  <si>
    <t>08/05/2019</t>
  </si>
  <si>
    <t>09/05/2019</t>
  </si>
  <si>
    <t>10/05/2019</t>
  </si>
  <si>
    <t>11/05/2019</t>
  </si>
  <si>
    <t>12/05/2019</t>
  </si>
  <si>
    <t>13/05/2019</t>
  </si>
  <si>
    <t>14/05/2019</t>
  </si>
  <si>
    <t>15/05/2019</t>
  </si>
  <si>
    <t>16/05/2019</t>
  </si>
  <si>
    <t>17/05/2019</t>
  </si>
  <si>
    <t>18/05/2019</t>
  </si>
  <si>
    <t>19/05/2019</t>
  </si>
  <si>
    <t>20/05/2019</t>
  </si>
  <si>
    <t>21/05/2019</t>
  </si>
  <si>
    <t>22/05/2019</t>
  </si>
  <si>
    <t>23/05/2019</t>
  </si>
  <si>
    <t>24/05/2019</t>
  </si>
  <si>
    <t>25/05/2019</t>
  </si>
  <si>
    <t>26/05/2019</t>
  </si>
  <si>
    <t>27/05/2019</t>
  </si>
  <si>
    <t>28/05/2019</t>
  </si>
  <si>
    <t>29/05/2019</t>
  </si>
  <si>
    <t>30/05/2019</t>
  </si>
  <si>
    <t>31/05/2019</t>
  </si>
  <si>
    <t>01/06/2019</t>
  </si>
  <si>
    <t>02/06/2019</t>
  </si>
  <si>
    <t>03/06/2019</t>
  </si>
  <si>
    <t>04/06/2019</t>
  </si>
  <si>
    <t>05/06/2019</t>
  </si>
  <si>
    <t>06/06/2019</t>
  </si>
  <si>
    <t>07/06/2019</t>
  </si>
  <si>
    <t>08/06/2019</t>
  </si>
  <si>
    <t>09/06/2019</t>
  </si>
  <si>
    <t>10/06/2019</t>
  </si>
  <si>
    <t>11/06/2019</t>
  </si>
  <si>
    <t>12/06/2019</t>
  </si>
  <si>
    <t>13/06/2019</t>
  </si>
  <si>
    <t>14/06/2019</t>
  </si>
  <si>
    <t>15/06/2019</t>
  </si>
  <si>
    <t>16/06/2019</t>
  </si>
  <si>
    <t>17/06/2019</t>
  </si>
  <si>
    <t>18/06/2019</t>
  </si>
  <si>
    <t>19/06/2019</t>
  </si>
  <si>
    <t>20/06/2019</t>
  </si>
  <si>
    <t>21/06/2019</t>
  </si>
  <si>
    <t>22/06/2019</t>
  </si>
  <si>
    <t>23/06/2019</t>
  </si>
  <si>
    <t>24/06/2019</t>
  </si>
  <si>
    <t>25/06/2019</t>
  </si>
  <si>
    <t>26/06/2019</t>
  </si>
  <si>
    <t>27/06/2019</t>
  </si>
  <si>
    <t>28/06/2019</t>
  </si>
  <si>
    <t>29/06/2019</t>
  </si>
  <si>
    <t>30/06/2019</t>
  </si>
  <si>
    <t>Likes organic received</t>
  </si>
  <si>
    <t>Likes paid received</t>
  </si>
  <si>
    <t>Avg. likes</t>
  </si>
  <si>
    <t>Avg. comments</t>
  </si>
  <si>
    <t>Avg. saves</t>
  </si>
  <si>
    <t>Videos posted</t>
  </si>
  <si>
    <t>Avg. views</t>
  </si>
  <si>
    <t>2019/03/01</t>
  </si>
  <si>
    <t>2019/03/02</t>
  </si>
  <si>
    <t>Here is the daily number of likes, comments, saves and video views according to the number of media you posted.</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</si>
  <si>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</si>
  <si>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</si>
  <si>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</si>
  <si>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</si>
  <si>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</si>
  <si>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</si>
  <si>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</si>
  <si>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</si>
  <si>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</si>
  <si>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</si>
  <si>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</si>
  <si>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</si>
  <si>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</si>
  <si>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</si>
  <si>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</si>
  <si>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</si>
  <si>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</si>
  <si>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</si>
  <si>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</si>
  <si>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</si>
  <si>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</si>
  <si>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</si>
  <si>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</si>
  <si>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</si>
  <si>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</si>
  <si>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</si>
  <si>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</si>
  <si>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</si>
  <si>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</si>
  <si>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</si>
  <si>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</si>
  <si>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</si>
  <si>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</si>
  <si>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</si>
  <si>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</si>
  <si>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</si>
  <si>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</si>
  <si>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</si>
  <si>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</si>
  <si>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</si>
  <si>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</si>
  <si>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</si>
  <si>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</si>
  <si>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</si>
  <si>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</si>
  <si>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</si>
  <si>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</si>
  <si>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</si>
  <si>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</si>
  <si>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</si>
  <si>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</si>
  <si>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</si>
  <si>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</si>
  <si>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</si>
  <si>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</si>
  <si>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</si>
  <si>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</si>
  <si>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</si>
  <si>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</si>
  <si>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</si>
  <si>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</si>
  <si>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</si>
  <si>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</si>
  <si>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</si>
  <si>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</si>
  <si>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</si>
  <si>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</si>
  <si>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</si>
  <si>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</si>
  <si>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</si>
  <si>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</si>
  <si>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</si>
  <si>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</si>
  <si>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</si>
  <si>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</si>
  <si>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</si>
  <si>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</si>
  <si>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</si>
  <si>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</si>
  <si>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</si>
  <si>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</si>
  <si>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</si>
  <si>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</si>
  <si>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</si>
  <si>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</si>
  <si>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</si>
  <si>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</si>
  <si>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</si>
  <si>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</si>
  <si>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</si>
  <si>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</si>
  <si>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</si>
  <si>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</si>
  <si>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</si>
  <si>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</si>
  <si>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</si>
  <si>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</si>
  <si>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</si>
  <si>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</si>
  <si>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</si>
  <si>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</si>
  <si>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</si>
  <si>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</si>
  <si>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</si>
  <si>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</si>
  <si>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</si>
  <si>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</si>
  <si>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</si>
  <si>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</si>
  <si>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</si>
  <si>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</si>
  <si>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</si>
  <si>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</si>
  <si>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</si>
  <si>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</si>
  <si>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</si>
  <si>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</si>
  <si>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</si>
  <si>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</si>
  <si>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</si>
  <si>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Profile views</t>
  </si>
  <si>
    <t>Profile views (growth vs previous period)</t>
  </si>
  <si>
    <t>Website clicks</t>
  </si>
  <si>
    <t>Here are analytics related to your profile page: profile views and clicks on your website, your email address and your get directions link.</t>
  </si>
  <si>
    <t>Website clicks (growth vs previous period)</t>
  </si>
  <si>
    <t>Email clicks</t>
  </si>
  <si>
    <t>Email clicks (growth vs previous period)</t>
  </si>
  <si>
    <t>Get direction clicks</t>
  </si>
  <si>
    <t>Get direction clicks (growth vs previous period)</t>
  </si>
  <si>
    <t>Website click rate</t>
  </si>
  <si>
    <t>Website click rate (growth vs previous period)</t>
  </si>
  <si>
    <t>Email click rate</t>
  </si>
  <si>
    <t>Email click rate (growth vs previous period)</t>
  </si>
  <si>
    <t>Get direction click rate</t>
  </si>
  <si>
    <t>Get direction click rate (growth vs previous period)</t>
  </si>
  <si>
    <t>Hashtag</t>
  </si>
  <si>
    <t>Number of media</t>
  </si>
  <si>
    <t>Total likes</t>
  </si>
  <si>
    <t>Total comments</t>
  </si>
  <si>
    <t>Avg Likes/media</t>
  </si>
  <si>
    <t>Avg Comments/media</t>
  </si>
  <si>
    <t>amomeusfilhos</t>
  </si>
  <si>
    <t>Nickelodeon</t>
  </si>
  <si>
    <t>Here are the hashtags you use the most and their impact on the number of likes and comments you get.</t>
  </si>
  <si>
    <t>meusfilhos</t>
  </si>
  <si>
    <t>appinfantil</t>
  </si>
  <si>
    <t>criancada</t>
  </si>
  <si>
    <t>Maedeprimeiraviagem</t>
  </si>
  <si>
    <t>maternidadereal</t>
  </si>
  <si>
    <t>KidShows</t>
  </si>
  <si>
    <t>Entretenimento</t>
  </si>
  <si>
    <t>NickJr</t>
  </si>
  <si>
    <t>criancasemcasa</t>
  </si>
  <si>
    <t>Diversao</t>
  </si>
  <si>
    <t>StreamingApp</t>
  </si>
  <si>
    <t>Preeschool</t>
  </si>
  <si>
    <t>PreeschoolApp</t>
  </si>
  <si>
    <t>criancasfofas</t>
  </si>
  <si>
    <t>mamaeblogueira</t>
  </si>
  <si>
    <t>maeblogueira</t>
  </si>
  <si>
    <t>melhoresamigos</t>
  </si>
  <si>
    <t>Amigosparasempre</t>
  </si>
  <si>
    <t>mamaeblogger</t>
  </si>
  <si>
    <t>maedemenina</t>
  </si>
  <si>
    <t>HeartThis</t>
  </si>
  <si>
    <t>amizade</t>
  </si>
  <si>
    <t>friends</t>
  </si>
  <si>
    <t>maedemenino</t>
  </si>
  <si>
    <t>maededois</t>
  </si>
  <si>
    <t>protejasuacrianca</t>
  </si>
  <si>
    <t>blogueirinhos</t>
  </si>
  <si>
    <t>paternidade</t>
  </si>
  <si>
    <t>doratheexplorer</t>
  </si>
  <si>
    <t>doraaventureira</t>
  </si>
  <si>
    <t>maedetres</t>
  </si>
  <si>
    <t>festapatrulhacanina</t>
  </si>
  <si>
    <t>kidsblogger</t>
  </si>
  <si>
    <t>patrulhacanina</t>
  </si>
  <si>
    <t>hairstylist</t>
  </si>
  <si>
    <t>mamae</t>
  </si>
  <si>
    <t>Preescola</t>
  </si>
  <si>
    <t>blogueira</t>
  </si>
  <si>
    <t>pawpatrol</t>
  </si>
  <si>
    <t>infanciasegura</t>
  </si>
  <si>
    <t>segurancainfantil</t>
  </si>
  <si>
    <t>conteudoseguro</t>
  </si>
  <si>
    <t>preescolar</t>
  </si>
  <si>
    <t>nellaumaprincesacorajosa</t>
  </si>
  <si>
    <t>paternidadereal</t>
  </si>
  <si>
    <t>bolodora</t>
  </si>
  <si>
    <t>bolopatrulhacanina</t>
  </si>
  <si>
    <t>decoracaopatrulhacanina</t>
  </si>
  <si>
    <t>princesanella</t>
  </si>
  <si>
    <t>diversaosegura</t>
  </si>
  <si>
    <t>doraaaventureira</t>
  </si>
  <si>
    <t>RustyRivets</t>
  </si>
  <si>
    <t>sunnyday</t>
  </si>
  <si>
    <t>rainbowrangers</t>
  </si>
  <si>
    <t>diadeprincesa</t>
  </si>
  <si>
    <t>teamumizoomi</t>
  </si>
  <si>
    <t>salaodebeleza</t>
  </si>
  <si>
    <t>sunny</t>
  </si>
  <si>
    <t>auladeingles</t>
  </si>
  <si>
    <t>rainbow</t>
  </si>
  <si>
    <t>filhosbilingues</t>
  </si>
  <si>
    <t>decoracaodora</t>
  </si>
  <si>
    <t>aniversariodora</t>
  </si>
  <si>
    <t>festadora</t>
  </si>
  <si>
    <t>aprenderingles</t>
  </si>
  <si>
    <t>patrulhacaninafesta</t>
  </si>
  <si>
    <t>miniblogueirinha</t>
  </si>
  <si>
    <t>festanella</t>
  </si>
  <si>
    <t>diversao</t>
  </si>
  <si>
    <t>diversãocomsegurança</t>
  </si>
  <si>
    <t>dicasparamamaes</t>
  </si>
  <si>
    <t>diversaogarantida</t>
  </si>
  <si>
    <t>protejanossascrianças</t>
  </si>
  <si>
    <t>godiegogo</t>
  </si>
  <si>
    <t>mamaedeprimeiraviagem</t>
  </si>
  <si>
    <t>seapatrol</t>
  </si>
  <si>
    <t>nella</t>
  </si>
  <si>
    <t>Nella</t>
  </si>
  <si>
    <t>princesas</t>
  </si>
  <si>
    <t>osanjinhos</t>
  </si>
  <si>
    <t>Chocolix</t>
  </si>
  <si>
    <t>nellaparty</t>
  </si>
  <si>
    <t>brincadeiradecriança</t>
  </si>
  <si>
    <t>dicasdematernidade</t>
  </si>
  <si>
    <t>shimmerandshine</t>
  </si>
  <si>
    <t>festashimmereshine</t>
  </si>
  <si>
    <t>decoracaoshimmereshine</t>
  </si>
  <si>
    <t>talmaetalfilha</t>
  </si>
  <si>
    <t>boloshimmereshine</t>
  </si>
  <si>
    <t>pistasdeblue</t>
  </si>
  <si>
    <t>Blaze</t>
  </si>
  <si>
    <t>blazeandthemonstermachinesparty</t>
  </si>
  <si>
    <t>blazeandthemonstermachines</t>
  </si>
  <si>
    <t>Nickjr</t>
  </si>
  <si>
    <t>festapatrulhacaninaideias</t>
  </si>
  <si>
    <t>nickjr</t>
  </si>
  <si>
    <t>criançaslindas</t>
  </si>
  <si>
    <t>criancasestilosas</t>
  </si>
  <si>
    <t>rustyrivets</t>
  </si>
  <si>
    <t>Patrulhacanina</t>
  </si>
  <si>
    <t>criacaocomapego</t>
  </si>
  <si>
    <t>appseguro</t>
  </si>
  <si>
    <t>minhavida</t>
  </si>
  <si>
    <t>felizdiadasmaes</t>
  </si>
  <si>
    <t>diadasmaes2019</t>
  </si>
  <si>
    <t>filhoslindos</t>
  </si>
  <si>
    <t>maeblogger</t>
  </si>
  <si>
    <t>diversaocomseguranca</t>
  </si>
  <si>
    <t>aniversariopatrulhacanina</t>
  </si>
  <si>
    <t>Serie</t>
  </si>
  <si>
    <t>diadasmaes</t>
  </si>
  <si>
    <t>PremiosWebby</t>
  </si>
  <si>
    <t>RainbowRangers</t>
  </si>
  <si>
    <t>rainbow🌈</t>
  </si>
  <si>
    <t>arcoiris</t>
  </si>
  <si>
    <t>mae</t>
  </si>
  <si>
    <t>maternidade</t>
  </si>
  <si>
    <t>sermae</t>
  </si>
  <si>
    <t>diamundialdomeioambiente</t>
  </si>
  <si>
    <t>worldenvironmentday2019</t>
  </si>
  <si>
    <t>worldenvironmentday</t>
  </si>
  <si>
    <t>atividadesparacrianças</t>
  </si>
  <si>
    <t>pawpatrolseapatrol</t>
  </si>
  <si>
    <t>festadoraaventureira</t>
  </si>
  <si>
    <t>Webby</t>
  </si>
  <si>
    <t>OscardaInternet</t>
  </si>
  <si>
    <t>mesversario</t>
  </si>
  <si>
    <t>ParaCriancas</t>
  </si>
  <si>
    <t>Paisefilhos</t>
  </si>
  <si>
    <t>Maes</t>
  </si>
  <si>
    <t>Segurançainfantil</t>
  </si>
  <si>
    <t>AppSegura</t>
  </si>
  <si>
    <t>Lancamento</t>
  </si>
  <si>
    <t>NovaTemporada</t>
  </si>
  <si>
    <t>criancasemsegurança</t>
  </si>
  <si>
    <t>melhorserie</t>
  </si>
  <si>
    <t>serieinfantil</t>
  </si>
  <si>
    <t>rugrats</t>
  </si>
  <si>
    <t>festainfantil</t>
  </si>
  <si>
    <t>festadecrianca</t>
  </si>
  <si>
    <t>aniversarioinfantil</t>
  </si>
  <si>
    <t>COMUNIDADE</t>
  </si>
  <si>
    <t>Filter name</t>
  </si>
  <si>
    <t>Here are the filters you use the most and their impact on the number of likes and comments you get.</t>
  </si>
</sst>
</file>

<file path=xl/styles.xml><?xml version="1.0" encoding="utf-8"?>
<styleSheet xmlns="http://schemas.openxmlformats.org/spreadsheetml/2006/main" xml:space="preserve">
  <numFmts count="2">
    <numFmt numFmtId="164" formatCode="0.000%"/>
    <numFmt numFmtId="165" formatCode="0.0%"/>
  </numFmts>
  <fonts count="2">
    <font>
      <b val="0"/>
      <i val="0"/>
      <strike val="0"/>
      <u val="none"/>
      <sz val="11"/>
      <color rgb="FF000000"/>
      <name val="Calibri"/>
    </font>
    <font>
      <b val="1"/>
      <i val="0"/>
      <strike val="0"/>
      <u val="none"/>
      <sz val="11"/>
      <color rgb="FFFFFFFF"/>
      <name val="Calibri"/>
    </font>
  </fonts>
  <fills count="4">
    <fill>
      <patternFill patternType="none"/>
    </fill>
    <fill>
      <patternFill patternType="gray125">
        <fgColor rgb="FFFFFFFF"/>
        <bgColor rgb="FF000000"/>
      </patternFill>
    </fill>
    <fill>
      <patternFill patternType="solid">
        <fgColor rgb="FF4BACC5"/>
        <bgColor rgb="FF000000"/>
      </patternFill>
    </fill>
    <fill>
      <patternFill patternType="solid">
        <fgColor rgb="FFFFFF00"/>
        <bgColor rgb="FFFFFF00"/>
      </patternFill>
    </fill>
  </fills>
  <borders count="1">
    <border/>
  </borders>
  <cellStyleXfs count="1">
    <xf numFmtId="0" fontId="0" fillId="0" borderId="0"/>
  </cellStyleXfs>
  <cellXfs count="7">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0">
      <alignment horizontal="general" vertical="bottom" textRotation="0" wrapText="false" shrinkToFit="false"/>
    </xf>
    <xf xfId="0" fontId="0" numFmtId="10" fillId="0" borderId="0" applyFont="0" applyNumberFormat="1" applyFill="0" applyBorder="0" applyAlignment="0">
      <alignment horizontal="general" vertical="bottom" textRotation="0" wrapText="false" shrinkToFit="false"/>
    </xf>
    <xf xfId="0" fontId="0" numFmtId="0" fillId="3" borderId="0" applyFont="0" applyNumberFormat="0" applyFill="1" applyBorder="0" applyAlignment="1">
      <alignment horizontal="general" vertical="bottom" textRotation="0" wrapText="true" shrinkToFit="false"/>
    </xf>
    <xf xfId="0" fontId="0" numFmtId="0" fillId="3" borderId="0" applyFont="0" applyNumberFormat="0" applyFill="1" applyBorder="0" applyAlignment="1">
      <alignment horizontal="general" vertical="center" textRotation="0" wrapText="true" shrinkToFit="false"/>
    </xf>
    <xf xfId="0" fontId="0" numFmtId="164" fillId="0" borderId="0" applyFont="0" applyNumberFormat="1" applyFill="0" applyBorder="0" applyAlignment="0">
      <alignment horizontal="general" vertical="bottom" textRotation="0" wrapText="false" shrinkToFit="false"/>
    </xf>
    <xf xfId="0" fontId="0" numFmtId="165" fillId="0" borderId="0" applyFont="0" applyNumberFormat="1"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drawings/_rels/drawing3.xml.rels><?xml version="1.0" encoding="UTF-8" standalone="yes"?>
<Relationships xmlns="http://schemas.openxmlformats.org/package/2006/relationships"><Relationship Id="rId1" Type="http://schemas.openxmlformats.org/officeDocument/2006/relationships/image" Target="../media/794d28614cc23aa9ce63c00d88d9129b1.png"/><Relationship Id="rId2" Type="http://schemas.openxmlformats.org/officeDocument/2006/relationships/image" Target="../media/fa1d938ddce45eacad0cc46a155174012.png"/><Relationship Id="rId3" Type="http://schemas.openxmlformats.org/officeDocument/2006/relationships/image" Target="../media/bef76bffbb8ff65ed697e3b9d1f19c7f3.png"/><Relationship Id="rId4" Type="http://schemas.openxmlformats.org/officeDocument/2006/relationships/image" Target="../media/28be2f5ca9206877967ad22e5c43f1424.png"/><Relationship Id="rId5" Type="http://schemas.openxmlformats.org/officeDocument/2006/relationships/image" Target="../media/86131f39c97a6142ed0f8d9b9ba7761c5.png"/><Relationship Id="rId6" Type="http://schemas.openxmlformats.org/officeDocument/2006/relationships/image" Target="../media/31e1e1af1e5dd99c1bb9dd2e3763bef46.png"/><Relationship Id="rId7" Type="http://schemas.openxmlformats.org/officeDocument/2006/relationships/image" Target="../media/0f2676a34599ab3f0dfd9f995c65a5c67.png"/><Relationship Id="rId8" Type="http://schemas.openxmlformats.org/officeDocument/2006/relationships/image" Target="../media/e1a0e53365e2905647925c027ef5c8ee8.png"/><Relationship Id="rId9" Type="http://schemas.openxmlformats.org/officeDocument/2006/relationships/image" Target="../media/4a89f1a83c3e99bec75a52fbde3827ae9.png"/><Relationship Id="rId10" Type="http://schemas.openxmlformats.org/officeDocument/2006/relationships/image" Target="../media/394e044250dd3db2219756530b3de95910.png"/><Relationship Id="rId11" Type="http://schemas.openxmlformats.org/officeDocument/2006/relationships/image" Target="../media/2f1ec0463f85f86722e58ea49ac6391811.png"/><Relationship Id="rId12" Type="http://schemas.openxmlformats.org/officeDocument/2006/relationships/image" Target="../media/7d636750e936f47b4b0d7eed72b00dc312.png"/><Relationship Id="rId13" Type="http://schemas.openxmlformats.org/officeDocument/2006/relationships/image" Target="../media/4c5db1e1f9e5970b290880003917cac813.png"/><Relationship Id="rId14" Type="http://schemas.openxmlformats.org/officeDocument/2006/relationships/image" Target="../media/c6eed2c06baa5cae3228bef4a97c027f14.png"/><Relationship Id="rId15" Type="http://schemas.openxmlformats.org/officeDocument/2006/relationships/image" Target="../media/4de3a0043e41c7748bc41ee8c4dfc96315.png"/><Relationship Id="rId16" Type="http://schemas.openxmlformats.org/officeDocument/2006/relationships/image" Target="../media/48ed3d751e404cae38ac7e5cbcc39e3716.png"/><Relationship Id="rId17" Type="http://schemas.openxmlformats.org/officeDocument/2006/relationships/image" Target="../media/cf4f049598fcad9f4e128834a76ffecc17.png"/><Relationship Id="rId18" Type="http://schemas.openxmlformats.org/officeDocument/2006/relationships/image" Target="../media/bd5aad44d44a4cd9054b6931a05a217818.png"/><Relationship Id="rId19" Type="http://schemas.openxmlformats.org/officeDocument/2006/relationships/image" Target="../media/e00ca92ad04f319ca9280f4ecbfc3a7319.png"/><Relationship Id="rId20" Type="http://schemas.openxmlformats.org/officeDocument/2006/relationships/image" Target="../media/6cc4a62184ac92d33e2d6cac5e3ec87520.png"/><Relationship Id="rId21" Type="http://schemas.openxmlformats.org/officeDocument/2006/relationships/image" Target="../media/6e0b4dba5dd1aa9d7218f529b5f8a07a21.png"/><Relationship Id="rId22" Type="http://schemas.openxmlformats.org/officeDocument/2006/relationships/image" Target="../media/a0617f3c3261eed3d74a6d83edf5150f22.png"/><Relationship Id="rId23" Type="http://schemas.openxmlformats.org/officeDocument/2006/relationships/image" Target="../media/9ebd61516975f710006612b5c8ae3b9f23.png"/><Relationship Id="rId24" Type="http://schemas.openxmlformats.org/officeDocument/2006/relationships/image" Target="../media/011b42fa33925f062c6c417658a8052924.png"/><Relationship Id="rId25" Type="http://schemas.openxmlformats.org/officeDocument/2006/relationships/image" Target="../media/2660b62ede6f54e2c9d485195cd1bddc25.png"/><Relationship Id="rId26" Type="http://schemas.openxmlformats.org/officeDocument/2006/relationships/image" Target="../media/74251fb0bec7359e6282b48f58feb33c26.png"/><Relationship Id="rId27" Type="http://schemas.openxmlformats.org/officeDocument/2006/relationships/image" Target="../media/fd5034281cb25745526fa63a6fbd9a7227.png"/><Relationship Id="rId28" Type="http://schemas.openxmlformats.org/officeDocument/2006/relationships/image" Target="../media/7ad5ec5aea2b01da303dc36a8375217b28.png"/><Relationship Id="rId29" Type="http://schemas.openxmlformats.org/officeDocument/2006/relationships/image" Target="../media/2c63c04a5688c78a823d118661341b2429.png"/><Relationship Id="rId30" Type="http://schemas.openxmlformats.org/officeDocument/2006/relationships/image" Target="../media/95b4d3d1c13a240cb0e6408d168e233130.png"/><Relationship Id="rId31" Type="http://schemas.openxmlformats.org/officeDocument/2006/relationships/image" Target="../media/dfb314c7bfe883e0e0cadb5af73ca97a31.png"/><Relationship Id="rId32" Type="http://schemas.openxmlformats.org/officeDocument/2006/relationships/image" Target="../media/fe8e8c9c4653571829230b4f6036cb6d32.png"/><Relationship Id="rId33" Type="http://schemas.openxmlformats.org/officeDocument/2006/relationships/image" Target="../media/6c29db3e14aaad466bdeed46ed0d7c0d33.png"/><Relationship Id="rId34" Type="http://schemas.openxmlformats.org/officeDocument/2006/relationships/image" Target="../media/f0fcd3926304c00663e18c7e6441253034.png"/><Relationship Id="rId35" Type="http://schemas.openxmlformats.org/officeDocument/2006/relationships/image" Target="../media/4a93ec72ad41ac5c3083dcab40cc26c835.png"/><Relationship Id="rId36" Type="http://schemas.openxmlformats.org/officeDocument/2006/relationships/image" Target="../media/c74f7c78411e33d63e556f81bc2f3b1536.png"/><Relationship Id="rId37" Type="http://schemas.openxmlformats.org/officeDocument/2006/relationships/image" Target="../media/822cb967b56adf326885dada2447f41237.png"/><Relationship Id="rId38" Type="http://schemas.openxmlformats.org/officeDocument/2006/relationships/image" Target="../media/b5d3876f7dd0f4ad9704ea78eb711a2e38.png"/><Relationship Id="rId39" Type="http://schemas.openxmlformats.org/officeDocument/2006/relationships/image" Target="../media/1e0b2a83dbeae50688db7ac6efc2cb3439.png"/><Relationship Id="rId40" Type="http://schemas.openxmlformats.org/officeDocument/2006/relationships/image" Target="../media/817e2b6c2b9c2a6bdfd44655f77aa89840.png"/><Relationship Id="rId41" Type="http://schemas.openxmlformats.org/officeDocument/2006/relationships/image" Target="../media/c62b69c0c51a54e1274378b91ba6847241.png"/><Relationship Id="rId42" Type="http://schemas.openxmlformats.org/officeDocument/2006/relationships/image" Target="../media/b453220c0f7a50c6080905fa71883ecd42.png"/><Relationship Id="rId43" Type="http://schemas.openxmlformats.org/officeDocument/2006/relationships/image" Target="../media/a5e8e5131dbd67d1d3f3c4efbfb9b90443.png"/><Relationship Id="rId44" Type="http://schemas.openxmlformats.org/officeDocument/2006/relationships/image" Target="../media/364b6f2362d692fda5991a5d9cce55ac44.png"/><Relationship Id="rId45" Type="http://schemas.openxmlformats.org/officeDocument/2006/relationships/image" Target="../media/7bcd5ef341bf04d6c1730d0ad724367545.png"/><Relationship Id="rId46" Type="http://schemas.openxmlformats.org/officeDocument/2006/relationships/image" Target="../media/ad3ef7f889f17a6ec46548e379013f8646.png"/><Relationship Id="rId47" Type="http://schemas.openxmlformats.org/officeDocument/2006/relationships/image" Target="../media/367d18d1936d2681c1d8d9564551b5a147.png"/><Relationship Id="rId48" Type="http://schemas.openxmlformats.org/officeDocument/2006/relationships/image" Target="../media/d5060830aa0e82a21a2e6889576f609148.png"/><Relationship Id="rId49" Type="http://schemas.openxmlformats.org/officeDocument/2006/relationships/image" Target="../media/adef96fc82b1340510fe1df06c6b19f449.png"/><Relationship Id="rId50" Type="http://schemas.openxmlformats.org/officeDocument/2006/relationships/image" Target="../media/c0123e3f22e06fbd91e0ec5fcd91fa5e50.png"/><Relationship Id="rId51" Type="http://schemas.openxmlformats.org/officeDocument/2006/relationships/image" Target="../media/eb94a3493ac1a898eb537e6c686779fc51.png"/><Relationship Id="rId52" Type="http://schemas.openxmlformats.org/officeDocument/2006/relationships/image" Target="../media/70daa0eb2412a77e46948dba451d123d52.png"/><Relationship Id="rId53" Type="http://schemas.openxmlformats.org/officeDocument/2006/relationships/image" Target="../media/f9097addfdbe8bd2a1e5865edf5f5ab253.png"/><Relationship Id="rId54" Type="http://schemas.openxmlformats.org/officeDocument/2006/relationships/image" Target="../media/2f2534978eddd2df581f3de4997074aa54.png"/><Relationship Id="rId55" Type="http://schemas.openxmlformats.org/officeDocument/2006/relationships/image" Target="../media/e7df0787b21905b5c0a85e5fbecfbb7b55.png"/><Relationship Id="rId56" Type="http://schemas.openxmlformats.org/officeDocument/2006/relationships/image" Target="../media/785342cf5c050a80a141c782a96ce94056.png"/><Relationship Id="rId57" Type="http://schemas.openxmlformats.org/officeDocument/2006/relationships/image" Target="../media/fc077eef3e4b6ee40b16e846ff9c63dc57.png"/><Relationship Id="rId58" Type="http://schemas.openxmlformats.org/officeDocument/2006/relationships/image" Target="../media/9431352434cc9e352087bd3a7719383c58.png"/><Relationship Id="rId59" Type="http://schemas.openxmlformats.org/officeDocument/2006/relationships/image" Target="../media/d1d6dc55daeec44e94b981f41a71861e59.png"/><Relationship Id="rId60" Type="http://schemas.openxmlformats.org/officeDocument/2006/relationships/image" Target="../media/8b0c0028259a34ea1480132cfe1731bb60.png"/><Relationship Id="rId61" Type="http://schemas.openxmlformats.org/officeDocument/2006/relationships/image" Target="../media/4f3398443730746716553bd315fa34b661.png"/><Relationship Id="rId62" Type="http://schemas.openxmlformats.org/officeDocument/2006/relationships/image" Target="../media/4f4e0b3dccd437dd68671e5e68724f2f62.png"/><Relationship Id="rId63" Type="http://schemas.openxmlformats.org/officeDocument/2006/relationships/image" Target="../media/85189b372d278702859b83f5a95f08eb63.png"/><Relationship Id="rId64" Type="http://schemas.openxmlformats.org/officeDocument/2006/relationships/image" Target="../media/65bbd8789b65aa9536338a5d543e7dfb64.png"/><Relationship Id="rId65" Type="http://schemas.openxmlformats.org/officeDocument/2006/relationships/image" Target="../media/f0bd82b0c055b87575cdb453fc998b6765.png"/><Relationship Id="rId66" Type="http://schemas.openxmlformats.org/officeDocument/2006/relationships/image" Target="../media/025c5dc3bdf3e7d04b3c41028f6e756e66.png"/><Relationship Id="rId67" Type="http://schemas.openxmlformats.org/officeDocument/2006/relationships/image" Target="../media/578392d097ca986e17b23a6aa71c57d667.png"/><Relationship Id="rId68" Type="http://schemas.openxmlformats.org/officeDocument/2006/relationships/image" Target="../media/141c0efceb20616e3b874bf3e31c0ed868.png"/><Relationship Id="rId69" Type="http://schemas.openxmlformats.org/officeDocument/2006/relationships/image" Target="../media/26286e378f3eb54f99a4b97cd266e8e469.png"/><Relationship Id="rId70" Type="http://schemas.openxmlformats.org/officeDocument/2006/relationships/image" Target="../media/9a2198e8ecec4f7a9f146dc82c98284070.png"/><Relationship Id="rId71" Type="http://schemas.openxmlformats.org/officeDocument/2006/relationships/image" Target="../media/6c6e2835e2a02a75cbb95b7957e0e87771.png"/><Relationship Id="rId72" Type="http://schemas.openxmlformats.org/officeDocument/2006/relationships/image" Target="../media/fef1a7101b6dbf15eb1e16d392a35ece72.png"/><Relationship Id="rId73" Type="http://schemas.openxmlformats.org/officeDocument/2006/relationships/image" Target="../media/d0bd2f8d98b1e191e98e74d1961e53d373.png"/></Relationships>
</file>

<file path=xl/drawings/drawing3.xml><?xml version="1.0" encoding="utf-8"?>
<xdr:wsDr xmlns:xdr="http://schemas.openxmlformats.org/drawingml/2006/spreadsheetDrawing" xmlns:a="http://schemas.openxmlformats.org/drawingml/2006/main">
  <xdr:oneCellAnchor>
    <xdr:from>
      <xdr:col>1</xdr:col>
      <xdr:colOff>0</xdr:colOff>
      <xdr:row>2</xdr:row>
      <xdr:rowOff>0</xdr:rowOff>
    </xdr:from>
    <xdr:ext cx="714375" cy="714375"/>
    <xdr:pic>
      <xdr:nvPicPr>
        <xdr:cNvPr id="1" name="In-Memory image 3" descr="In-Memory image 3"/>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3</xdr:row>
      <xdr:rowOff>0</xdr:rowOff>
    </xdr:from>
    <xdr:ext cx="714375" cy="714375"/>
    <xdr:pic>
      <xdr:nvPicPr>
        <xdr:cNvPr id="2" name="In-Memory image 4" descr="In-Memory image 4"/>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1</xdr:col>
      <xdr:colOff>0</xdr:colOff>
      <xdr:row>4</xdr:row>
      <xdr:rowOff>0</xdr:rowOff>
    </xdr:from>
    <xdr:ext cx="714375" cy="714375"/>
    <xdr:pic>
      <xdr:nvPicPr>
        <xdr:cNvPr id="3" name="In-Memory image 5" descr="In-Memory image 5"/>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oneCellAnchor>
    <xdr:from>
      <xdr:col>1</xdr:col>
      <xdr:colOff>0</xdr:colOff>
      <xdr:row>5</xdr:row>
      <xdr:rowOff>0</xdr:rowOff>
    </xdr:from>
    <xdr:ext cx="714375" cy="714375"/>
    <xdr:pic>
      <xdr:nvPicPr>
        <xdr:cNvPr id="4" name="In-Memory image 6" descr="In-Memory image 6"/>
        <xdr:cNvPicPr>
          <a:picLocks noChangeAspect="1"/>
        </xdr:cNvPicPr>
      </xdr:nvPicPr>
      <xdr:blipFill>
        <a:blip xmlns:r="http://schemas.openxmlformats.org/officeDocument/2006/relationships" r:embed="rId4"/>
        <a:stretch>
          <a:fillRect/>
        </a:stretch>
      </xdr:blipFill>
      <xdr:spPr>
        <a:xfrm rot="0"/>
        <a:prstGeom prst="rect">
          <a:avLst/>
        </a:prstGeom>
      </xdr:spPr>
    </xdr:pic>
    <xdr:clientData/>
  </xdr:oneCellAnchor>
  <xdr:oneCellAnchor>
    <xdr:from>
      <xdr:col>1</xdr:col>
      <xdr:colOff>0</xdr:colOff>
      <xdr:row>6</xdr:row>
      <xdr:rowOff>0</xdr:rowOff>
    </xdr:from>
    <xdr:ext cx="714375" cy="714375"/>
    <xdr:pic>
      <xdr:nvPicPr>
        <xdr:cNvPr id="5" name="In-Memory image 7" descr="In-Memory image 7"/>
        <xdr:cNvPicPr>
          <a:picLocks noChangeAspect="1"/>
        </xdr:cNvPicPr>
      </xdr:nvPicPr>
      <xdr:blipFill>
        <a:blip xmlns:r="http://schemas.openxmlformats.org/officeDocument/2006/relationships" r:embed="rId5"/>
        <a:stretch>
          <a:fillRect/>
        </a:stretch>
      </xdr:blipFill>
      <xdr:spPr>
        <a:xfrm rot="0"/>
        <a:prstGeom prst="rect">
          <a:avLst/>
        </a:prstGeom>
      </xdr:spPr>
    </xdr:pic>
    <xdr:clientData/>
  </xdr:oneCellAnchor>
  <xdr:oneCellAnchor>
    <xdr:from>
      <xdr:col>1</xdr:col>
      <xdr:colOff>0</xdr:colOff>
      <xdr:row>7</xdr:row>
      <xdr:rowOff>0</xdr:rowOff>
    </xdr:from>
    <xdr:ext cx="714375" cy="714375"/>
    <xdr:pic>
      <xdr:nvPicPr>
        <xdr:cNvPr id="6" name="In-Memory image 8" descr="In-Memory image 8"/>
        <xdr:cNvPicPr>
          <a:picLocks noChangeAspect="1"/>
        </xdr:cNvPicPr>
      </xdr:nvPicPr>
      <xdr:blipFill>
        <a:blip xmlns:r="http://schemas.openxmlformats.org/officeDocument/2006/relationships" r:embed="rId6"/>
        <a:stretch>
          <a:fillRect/>
        </a:stretch>
      </xdr:blipFill>
      <xdr:spPr>
        <a:xfrm rot="0"/>
        <a:prstGeom prst="rect">
          <a:avLst/>
        </a:prstGeom>
      </xdr:spPr>
    </xdr:pic>
    <xdr:clientData/>
  </xdr:oneCellAnchor>
  <xdr:oneCellAnchor>
    <xdr:from>
      <xdr:col>1</xdr:col>
      <xdr:colOff>0</xdr:colOff>
      <xdr:row>8</xdr:row>
      <xdr:rowOff>0</xdr:rowOff>
    </xdr:from>
    <xdr:ext cx="714375" cy="714375"/>
    <xdr:pic>
      <xdr:nvPicPr>
        <xdr:cNvPr id="7" name="In-Memory image 9" descr="In-Memory image 9"/>
        <xdr:cNvPicPr>
          <a:picLocks noChangeAspect="1"/>
        </xdr:cNvPicPr>
      </xdr:nvPicPr>
      <xdr:blipFill>
        <a:blip xmlns:r="http://schemas.openxmlformats.org/officeDocument/2006/relationships" r:embed="rId7"/>
        <a:stretch>
          <a:fillRect/>
        </a:stretch>
      </xdr:blipFill>
      <xdr:spPr>
        <a:xfrm rot="0"/>
        <a:prstGeom prst="rect">
          <a:avLst/>
        </a:prstGeom>
      </xdr:spPr>
    </xdr:pic>
    <xdr:clientData/>
  </xdr:oneCellAnchor>
  <xdr:oneCellAnchor>
    <xdr:from>
      <xdr:col>1</xdr:col>
      <xdr:colOff>0</xdr:colOff>
      <xdr:row>9</xdr:row>
      <xdr:rowOff>0</xdr:rowOff>
    </xdr:from>
    <xdr:ext cx="714375" cy="714375"/>
    <xdr:pic>
      <xdr:nvPicPr>
        <xdr:cNvPr id="8" name="In-Memory image 10" descr="In-Memory image 10"/>
        <xdr:cNvPicPr>
          <a:picLocks noChangeAspect="1"/>
        </xdr:cNvPicPr>
      </xdr:nvPicPr>
      <xdr:blipFill>
        <a:blip xmlns:r="http://schemas.openxmlformats.org/officeDocument/2006/relationships" r:embed="rId8"/>
        <a:stretch>
          <a:fillRect/>
        </a:stretch>
      </xdr:blipFill>
      <xdr:spPr>
        <a:xfrm rot="0"/>
        <a:prstGeom prst="rect">
          <a:avLst/>
        </a:prstGeom>
      </xdr:spPr>
    </xdr:pic>
    <xdr:clientData/>
  </xdr:oneCellAnchor>
  <xdr:oneCellAnchor>
    <xdr:from>
      <xdr:col>1</xdr:col>
      <xdr:colOff>0</xdr:colOff>
      <xdr:row>10</xdr:row>
      <xdr:rowOff>0</xdr:rowOff>
    </xdr:from>
    <xdr:ext cx="714375" cy="714375"/>
    <xdr:pic>
      <xdr:nvPicPr>
        <xdr:cNvPr id="9" name="In-Memory image 11" descr="In-Memory image 11"/>
        <xdr:cNvPicPr>
          <a:picLocks noChangeAspect="1"/>
        </xdr:cNvPicPr>
      </xdr:nvPicPr>
      <xdr:blipFill>
        <a:blip xmlns:r="http://schemas.openxmlformats.org/officeDocument/2006/relationships" r:embed="rId9"/>
        <a:stretch>
          <a:fillRect/>
        </a:stretch>
      </xdr:blipFill>
      <xdr:spPr>
        <a:xfrm rot="0"/>
        <a:prstGeom prst="rect">
          <a:avLst/>
        </a:prstGeom>
      </xdr:spPr>
    </xdr:pic>
    <xdr:clientData/>
  </xdr:oneCellAnchor>
  <xdr:oneCellAnchor>
    <xdr:from>
      <xdr:col>1</xdr:col>
      <xdr:colOff>0</xdr:colOff>
      <xdr:row>11</xdr:row>
      <xdr:rowOff>0</xdr:rowOff>
    </xdr:from>
    <xdr:ext cx="714375" cy="714375"/>
    <xdr:pic>
      <xdr:nvPicPr>
        <xdr:cNvPr id="10" name="In-Memory image 12" descr="In-Memory image 12"/>
        <xdr:cNvPicPr>
          <a:picLocks noChangeAspect="1"/>
        </xdr:cNvPicPr>
      </xdr:nvPicPr>
      <xdr:blipFill>
        <a:blip xmlns:r="http://schemas.openxmlformats.org/officeDocument/2006/relationships" r:embed="rId10"/>
        <a:stretch>
          <a:fillRect/>
        </a:stretch>
      </xdr:blipFill>
      <xdr:spPr>
        <a:xfrm rot="0"/>
        <a:prstGeom prst="rect">
          <a:avLst/>
        </a:prstGeom>
      </xdr:spPr>
    </xdr:pic>
    <xdr:clientData/>
  </xdr:oneCellAnchor>
  <xdr:oneCellAnchor>
    <xdr:from>
      <xdr:col>1</xdr:col>
      <xdr:colOff>0</xdr:colOff>
      <xdr:row>12</xdr:row>
      <xdr:rowOff>0</xdr:rowOff>
    </xdr:from>
    <xdr:ext cx="714375" cy="714375"/>
    <xdr:pic>
      <xdr:nvPicPr>
        <xdr:cNvPr id="11" name="In-Memory image 13" descr="In-Memory image 13"/>
        <xdr:cNvPicPr>
          <a:picLocks noChangeAspect="1"/>
        </xdr:cNvPicPr>
      </xdr:nvPicPr>
      <xdr:blipFill>
        <a:blip xmlns:r="http://schemas.openxmlformats.org/officeDocument/2006/relationships" r:embed="rId11"/>
        <a:stretch>
          <a:fillRect/>
        </a:stretch>
      </xdr:blipFill>
      <xdr:spPr>
        <a:xfrm rot="0"/>
        <a:prstGeom prst="rect">
          <a:avLst/>
        </a:prstGeom>
      </xdr:spPr>
    </xdr:pic>
    <xdr:clientData/>
  </xdr:oneCellAnchor>
  <xdr:oneCellAnchor>
    <xdr:from>
      <xdr:col>1</xdr:col>
      <xdr:colOff>0</xdr:colOff>
      <xdr:row>13</xdr:row>
      <xdr:rowOff>0</xdr:rowOff>
    </xdr:from>
    <xdr:ext cx="714375" cy="714375"/>
    <xdr:pic>
      <xdr:nvPicPr>
        <xdr:cNvPr id="12" name="In-Memory image 14" descr="In-Memory image 14"/>
        <xdr:cNvPicPr>
          <a:picLocks noChangeAspect="1"/>
        </xdr:cNvPicPr>
      </xdr:nvPicPr>
      <xdr:blipFill>
        <a:blip xmlns:r="http://schemas.openxmlformats.org/officeDocument/2006/relationships" r:embed="rId12"/>
        <a:stretch>
          <a:fillRect/>
        </a:stretch>
      </xdr:blipFill>
      <xdr:spPr>
        <a:xfrm rot="0"/>
        <a:prstGeom prst="rect">
          <a:avLst/>
        </a:prstGeom>
      </xdr:spPr>
    </xdr:pic>
    <xdr:clientData/>
  </xdr:oneCellAnchor>
  <xdr:oneCellAnchor>
    <xdr:from>
      <xdr:col>1</xdr:col>
      <xdr:colOff>0</xdr:colOff>
      <xdr:row>14</xdr:row>
      <xdr:rowOff>0</xdr:rowOff>
    </xdr:from>
    <xdr:ext cx="714375" cy="714375"/>
    <xdr:pic>
      <xdr:nvPicPr>
        <xdr:cNvPr id="13" name="In-Memory image 15" descr="In-Memory image 15"/>
        <xdr:cNvPicPr>
          <a:picLocks noChangeAspect="1"/>
        </xdr:cNvPicPr>
      </xdr:nvPicPr>
      <xdr:blipFill>
        <a:blip xmlns:r="http://schemas.openxmlformats.org/officeDocument/2006/relationships" r:embed="rId13"/>
        <a:stretch>
          <a:fillRect/>
        </a:stretch>
      </xdr:blipFill>
      <xdr:spPr>
        <a:xfrm rot="0"/>
        <a:prstGeom prst="rect">
          <a:avLst/>
        </a:prstGeom>
      </xdr:spPr>
    </xdr:pic>
    <xdr:clientData/>
  </xdr:oneCellAnchor>
  <xdr:oneCellAnchor>
    <xdr:from>
      <xdr:col>1</xdr:col>
      <xdr:colOff>0</xdr:colOff>
      <xdr:row>15</xdr:row>
      <xdr:rowOff>0</xdr:rowOff>
    </xdr:from>
    <xdr:ext cx="714375" cy="714375"/>
    <xdr:pic>
      <xdr:nvPicPr>
        <xdr:cNvPr id="14" name="In-Memory image 16" descr="In-Memory image 16"/>
        <xdr:cNvPicPr>
          <a:picLocks noChangeAspect="1"/>
        </xdr:cNvPicPr>
      </xdr:nvPicPr>
      <xdr:blipFill>
        <a:blip xmlns:r="http://schemas.openxmlformats.org/officeDocument/2006/relationships" r:embed="rId14"/>
        <a:stretch>
          <a:fillRect/>
        </a:stretch>
      </xdr:blipFill>
      <xdr:spPr>
        <a:xfrm rot="0"/>
        <a:prstGeom prst="rect">
          <a:avLst/>
        </a:prstGeom>
      </xdr:spPr>
    </xdr:pic>
    <xdr:clientData/>
  </xdr:oneCellAnchor>
  <xdr:oneCellAnchor>
    <xdr:from>
      <xdr:col>1</xdr:col>
      <xdr:colOff>0</xdr:colOff>
      <xdr:row>16</xdr:row>
      <xdr:rowOff>0</xdr:rowOff>
    </xdr:from>
    <xdr:ext cx="714375" cy="714375"/>
    <xdr:pic>
      <xdr:nvPicPr>
        <xdr:cNvPr id="15" name="In-Memory image 17" descr="In-Memory image 17"/>
        <xdr:cNvPicPr>
          <a:picLocks noChangeAspect="1"/>
        </xdr:cNvPicPr>
      </xdr:nvPicPr>
      <xdr:blipFill>
        <a:blip xmlns:r="http://schemas.openxmlformats.org/officeDocument/2006/relationships" r:embed="rId15"/>
        <a:stretch>
          <a:fillRect/>
        </a:stretch>
      </xdr:blipFill>
      <xdr:spPr>
        <a:xfrm rot="0"/>
        <a:prstGeom prst="rect">
          <a:avLst/>
        </a:prstGeom>
      </xdr:spPr>
    </xdr:pic>
    <xdr:clientData/>
  </xdr:oneCellAnchor>
  <xdr:oneCellAnchor>
    <xdr:from>
      <xdr:col>1</xdr:col>
      <xdr:colOff>0</xdr:colOff>
      <xdr:row>17</xdr:row>
      <xdr:rowOff>0</xdr:rowOff>
    </xdr:from>
    <xdr:ext cx="714375" cy="714375"/>
    <xdr:pic>
      <xdr:nvPicPr>
        <xdr:cNvPr id="16" name="In-Memory image 18" descr="In-Memory image 18"/>
        <xdr:cNvPicPr>
          <a:picLocks noChangeAspect="1"/>
        </xdr:cNvPicPr>
      </xdr:nvPicPr>
      <xdr:blipFill>
        <a:blip xmlns:r="http://schemas.openxmlformats.org/officeDocument/2006/relationships" r:embed="rId16"/>
        <a:stretch>
          <a:fillRect/>
        </a:stretch>
      </xdr:blipFill>
      <xdr:spPr>
        <a:xfrm rot="0"/>
        <a:prstGeom prst="rect">
          <a:avLst/>
        </a:prstGeom>
      </xdr:spPr>
    </xdr:pic>
    <xdr:clientData/>
  </xdr:oneCellAnchor>
  <xdr:oneCellAnchor>
    <xdr:from>
      <xdr:col>1</xdr:col>
      <xdr:colOff>0</xdr:colOff>
      <xdr:row>18</xdr:row>
      <xdr:rowOff>0</xdr:rowOff>
    </xdr:from>
    <xdr:ext cx="714375" cy="714375"/>
    <xdr:pic>
      <xdr:nvPicPr>
        <xdr:cNvPr id="17" name="In-Memory image 19" descr="In-Memory image 19"/>
        <xdr:cNvPicPr>
          <a:picLocks noChangeAspect="1"/>
        </xdr:cNvPicPr>
      </xdr:nvPicPr>
      <xdr:blipFill>
        <a:blip xmlns:r="http://schemas.openxmlformats.org/officeDocument/2006/relationships" r:embed="rId17"/>
        <a:stretch>
          <a:fillRect/>
        </a:stretch>
      </xdr:blipFill>
      <xdr:spPr>
        <a:xfrm rot="0"/>
        <a:prstGeom prst="rect">
          <a:avLst/>
        </a:prstGeom>
      </xdr:spPr>
    </xdr:pic>
    <xdr:clientData/>
  </xdr:oneCellAnchor>
  <xdr:oneCellAnchor>
    <xdr:from>
      <xdr:col>1</xdr:col>
      <xdr:colOff>0</xdr:colOff>
      <xdr:row>19</xdr:row>
      <xdr:rowOff>0</xdr:rowOff>
    </xdr:from>
    <xdr:ext cx="714375" cy="714375"/>
    <xdr:pic>
      <xdr:nvPicPr>
        <xdr:cNvPr id="18" name="In-Memory image 20" descr="In-Memory image 20"/>
        <xdr:cNvPicPr>
          <a:picLocks noChangeAspect="1"/>
        </xdr:cNvPicPr>
      </xdr:nvPicPr>
      <xdr:blipFill>
        <a:blip xmlns:r="http://schemas.openxmlformats.org/officeDocument/2006/relationships" r:embed="rId18"/>
        <a:stretch>
          <a:fillRect/>
        </a:stretch>
      </xdr:blipFill>
      <xdr:spPr>
        <a:xfrm rot="0"/>
        <a:prstGeom prst="rect">
          <a:avLst/>
        </a:prstGeom>
      </xdr:spPr>
    </xdr:pic>
    <xdr:clientData/>
  </xdr:oneCellAnchor>
  <xdr:oneCellAnchor>
    <xdr:from>
      <xdr:col>1</xdr:col>
      <xdr:colOff>0</xdr:colOff>
      <xdr:row>20</xdr:row>
      <xdr:rowOff>0</xdr:rowOff>
    </xdr:from>
    <xdr:ext cx="714375" cy="714375"/>
    <xdr:pic>
      <xdr:nvPicPr>
        <xdr:cNvPr id="19" name="In-Memory image 21" descr="In-Memory image 21"/>
        <xdr:cNvPicPr>
          <a:picLocks noChangeAspect="1"/>
        </xdr:cNvPicPr>
      </xdr:nvPicPr>
      <xdr:blipFill>
        <a:blip xmlns:r="http://schemas.openxmlformats.org/officeDocument/2006/relationships" r:embed="rId19"/>
        <a:stretch>
          <a:fillRect/>
        </a:stretch>
      </xdr:blipFill>
      <xdr:spPr>
        <a:xfrm rot="0"/>
        <a:prstGeom prst="rect">
          <a:avLst/>
        </a:prstGeom>
      </xdr:spPr>
    </xdr:pic>
    <xdr:clientData/>
  </xdr:oneCellAnchor>
  <xdr:oneCellAnchor>
    <xdr:from>
      <xdr:col>1</xdr:col>
      <xdr:colOff>0</xdr:colOff>
      <xdr:row>21</xdr:row>
      <xdr:rowOff>0</xdr:rowOff>
    </xdr:from>
    <xdr:ext cx="714375" cy="714375"/>
    <xdr:pic>
      <xdr:nvPicPr>
        <xdr:cNvPr id="20" name="In-Memory image 22" descr="In-Memory image 22"/>
        <xdr:cNvPicPr>
          <a:picLocks noChangeAspect="1"/>
        </xdr:cNvPicPr>
      </xdr:nvPicPr>
      <xdr:blipFill>
        <a:blip xmlns:r="http://schemas.openxmlformats.org/officeDocument/2006/relationships" r:embed="rId20"/>
        <a:stretch>
          <a:fillRect/>
        </a:stretch>
      </xdr:blipFill>
      <xdr:spPr>
        <a:xfrm rot="0"/>
        <a:prstGeom prst="rect">
          <a:avLst/>
        </a:prstGeom>
      </xdr:spPr>
    </xdr:pic>
    <xdr:clientData/>
  </xdr:oneCellAnchor>
  <xdr:oneCellAnchor>
    <xdr:from>
      <xdr:col>1</xdr:col>
      <xdr:colOff>0</xdr:colOff>
      <xdr:row>22</xdr:row>
      <xdr:rowOff>0</xdr:rowOff>
    </xdr:from>
    <xdr:ext cx="714375" cy="714375"/>
    <xdr:pic>
      <xdr:nvPicPr>
        <xdr:cNvPr id="21" name="In-Memory image 23" descr="In-Memory image 23"/>
        <xdr:cNvPicPr>
          <a:picLocks noChangeAspect="1"/>
        </xdr:cNvPicPr>
      </xdr:nvPicPr>
      <xdr:blipFill>
        <a:blip xmlns:r="http://schemas.openxmlformats.org/officeDocument/2006/relationships" r:embed="rId21"/>
        <a:stretch>
          <a:fillRect/>
        </a:stretch>
      </xdr:blipFill>
      <xdr:spPr>
        <a:xfrm rot="0"/>
        <a:prstGeom prst="rect">
          <a:avLst/>
        </a:prstGeom>
      </xdr:spPr>
    </xdr:pic>
    <xdr:clientData/>
  </xdr:oneCellAnchor>
  <xdr:oneCellAnchor>
    <xdr:from>
      <xdr:col>1</xdr:col>
      <xdr:colOff>0</xdr:colOff>
      <xdr:row>23</xdr:row>
      <xdr:rowOff>0</xdr:rowOff>
    </xdr:from>
    <xdr:ext cx="714375" cy="714375"/>
    <xdr:pic>
      <xdr:nvPicPr>
        <xdr:cNvPr id="22" name="In-Memory image 24" descr="In-Memory image 24"/>
        <xdr:cNvPicPr>
          <a:picLocks noChangeAspect="1"/>
        </xdr:cNvPicPr>
      </xdr:nvPicPr>
      <xdr:blipFill>
        <a:blip xmlns:r="http://schemas.openxmlformats.org/officeDocument/2006/relationships" r:embed="rId22"/>
        <a:stretch>
          <a:fillRect/>
        </a:stretch>
      </xdr:blipFill>
      <xdr:spPr>
        <a:xfrm rot="0"/>
        <a:prstGeom prst="rect">
          <a:avLst/>
        </a:prstGeom>
      </xdr:spPr>
    </xdr:pic>
    <xdr:clientData/>
  </xdr:oneCellAnchor>
  <xdr:oneCellAnchor>
    <xdr:from>
      <xdr:col>1</xdr:col>
      <xdr:colOff>0</xdr:colOff>
      <xdr:row>24</xdr:row>
      <xdr:rowOff>0</xdr:rowOff>
    </xdr:from>
    <xdr:ext cx="714375" cy="714375"/>
    <xdr:pic>
      <xdr:nvPicPr>
        <xdr:cNvPr id="23" name="In-Memory image 25" descr="In-Memory image 25"/>
        <xdr:cNvPicPr>
          <a:picLocks noChangeAspect="1"/>
        </xdr:cNvPicPr>
      </xdr:nvPicPr>
      <xdr:blipFill>
        <a:blip xmlns:r="http://schemas.openxmlformats.org/officeDocument/2006/relationships" r:embed="rId23"/>
        <a:stretch>
          <a:fillRect/>
        </a:stretch>
      </xdr:blipFill>
      <xdr:spPr>
        <a:xfrm rot="0"/>
        <a:prstGeom prst="rect">
          <a:avLst/>
        </a:prstGeom>
      </xdr:spPr>
    </xdr:pic>
    <xdr:clientData/>
  </xdr:oneCellAnchor>
  <xdr:oneCellAnchor>
    <xdr:from>
      <xdr:col>1</xdr:col>
      <xdr:colOff>0</xdr:colOff>
      <xdr:row>25</xdr:row>
      <xdr:rowOff>0</xdr:rowOff>
    </xdr:from>
    <xdr:ext cx="714375" cy="714375"/>
    <xdr:pic>
      <xdr:nvPicPr>
        <xdr:cNvPr id="24" name="In-Memory image 26" descr="In-Memory image 26"/>
        <xdr:cNvPicPr>
          <a:picLocks noChangeAspect="1"/>
        </xdr:cNvPicPr>
      </xdr:nvPicPr>
      <xdr:blipFill>
        <a:blip xmlns:r="http://schemas.openxmlformats.org/officeDocument/2006/relationships" r:embed="rId24"/>
        <a:stretch>
          <a:fillRect/>
        </a:stretch>
      </xdr:blipFill>
      <xdr:spPr>
        <a:xfrm rot="0"/>
        <a:prstGeom prst="rect">
          <a:avLst/>
        </a:prstGeom>
      </xdr:spPr>
    </xdr:pic>
    <xdr:clientData/>
  </xdr:oneCellAnchor>
  <xdr:oneCellAnchor>
    <xdr:from>
      <xdr:col>1</xdr:col>
      <xdr:colOff>0</xdr:colOff>
      <xdr:row>26</xdr:row>
      <xdr:rowOff>0</xdr:rowOff>
    </xdr:from>
    <xdr:ext cx="714375" cy="714375"/>
    <xdr:pic>
      <xdr:nvPicPr>
        <xdr:cNvPr id="25" name="In-Memory image 27" descr="In-Memory image 27"/>
        <xdr:cNvPicPr>
          <a:picLocks noChangeAspect="1"/>
        </xdr:cNvPicPr>
      </xdr:nvPicPr>
      <xdr:blipFill>
        <a:blip xmlns:r="http://schemas.openxmlformats.org/officeDocument/2006/relationships" r:embed="rId25"/>
        <a:stretch>
          <a:fillRect/>
        </a:stretch>
      </xdr:blipFill>
      <xdr:spPr>
        <a:xfrm rot="0"/>
        <a:prstGeom prst="rect">
          <a:avLst/>
        </a:prstGeom>
      </xdr:spPr>
    </xdr:pic>
    <xdr:clientData/>
  </xdr:oneCellAnchor>
  <xdr:oneCellAnchor>
    <xdr:from>
      <xdr:col>1</xdr:col>
      <xdr:colOff>0</xdr:colOff>
      <xdr:row>27</xdr:row>
      <xdr:rowOff>0</xdr:rowOff>
    </xdr:from>
    <xdr:ext cx="714375" cy="714375"/>
    <xdr:pic>
      <xdr:nvPicPr>
        <xdr:cNvPr id="26" name="In-Memory image 28" descr="In-Memory image 28"/>
        <xdr:cNvPicPr>
          <a:picLocks noChangeAspect="1"/>
        </xdr:cNvPicPr>
      </xdr:nvPicPr>
      <xdr:blipFill>
        <a:blip xmlns:r="http://schemas.openxmlformats.org/officeDocument/2006/relationships" r:embed="rId26"/>
        <a:stretch>
          <a:fillRect/>
        </a:stretch>
      </xdr:blipFill>
      <xdr:spPr>
        <a:xfrm rot="0"/>
        <a:prstGeom prst="rect">
          <a:avLst/>
        </a:prstGeom>
      </xdr:spPr>
    </xdr:pic>
    <xdr:clientData/>
  </xdr:oneCellAnchor>
  <xdr:oneCellAnchor>
    <xdr:from>
      <xdr:col>1</xdr:col>
      <xdr:colOff>0</xdr:colOff>
      <xdr:row>28</xdr:row>
      <xdr:rowOff>0</xdr:rowOff>
    </xdr:from>
    <xdr:ext cx="714375" cy="714375"/>
    <xdr:pic>
      <xdr:nvPicPr>
        <xdr:cNvPr id="27" name="In-Memory image 29" descr="In-Memory image 29"/>
        <xdr:cNvPicPr>
          <a:picLocks noChangeAspect="1"/>
        </xdr:cNvPicPr>
      </xdr:nvPicPr>
      <xdr:blipFill>
        <a:blip xmlns:r="http://schemas.openxmlformats.org/officeDocument/2006/relationships" r:embed="rId27"/>
        <a:stretch>
          <a:fillRect/>
        </a:stretch>
      </xdr:blipFill>
      <xdr:spPr>
        <a:xfrm rot="0"/>
        <a:prstGeom prst="rect">
          <a:avLst/>
        </a:prstGeom>
      </xdr:spPr>
    </xdr:pic>
    <xdr:clientData/>
  </xdr:oneCellAnchor>
  <xdr:oneCellAnchor>
    <xdr:from>
      <xdr:col>1</xdr:col>
      <xdr:colOff>0</xdr:colOff>
      <xdr:row>29</xdr:row>
      <xdr:rowOff>0</xdr:rowOff>
    </xdr:from>
    <xdr:ext cx="714375" cy="714375"/>
    <xdr:pic>
      <xdr:nvPicPr>
        <xdr:cNvPr id="28" name="In-Memory image 30" descr="In-Memory image 30"/>
        <xdr:cNvPicPr>
          <a:picLocks noChangeAspect="1"/>
        </xdr:cNvPicPr>
      </xdr:nvPicPr>
      <xdr:blipFill>
        <a:blip xmlns:r="http://schemas.openxmlformats.org/officeDocument/2006/relationships" r:embed="rId28"/>
        <a:stretch>
          <a:fillRect/>
        </a:stretch>
      </xdr:blipFill>
      <xdr:spPr>
        <a:xfrm rot="0"/>
        <a:prstGeom prst="rect">
          <a:avLst/>
        </a:prstGeom>
      </xdr:spPr>
    </xdr:pic>
    <xdr:clientData/>
  </xdr:oneCellAnchor>
  <xdr:oneCellAnchor>
    <xdr:from>
      <xdr:col>1</xdr:col>
      <xdr:colOff>0</xdr:colOff>
      <xdr:row>30</xdr:row>
      <xdr:rowOff>0</xdr:rowOff>
    </xdr:from>
    <xdr:ext cx="714375" cy="714375"/>
    <xdr:pic>
      <xdr:nvPicPr>
        <xdr:cNvPr id="29" name="In-Memory image 31" descr="In-Memory image 31"/>
        <xdr:cNvPicPr>
          <a:picLocks noChangeAspect="1"/>
        </xdr:cNvPicPr>
      </xdr:nvPicPr>
      <xdr:blipFill>
        <a:blip xmlns:r="http://schemas.openxmlformats.org/officeDocument/2006/relationships" r:embed="rId29"/>
        <a:stretch>
          <a:fillRect/>
        </a:stretch>
      </xdr:blipFill>
      <xdr:spPr>
        <a:xfrm rot="0"/>
        <a:prstGeom prst="rect">
          <a:avLst/>
        </a:prstGeom>
      </xdr:spPr>
    </xdr:pic>
    <xdr:clientData/>
  </xdr:oneCellAnchor>
  <xdr:oneCellAnchor>
    <xdr:from>
      <xdr:col>1</xdr:col>
      <xdr:colOff>0</xdr:colOff>
      <xdr:row>31</xdr:row>
      <xdr:rowOff>0</xdr:rowOff>
    </xdr:from>
    <xdr:ext cx="714375" cy="714375"/>
    <xdr:pic>
      <xdr:nvPicPr>
        <xdr:cNvPr id="30" name="In-Memory image 32" descr="In-Memory image 32"/>
        <xdr:cNvPicPr>
          <a:picLocks noChangeAspect="1"/>
        </xdr:cNvPicPr>
      </xdr:nvPicPr>
      <xdr:blipFill>
        <a:blip xmlns:r="http://schemas.openxmlformats.org/officeDocument/2006/relationships" r:embed="rId30"/>
        <a:stretch>
          <a:fillRect/>
        </a:stretch>
      </xdr:blipFill>
      <xdr:spPr>
        <a:xfrm rot="0"/>
        <a:prstGeom prst="rect">
          <a:avLst/>
        </a:prstGeom>
      </xdr:spPr>
    </xdr:pic>
    <xdr:clientData/>
  </xdr:oneCellAnchor>
  <xdr:oneCellAnchor>
    <xdr:from>
      <xdr:col>1</xdr:col>
      <xdr:colOff>0</xdr:colOff>
      <xdr:row>32</xdr:row>
      <xdr:rowOff>0</xdr:rowOff>
    </xdr:from>
    <xdr:ext cx="714375" cy="714375"/>
    <xdr:pic>
      <xdr:nvPicPr>
        <xdr:cNvPr id="31" name="In-Memory image 33" descr="In-Memory image 33"/>
        <xdr:cNvPicPr>
          <a:picLocks noChangeAspect="1"/>
        </xdr:cNvPicPr>
      </xdr:nvPicPr>
      <xdr:blipFill>
        <a:blip xmlns:r="http://schemas.openxmlformats.org/officeDocument/2006/relationships" r:embed="rId31"/>
        <a:stretch>
          <a:fillRect/>
        </a:stretch>
      </xdr:blipFill>
      <xdr:spPr>
        <a:xfrm rot="0"/>
        <a:prstGeom prst="rect">
          <a:avLst/>
        </a:prstGeom>
      </xdr:spPr>
    </xdr:pic>
    <xdr:clientData/>
  </xdr:oneCellAnchor>
  <xdr:oneCellAnchor>
    <xdr:from>
      <xdr:col>1</xdr:col>
      <xdr:colOff>0</xdr:colOff>
      <xdr:row>33</xdr:row>
      <xdr:rowOff>0</xdr:rowOff>
    </xdr:from>
    <xdr:ext cx="714375" cy="714375"/>
    <xdr:pic>
      <xdr:nvPicPr>
        <xdr:cNvPr id="32" name="In-Memory image 34" descr="In-Memory image 34"/>
        <xdr:cNvPicPr>
          <a:picLocks noChangeAspect="1"/>
        </xdr:cNvPicPr>
      </xdr:nvPicPr>
      <xdr:blipFill>
        <a:blip xmlns:r="http://schemas.openxmlformats.org/officeDocument/2006/relationships" r:embed="rId32"/>
        <a:stretch>
          <a:fillRect/>
        </a:stretch>
      </xdr:blipFill>
      <xdr:spPr>
        <a:xfrm rot="0"/>
        <a:prstGeom prst="rect">
          <a:avLst/>
        </a:prstGeom>
      </xdr:spPr>
    </xdr:pic>
    <xdr:clientData/>
  </xdr:oneCellAnchor>
  <xdr:oneCellAnchor>
    <xdr:from>
      <xdr:col>1</xdr:col>
      <xdr:colOff>0</xdr:colOff>
      <xdr:row>34</xdr:row>
      <xdr:rowOff>0</xdr:rowOff>
    </xdr:from>
    <xdr:ext cx="714375" cy="714375"/>
    <xdr:pic>
      <xdr:nvPicPr>
        <xdr:cNvPr id="33" name="In-Memory image 35" descr="In-Memory image 35"/>
        <xdr:cNvPicPr>
          <a:picLocks noChangeAspect="1"/>
        </xdr:cNvPicPr>
      </xdr:nvPicPr>
      <xdr:blipFill>
        <a:blip xmlns:r="http://schemas.openxmlformats.org/officeDocument/2006/relationships" r:embed="rId33"/>
        <a:stretch>
          <a:fillRect/>
        </a:stretch>
      </xdr:blipFill>
      <xdr:spPr>
        <a:xfrm rot="0"/>
        <a:prstGeom prst="rect">
          <a:avLst/>
        </a:prstGeom>
      </xdr:spPr>
    </xdr:pic>
    <xdr:clientData/>
  </xdr:oneCellAnchor>
  <xdr:oneCellAnchor>
    <xdr:from>
      <xdr:col>1</xdr:col>
      <xdr:colOff>0</xdr:colOff>
      <xdr:row>35</xdr:row>
      <xdr:rowOff>0</xdr:rowOff>
    </xdr:from>
    <xdr:ext cx="714375" cy="714375"/>
    <xdr:pic>
      <xdr:nvPicPr>
        <xdr:cNvPr id="34" name="In-Memory image 36" descr="In-Memory image 36"/>
        <xdr:cNvPicPr>
          <a:picLocks noChangeAspect="1"/>
        </xdr:cNvPicPr>
      </xdr:nvPicPr>
      <xdr:blipFill>
        <a:blip xmlns:r="http://schemas.openxmlformats.org/officeDocument/2006/relationships" r:embed="rId34"/>
        <a:stretch>
          <a:fillRect/>
        </a:stretch>
      </xdr:blipFill>
      <xdr:spPr>
        <a:xfrm rot="0"/>
        <a:prstGeom prst="rect">
          <a:avLst/>
        </a:prstGeom>
      </xdr:spPr>
    </xdr:pic>
    <xdr:clientData/>
  </xdr:oneCellAnchor>
  <xdr:oneCellAnchor>
    <xdr:from>
      <xdr:col>1</xdr:col>
      <xdr:colOff>0</xdr:colOff>
      <xdr:row>36</xdr:row>
      <xdr:rowOff>0</xdr:rowOff>
    </xdr:from>
    <xdr:ext cx="714375" cy="714375"/>
    <xdr:pic>
      <xdr:nvPicPr>
        <xdr:cNvPr id="35" name="In-Memory image 37" descr="In-Memory image 37"/>
        <xdr:cNvPicPr>
          <a:picLocks noChangeAspect="1"/>
        </xdr:cNvPicPr>
      </xdr:nvPicPr>
      <xdr:blipFill>
        <a:blip xmlns:r="http://schemas.openxmlformats.org/officeDocument/2006/relationships" r:embed="rId35"/>
        <a:stretch>
          <a:fillRect/>
        </a:stretch>
      </xdr:blipFill>
      <xdr:spPr>
        <a:xfrm rot="0"/>
        <a:prstGeom prst="rect">
          <a:avLst/>
        </a:prstGeom>
      </xdr:spPr>
    </xdr:pic>
    <xdr:clientData/>
  </xdr:oneCellAnchor>
  <xdr:oneCellAnchor>
    <xdr:from>
      <xdr:col>1</xdr:col>
      <xdr:colOff>0</xdr:colOff>
      <xdr:row>37</xdr:row>
      <xdr:rowOff>0</xdr:rowOff>
    </xdr:from>
    <xdr:ext cx="714375" cy="714375"/>
    <xdr:pic>
      <xdr:nvPicPr>
        <xdr:cNvPr id="36" name="In-Memory image 38" descr="In-Memory image 38"/>
        <xdr:cNvPicPr>
          <a:picLocks noChangeAspect="1"/>
        </xdr:cNvPicPr>
      </xdr:nvPicPr>
      <xdr:blipFill>
        <a:blip xmlns:r="http://schemas.openxmlformats.org/officeDocument/2006/relationships" r:embed="rId36"/>
        <a:stretch>
          <a:fillRect/>
        </a:stretch>
      </xdr:blipFill>
      <xdr:spPr>
        <a:xfrm rot="0"/>
        <a:prstGeom prst="rect">
          <a:avLst/>
        </a:prstGeom>
      </xdr:spPr>
    </xdr:pic>
    <xdr:clientData/>
  </xdr:oneCellAnchor>
  <xdr:oneCellAnchor>
    <xdr:from>
      <xdr:col>1</xdr:col>
      <xdr:colOff>0</xdr:colOff>
      <xdr:row>38</xdr:row>
      <xdr:rowOff>0</xdr:rowOff>
    </xdr:from>
    <xdr:ext cx="714375" cy="714375"/>
    <xdr:pic>
      <xdr:nvPicPr>
        <xdr:cNvPr id="37" name="In-Memory image 39" descr="In-Memory image 39"/>
        <xdr:cNvPicPr>
          <a:picLocks noChangeAspect="1"/>
        </xdr:cNvPicPr>
      </xdr:nvPicPr>
      <xdr:blipFill>
        <a:blip xmlns:r="http://schemas.openxmlformats.org/officeDocument/2006/relationships" r:embed="rId37"/>
        <a:stretch>
          <a:fillRect/>
        </a:stretch>
      </xdr:blipFill>
      <xdr:spPr>
        <a:xfrm rot="0"/>
        <a:prstGeom prst="rect">
          <a:avLst/>
        </a:prstGeom>
      </xdr:spPr>
    </xdr:pic>
    <xdr:clientData/>
  </xdr:oneCellAnchor>
  <xdr:oneCellAnchor>
    <xdr:from>
      <xdr:col>1</xdr:col>
      <xdr:colOff>0</xdr:colOff>
      <xdr:row>39</xdr:row>
      <xdr:rowOff>0</xdr:rowOff>
    </xdr:from>
    <xdr:ext cx="714375" cy="714375"/>
    <xdr:pic>
      <xdr:nvPicPr>
        <xdr:cNvPr id="38" name="In-Memory image 40" descr="In-Memory image 40"/>
        <xdr:cNvPicPr>
          <a:picLocks noChangeAspect="1"/>
        </xdr:cNvPicPr>
      </xdr:nvPicPr>
      <xdr:blipFill>
        <a:blip xmlns:r="http://schemas.openxmlformats.org/officeDocument/2006/relationships" r:embed="rId38"/>
        <a:stretch>
          <a:fillRect/>
        </a:stretch>
      </xdr:blipFill>
      <xdr:spPr>
        <a:xfrm rot="0"/>
        <a:prstGeom prst="rect">
          <a:avLst/>
        </a:prstGeom>
      </xdr:spPr>
    </xdr:pic>
    <xdr:clientData/>
  </xdr:oneCellAnchor>
  <xdr:oneCellAnchor>
    <xdr:from>
      <xdr:col>1</xdr:col>
      <xdr:colOff>0</xdr:colOff>
      <xdr:row>40</xdr:row>
      <xdr:rowOff>0</xdr:rowOff>
    </xdr:from>
    <xdr:ext cx="714375" cy="714375"/>
    <xdr:pic>
      <xdr:nvPicPr>
        <xdr:cNvPr id="39" name="In-Memory image 41" descr="In-Memory image 41"/>
        <xdr:cNvPicPr>
          <a:picLocks noChangeAspect="1"/>
        </xdr:cNvPicPr>
      </xdr:nvPicPr>
      <xdr:blipFill>
        <a:blip xmlns:r="http://schemas.openxmlformats.org/officeDocument/2006/relationships" r:embed="rId39"/>
        <a:stretch>
          <a:fillRect/>
        </a:stretch>
      </xdr:blipFill>
      <xdr:spPr>
        <a:xfrm rot="0"/>
        <a:prstGeom prst="rect">
          <a:avLst/>
        </a:prstGeom>
      </xdr:spPr>
    </xdr:pic>
    <xdr:clientData/>
  </xdr:oneCellAnchor>
  <xdr:oneCellAnchor>
    <xdr:from>
      <xdr:col>1</xdr:col>
      <xdr:colOff>0</xdr:colOff>
      <xdr:row>41</xdr:row>
      <xdr:rowOff>0</xdr:rowOff>
    </xdr:from>
    <xdr:ext cx="714375" cy="714375"/>
    <xdr:pic>
      <xdr:nvPicPr>
        <xdr:cNvPr id="40" name="In-Memory image 42" descr="In-Memory image 42"/>
        <xdr:cNvPicPr>
          <a:picLocks noChangeAspect="1"/>
        </xdr:cNvPicPr>
      </xdr:nvPicPr>
      <xdr:blipFill>
        <a:blip xmlns:r="http://schemas.openxmlformats.org/officeDocument/2006/relationships" r:embed="rId40"/>
        <a:stretch>
          <a:fillRect/>
        </a:stretch>
      </xdr:blipFill>
      <xdr:spPr>
        <a:xfrm rot="0"/>
        <a:prstGeom prst="rect">
          <a:avLst/>
        </a:prstGeom>
      </xdr:spPr>
    </xdr:pic>
    <xdr:clientData/>
  </xdr:oneCellAnchor>
  <xdr:oneCellAnchor>
    <xdr:from>
      <xdr:col>1</xdr:col>
      <xdr:colOff>0</xdr:colOff>
      <xdr:row>42</xdr:row>
      <xdr:rowOff>0</xdr:rowOff>
    </xdr:from>
    <xdr:ext cx="714375" cy="714375"/>
    <xdr:pic>
      <xdr:nvPicPr>
        <xdr:cNvPr id="41" name="In-Memory image 43" descr="In-Memory image 43"/>
        <xdr:cNvPicPr>
          <a:picLocks noChangeAspect="1"/>
        </xdr:cNvPicPr>
      </xdr:nvPicPr>
      <xdr:blipFill>
        <a:blip xmlns:r="http://schemas.openxmlformats.org/officeDocument/2006/relationships" r:embed="rId41"/>
        <a:stretch>
          <a:fillRect/>
        </a:stretch>
      </xdr:blipFill>
      <xdr:spPr>
        <a:xfrm rot="0"/>
        <a:prstGeom prst="rect">
          <a:avLst/>
        </a:prstGeom>
      </xdr:spPr>
    </xdr:pic>
    <xdr:clientData/>
  </xdr:oneCellAnchor>
  <xdr:oneCellAnchor>
    <xdr:from>
      <xdr:col>1</xdr:col>
      <xdr:colOff>0</xdr:colOff>
      <xdr:row>43</xdr:row>
      <xdr:rowOff>0</xdr:rowOff>
    </xdr:from>
    <xdr:ext cx="714375" cy="714375"/>
    <xdr:pic>
      <xdr:nvPicPr>
        <xdr:cNvPr id="42" name="In-Memory image 44" descr="In-Memory image 44"/>
        <xdr:cNvPicPr>
          <a:picLocks noChangeAspect="1"/>
        </xdr:cNvPicPr>
      </xdr:nvPicPr>
      <xdr:blipFill>
        <a:blip xmlns:r="http://schemas.openxmlformats.org/officeDocument/2006/relationships" r:embed="rId42"/>
        <a:stretch>
          <a:fillRect/>
        </a:stretch>
      </xdr:blipFill>
      <xdr:spPr>
        <a:xfrm rot="0"/>
        <a:prstGeom prst="rect">
          <a:avLst/>
        </a:prstGeom>
      </xdr:spPr>
    </xdr:pic>
    <xdr:clientData/>
  </xdr:oneCellAnchor>
  <xdr:oneCellAnchor>
    <xdr:from>
      <xdr:col>1</xdr:col>
      <xdr:colOff>0</xdr:colOff>
      <xdr:row>44</xdr:row>
      <xdr:rowOff>0</xdr:rowOff>
    </xdr:from>
    <xdr:ext cx="714375" cy="714375"/>
    <xdr:pic>
      <xdr:nvPicPr>
        <xdr:cNvPr id="43" name="In-Memory image 45" descr="In-Memory image 45"/>
        <xdr:cNvPicPr>
          <a:picLocks noChangeAspect="1"/>
        </xdr:cNvPicPr>
      </xdr:nvPicPr>
      <xdr:blipFill>
        <a:blip xmlns:r="http://schemas.openxmlformats.org/officeDocument/2006/relationships" r:embed="rId43"/>
        <a:stretch>
          <a:fillRect/>
        </a:stretch>
      </xdr:blipFill>
      <xdr:spPr>
        <a:xfrm rot="0"/>
        <a:prstGeom prst="rect">
          <a:avLst/>
        </a:prstGeom>
      </xdr:spPr>
    </xdr:pic>
    <xdr:clientData/>
  </xdr:oneCellAnchor>
  <xdr:oneCellAnchor>
    <xdr:from>
      <xdr:col>1</xdr:col>
      <xdr:colOff>0</xdr:colOff>
      <xdr:row>45</xdr:row>
      <xdr:rowOff>0</xdr:rowOff>
    </xdr:from>
    <xdr:ext cx="714375" cy="714375"/>
    <xdr:pic>
      <xdr:nvPicPr>
        <xdr:cNvPr id="44" name="In-Memory image 46" descr="In-Memory image 46"/>
        <xdr:cNvPicPr>
          <a:picLocks noChangeAspect="1"/>
        </xdr:cNvPicPr>
      </xdr:nvPicPr>
      <xdr:blipFill>
        <a:blip xmlns:r="http://schemas.openxmlformats.org/officeDocument/2006/relationships" r:embed="rId44"/>
        <a:stretch>
          <a:fillRect/>
        </a:stretch>
      </xdr:blipFill>
      <xdr:spPr>
        <a:xfrm rot="0"/>
        <a:prstGeom prst="rect">
          <a:avLst/>
        </a:prstGeom>
      </xdr:spPr>
    </xdr:pic>
    <xdr:clientData/>
  </xdr:oneCellAnchor>
  <xdr:oneCellAnchor>
    <xdr:from>
      <xdr:col>1</xdr:col>
      <xdr:colOff>0</xdr:colOff>
      <xdr:row>46</xdr:row>
      <xdr:rowOff>0</xdr:rowOff>
    </xdr:from>
    <xdr:ext cx="714375" cy="714375"/>
    <xdr:pic>
      <xdr:nvPicPr>
        <xdr:cNvPr id="45" name="In-Memory image 47" descr="In-Memory image 47"/>
        <xdr:cNvPicPr>
          <a:picLocks noChangeAspect="1"/>
        </xdr:cNvPicPr>
      </xdr:nvPicPr>
      <xdr:blipFill>
        <a:blip xmlns:r="http://schemas.openxmlformats.org/officeDocument/2006/relationships" r:embed="rId45"/>
        <a:stretch>
          <a:fillRect/>
        </a:stretch>
      </xdr:blipFill>
      <xdr:spPr>
        <a:xfrm rot="0"/>
        <a:prstGeom prst="rect">
          <a:avLst/>
        </a:prstGeom>
      </xdr:spPr>
    </xdr:pic>
    <xdr:clientData/>
  </xdr:oneCellAnchor>
  <xdr:oneCellAnchor>
    <xdr:from>
      <xdr:col>1</xdr:col>
      <xdr:colOff>0</xdr:colOff>
      <xdr:row>47</xdr:row>
      <xdr:rowOff>0</xdr:rowOff>
    </xdr:from>
    <xdr:ext cx="714375" cy="714375"/>
    <xdr:pic>
      <xdr:nvPicPr>
        <xdr:cNvPr id="46" name="In-Memory image 48" descr="In-Memory image 48"/>
        <xdr:cNvPicPr>
          <a:picLocks noChangeAspect="1"/>
        </xdr:cNvPicPr>
      </xdr:nvPicPr>
      <xdr:blipFill>
        <a:blip xmlns:r="http://schemas.openxmlformats.org/officeDocument/2006/relationships" r:embed="rId46"/>
        <a:stretch>
          <a:fillRect/>
        </a:stretch>
      </xdr:blipFill>
      <xdr:spPr>
        <a:xfrm rot="0"/>
        <a:prstGeom prst="rect">
          <a:avLst/>
        </a:prstGeom>
      </xdr:spPr>
    </xdr:pic>
    <xdr:clientData/>
  </xdr:oneCellAnchor>
  <xdr:oneCellAnchor>
    <xdr:from>
      <xdr:col>1</xdr:col>
      <xdr:colOff>0</xdr:colOff>
      <xdr:row>48</xdr:row>
      <xdr:rowOff>0</xdr:rowOff>
    </xdr:from>
    <xdr:ext cx="714375" cy="714375"/>
    <xdr:pic>
      <xdr:nvPicPr>
        <xdr:cNvPr id="47" name="In-Memory image 49" descr="In-Memory image 49"/>
        <xdr:cNvPicPr>
          <a:picLocks noChangeAspect="1"/>
        </xdr:cNvPicPr>
      </xdr:nvPicPr>
      <xdr:blipFill>
        <a:blip xmlns:r="http://schemas.openxmlformats.org/officeDocument/2006/relationships" r:embed="rId47"/>
        <a:stretch>
          <a:fillRect/>
        </a:stretch>
      </xdr:blipFill>
      <xdr:spPr>
        <a:xfrm rot="0"/>
        <a:prstGeom prst="rect">
          <a:avLst/>
        </a:prstGeom>
      </xdr:spPr>
    </xdr:pic>
    <xdr:clientData/>
  </xdr:oneCellAnchor>
  <xdr:oneCellAnchor>
    <xdr:from>
      <xdr:col>1</xdr:col>
      <xdr:colOff>0</xdr:colOff>
      <xdr:row>49</xdr:row>
      <xdr:rowOff>0</xdr:rowOff>
    </xdr:from>
    <xdr:ext cx="714375" cy="714375"/>
    <xdr:pic>
      <xdr:nvPicPr>
        <xdr:cNvPr id="48" name="In-Memory image 50" descr="In-Memory image 50"/>
        <xdr:cNvPicPr>
          <a:picLocks noChangeAspect="1"/>
        </xdr:cNvPicPr>
      </xdr:nvPicPr>
      <xdr:blipFill>
        <a:blip xmlns:r="http://schemas.openxmlformats.org/officeDocument/2006/relationships" r:embed="rId48"/>
        <a:stretch>
          <a:fillRect/>
        </a:stretch>
      </xdr:blipFill>
      <xdr:spPr>
        <a:xfrm rot="0"/>
        <a:prstGeom prst="rect">
          <a:avLst/>
        </a:prstGeom>
      </xdr:spPr>
    </xdr:pic>
    <xdr:clientData/>
  </xdr:oneCellAnchor>
  <xdr:oneCellAnchor>
    <xdr:from>
      <xdr:col>1</xdr:col>
      <xdr:colOff>0</xdr:colOff>
      <xdr:row>50</xdr:row>
      <xdr:rowOff>0</xdr:rowOff>
    </xdr:from>
    <xdr:ext cx="714375" cy="714375"/>
    <xdr:pic>
      <xdr:nvPicPr>
        <xdr:cNvPr id="49" name="In-Memory image 51" descr="In-Memory image 51"/>
        <xdr:cNvPicPr>
          <a:picLocks noChangeAspect="1"/>
        </xdr:cNvPicPr>
      </xdr:nvPicPr>
      <xdr:blipFill>
        <a:blip xmlns:r="http://schemas.openxmlformats.org/officeDocument/2006/relationships" r:embed="rId49"/>
        <a:stretch>
          <a:fillRect/>
        </a:stretch>
      </xdr:blipFill>
      <xdr:spPr>
        <a:xfrm rot="0"/>
        <a:prstGeom prst="rect">
          <a:avLst/>
        </a:prstGeom>
      </xdr:spPr>
    </xdr:pic>
    <xdr:clientData/>
  </xdr:oneCellAnchor>
  <xdr:oneCellAnchor>
    <xdr:from>
      <xdr:col>1</xdr:col>
      <xdr:colOff>0</xdr:colOff>
      <xdr:row>51</xdr:row>
      <xdr:rowOff>0</xdr:rowOff>
    </xdr:from>
    <xdr:ext cx="714375" cy="714375"/>
    <xdr:pic>
      <xdr:nvPicPr>
        <xdr:cNvPr id="50" name="In-Memory image 52" descr="In-Memory image 52"/>
        <xdr:cNvPicPr>
          <a:picLocks noChangeAspect="1"/>
        </xdr:cNvPicPr>
      </xdr:nvPicPr>
      <xdr:blipFill>
        <a:blip xmlns:r="http://schemas.openxmlformats.org/officeDocument/2006/relationships" r:embed="rId50"/>
        <a:stretch>
          <a:fillRect/>
        </a:stretch>
      </xdr:blipFill>
      <xdr:spPr>
        <a:xfrm rot="0"/>
        <a:prstGeom prst="rect">
          <a:avLst/>
        </a:prstGeom>
      </xdr:spPr>
    </xdr:pic>
    <xdr:clientData/>
  </xdr:oneCellAnchor>
  <xdr:oneCellAnchor>
    <xdr:from>
      <xdr:col>1</xdr:col>
      <xdr:colOff>0</xdr:colOff>
      <xdr:row>52</xdr:row>
      <xdr:rowOff>0</xdr:rowOff>
    </xdr:from>
    <xdr:ext cx="714375" cy="714375"/>
    <xdr:pic>
      <xdr:nvPicPr>
        <xdr:cNvPr id="51" name="In-Memory image 53" descr="In-Memory image 53"/>
        <xdr:cNvPicPr>
          <a:picLocks noChangeAspect="1"/>
        </xdr:cNvPicPr>
      </xdr:nvPicPr>
      <xdr:blipFill>
        <a:blip xmlns:r="http://schemas.openxmlformats.org/officeDocument/2006/relationships" r:embed="rId51"/>
        <a:stretch>
          <a:fillRect/>
        </a:stretch>
      </xdr:blipFill>
      <xdr:spPr>
        <a:xfrm rot="0"/>
        <a:prstGeom prst="rect">
          <a:avLst/>
        </a:prstGeom>
      </xdr:spPr>
    </xdr:pic>
    <xdr:clientData/>
  </xdr:oneCellAnchor>
  <xdr:oneCellAnchor>
    <xdr:from>
      <xdr:col>1</xdr:col>
      <xdr:colOff>0</xdr:colOff>
      <xdr:row>53</xdr:row>
      <xdr:rowOff>0</xdr:rowOff>
    </xdr:from>
    <xdr:ext cx="714375" cy="714375"/>
    <xdr:pic>
      <xdr:nvPicPr>
        <xdr:cNvPr id="52" name="In-Memory image 54" descr="In-Memory image 54"/>
        <xdr:cNvPicPr>
          <a:picLocks noChangeAspect="1"/>
        </xdr:cNvPicPr>
      </xdr:nvPicPr>
      <xdr:blipFill>
        <a:blip xmlns:r="http://schemas.openxmlformats.org/officeDocument/2006/relationships" r:embed="rId52"/>
        <a:stretch>
          <a:fillRect/>
        </a:stretch>
      </xdr:blipFill>
      <xdr:spPr>
        <a:xfrm rot="0"/>
        <a:prstGeom prst="rect">
          <a:avLst/>
        </a:prstGeom>
      </xdr:spPr>
    </xdr:pic>
    <xdr:clientData/>
  </xdr:oneCellAnchor>
  <xdr:oneCellAnchor>
    <xdr:from>
      <xdr:col>1</xdr:col>
      <xdr:colOff>0</xdr:colOff>
      <xdr:row>54</xdr:row>
      <xdr:rowOff>0</xdr:rowOff>
    </xdr:from>
    <xdr:ext cx="714375" cy="714375"/>
    <xdr:pic>
      <xdr:nvPicPr>
        <xdr:cNvPr id="53" name="In-Memory image 55" descr="In-Memory image 55"/>
        <xdr:cNvPicPr>
          <a:picLocks noChangeAspect="1"/>
        </xdr:cNvPicPr>
      </xdr:nvPicPr>
      <xdr:blipFill>
        <a:blip xmlns:r="http://schemas.openxmlformats.org/officeDocument/2006/relationships" r:embed="rId53"/>
        <a:stretch>
          <a:fillRect/>
        </a:stretch>
      </xdr:blipFill>
      <xdr:spPr>
        <a:xfrm rot="0"/>
        <a:prstGeom prst="rect">
          <a:avLst/>
        </a:prstGeom>
      </xdr:spPr>
    </xdr:pic>
    <xdr:clientData/>
  </xdr:oneCellAnchor>
  <xdr:oneCellAnchor>
    <xdr:from>
      <xdr:col>1</xdr:col>
      <xdr:colOff>0</xdr:colOff>
      <xdr:row>55</xdr:row>
      <xdr:rowOff>0</xdr:rowOff>
    </xdr:from>
    <xdr:ext cx="714375" cy="714375"/>
    <xdr:pic>
      <xdr:nvPicPr>
        <xdr:cNvPr id="54" name="In-Memory image 56" descr="In-Memory image 56"/>
        <xdr:cNvPicPr>
          <a:picLocks noChangeAspect="1"/>
        </xdr:cNvPicPr>
      </xdr:nvPicPr>
      <xdr:blipFill>
        <a:blip xmlns:r="http://schemas.openxmlformats.org/officeDocument/2006/relationships" r:embed="rId54"/>
        <a:stretch>
          <a:fillRect/>
        </a:stretch>
      </xdr:blipFill>
      <xdr:spPr>
        <a:xfrm rot="0"/>
        <a:prstGeom prst="rect">
          <a:avLst/>
        </a:prstGeom>
      </xdr:spPr>
    </xdr:pic>
    <xdr:clientData/>
  </xdr:oneCellAnchor>
  <xdr:oneCellAnchor>
    <xdr:from>
      <xdr:col>1</xdr:col>
      <xdr:colOff>0</xdr:colOff>
      <xdr:row>56</xdr:row>
      <xdr:rowOff>0</xdr:rowOff>
    </xdr:from>
    <xdr:ext cx="714375" cy="714375"/>
    <xdr:pic>
      <xdr:nvPicPr>
        <xdr:cNvPr id="55" name="In-Memory image 57" descr="In-Memory image 57"/>
        <xdr:cNvPicPr>
          <a:picLocks noChangeAspect="1"/>
        </xdr:cNvPicPr>
      </xdr:nvPicPr>
      <xdr:blipFill>
        <a:blip xmlns:r="http://schemas.openxmlformats.org/officeDocument/2006/relationships" r:embed="rId55"/>
        <a:stretch>
          <a:fillRect/>
        </a:stretch>
      </xdr:blipFill>
      <xdr:spPr>
        <a:xfrm rot="0"/>
        <a:prstGeom prst="rect">
          <a:avLst/>
        </a:prstGeom>
      </xdr:spPr>
    </xdr:pic>
    <xdr:clientData/>
  </xdr:oneCellAnchor>
  <xdr:oneCellAnchor>
    <xdr:from>
      <xdr:col>1</xdr:col>
      <xdr:colOff>0</xdr:colOff>
      <xdr:row>57</xdr:row>
      <xdr:rowOff>0</xdr:rowOff>
    </xdr:from>
    <xdr:ext cx="714375" cy="714375"/>
    <xdr:pic>
      <xdr:nvPicPr>
        <xdr:cNvPr id="56" name="In-Memory image 58" descr="In-Memory image 58"/>
        <xdr:cNvPicPr>
          <a:picLocks noChangeAspect="1"/>
        </xdr:cNvPicPr>
      </xdr:nvPicPr>
      <xdr:blipFill>
        <a:blip xmlns:r="http://schemas.openxmlformats.org/officeDocument/2006/relationships" r:embed="rId56"/>
        <a:stretch>
          <a:fillRect/>
        </a:stretch>
      </xdr:blipFill>
      <xdr:spPr>
        <a:xfrm rot="0"/>
        <a:prstGeom prst="rect">
          <a:avLst/>
        </a:prstGeom>
      </xdr:spPr>
    </xdr:pic>
    <xdr:clientData/>
  </xdr:oneCellAnchor>
  <xdr:oneCellAnchor>
    <xdr:from>
      <xdr:col>1</xdr:col>
      <xdr:colOff>0</xdr:colOff>
      <xdr:row>58</xdr:row>
      <xdr:rowOff>0</xdr:rowOff>
    </xdr:from>
    <xdr:ext cx="714375" cy="714375"/>
    <xdr:pic>
      <xdr:nvPicPr>
        <xdr:cNvPr id="57" name="In-Memory image 59" descr="In-Memory image 59"/>
        <xdr:cNvPicPr>
          <a:picLocks noChangeAspect="1"/>
        </xdr:cNvPicPr>
      </xdr:nvPicPr>
      <xdr:blipFill>
        <a:blip xmlns:r="http://schemas.openxmlformats.org/officeDocument/2006/relationships" r:embed="rId57"/>
        <a:stretch>
          <a:fillRect/>
        </a:stretch>
      </xdr:blipFill>
      <xdr:spPr>
        <a:xfrm rot="0"/>
        <a:prstGeom prst="rect">
          <a:avLst/>
        </a:prstGeom>
      </xdr:spPr>
    </xdr:pic>
    <xdr:clientData/>
  </xdr:oneCellAnchor>
  <xdr:oneCellAnchor>
    <xdr:from>
      <xdr:col>1</xdr:col>
      <xdr:colOff>0</xdr:colOff>
      <xdr:row>59</xdr:row>
      <xdr:rowOff>0</xdr:rowOff>
    </xdr:from>
    <xdr:ext cx="714375" cy="714375"/>
    <xdr:pic>
      <xdr:nvPicPr>
        <xdr:cNvPr id="58" name="In-Memory image 60" descr="In-Memory image 60"/>
        <xdr:cNvPicPr>
          <a:picLocks noChangeAspect="1"/>
        </xdr:cNvPicPr>
      </xdr:nvPicPr>
      <xdr:blipFill>
        <a:blip xmlns:r="http://schemas.openxmlformats.org/officeDocument/2006/relationships" r:embed="rId58"/>
        <a:stretch>
          <a:fillRect/>
        </a:stretch>
      </xdr:blipFill>
      <xdr:spPr>
        <a:xfrm rot="0"/>
        <a:prstGeom prst="rect">
          <a:avLst/>
        </a:prstGeom>
      </xdr:spPr>
    </xdr:pic>
    <xdr:clientData/>
  </xdr:oneCellAnchor>
  <xdr:oneCellAnchor>
    <xdr:from>
      <xdr:col>1</xdr:col>
      <xdr:colOff>0</xdr:colOff>
      <xdr:row>60</xdr:row>
      <xdr:rowOff>0</xdr:rowOff>
    </xdr:from>
    <xdr:ext cx="714375" cy="714375"/>
    <xdr:pic>
      <xdr:nvPicPr>
        <xdr:cNvPr id="59" name="In-Memory image 61" descr="In-Memory image 61"/>
        <xdr:cNvPicPr>
          <a:picLocks noChangeAspect="1"/>
        </xdr:cNvPicPr>
      </xdr:nvPicPr>
      <xdr:blipFill>
        <a:blip xmlns:r="http://schemas.openxmlformats.org/officeDocument/2006/relationships" r:embed="rId59"/>
        <a:stretch>
          <a:fillRect/>
        </a:stretch>
      </xdr:blipFill>
      <xdr:spPr>
        <a:xfrm rot="0"/>
        <a:prstGeom prst="rect">
          <a:avLst/>
        </a:prstGeom>
      </xdr:spPr>
    </xdr:pic>
    <xdr:clientData/>
  </xdr:oneCellAnchor>
  <xdr:oneCellAnchor>
    <xdr:from>
      <xdr:col>1</xdr:col>
      <xdr:colOff>0</xdr:colOff>
      <xdr:row>61</xdr:row>
      <xdr:rowOff>0</xdr:rowOff>
    </xdr:from>
    <xdr:ext cx="714375" cy="714375"/>
    <xdr:pic>
      <xdr:nvPicPr>
        <xdr:cNvPr id="60" name="In-Memory image 62" descr="In-Memory image 62"/>
        <xdr:cNvPicPr>
          <a:picLocks noChangeAspect="1"/>
        </xdr:cNvPicPr>
      </xdr:nvPicPr>
      <xdr:blipFill>
        <a:blip xmlns:r="http://schemas.openxmlformats.org/officeDocument/2006/relationships" r:embed="rId60"/>
        <a:stretch>
          <a:fillRect/>
        </a:stretch>
      </xdr:blipFill>
      <xdr:spPr>
        <a:xfrm rot="0"/>
        <a:prstGeom prst="rect">
          <a:avLst/>
        </a:prstGeom>
      </xdr:spPr>
    </xdr:pic>
    <xdr:clientData/>
  </xdr:oneCellAnchor>
  <xdr:oneCellAnchor>
    <xdr:from>
      <xdr:col>1</xdr:col>
      <xdr:colOff>0</xdr:colOff>
      <xdr:row>62</xdr:row>
      <xdr:rowOff>0</xdr:rowOff>
    </xdr:from>
    <xdr:ext cx="714375" cy="714375"/>
    <xdr:pic>
      <xdr:nvPicPr>
        <xdr:cNvPr id="61" name="In-Memory image 63" descr="In-Memory image 63"/>
        <xdr:cNvPicPr>
          <a:picLocks noChangeAspect="1"/>
        </xdr:cNvPicPr>
      </xdr:nvPicPr>
      <xdr:blipFill>
        <a:blip xmlns:r="http://schemas.openxmlformats.org/officeDocument/2006/relationships" r:embed="rId61"/>
        <a:stretch>
          <a:fillRect/>
        </a:stretch>
      </xdr:blipFill>
      <xdr:spPr>
        <a:xfrm rot="0"/>
        <a:prstGeom prst="rect">
          <a:avLst/>
        </a:prstGeom>
      </xdr:spPr>
    </xdr:pic>
    <xdr:clientData/>
  </xdr:oneCellAnchor>
  <xdr:oneCellAnchor>
    <xdr:from>
      <xdr:col>1</xdr:col>
      <xdr:colOff>0</xdr:colOff>
      <xdr:row>63</xdr:row>
      <xdr:rowOff>0</xdr:rowOff>
    </xdr:from>
    <xdr:ext cx="714375" cy="714375"/>
    <xdr:pic>
      <xdr:nvPicPr>
        <xdr:cNvPr id="62" name="In-Memory image 64" descr="In-Memory image 64"/>
        <xdr:cNvPicPr>
          <a:picLocks noChangeAspect="1"/>
        </xdr:cNvPicPr>
      </xdr:nvPicPr>
      <xdr:blipFill>
        <a:blip xmlns:r="http://schemas.openxmlformats.org/officeDocument/2006/relationships" r:embed="rId62"/>
        <a:stretch>
          <a:fillRect/>
        </a:stretch>
      </xdr:blipFill>
      <xdr:spPr>
        <a:xfrm rot="0"/>
        <a:prstGeom prst="rect">
          <a:avLst/>
        </a:prstGeom>
      </xdr:spPr>
    </xdr:pic>
    <xdr:clientData/>
  </xdr:oneCellAnchor>
  <xdr:oneCellAnchor>
    <xdr:from>
      <xdr:col>1</xdr:col>
      <xdr:colOff>0</xdr:colOff>
      <xdr:row>64</xdr:row>
      <xdr:rowOff>0</xdr:rowOff>
    </xdr:from>
    <xdr:ext cx="714375" cy="714375"/>
    <xdr:pic>
      <xdr:nvPicPr>
        <xdr:cNvPr id="63" name="In-Memory image 65" descr="In-Memory image 65"/>
        <xdr:cNvPicPr>
          <a:picLocks noChangeAspect="1"/>
        </xdr:cNvPicPr>
      </xdr:nvPicPr>
      <xdr:blipFill>
        <a:blip xmlns:r="http://schemas.openxmlformats.org/officeDocument/2006/relationships" r:embed="rId63"/>
        <a:stretch>
          <a:fillRect/>
        </a:stretch>
      </xdr:blipFill>
      <xdr:spPr>
        <a:xfrm rot="0"/>
        <a:prstGeom prst="rect">
          <a:avLst/>
        </a:prstGeom>
      </xdr:spPr>
    </xdr:pic>
    <xdr:clientData/>
  </xdr:oneCellAnchor>
  <xdr:oneCellAnchor>
    <xdr:from>
      <xdr:col>1</xdr:col>
      <xdr:colOff>0</xdr:colOff>
      <xdr:row>65</xdr:row>
      <xdr:rowOff>0</xdr:rowOff>
    </xdr:from>
    <xdr:ext cx="714375" cy="714375"/>
    <xdr:pic>
      <xdr:nvPicPr>
        <xdr:cNvPr id="64" name="In-Memory image 66" descr="In-Memory image 66"/>
        <xdr:cNvPicPr>
          <a:picLocks noChangeAspect="1"/>
        </xdr:cNvPicPr>
      </xdr:nvPicPr>
      <xdr:blipFill>
        <a:blip xmlns:r="http://schemas.openxmlformats.org/officeDocument/2006/relationships" r:embed="rId64"/>
        <a:stretch>
          <a:fillRect/>
        </a:stretch>
      </xdr:blipFill>
      <xdr:spPr>
        <a:xfrm rot="0"/>
        <a:prstGeom prst="rect">
          <a:avLst/>
        </a:prstGeom>
      </xdr:spPr>
    </xdr:pic>
    <xdr:clientData/>
  </xdr:oneCellAnchor>
  <xdr:oneCellAnchor>
    <xdr:from>
      <xdr:col>1</xdr:col>
      <xdr:colOff>0</xdr:colOff>
      <xdr:row>66</xdr:row>
      <xdr:rowOff>0</xdr:rowOff>
    </xdr:from>
    <xdr:ext cx="714375" cy="714375"/>
    <xdr:pic>
      <xdr:nvPicPr>
        <xdr:cNvPr id="65" name="In-Memory image 67" descr="In-Memory image 67"/>
        <xdr:cNvPicPr>
          <a:picLocks noChangeAspect="1"/>
        </xdr:cNvPicPr>
      </xdr:nvPicPr>
      <xdr:blipFill>
        <a:blip xmlns:r="http://schemas.openxmlformats.org/officeDocument/2006/relationships" r:embed="rId65"/>
        <a:stretch>
          <a:fillRect/>
        </a:stretch>
      </xdr:blipFill>
      <xdr:spPr>
        <a:xfrm rot="0"/>
        <a:prstGeom prst="rect">
          <a:avLst/>
        </a:prstGeom>
      </xdr:spPr>
    </xdr:pic>
    <xdr:clientData/>
  </xdr:oneCellAnchor>
  <xdr:oneCellAnchor>
    <xdr:from>
      <xdr:col>1</xdr:col>
      <xdr:colOff>0</xdr:colOff>
      <xdr:row>67</xdr:row>
      <xdr:rowOff>0</xdr:rowOff>
    </xdr:from>
    <xdr:ext cx="714375" cy="714375"/>
    <xdr:pic>
      <xdr:nvPicPr>
        <xdr:cNvPr id="66" name="In-Memory image 68" descr="In-Memory image 68"/>
        <xdr:cNvPicPr>
          <a:picLocks noChangeAspect="1"/>
        </xdr:cNvPicPr>
      </xdr:nvPicPr>
      <xdr:blipFill>
        <a:blip xmlns:r="http://schemas.openxmlformats.org/officeDocument/2006/relationships" r:embed="rId66"/>
        <a:stretch>
          <a:fillRect/>
        </a:stretch>
      </xdr:blipFill>
      <xdr:spPr>
        <a:xfrm rot="0"/>
        <a:prstGeom prst="rect">
          <a:avLst/>
        </a:prstGeom>
      </xdr:spPr>
    </xdr:pic>
    <xdr:clientData/>
  </xdr:oneCellAnchor>
  <xdr:oneCellAnchor>
    <xdr:from>
      <xdr:col>1</xdr:col>
      <xdr:colOff>0</xdr:colOff>
      <xdr:row>68</xdr:row>
      <xdr:rowOff>0</xdr:rowOff>
    </xdr:from>
    <xdr:ext cx="714375" cy="714375"/>
    <xdr:pic>
      <xdr:nvPicPr>
        <xdr:cNvPr id="67" name="In-Memory image 69" descr="In-Memory image 69"/>
        <xdr:cNvPicPr>
          <a:picLocks noChangeAspect="1"/>
        </xdr:cNvPicPr>
      </xdr:nvPicPr>
      <xdr:blipFill>
        <a:blip xmlns:r="http://schemas.openxmlformats.org/officeDocument/2006/relationships" r:embed="rId67"/>
        <a:stretch>
          <a:fillRect/>
        </a:stretch>
      </xdr:blipFill>
      <xdr:spPr>
        <a:xfrm rot="0"/>
        <a:prstGeom prst="rect">
          <a:avLst/>
        </a:prstGeom>
      </xdr:spPr>
    </xdr:pic>
    <xdr:clientData/>
  </xdr:oneCellAnchor>
  <xdr:oneCellAnchor>
    <xdr:from>
      <xdr:col>1</xdr:col>
      <xdr:colOff>0</xdr:colOff>
      <xdr:row>69</xdr:row>
      <xdr:rowOff>0</xdr:rowOff>
    </xdr:from>
    <xdr:ext cx="714375" cy="714375"/>
    <xdr:pic>
      <xdr:nvPicPr>
        <xdr:cNvPr id="68" name="In-Memory image 70" descr="In-Memory image 70"/>
        <xdr:cNvPicPr>
          <a:picLocks noChangeAspect="1"/>
        </xdr:cNvPicPr>
      </xdr:nvPicPr>
      <xdr:blipFill>
        <a:blip xmlns:r="http://schemas.openxmlformats.org/officeDocument/2006/relationships" r:embed="rId68"/>
        <a:stretch>
          <a:fillRect/>
        </a:stretch>
      </xdr:blipFill>
      <xdr:spPr>
        <a:xfrm rot="0"/>
        <a:prstGeom prst="rect">
          <a:avLst/>
        </a:prstGeom>
      </xdr:spPr>
    </xdr:pic>
    <xdr:clientData/>
  </xdr:oneCellAnchor>
  <xdr:oneCellAnchor>
    <xdr:from>
      <xdr:col>1</xdr:col>
      <xdr:colOff>0</xdr:colOff>
      <xdr:row>70</xdr:row>
      <xdr:rowOff>0</xdr:rowOff>
    </xdr:from>
    <xdr:ext cx="714375" cy="714375"/>
    <xdr:pic>
      <xdr:nvPicPr>
        <xdr:cNvPr id="69" name="In-Memory image 71" descr="In-Memory image 71"/>
        <xdr:cNvPicPr>
          <a:picLocks noChangeAspect="1"/>
        </xdr:cNvPicPr>
      </xdr:nvPicPr>
      <xdr:blipFill>
        <a:blip xmlns:r="http://schemas.openxmlformats.org/officeDocument/2006/relationships" r:embed="rId69"/>
        <a:stretch>
          <a:fillRect/>
        </a:stretch>
      </xdr:blipFill>
      <xdr:spPr>
        <a:xfrm rot="0"/>
        <a:prstGeom prst="rect">
          <a:avLst/>
        </a:prstGeom>
      </xdr:spPr>
    </xdr:pic>
    <xdr:clientData/>
  </xdr:oneCellAnchor>
  <xdr:oneCellAnchor>
    <xdr:from>
      <xdr:col>1</xdr:col>
      <xdr:colOff>0</xdr:colOff>
      <xdr:row>71</xdr:row>
      <xdr:rowOff>0</xdr:rowOff>
    </xdr:from>
    <xdr:ext cx="714375" cy="714375"/>
    <xdr:pic>
      <xdr:nvPicPr>
        <xdr:cNvPr id="70" name="In-Memory image 72" descr="In-Memory image 72"/>
        <xdr:cNvPicPr>
          <a:picLocks noChangeAspect="1"/>
        </xdr:cNvPicPr>
      </xdr:nvPicPr>
      <xdr:blipFill>
        <a:blip xmlns:r="http://schemas.openxmlformats.org/officeDocument/2006/relationships" r:embed="rId70"/>
        <a:stretch>
          <a:fillRect/>
        </a:stretch>
      </xdr:blipFill>
      <xdr:spPr>
        <a:xfrm rot="0"/>
        <a:prstGeom prst="rect">
          <a:avLst/>
        </a:prstGeom>
      </xdr:spPr>
    </xdr:pic>
    <xdr:clientData/>
  </xdr:oneCellAnchor>
  <xdr:oneCellAnchor>
    <xdr:from>
      <xdr:col>1</xdr:col>
      <xdr:colOff>0</xdr:colOff>
      <xdr:row>72</xdr:row>
      <xdr:rowOff>0</xdr:rowOff>
    </xdr:from>
    <xdr:ext cx="714375" cy="714375"/>
    <xdr:pic>
      <xdr:nvPicPr>
        <xdr:cNvPr id="71" name="In-Memory image 73" descr="In-Memory image 73"/>
        <xdr:cNvPicPr>
          <a:picLocks noChangeAspect="1"/>
        </xdr:cNvPicPr>
      </xdr:nvPicPr>
      <xdr:blipFill>
        <a:blip xmlns:r="http://schemas.openxmlformats.org/officeDocument/2006/relationships" r:embed="rId71"/>
        <a:stretch>
          <a:fillRect/>
        </a:stretch>
      </xdr:blipFill>
      <xdr:spPr>
        <a:xfrm rot="0"/>
        <a:prstGeom prst="rect">
          <a:avLst/>
        </a:prstGeom>
      </xdr:spPr>
    </xdr:pic>
    <xdr:clientData/>
  </xdr:oneCellAnchor>
  <xdr:oneCellAnchor>
    <xdr:from>
      <xdr:col>1</xdr:col>
      <xdr:colOff>0</xdr:colOff>
      <xdr:row>73</xdr:row>
      <xdr:rowOff>0</xdr:rowOff>
    </xdr:from>
    <xdr:ext cx="714375" cy="714375"/>
    <xdr:pic>
      <xdr:nvPicPr>
        <xdr:cNvPr id="72" name="In-Memory image 74" descr="In-Memory image 74"/>
        <xdr:cNvPicPr>
          <a:picLocks noChangeAspect="1"/>
        </xdr:cNvPicPr>
      </xdr:nvPicPr>
      <xdr:blipFill>
        <a:blip xmlns:r="http://schemas.openxmlformats.org/officeDocument/2006/relationships" r:embed="rId72"/>
        <a:stretch>
          <a:fillRect/>
        </a:stretch>
      </xdr:blipFill>
      <xdr:spPr>
        <a:xfrm rot="0"/>
        <a:prstGeom prst="rect">
          <a:avLst/>
        </a:prstGeom>
      </xdr:spPr>
    </xdr:pic>
    <xdr:clientData/>
  </xdr:oneCellAnchor>
  <xdr:oneCellAnchor>
    <xdr:from>
      <xdr:col>1</xdr:col>
      <xdr:colOff>0</xdr:colOff>
      <xdr:row>74</xdr:row>
      <xdr:rowOff>0</xdr:rowOff>
    </xdr:from>
    <xdr:ext cx="714375" cy="714375"/>
    <xdr:pic>
      <xdr:nvPicPr>
        <xdr:cNvPr id="73" name="In-Memory image 75" descr="In-Memory image 75"/>
        <xdr:cNvPicPr>
          <a:picLocks noChangeAspect="1"/>
        </xdr:cNvPicPr>
      </xdr:nvPicPr>
      <xdr:blipFill>
        <a:blip xmlns:r="http://schemas.openxmlformats.org/officeDocument/2006/relationships" r:embed="rId73"/>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
</file>

<file path=xl/worksheets/_rels/sheet11.xml.rels><?xml version="1.0" encoding="UTF-8" standalone="yes"?>
<Relationships xmlns="http://schemas.openxmlformats.org/package/2006/relationships"/>
</file>

<file path=xl/worksheets/_rels/sheet12.xml.rels><?xml version="1.0" encoding="UTF-8" standalone="yes"?>
<Relationships xmlns="http://schemas.openxmlformats.org/package/2006/relationships"/>
</file>

<file path=xl/worksheets/_rels/sheet13.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_hyperlink_1" Type="http://schemas.openxmlformats.org/officeDocument/2006/relationships/hyperlink" Target="https://www.instagram.com/p/BuxAgg8nt7N/" TargetMode="External"/><Relationship Id="rId_hyperlink_2" Type="http://schemas.openxmlformats.org/officeDocument/2006/relationships/hyperlink" Target="https://scontent.xx.fbcdn.net/v/t51.2885-15/53014211_2269775723245085_312284773427850534_n.jpg?_nc_cat=108&amp;_nc_oc=AQmOBE1v3Xj8Q0Y2ktnCBLnZAFplWqavG6Twp1nkvpSv0liqHhHkn-1Gp5-8vJrJetE&amp;_nc_ht=scontent.xx&amp;oh=6d672434183ec095f8df3a1ff2ab040b&amp;oe=5DBAFFE1" TargetMode="External"/><Relationship Id="rId_hyperlink_3" Type="http://schemas.openxmlformats.org/officeDocument/2006/relationships/hyperlink" Target="https://www.instagram.com/p/BuxAnBEn6p9/" TargetMode="External"/><Relationship Id="rId_hyperlink_4" Type="http://schemas.openxmlformats.org/officeDocument/2006/relationships/hyperlink" Target="https://scontent.xx.fbcdn.net/v/t51.2885-15/52818311_561497557688688_2067548959416969583_n.jpg?_nc_cat=100&amp;_nc_oc=AQnO89GT7PD4PY0oe5YK8S-fQvkvOi8CkYb2JwjdY_dTP26_xZDX-CBK7ZavAvEGr_Y&amp;_nc_ht=scontent.xx&amp;oh=58cc084756daae15241d6c797af3a248&amp;oe=5DBDC344" TargetMode="External"/><Relationship Id="rId_hyperlink_5" Type="http://schemas.openxmlformats.org/officeDocument/2006/relationships/hyperlink" Target="https://www.instagram.com/p/BuxAtgLHEc4/" TargetMode="External"/><Relationship Id="rId_hyperlink_6" Type="http://schemas.openxmlformats.org/officeDocument/2006/relationships/hyperlink" Target="https://scontent.xx.fbcdn.net/v/t51.2885-15/52173640_2284834578444034_242966253880481204_n.jpg?_nc_cat=103&amp;_nc_oc=AQmDLe30h1g5wBmLHYmrJEIglcvaxpTrZJIOGIN-uXmucgu5qlznYjxLmg4ZgdmyoAY&amp;_nc_ht=scontent.xx&amp;oh=2dfea517343ca2a8a19cca337275610b&amp;oe=5DB576C4" TargetMode="External"/><Relationship Id="rId_hyperlink_7" Type="http://schemas.openxmlformats.org/officeDocument/2006/relationships/hyperlink" Target="https://www.instagram.com/p/Bu7SNYSHsFH/" TargetMode="External"/><Relationship Id="rId_hyperlink_8" Type="http://schemas.openxmlformats.org/officeDocument/2006/relationships/hyperlink" Target="https://scontent.xx.fbcdn.net/v/t51.2885-15/52977754_2019463045020255_5461323119810577948_n.jpg?_nc_cat=104&amp;_nc_oc=AQn6z2uVOR8LwystETMtr_RisSxWVjpfHLV4v2lfpzs_ZT5bqcSNorNQIc_z55E65U8&amp;_nc_ht=scontent.xx&amp;oh=98282d6bd1466b7a1aba43d3c23d3a80&amp;oe=5DB57048" TargetMode="External"/><Relationship Id="rId_hyperlink_9" Type="http://schemas.openxmlformats.org/officeDocument/2006/relationships/hyperlink" Target="https://www.instagram.com/p/Bu7SPb3ngll/" TargetMode="External"/><Relationship Id="rId_hyperlink_10" Type="http://schemas.openxmlformats.org/officeDocument/2006/relationships/hyperlink" Target="https://scontent.xx.fbcdn.net/v/t51.2885-15/53293052_2303080936381026_5799623862700309225_n.jpg?_nc_cat=104&amp;_nc_oc=AQnnyUm8lrhSIqV9OI8UyXE0Q70cm7YzVnSq12RZdHYV-Vzd7rrNHmtVsL9BRhhK38o&amp;_nc_ht=scontent.xx&amp;oh=2909d7cb3423e859538afaac5582c23b&amp;oe=5DB9938C" TargetMode="External"/><Relationship Id="rId_hyperlink_11" Type="http://schemas.openxmlformats.org/officeDocument/2006/relationships/hyperlink" Target="https://www.instagram.com/p/Bu7SR7BHH7i/" TargetMode="External"/><Relationship Id="rId_hyperlink_12" Type="http://schemas.openxmlformats.org/officeDocument/2006/relationships/hyperlink" Target="https://scontent.xx.fbcdn.net/v/t51.2885-15/52989783_124958238639301_5935562589336934107_n.jpg?_nc_cat=102&amp;_nc_oc=AQl-0_vow14DxvPHdtwugSt5Rwm2uoC1BUu6_9C19_ikxfFT6xEDAPVe8yhUU5jCtQc&amp;_nc_ht=scontent.xx&amp;oh=eb32a7135acca8feee889ab97d707c04&amp;oe=5DB5860D" TargetMode="External"/><Relationship Id="rId_hyperlink_13" Type="http://schemas.openxmlformats.org/officeDocument/2006/relationships/hyperlink" Target="https://www.instagram.com/p/Bu98-8LHxT6/" TargetMode="External"/><Relationship Id="rId_hyperlink_14" Type="http://schemas.openxmlformats.org/officeDocument/2006/relationships/hyperlink" Target="https://scontent.xx.fbcdn.net/v/t51.2885-15/54247524_475201549682848_6070492483912110662_n.jpg?_nc_cat=102&amp;_nc_oc=AQnoWU1KR16t0-LqtFYQtLK8HM3GnztQ3fjZm-MQ9uQcAFoxUt14wj_jOBFjmX3J3yI&amp;_nc_ht=scontent.xx&amp;oh=9ff523513d1a76d7191c8c78d0d1da3b&amp;oe=5D7EFDCD" TargetMode="External"/><Relationship Id="rId_hyperlink_15" Type="http://schemas.openxmlformats.org/officeDocument/2006/relationships/hyperlink" Target="https://www.instagram.com/p/BvAS33MHj-w/" TargetMode="External"/><Relationship Id="rId_hyperlink_16" Type="http://schemas.openxmlformats.org/officeDocument/2006/relationships/hyperlink" Target="https://scontent.xx.fbcdn.net/v/t51.2885-15/52851242_797982730575708_5842111867247090149_n.jpg?_nc_cat=100&amp;_nc_oc=AQlYJDPD9Rjm1_USl784MQSGio2i-0bdqyp6_inNcOPdCzwhzgaoWwfYUbbnecWMtDo&amp;_nc_ht=scontent.xx&amp;oh=8e8ce0e138872371ae42f9385308f9df&amp;oe=5DB4CCD6" TargetMode="External"/><Relationship Id="rId_hyperlink_17" Type="http://schemas.openxmlformats.org/officeDocument/2006/relationships/hyperlink" Target="https://www.instagram.com/p/BvKknEdnpfI/" TargetMode="External"/><Relationship Id="rId_hyperlink_18" Type="http://schemas.openxmlformats.org/officeDocument/2006/relationships/hyperlink" Target="https://scontent.xx.fbcdn.net/v/t51.2885-15/53430096_482137378987098_8006392735055713820_n.jpg?_nc_cat=107&amp;_nc_oc=AQll1qGild2IxaWA20Wqduh0PTbLGgxleWo0J19hhT5r8IE7bLLyRxZDOiMAJ1iSWXc&amp;_nc_ht=scontent.xx&amp;oh=25cc66c155f80ac11f6b6373259462f0&amp;oe=5D8236AA" TargetMode="External"/><Relationship Id="rId_hyperlink_19" Type="http://schemas.openxmlformats.org/officeDocument/2006/relationships/hyperlink" Target="https://www.instagram.com/p/BvNOlUjnI0b/" TargetMode="External"/><Relationship Id="rId_hyperlink_20" Type="http://schemas.openxmlformats.org/officeDocument/2006/relationships/hyperlink" Target="https://scontent.xx.fbcdn.net/v/t51.2885-15/53009040_411747819587294_7270515154284419025_n.jpg?_nc_cat=108&amp;_nc_oc=AQmjBI56ALccJbSfbshFZuWJCChsEiIohMTlImnXcARIGbG_jaKClB4REqsg8EsH90I&amp;_nc_ht=scontent.xx&amp;oh=32cf0438ac7121d4bed371762d801ece&amp;oe=5D7A9C38" TargetMode="External"/><Relationship Id="rId_hyperlink_21" Type="http://schemas.openxmlformats.org/officeDocument/2006/relationships/hyperlink" Target="https://www.instagram.com/p/BvP1BZxnSHy/" TargetMode="External"/><Relationship Id="rId_hyperlink_22" Type="http://schemas.openxmlformats.org/officeDocument/2006/relationships/hyperlink" Target="https://scontent.xx.fbcdn.net/v/t51.2885-15/54247491_312049822841359_8117807975259235455_n.jpg?_nc_cat=103&amp;_nc_oc=AQmGUTPML06NotGZvVlSxbC-ExH4Q1qILpMFRg9R9rawwTvaPEUJmKFknZmDR4KZSow&amp;_nc_ht=scontent.xx&amp;oh=c7b5063ab4cd36f1bef09983e75c5145&amp;oe=5DC52929" TargetMode="External"/><Relationship Id="rId_hyperlink_23" Type="http://schemas.openxmlformats.org/officeDocument/2006/relationships/hyperlink" Target="https://www.instagram.com/p/BvVBEldnUNV/" TargetMode="External"/><Relationship Id="rId_hyperlink_24" Type="http://schemas.openxmlformats.org/officeDocument/2006/relationships/hyperlink" Target="https://scontent.xx.fbcdn.net/v/t51.2885-15/53968689_128122248314327_270087085301231217_n.jpg?_nc_cat=100&amp;_nc_oc=AQnhYHE8A8FNA553_XPJYEQ2BRbObeFW9Gy3Mn6TABZkLNTyuWtjOp4Wf6b9iyt9sUQ&amp;_nc_ht=scontent.xx&amp;oh=81468df2dbe6d5417d93237ddb21dbda&amp;oe=5DB7DF78" TargetMode="External"/><Relationship Id="rId_hyperlink_25" Type="http://schemas.openxmlformats.org/officeDocument/2006/relationships/hyperlink" Target="https://www.instagram.com/p/BvfWU_ln6XQ/" TargetMode="External"/><Relationship Id="rId_hyperlink_26" Type="http://schemas.openxmlformats.org/officeDocument/2006/relationships/hyperlink" Target="https://scontent.xx.fbcdn.net/v/t51.2885-15/54237214_158027175209450_6655340019442150914_n.jpg?_nc_cat=106&amp;_nc_oc=AQmh4ROWV9oA0O8D_eK6wiLN7xl3aL0DFqocfMMM3QCW4V6O0-qUlF9bdhfFJFaISC8&amp;_nc_ht=scontent.xx&amp;oh=a4eac63d0e6c1b4859d0b267de9ce6b7&amp;oe=5DB83DF7" TargetMode="External"/><Relationship Id="rId_hyperlink_27" Type="http://schemas.openxmlformats.org/officeDocument/2006/relationships/hyperlink" Target="https://www.instagram.com/p/BvfWXvrn7B2/" TargetMode="External"/><Relationship Id="rId_hyperlink_28" Type="http://schemas.openxmlformats.org/officeDocument/2006/relationships/hyperlink" Target="https://scontent.xx.fbcdn.net/v/t51.2885-15/56171762_2349094025123268_4893624067590274221_n.jpg?_nc_cat=105&amp;_nc_oc=AQnqajAAiahK8-UeSpmnuFqlAo4jNL4-VN-2rFj1jthIhS7o9MuzODOfgWZsBtbhpIY&amp;_nc_ht=scontent.xx&amp;oh=16bd1cd6442d522e7a4d1598655202a2&amp;oe=5DC6F236" TargetMode="External"/><Relationship Id="rId_hyperlink_29" Type="http://schemas.openxmlformats.org/officeDocument/2006/relationships/hyperlink" Target="https://www.instagram.com/p/BvfYYxXnkht/" TargetMode="External"/><Relationship Id="rId_hyperlink_30" Type="http://schemas.openxmlformats.org/officeDocument/2006/relationships/hyperlink" Target="https://scontent.xx.fbcdn.net/v/t51.2885-15/54732513_422557575185252_6072594527085675432_n.jpg?_nc_cat=103&amp;_nc_oc=AQkR2YPovM7tznh0Usr6H2_r_LHfa_wlpxb-hqjzajn4Qfff1kOVlen20fn95SqiYuM&amp;_nc_ht=scontent.xx&amp;oh=e1ff4dc39f4848f1e53d31247e9eb72d&amp;oe=5DBB3147" TargetMode="External"/><Relationship Id="rId_hyperlink_31" Type="http://schemas.openxmlformats.org/officeDocument/2006/relationships/hyperlink" Target="https://www.instagram.com/p/BvhxpIUHMc-/" TargetMode="External"/><Relationship Id="rId_hyperlink_32" Type="http://schemas.openxmlformats.org/officeDocument/2006/relationships/hyperlink" Target="https://scontent.xx.fbcdn.net/v/t51.2885-15/53759553_2234637586599532_2810511859472023031_n.jpg?_nc_cat=102&amp;_nc_oc=AQllbrq6ZR3-axCOyUHl8lHCAfCBlhrD8WRlxS8BUA5nzRrKPLfSFisefVChCRfcrkQ&amp;_nc_ht=scontent.xx&amp;oh=2b28ce405fbf097bf5b090941c8456be&amp;oe=5DBF92FA" TargetMode="External"/><Relationship Id="rId_hyperlink_33" Type="http://schemas.openxmlformats.org/officeDocument/2006/relationships/hyperlink" Target="https://www.instagram.com/p/BvnFsGaFhci/" TargetMode="External"/><Relationship Id="rId_hyperlink_34" Type="http://schemas.openxmlformats.org/officeDocument/2006/relationships/hyperlink" Target="https://scontent.xx.fbcdn.net/v/t51.2885-15/54447227_333731990613893_8584063271545121899_n.jpg?_nc_cat=102&amp;_nc_oc=AQmicfmg9AmSRrdHfaRqIxgGlK68SqJ1cAHJr82Z9_XX_bJkI8ratdeS0kwFlhO_PDM&amp;_nc_ht=scontent.xx&amp;oh=2f833999263468426fb7f8e6a736f7e8&amp;oe=5DB1A15A" TargetMode="External"/><Relationship Id="rId_hyperlink_35" Type="http://schemas.openxmlformats.org/officeDocument/2006/relationships/hyperlink" Target="https://www.instagram.com/p/BvzcQjynQDn/" TargetMode="External"/><Relationship Id="rId_hyperlink_36" Type="http://schemas.openxmlformats.org/officeDocument/2006/relationships/hyperlink" Target="https://scontent.xx.fbcdn.net/v/t51.2885-15/56622635_2308542362736016_2344548390614618203_n.jpg?_nc_cat=109&amp;_nc_oc=AQnC2RWbNabZNynY9Fdq_c03x5kAkHwE8Oric7QDoh_pxnA9NJN6NyJr1Luv46NBgcY&amp;_nc_ht=scontent.xx&amp;oh=160f950b655bdef1bf6da5bab7d191ea&amp;oe=5D829004" TargetMode="External"/><Relationship Id="rId_hyperlink_37" Type="http://schemas.openxmlformats.org/officeDocument/2006/relationships/hyperlink" Target="https://www.instagram.com/p/BvzcTCvno01/" TargetMode="External"/><Relationship Id="rId_hyperlink_38" Type="http://schemas.openxmlformats.org/officeDocument/2006/relationships/hyperlink" Target="https://scontent.xx.fbcdn.net/v/t51.2885-15/54247989_372570706922938_6571765031811284044_n.jpg?_nc_cat=107&amp;_nc_oc=AQnV6ifSakAK2yvRFacM516W40QluD97schq5y7RHzMpW41DlPdkiVHz-vqP5Lm3wAo&amp;_nc_ht=scontent.xx&amp;oh=dc4f908da64b9bdcee20580e0cba53fa&amp;oe=5DAE12A2" TargetMode="External"/><Relationship Id="rId_hyperlink_39" Type="http://schemas.openxmlformats.org/officeDocument/2006/relationships/hyperlink" Target="https://www.instagram.com/p/BvzcZtqHNaZ/" TargetMode="External"/><Relationship Id="rId_hyperlink_40" Type="http://schemas.openxmlformats.org/officeDocument/2006/relationships/hyperlink" Target="https://scontent.xx.fbcdn.net/v/t51.2885-15/54514072_558622481314172_2976220254430544465_n.jpg?_nc_cat=105&amp;_nc_oc=AQl81aTpMDWV0B44YMeVxygg9XLZY24eZ1JZIho841ioxcdi2FF3Am52RkWX8IZjU7w&amp;_nc_ht=scontent.xx&amp;oh=76dab2dbf4b2fa6a2d0ab59782763294&amp;oe=5D7CD323" TargetMode="External"/><Relationship Id="rId_hyperlink_41" Type="http://schemas.openxmlformats.org/officeDocument/2006/relationships/hyperlink" Target="https://www.instagram.com/p/Bv2U5Oon58Z/" TargetMode="External"/><Relationship Id="rId_hyperlink_42" Type="http://schemas.openxmlformats.org/officeDocument/2006/relationships/hyperlink" Target="https://scontent.xx.fbcdn.net/v/t51.2885-15/54457921_290859055144485_7831223369659237580_n.jpg?_nc_cat=103&amp;_nc_oc=AQmQR3jQb52-XhrYRunlH44w4aPdfNdyelf7z39Aj_1ke8xs9-uoKw04-Gn_KndmId0&amp;_nc_ht=scontent.xx&amp;oh=709166e1f02795b33fa3b34d346fba87&amp;oe=5DC1AE70" TargetMode="External"/><Relationship Id="rId_hyperlink_43" Type="http://schemas.openxmlformats.org/officeDocument/2006/relationships/hyperlink" Target="https://www.instagram.com/p/Bv2U8vBHn12/" TargetMode="External"/><Relationship Id="rId_hyperlink_44" Type="http://schemas.openxmlformats.org/officeDocument/2006/relationships/hyperlink" Target="https://scontent.xx.fbcdn.net/v/t51.2885-15/54731743_2030827987015630_7016830392919842893_n.jpg?_nc_cat=106&amp;_nc_oc=AQmoIzvspYZ975wQqxYIwA_UPhjb36Cl0RDDvrrNASnOaEk1X4GGDjrKIJkdFtEReXw&amp;_nc_ht=scontent.xx&amp;oh=e66b33829bb222f181cc4bf685c7b2da&amp;oe=5D7E9638" TargetMode="External"/><Relationship Id="rId_hyperlink_45" Type="http://schemas.openxmlformats.org/officeDocument/2006/relationships/hyperlink" Target="https://www.instagram.com/p/Bv2U_KHno5B/" TargetMode="External"/><Relationship Id="rId_hyperlink_46" Type="http://schemas.openxmlformats.org/officeDocument/2006/relationships/hyperlink" Target="https://scontent.xx.fbcdn.net/v/t51.2885-15/53303655_652448861870112_9074007190843040233_n.jpg?_nc_cat=104&amp;_nc_oc=AQlqcA4Wzwxtocj8p-FxfGt6_gf2pLrya2TyIofesJfxy30B5JV_cnJ9wRD4XWGgmwc&amp;_nc_ht=scontent.xx&amp;oh=1270871dd12a14a0e0495337a0c47fa6&amp;oe=5DC020DE" TargetMode="External"/><Relationship Id="rId_hyperlink_47" Type="http://schemas.openxmlformats.org/officeDocument/2006/relationships/hyperlink" Target="https://www.instagram.com/p/Bv68MlknsuN/" TargetMode="External"/><Relationship Id="rId_hyperlink_48" Type="http://schemas.openxmlformats.org/officeDocument/2006/relationships/hyperlink" Target="https://scontent.xx.fbcdn.net/v/t51.2885-15/55919286_268746610678653_8489433049483622398_n.jpg?_nc_cat=109&amp;_nc_oc=AQmyCkxu7uI8hr9VXJWOddgOg4nCgq78V6ONcLbmPouhLyBn0G-LKQPaQ575F8aFtxs&amp;_nc_ht=scontent.xx&amp;oh=53e09582478b5682fad38805383315ce&amp;oe=5D8501B5" TargetMode="External"/><Relationship Id="rId_hyperlink_49" Type="http://schemas.openxmlformats.org/officeDocument/2006/relationships/hyperlink" Target="https://www.instagram.com/p/Bv68Qk3Hjnk/" TargetMode="External"/><Relationship Id="rId_hyperlink_50" Type="http://schemas.openxmlformats.org/officeDocument/2006/relationships/hyperlink" Target="https://scontent.xx.fbcdn.net/v/t51.2885-15/56532486_355315455081386_5028457589088403648_n.jpg?_nc_cat=100&amp;_nc_oc=AQm7ZoZq3jQIgy15ZMYUeSAWYtuxUrXDTmLFbc_FbtiNvGOtatsv5LXINGel4pTesug&amp;_nc_ht=scontent.xx&amp;oh=7136920d10b7507c716d51e34791c5bc&amp;oe=5DC56EC6" TargetMode="External"/><Relationship Id="rId_hyperlink_51" Type="http://schemas.openxmlformats.org/officeDocument/2006/relationships/hyperlink" Target="https://www.instagram.com/p/Bv68TYMHGen/" TargetMode="External"/><Relationship Id="rId_hyperlink_52" Type="http://schemas.openxmlformats.org/officeDocument/2006/relationships/hyperlink" Target="https://scontent.xx.fbcdn.net/v/t51.2885-15/54277719_386220781971021_5355554279873609392_n.jpg?_nc_cat=105&amp;_nc_oc=AQlvYhdzo2gX4K7l0Rp-bXrrtAIyW-_Ux4BOGOHhx51-aOT0zRWDPZ8AIBx-nfepOXE&amp;_nc_ht=scontent.xx&amp;oh=e16e86dfa0162b139e875d7265227da8&amp;oe=5D7960D8" TargetMode="External"/><Relationship Id="rId_hyperlink_53" Type="http://schemas.openxmlformats.org/officeDocument/2006/relationships/hyperlink" Target="https://www.instagram.com/p/BwAw0BHno6i/" TargetMode="External"/><Relationship Id="rId_hyperlink_54" Type="http://schemas.openxmlformats.org/officeDocument/2006/relationships/hyperlink" Target="https://scontent.xx.fbcdn.net/v/t51.2885-15/54731865_1020839644768329_2775440721742547639_n.jpg?_nc_cat=101&amp;_nc_oc=AQmp-fSFtg7tbFSHnCZD98PcO-rW1uL0p6uz6d4MxTCSRndT7cvUBi-qh8DqnNYdg7U&amp;_nc_ht=scontent.xx&amp;oh=97ea2b6983dbab77b2d3eeb028500d3f&amp;oe=5D7F50D1" TargetMode="External"/><Relationship Id="rId_hyperlink_55" Type="http://schemas.openxmlformats.org/officeDocument/2006/relationships/hyperlink" Target="https://www.instagram.com/p/BwAw2HbH2UR/" TargetMode="External"/><Relationship Id="rId_hyperlink_56" Type="http://schemas.openxmlformats.org/officeDocument/2006/relationships/hyperlink" Target="https://scontent.xx.fbcdn.net/v/t51.2885-15/54512689_130608091347205_8013568707141414857_n.jpg?_nc_cat=108&amp;_nc_oc=AQlfd-RiUApOXX_WUL_VYowd-CkTXbKncJdWMLQLh58QVqmbAt5ZKb44r9IDCF4i-bk&amp;_nc_ht=scontent.xx&amp;oh=22638640a702f291ba47a97133050f8a&amp;oe=5D81C0A5" TargetMode="External"/><Relationship Id="rId_hyperlink_57" Type="http://schemas.openxmlformats.org/officeDocument/2006/relationships/hyperlink" Target="https://www.instagram.com/p/BwAw4kCHBDG/" TargetMode="External"/><Relationship Id="rId_hyperlink_58" Type="http://schemas.openxmlformats.org/officeDocument/2006/relationships/hyperlink" Target="https://scontent.xx.fbcdn.net/v/t51.2885-15/56249809_595865837582969_5854352982927974161_n.jpg?_nc_cat=104&amp;_nc_oc=AQkyZU4PaLFmjwCP476i1aQxZYzDdL26qkuEve8Nmq9DRLw81XZ4J1CKp8N8dyIr6r8&amp;_nc_ht=scontent.xx&amp;oh=ceeb14c1057a46e16b2e8ad672c61f71&amp;oe=5DBC4A68" TargetMode="External"/><Relationship Id="rId_hyperlink_59" Type="http://schemas.openxmlformats.org/officeDocument/2006/relationships/hyperlink" Target="https://www.instagram.com/p/BwDUsqxHwbH/" TargetMode="External"/><Relationship Id="rId_hyperlink_60" Type="http://schemas.openxmlformats.org/officeDocument/2006/relationships/hyperlink" Target="https://scontent.xx.fbcdn.net/v/t51.2885-15/56862497_2376836519265241_4208416455716103700_n.jpg?_nc_cat=107&amp;_nc_oc=AQlN2qdo6QVvEPM8Nrmb0OYeaQ3km3dMiqAPdp2p5ts1QGkO0AMx5g9k3P_HRWH2Wjs&amp;_nc_ht=scontent.xx&amp;oh=0841c376e13ae0e8dd58e802274b93cd&amp;oe=5DBF887A" TargetMode="External"/><Relationship Id="rId_hyperlink_61" Type="http://schemas.openxmlformats.org/officeDocument/2006/relationships/hyperlink" Target="https://www.instagram.com/p/BwDUuzFn4F6/" TargetMode="External"/><Relationship Id="rId_hyperlink_62" Type="http://schemas.openxmlformats.org/officeDocument/2006/relationships/hyperlink" Target="https://scontent.xx.fbcdn.net/v/t51.2885-15/56598279_378805856044743_5026892554784945174_n.jpg?_nc_cat=103&amp;_nc_oc=AQmRdpwYWITzRd4zFgtq_WwT9qT93RLWbpytX1lrgh3hlAt34W_0SulcaGatD-r00tA&amp;_nc_ht=scontent.xx&amp;oh=8f83571a62cbef843b284251b2e23dc0&amp;oe=5DBF3C4E" TargetMode="External"/><Relationship Id="rId_hyperlink_63" Type="http://schemas.openxmlformats.org/officeDocument/2006/relationships/hyperlink" Target="https://www.instagram.com/p/BwDUwySnziU/" TargetMode="External"/><Relationship Id="rId_hyperlink_64" Type="http://schemas.openxmlformats.org/officeDocument/2006/relationships/hyperlink" Target="https://scontent.xx.fbcdn.net/v/t51.2885-15/55912194_429909757763251_5224490264770193836_n.jpg?_nc_cat=100&amp;_nc_oc=AQlcg8secjOLA_l5Bhd2ohX9-mNupe62WO6p0WJIRaeliA31tTkuOrDCQ64aly-GzHc&amp;_nc_ht=scontent.xx&amp;oh=0cd972e7ff6e3aa420a825a7eadbc24b&amp;oe=5DB2275B" TargetMode="External"/><Relationship Id="rId_hyperlink_65" Type="http://schemas.openxmlformats.org/officeDocument/2006/relationships/hyperlink" Target="https://www.instagram.com/p/BwVX6BMH9GF/" TargetMode="External"/><Relationship Id="rId_hyperlink_66" Type="http://schemas.openxmlformats.org/officeDocument/2006/relationships/hyperlink" Target="https://scontent.xx.fbcdn.net/v/t51.2885-15/56974012_170896900491251_2385187655548861233_n.jpg?_nc_cat=100&amp;_nc_oc=AQmqiJIO2c8Cagt4BmvkAMcKr_fz7Gyi2ZXNqEK9CDxskfpdjo1stOufdWgGCNIWsXw&amp;_nc_ht=scontent.xx&amp;oh=4139f27afa2543fb950aa11033217e0f&amp;oe=5DB5CF1A" TargetMode="External"/><Relationship Id="rId_hyperlink_67" Type="http://schemas.openxmlformats.org/officeDocument/2006/relationships/hyperlink" Target="https://www.instagram.com/p/BwYESdLnqPo/" TargetMode="External"/><Relationship Id="rId_hyperlink_68" Type="http://schemas.openxmlformats.org/officeDocument/2006/relationships/hyperlink" Target="https://scontent.xx.fbcdn.net/v/t51.2885-15/56800929_174735530180675_1912324342968265447_n.jpg?_nc_cat=108&amp;_nc_oc=AQl6sMSNYHQjdrC_hBeqy9aPn3e1LOzIPR0Q2IgJgBElgvbwg_RiKKM3_BlDILRWKTA&amp;_nc_ht=scontent.xx&amp;oh=6bf806422e134eddfa2a83bb1cc4fe26&amp;oe=5D81A8F9" TargetMode="External"/><Relationship Id="rId_hyperlink_69" Type="http://schemas.openxmlformats.org/officeDocument/2006/relationships/hyperlink" Target="https://www.instagram.com/p/BwZ4VgZnVnq/" TargetMode="External"/><Relationship Id="rId_hyperlink_70" Type="http://schemas.openxmlformats.org/officeDocument/2006/relationships/hyperlink" Target="https://scontent.xx.fbcdn.net/v/t51.2885-15/56226309_2065627077073215_7073806306008265313_n.jpg?_nc_cat=108&amp;_nc_oc=AQlbYybsqS1aSeAEw8yV5RW0MQu2IolynN6aPWjjsfTjR98b0PP1ECGX6O5sep1woQ8&amp;_nc_ht=scontent.xx&amp;oh=58c6fb2a5e2a6df490ab6a7c7fdf01a1&amp;oe=5DB806D5" TargetMode="External"/><Relationship Id="rId_hyperlink_71" Type="http://schemas.openxmlformats.org/officeDocument/2006/relationships/hyperlink" Target="https://www.instagram.com/p/BwkaTl0njvu/" TargetMode="External"/><Relationship Id="rId_hyperlink_72" Type="http://schemas.openxmlformats.org/officeDocument/2006/relationships/hyperlink" Target="https://scontent.xx.fbcdn.net/v/t51.2885-15/57343622_332394987448024_2805545551388420362_n.jpg?_nc_cat=102&amp;_nc_oc=AQlSKlPCZc75LMO4qmpYHuo7Iu139hx2bxNFIeIGesiSJgrEBMt8h61lTnZB_6sJTa4&amp;_nc_ht=scontent.xx&amp;oh=36856e6d556dff52aea9c4e5900f77f9&amp;oe=5DBB0839" TargetMode="External"/><Relationship Id="rId_hyperlink_73" Type="http://schemas.openxmlformats.org/officeDocument/2006/relationships/hyperlink" Target="https://www.instagram.com/p/BwnimoIHeOU/" TargetMode="External"/><Relationship Id="rId_hyperlink_74" Type="http://schemas.openxmlformats.org/officeDocument/2006/relationships/hyperlink" Target="https://scontent.xx.fbcdn.net/v/t51.2885-15/56751357_131989494573381_9037699056267960927_n.jpg?_nc_cat=101&amp;_nc_oc=AQmI4hvQmEnXmww-3y3mPcCEC_bkdx1tKdxM1nVJmxt1EuY6XwQJ2zMq9JY_1kC1qPA&amp;_nc_ht=scontent.xx&amp;oh=4f3dbbeb626dd95273fd75ce0828f4e8&amp;oe=5DB88B9E" TargetMode="External"/><Relationship Id="rId_hyperlink_75" Type="http://schemas.openxmlformats.org/officeDocument/2006/relationships/hyperlink" Target="https://www.instagram.com/p/Bwp9UDBH5g5/" TargetMode="External"/><Relationship Id="rId_hyperlink_76" Type="http://schemas.openxmlformats.org/officeDocument/2006/relationships/hyperlink" Target="https://scontent.xx.fbcdn.net/v/t51.2885-15/56161416_806547449738246_9053495135779574769_n.jpg?_nc_cat=111&amp;_nc_oc=AQmAB178p0os9D1HtvLORCV7LI_l_5-Yc96USAlxSMZgqIfE-ceEE0XTPr02oXU4TAc&amp;_nc_ht=scontent.xx&amp;oh=6b17306e9d7411f667b57706198d2d3a&amp;oe=5DC3C9AE" TargetMode="External"/><Relationship Id="rId_hyperlink_77" Type="http://schemas.openxmlformats.org/officeDocument/2006/relationships/hyperlink" Target="https://www.instagram.com/p/BxQissInEZI/" TargetMode="External"/><Relationship Id="rId_hyperlink_78" Type="http://schemas.openxmlformats.org/officeDocument/2006/relationships/hyperlink" Target="https://scontent.xx.fbcdn.net/v/t51.2885-15/60077541_2292383787692994_5903003576714943988_n.jpg?_nc_cat=111&amp;_nc_oc=AQn6xZvQVdzRO-ahp651laGjaWfP21bQNfJI8MujilLWBYymxKD0IwNy2NvqBfu6jr8&amp;_nc_ht=scontent.xx&amp;oh=979a121d3fddd0605bb6ef478aebc9d7&amp;oe=5DC187E6" TargetMode="External"/><Relationship Id="rId_hyperlink_79" Type="http://schemas.openxmlformats.org/officeDocument/2006/relationships/hyperlink" Target="https://www.instagram.com/p/BxQivSHH0qs/" TargetMode="External"/><Relationship Id="rId_hyperlink_80" Type="http://schemas.openxmlformats.org/officeDocument/2006/relationships/hyperlink" Target="https://scontent.xx.fbcdn.net/v/t51.2885-15/58409593_820764508307610_3308552963766636709_n.jpg?_nc_cat=109&amp;_nc_oc=AQmi5EKIsMBSF07-dG5QGwAOtVvr6-ko-ok0v3_gcdHOhn3W-TXHl6dR3iiK5m6jw-k&amp;_nc_ht=scontent.xx&amp;oh=2264608cff839aa5c46e8a262e4182cc&amp;oe=5DAD7A2E" TargetMode="External"/><Relationship Id="rId_hyperlink_81" Type="http://schemas.openxmlformats.org/officeDocument/2006/relationships/hyperlink" Target="https://www.instagram.com/p/BxQixlCn4Xs/" TargetMode="External"/><Relationship Id="rId_hyperlink_82" Type="http://schemas.openxmlformats.org/officeDocument/2006/relationships/hyperlink" Target="https://scontent.xx.fbcdn.net/v/t51.2885-15/60304966_1220282921481125_5353004601098786928_n.jpg?_nc_cat=106&amp;_nc_oc=AQlzabIsFGe444Xu0RUf0YBvpdJc-Mm_ymUezikkTKAgtzHLbDpz9y_XRpYk2dpAuxg&amp;_nc_ht=scontent.xx&amp;oh=25f493d36432f01991760b32bdbec174&amp;oe=5D8069BA" TargetMode="External"/><Relationship Id="rId_hyperlink_83" Type="http://schemas.openxmlformats.org/officeDocument/2006/relationships/hyperlink" Target="https://www.instagram.com/p/BxTB8aLHWtf/" TargetMode="External"/><Relationship Id="rId_hyperlink_84" Type="http://schemas.openxmlformats.org/officeDocument/2006/relationships/hyperlink" Target="https://scontent.xx.fbcdn.net/v/t51.2885-15/59587028_446712656095415_63020482831497357_n.jpg?_nc_cat=100&amp;_nc_oc=AQmad34LA5HnyXyx3TSoDvlrwuksyYKQudai90tocLNb_azkDsZAuU2LL61edUMancA&amp;_nc_ht=scontent.xx&amp;oh=803cbafffb153fe8c7ed39815904a7fc&amp;oe=5DB66E05" TargetMode="External"/><Relationship Id="rId_hyperlink_85" Type="http://schemas.openxmlformats.org/officeDocument/2006/relationships/hyperlink" Target="https://www.instagram.com/p/BxTB-4OHaH7/" TargetMode="External"/><Relationship Id="rId_hyperlink_86" Type="http://schemas.openxmlformats.org/officeDocument/2006/relationships/hyperlink" Target="https://scontent.xx.fbcdn.net/v/t51.2885-15/60158528_349765705728823_2032653478281256266_n.jpg?_nc_cat=100&amp;_nc_oc=AQnl7kQv3m7gPtoqznXaNKAwvB_7_curxeq6ss8iBzy_OjHmD9tF98mU69eJHUF-Y3A&amp;_nc_ht=scontent.xx&amp;oh=4fac67205be707dcd47f0202ee8331ce&amp;oe=5D836427" TargetMode="External"/><Relationship Id="rId_hyperlink_87" Type="http://schemas.openxmlformats.org/officeDocument/2006/relationships/hyperlink" Target="https://www.instagram.com/p/BxTCCpZnpxA/" TargetMode="External"/><Relationship Id="rId_hyperlink_88" Type="http://schemas.openxmlformats.org/officeDocument/2006/relationships/hyperlink" Target="https://scontent.xx.fbcdn.net/v/t51.2885-15/56848283_383221202524745_2882500193977165741_n.jpg?_nc_cat=107&amp;_nc_oc=AQnYZ1X2f7f9LfI4f04hHbUpbmH5fVmg8z38SCevi2FleXutilv2Y5IrPQdgoIWDzg0&amp;_nc_ht=scontent.xx&amp;oh=030008b687a2cd524e02af9e6519943d&amp;oe=5DBB3FAE" TargetMode="External"/><Relationship Id="rId_hyperlink_89" Type="http://schemas.openxmlformats.org/officeDocument/2006/relationships/hyperlink" Target="https://www.instagram.com/p/BxXdtVmn2K0/" TargetMode="External"/><Relationship Id="rId_hyperlink_90" Type="http://schemas.openxmlformats.org/officeDocument/2006/relationships/hyperlink" Target="https://scontent.xx.fbcdn.net/v/t51.2885-15/60362014_135091374267431_1501759584007098157_n.jpg?_nc_cat=103&amp;_nc_oc=AQnCUUSgTOkbAf8m6qy787Bm3Di-tr_A1i73xrBC1CMl4nNQF0n4453LdkVKbsc59Us&amp;_nc_ht=scontent.xx&amp;oh=cbc635922a3701ecd947f114a3f66971&amp;oe=5D828A02" TargetMode="External"/><Relationship Id="rId_hyperlink_91" Type="http://schemas.openxmlformats.org/officeDocument/2006/relationships/hyperlink" Target="https://www.instagram.com/p/Bxa3AHbHAg9/" TargetMode="External"/><Relationship Id="rId_hyperlink_92" Type="http://schemas.openxmlformats.org/officeDocument/2006/relationships/hyperlink" Target="https://scontent.xx.fbcdn.net/v/t51.2885-15/60168844_2272639402801437_2607761684765812744_n.jpg?_nc_cat=100&amp;_nc_oc=AQm0-4khEVL0EHo0LomSQzlGmKpzeLT9vQOFAsj5IoGfWEua2aL-vaJHDlXWYO6xAYI&amp;_nc_ht=scontent.xx&amp;oh=4e17953af3fcc6daeede2476f98915f3&amp;oe=5DB86307" TargetMode="External"/><Relationship Id="rId_hyperlink_93" Type="http://schemas.openxmlformats.org/officeDocument/2006/relationships/hyperlink" Target="https://www.instagram.com/p/Bxf_NSbh7JF/" TargetMode="External"/><Relationship Id="rId_hyperlink_94" Type="http://schemas.openxmlformats.org/officeDocument/2006/relationships/hyperlink" Target="https://scontent.xx.fbcdn.net/v/t51.2885-15/59562722_165745564442837_3326054579091902463_n.jpg?_nc_cat=102&amp;_nc_oc=AQk2Dc9fVJZLxgDEKA6gMnioKW-vX3bpyw5luqll0OvjKigZ-qvoQqVEoG8s2dUNZC4&amp;_nc_ht=scontent.xx&amp;oh=26367cc938cc90e045cbfc06f22c72c6&amp;oe=5DBD4507" TargetMode="External"/><Relationship Id="rId_hyperlink_95" Type="http://schemas.openxmlformats.org/officeDocument/2006/relationships/hyperlink" Target="https://www.instagram.com/p/BxlN9BcBdOk/" TargetMode="External"/><Relationship Id="rId_hyperlink_96" Type="http://schemas.openxmlformats.org/officeDocument/2006/relationships/hyperlink" Target="https://scontent.xx.fbcdn.net/v/t51.2885-15/59710276_404978433424440_360509984460984520_n.jpg?_nc_cat=106&amp;_nc_oc=AQkp-TXjWDf8u-Jv9oaVSnxVLOfR2JI5r-w0SOnucgdTZ-H8PowSs3szE8nDSh1IH_8&amp;_nc_ht=scontent.xx&amp;oh=aba10446544e03981788283cb33d2dee&amp;oe=5DBDD1EE" TargetMode="External"/><Relationship Id="rId_hyperlink_97" Type="http://schemas.openxmlformats.org/officeDocument/2006/relationships/hyperlink" Target="https://www.instagram.com/p/BxlOBb1BWUs/" TargetMode="External"/><Relationship Id="rId_hyperlink_98" Type="http://schemas.openxmlformats.org/officeDocument/2006/relationships/hyperlink" Target="https://scontent.xx.fbcdn.net/v/t51.2885-15/59733181_2685977898295111_3307032026077083349_n.jpg?_nc_cat=106&amp;_nc_oc=AQmjmolA-K6d8jAcjLD3HnWJMDonrphPMKQHAls1AQh8FmjXhoq7lJRIBs_mkzN13Xc&amp;_nc_ht=scontent.xx&amp;oh=d26477ca146ff8cd0199a1b5da58201d&amp;oe=5DB601FB" TargetMode="External"/><Relationship Id="rId_hyperlink_99" Type="http://schemas.openxmlformats.org/officeDocument/2006/relationships/hyperlink" Target="https://www.instagram.com/p/BxlOD1aBMOg/" TargetMode="External"/><Relationship Id="rId_hyperlink_100" Type="http://schemas.openxmlformats.org/officeDocument/2006/relationships/hyperlink" Target="https://scontent.xx.fbcdn.net/v/t51.2885-15/58626044_201609050817026_2375143034150450956_n.jpg?_nc_cat=107&amp;_nc_oc=AQmpskGOlkHU44M_kBNco43y0hj9aZoUQugFCiyjaR_54kMOS-Geol6mlsYLR7P7Ayg&amp;_nc_ht=scontent.xx&amp;oh=4da13f9c3a6bde21d2d8a80624586f11&amp;oe=5D7F2A82" TargetMode="External"/><Relationship Id="rId_hyperlink_101" Type="http://schemas.openxmlformats.org/officeDocument/2006/relationships/hyperlink" Target="https://www.instagram.com/p/BxssW5jhJJq/" TargetMode="External"/><Relationship Id="rId_hyperlink_102" Type="http://schemas.openxmlformats.org/officeDocument/2006/relationships/hyperlink" Target="https://scontent.xx.fbcdn.net/v/t51.2885-15/60887888_468807373927441_9108976762684913330_n.jpg?_nc_cat=105&amp;_nc_oc=AQnHXRXISi4VneoESg8yXqnM_TCjMTtRBuYQkzpySta7jwr2NSu_oA5tR_RwaVJmcZI&amp;_nc_ht=scontent.xx&amp;oh=e7cf9fcff189b530c56a6e74db4803fd&amp;oe=5DBABA95" TargetMode="External"/><Relationship Id="rId_hyperlink_103" Type="http://schemas.openxmlformats.org/officeDocument/2006/relationships/hyperlink" Target="https://www.instagram.com/p/BxvFMF_lMQE/" TargetMode="External"/><Relationship Id="rId_hyperlink_104" Type="http://schemas.openxmlformats.org/officeDocument/2006/relationships/hyperlink" Target="https://scontent.xx.fbcdn.net/v/t51.2885-15/60085986_369117780383701_6613223290030784276_n.jpg?_nc_cat=104&amp;_nc_oc=AQm38np7qJ8QOPiQ5n9dNdHqEWYcezQ9B3HX51f9ivogvhak-WGeCAwVuJbeW8KGBI0&amp;_nc_ht=scontent.xx&amp;oh=04a289f33062f5cd2c3e46302e203ae0&amp;oe=5D822F9A" TargetMode="External"/><Relationship Id="rId_hyperlink_105" Type="http://schemas.openxmlformats.org/officeDocument/2006/relationships/hyperlink" Target="https://www.instagram.com/p/Bx0dde3hOIq/" TargetMode="External"/><Relationship Id="rId_hyperlink_106" Type="http://schemas.openxmlformats.org/officeDocument/2006/relationships/hyperlink" Target="https://scontent.xx.fbcdn.net/v/t51.2885-15/61226225_406498003532882_5788855329112661604_n.jpg?_nc_cat=105&amp;_nc_oc=AQlAWZgKhiBucf9Q3BYXwF-1fhABbTXqHjf4xWbz1ZNYAfLgv4MUFeyZwtJE7JhAWKI&amp;_nc_ht=scontent.xx&amp;oh=685e71307381f6eb14b50d31e4c755eb&amp;oe=5DB5D82F" TargetMode="External"/><Relationship Id="rId_hyperlink_107" Type="http://schemas.openxmlformats.org/officeDocument/2006/relationships/hyperlink" Target="https://www.instagram.com/p/Bx-hl2slhAU/" TargetMode="External"/><Relationship Id="rId_hyperlink_108" Type="http://schemas.openxmlformats.org/officeDocument/2006/relationships/hyperlink" Target="https://scontent.xx.fbcdn.net/v/t51.2885-15/60307149_449174522308370_5333184186948385049_n.jpg?_nc_cat=109&amp;_nc_oc=AQn0x4f8Xd9YPtkDN9wVWgToG5CxIv1k9meaQISe8wGesaxPyMrWYmEy_HzyCBRQDPM&amp;_nc_ht=scontent.xx&amp;oh=be5e2c333044bc7dc585f43d153086b7&amp;oe=5D84FA84" TargetMode="External"/><Relationship Id="rId_hyperlink_109" Type="http://schemas.openxmlformats.org/officeDocument/2006/relationships/hyperlink" Target="https://www.instagram.com/p/Bx-rv6phW6u/" TargetMode="External"/><Relationship Id="rId_hyperlink_110" Type="http://schemas.openxmlformats.org/officeDocument/2006/relationships/hyperlink" Target="https://scontent.xx.fbcdn.net/v/t51.2885-15/61198781_2763106387092929_8788446789076818731_n.jpg?_nc_cat=105&amp;_nc_oc=AQlR-itWW74rvkZSfAw65qF48F8GmtlD7Vdz8e8jKxw7IoTis94quFCM79Lqfnspftc&amp;_nc_ht=scontent.xx&amp;oh=7ebc0ea0926bc4431c1071ca6bed6569&amp;oe=5D837B98" TargetMode="External"/><Relationship Id="rId_hyperlink_111" Type="http://schemas.openxmlformats.org/officeDocument/2006/relationships/hyperlink" Target="https://www.instagram.com/p/ByQkCZnhnHt/" TargetMode="External"/><Relationship Id="rId_hyperlink_112" Type="http://schemas.openxmlformats.org/officeDocument/2006/relationships/hyperlink" Target="https://scontent.xx.fbcdn.net/v/t51.2885-15/60559136_305820783687468_7704039327222535030_n.jpg?_nc_cat=107&amp;_nc_oc=AQkyp-SlpRWLwg9l8ySFaHDuDhl_KjoyXOcRKstv12FLGJRlhBJZGMd-1s4abvbXgO0&amp;_nc_ht=scontent.xx&amp;oh=b711e9ebaa6ad767d2dfddfb54d0e1ab&amp;oe=5DBDDC47" TargetMode="External"/><Relationship Id="rId_hyperlink_113" Type="http://schemas.openxmlformats.org/officeDocument/2006/relationships/hyperlink" Target="https://www.instagram.com/p/ByTnStThoZ9/" TargetMode="External"/><Relationship Id="rId_hyperlink_114" Type="http://schemas.openxmlformats.org/officeDocument/2006/relationships/hyperlink" Target="https://scontent.xx.fbcdn.net/v/t51.2885-15/60997196_592359751253093_3065098211252514869_n.jpg?_nc_cat=106&amp;_nc_oc=AQk5hWoGJF-JyaT7DnLB9vw-pnzLdCNOH8Fb10X9JGZ0qm01TweoBklPN2c2d5IgQno&amp;_nc_ht=scontent.xx&amp;oh=ebf1b7c3b446c8ce4b42cf3554f201a4&amp;oe=5DC147F7" TargetMode="External"/><Relationship Id="rId_hyperlink_115" Type="http://schemas.openxmlformats.org/officeDocument/2006/relationships/hyperlink" Target="https://www.instagram.com/p/ByWOkuBB9VD/" TargetMode="External"/><Relationship Id="rId_hyperlink_116" Type="http://schemas.openxmlformats.org/officeDocument/2006/relationships/hyperlink" Target="https://scontent.xx.fbcdn.net/v/t51.2885-15/60983463_372076253417024_3896660430855500862_n.jpg?_nc_cat=108&amp;_nc_oc=AQnMyP3h-pfKmPkJ2f85e7hseMyqrBwLsSqo2tO9bn_IuhGqEVaT7TW_6Kr35u8BGYw&amp;_nc_ht=scontent.xx&amp;oh=d7df7b3a8e9673859eb3b3ebe5f0d67c&amp;oe=5D7F59EB" TargetMode="External"/><Relationship Id="rId_hyperlink_117" Type="http://schemas.openxmlformats.org/officeDocument/2006/relationships/hyperlink" Target="https://www.instagram.com/p/ByY1x7chS4f/" TargetMode="External"/><Relationship Id="rId_hyperlink_118" Type="http://schemas.openxmlformats.org/officeDocument/2006/relationships/hyperlink" Target="https://scontent.xx.fbcdn.net/v/t51.2885-15/61317804_380377432824254_3754087700434905513_n.jpg?_nc_cat=110&amp;_nc_oc=AQlKnLM60ebkFnKNfczoYy7wLeNDXe_ur_jv8RgmppIL5tJHY28TRAPjSRdl9wGdtYo&amp;_nc_ht=scontent.xx&amp;oh=a93ef7e4020bdcc139734bff435a7acc&amp;oe=5DBA22B1" TargetMode="External"/><Relationship Id="rId_hyperlink_119" Type="http://schemas.openxmlformats.org/officeDocument/2006/relationships/hyperlink" Target="https://www.instagram.com/p/ByY11_HB-jR/" TargetMode="External"/><Relationship Id="rId_hyperlink_120" Type="http://schemas.openxmlformats.org/officeDocument/2006/relationships/hyperlink" Target="https://scontent.xx.fbcdn.net/v/t51.2885-15/61902348_2425078164392928_8243779561274443773_n.jpg?_nc_cat=101&amp;_nc_oc=AQkPKblwPxfDo6NDc5mrgmEzfqRK39GovTdjn7iM-eSG7CmTL61OE6-YJ1JxyiHRhv8&amp;_nc_ht=scontent.xx&amp;oh=46b48d0db8f5b73ef658dcdce97f5d28&amp;oe=5DACD2A6" TargetMode="External"/><Relationship Id="rId_hyperlink_121" Type="http://schemas.openxmlformats.org/officeDocument/2006/relationships/hyperlink" Target="https://www.instagram.com/p/ByY14wEBjIP/" TargetMode="External"/><Relationship Id="rId_hyperlink_122" Type="http://schemas.openxmlformats.org/officeDocument/2006/relationships/hyperlink" Target="https://scontent.xx.fbcdn.net/v/t51.2885-15/61476897_2383039918648590_3869215016683798715_n.jpg?_nc_cat=110&amp;_nc_oc=AQkaCoKGfFgWUJvmfL4TNwoeOM36TVumPYuqeQp6_V13p4s_Wv1k8C8y8PEBuJBBGQw&amp;_nc_ht=scontent.xx&amp;oh=942ae9aba4e10a55d3ddd0b8f4ecbed1&amp;oe=5DC2BD0E" TargetMode="External"/><Relationship Id="rId_hyperlink_123" Type="http://schemas.openxmlformats.org/officeDocument/2006/relationships/hyperlink" Target="https://www.instagram.com/p/BybV2ysB30n/" TargetMode="External"/><Relationship Id="rId_hyperlink_124" Type="http://schemas.openxmlformats.org/officeDocument/2006/relationships/hyperlink" Target="https://scontent.xx.fbcdn.net/v/t51.2885-15/61818410_335521763810165_4577452473802240876_n.jpg?_nc_cat=108&amp;_nc_oc=AQkzxiD5zDOgttpbMNAHOaVuELJ2Z1HjB6JM18nLR6e-VfpyJnj3jUgMCgmtj9hO4n0&amp;_nc_ht=scontent.xx&amp;oh=637db5f5982dd76198be5acb15e37226&amp;oe=5DBD489D" TargetMode="External"/><Relationship Id="rId_hyperlink_125" Type="http://schemas.openxmlformats.org/officeDocument/2006/relationships/hyperlink" Target="https://www.instagram.com/p/BybV9wUhLfZ/" TargetMode="External"/><Relationship Id="rId_hyperlink_126" Type="http://schemas.openxmlformats.org/officeDocument/2006/relationships/hyperlink" Target="https://scontent.xx.fbcdn.net/v/t51.2885-15/62473223_119201222639889_4746134393828219508_n.jpg?_nc_cat=107&amp;_nc_oc=AQmBSQLhxKTK58zPDi8JsVBzEE5SoKl99CI4tv5S9pR7zHxNg_rpW75e3wgHgK8rnPg&amp;_nc_ht=scontent.xx&amp;oh=4616443c23d45910686ac375345912af&amp;oe=5DC56165" TargetMode="External"/><Relationship Id="rId_hyperlink_127" Type="http://schemas.openxmlformats.org/officeDocument/2006/relationships/hyperlink" Target="https://www.instagram.com/p/BybWAjpBOcJ/" TargetMode="External"/><Relationship Id="rId_hyperlink_128" Type="http://schemas.openxmlformats.org/officeDocument/2006/relationships/hyperlink" Target="https://scontent.xx.fbcdn.net/v/t51.2885-15/61072154_139772893787999_3138000027859171097_n.jpg?_nc_cat=110&amp;_nc_oc=AQlm-Zqno2H-4YxXmaGXeFq8X_a1btW4vIlOzylw95tlJg3wa_REAEsO0-ZgLSknXZY&amp;_nc_ht=scontent.xx&amp;oh=510eb060efd82b80bccf1fed7f9b1ade&amp;oe=5DB9CF6B" TargetMode="External"/><Relationship Id="rId_hyperlink_129" Type="http://schemas.openxmlformats.org/officeDocument/2006/relationships/hyperlink" Target="https://www.instagram.com/p/Byln83lh1aN/" TargetMode="External"/><Relationship Id="rId_hyperlink_130" Type="http://schemas.openxmlformats.org/officeDocument/2006/relationships/hyperlink" Target="https://scontent.xx.fbcdn.net/v/t51.2885-15/61484001_306677800235005_3774073989692010843_n.jpg?_nc_cat=107&amp;_nc_oc=AQmX598E_ycLJXsvFVzXmDctLF4nMwagUCBmzEUNNW9bENtdE-bnueXWmdVpKYMBITU&amp;_nc_ht=scontent.xx&amp;oh=ece8a57c130b5d2ceccb0aa55d4972db&amp;oe=5DB38B3E" TargetMode="External"/><Relationship Id="rId_hyperlink_131" Type="http://schemas.openxmlformats.org/officeDocument/2006/relationships/hyperlink" Target="https://www.instagram.com/p/ByoGoEyhpJW/" TargetMode="External"/><Relationship Id="rId_hyperlink_132" Type="http://schemas.openxmlformats.org/officeDocument/2006/relationships/hyperlink" Target="https://scontent.xx.fbcdn.net/v/t51.2885-15/62054591_453986185387220_8348346866913601028_n.jpg?_nc_cat=101&amp;_nc_oc=AQmctkQ5S_6QUQ904SqAHwCN3RWn7RiYKPhaxMFurVkVlKS7GkHCMkanmL3GoMDy48I&amp;_nc_ht=scontent.xx&amp;oh=237f287a245552d6514565e0e835168f&amp;oe=5DB40B6B" TargetMode="External"/><Relationship Id="rId_hyperlink_133" Type="http://schemas.openxmlformats.org/officeDocument/2006/relationships/hyperlink" Target="https://www.instagram.com/p/ByoGuCXBWMr/" TargetMode="External"/><Relationship Id="rId_hyperlink_134" Type="http://schemas.openxmlformats.org/officeDocument/2006/relationships/hyperlink" Target="https://scontent.xx.fbcdn.net/v/t51.2885-15/61779585_308496563438987_3224717153657313288_n.jpg?_nc_cat=101&amp;_nc_oc=AQmyLNHol-0o6bjhumzo12DxRDedJBbVdI8vnjfMOIKdGiALGZewGIDKbxHj2J0PY7k&amp;_nc_ht=scontent.xx&amp;oh=e9447110cbb7cb1016691b6b05228cb7&amp;oe=5D7D056F" TargetMode="External"/><Relationship Id="rId_hyperlink_135" Type="http://schemas.openxmlformats.org/officeDocument/2006/relationships/hyperlink" Target="https://www.instagram.com/p/ByoHpq8h4fZ/" TargetMode="External"/><Relationship Id="rId_hyperlink_136" Type="http://schemas.openxmlformats.org/officeDocument/2006/relationships/hyperlink" Target="https://scontent.xx.fbcdn.net/v/t51.2885-15/64570770_114407823145898_1163849719238818994_n.jpg?_nc_cat=107&amp;_nc_oc=AQlpxgdnvp2_a11qJu42zBEdh9ONof-7VfgNSlVGPw68ZMmrmsG16OAbstglagZuyyY&amp;_nc_ht=scontent.xx&amp;oh=861f0d68809284e300005985896ff2dc&amp;oe=5DB043B9" TargetMode="External"/><Relationship Id="rId_hyperlink_137" Type="http://schemas.openxmlformats.org/officeDocument/2006/relationships/hyperlink" Target="https://www.instagram.com/p/By09KuAhdac/" TargetMode="External"/><Relationship Id="rId_hyperlink_138" Type="http://schemas.openxmlformats.org/officeDocument/2006/relationships/hyperlink" Target="https://scontent.xx.fbcdn.net/v/t51.2885-15/61754637_225462111778032_2752991600918756033_n.jpg?_nc_cat=101&amp;_nc_oc=AQkEjzn7dtLzDfRzPeq-nMpC-UT3fjQa92VMLbsxt-GEnVAa-x7AtgJUVeldigeV6P8&amp;_nc_ht=scontent.xx&amp;oh=226eee08fee7a2d24097a76a2ccb0ed7&amp;oe=5DB4E929" TargetMode="External"/><Relationship Id="rId_hyperlink_139" Type="http://schemas.openxmlformats.org/officeDocument/2006/relationships/hyperlink" Target="https://www.instagram.com/p/By3j5s2BJi5/" TargetMode="External"/><Relationship Id="rId_hyperlink_140" Type="http://schemas.openxmlformats.org/officeDocument/2006/relationships/hyperlink" Target="https://scontent.xx.fbcdn.net/v/t51.2885-15/64993517_2503404199690680_5700378299741676424_n.jpg?_nc_cat=104&amp;_nc_oc=AQnSiItqke6toVT83qQI2SXbYICzLvLzDzigMke5R6n64NUxfdBsAwhrmmXuWGO6hnw&amp;_nc_ht=scontent.xx&amp;oh=c88a76bf44d76c28b7357e0e2931f0af&amp;oe=5D815257" TargetMode="External"/><Relationship Id="rId_hyperlink_141" Type="http://schemas.openxmlformats.org/officeDocument/2006/relationships/hyperlink" Target="https://www.instagram.com/p/By8y0GPhtdZ/" TargetMode="External"/><Relationship Id="rId_hyperlink_142" Type="http://schemas.openxmlformats.org/officeDocument/2006/relationships/hyperlink" Target="https://scontent.xx.fbcdn.net/v/t51.2885-15/62429083_2426311797426548_9177723890491179201_n.jpg?_nc_cat=103&amp;_nc_oc=AQn5cDo9JWzRuUwS6-LnQ0klHF3VWdPAt2lWDKho_be0vGM_kpvTXMeOO8hA-A3KzZE&amp;_nc_ht=scontent.xx&amp;oh=7a3b7c77dd4ac4a51753bee6b7e4f7db&amp;oe=5DC0E245" TargetMode="External"/><Relationship Id="rId_hyperlink_143" Type="http://schemas.openxmlformats.org/officeDocument/2006/relationships/hyperlink" Target="https://www.instagram.com/p/BzHBgeyhnUy/" TargetMode="External"/><Relationship Id="rId_hyperlink_144" Type="http://schemas.openxmlformats.org/officeDocument/2006/relationships/hyperlink" Target="https://scontent.xx.fbcdn.net/v/t51.2885-15/65017973_1470959829709200_3412033303627454442_n.jpg?_nc_cat=106&amp;_nc_oc=AQnNwCwKKQT77okNIzFnvO3EnaCQLe_BlF6aksjFe2iEcbskz--hbNI01W0K7j9cY68&amp;_nc_ht=scontent.xx&amp;oh=c2bb17d06c377afb197caa8952076fd7&amp;oe=5DBE6F03" TargetMode="External"/><Relationship Id="rId_hyperlink_145" Type="http://schemas.openxmlformats.org/officeDocument/2006/relationships/hyperlink" Target="https://www.instagram.com/p/BzOw78IBAUP/" TargetMode="External"/><Relationship Id="rId_hyperlink_146" Type="http://schemas.openxmlformats.org/officeDocument/2006/relationships/hyperlink" Target="https://scontent.xx.fbcdn.net/v/t51.2885-15/62574692_452380838658241_1773693720734697203_n.jpg?_nc_cat=101&amp;_nc_oc=AQmqzKqLh5g_Q9yidDBqph2aO5JZm2j4wgwidGiATxoGC7QMlrk6m4NXeQLTonVjXQU&amp;_nc_ht=scontent.xx&amp;oh=b42874739fa8199c2cf2f1da9d0e8de4&amp;oe=5DC11451" TargetMode="External"/></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F38"/>
  <sheetViews>
    <sheetView tabSelected="1" workbookViewId="0" showGridLines="true" showRowColHeaders="1">
      <selection activeCell="F10" sqref="F10"/>
    </sheetView>
  </sheetViews>
  <sheetFormatPr defaultRowHeight="14.4" outlineLevelRow="0" outlineLevelCol="0"/>
  <cols>
    <col min="1" max="1" width="50" customWidth="true" style="0"/>
    <col min="2" max="2" width="15" customWidth="true" style="0"/>
    <col min="3" max="3" width="15" customWidth="true" style="0"/>
    <col min="4" max="4" width="25" customWidth="true" style="0"/>
    <col min="6" max="6" width="35" customWidth="true" style="0"/>
  </cols>
  <sheetData>
    <row r="1" spans="1:6">
      <c r="A1" t="s">
        <v>0</v>
      </c>
      <c r="B1" t="s">
        <v>1</v>
      </c>
    </row>
    <row r="2" spans="1:6">
      <c r="A2" t="s">
        <v>2</v>
      </c>
      <c r="B2" t="s">
        <v>3</v>
      </c>
    </row>
    <row r="4" spans="1:6">
      <c r="A4" s="1" t="s">
        <v>4</v>
      </c>
      <c r="B4" s="1" t="s">
        <v>2</v>
      </c>
      <c r="C4" s="1" t="s">
        <v>5</v>
      </c>
      <c r="D4" s="1" t="s">
        <v>6</v>
      </c>
    </row>
    <row r="5" spans="1:6">
      <c r="A5" t="s">
        <v>7</v>
      </c>
      <c r="B5">
        <v>3114</v>
      </c>
      <c r="C5">
        <v>2929</v>
      </c>
      <c r="D5" s="2">
        <v>0.06320000000000001</v>
      </c>
    </row>
    <row r="6" spans="1:6">
      <c r="A6" t="s">
        <v>8</v>
      </c>
      <c r="B6">
        <v>185</v>
      </c>
      <c r="C6">
        <v>300</v>
      </c>
      <c r="D6" s="2">
        <v>-0.3833</v>
      </c>
    </row>
    <row r="7" spans="1:6">
      <c r="F7" s="3" t="s">
        <v>9</v>
      </c>
    </row>
    <row r="8" spans="1:6">
      <c r="A8" t="s">
        <v>10</v>
      </c>
      <c r="B8">
        <v>53</v>
      </c>
      <c r="C8">
        <v>62</v>
      </c>
      <c r="D8" s="2">
        <v>-0.1452</v>
      </c>
      <c r="F8"/>
    </row>
    <row r="9" spans="1:6">
      <c r="A9" t="s">
        <v>11</v>
      </c>
      <c r="B9">
        <v>18</v>
      </c>
      <c r="C9">
        <v>19</v>
      </c>
      <c r="D9" s="2">
        <v>-0.0526</v>
      </c>
      <c r="F9"/>
    </row>
    <row r="10" spans="1:6">
      <c r="A10" t="s">
        <v>12</v>
      </c>
      <c r="B10">
        <v>2</v>
      </c>
      <c r="C10">
        <v>3</v>
      </c>
      <c r="D10" s="2">
        <v>-0.3333</v>
      </c>
      <c r="F10" s="4" t="s">
        <v>13</v>
      </c>
    </row>
    <row r="11" spans="1:6">
      <c r="A11" t="s">
        <v>14</v>
      </c>
      <c r="B11">
        <v>73</v>
      </c>
      <c r="C11">
        <v>84</v>
      </c>
      <c r="D11" s="2">
        <v>-0.131</v>
      </c>
      <c r="F11"/>
    </row>
    <row r="12" spans="1:6">
      <c r="A12" t="s">
        <v>15</v>
      </c>
      <c r="B12">
        <v>1718</v>
      </c>
      <c r="C12">
        <v>1638</v>
      </c>
      <c r="D12" s="2">
        <v>0.0488</v>
      </c>
      <c r="F12"/>
    </row>
    <row r="13" spans="1:6">
      <c r="A13" t="s">
        <v>16</v>
      </c>
      <c r="B13">
        <v>1718</v>
      </c>
      <c r="C13">
        <v>1638</v>
      </c>
      <c r="F13"/>
    </row>
    <row r="14" spans="1:6">
      <c r="A14" t="s">
        <v>17</v>
      </c>
      <c r="B14">
        <v>0</v>
      </c>
      <c r="C14">
        <v>0</v>
      </c>
      <c r="F14"/>
    </row>
    <row r="15" spans="1:6">
      <c r="A15" t="s">
        <v>18</v>
      </c>
      <c r="B15">
        <v>23.53</v>
      </c>
      <c r="C15">
        <v>19.5</v>
      </c>
      <c r="D15" s="2">
        <v>0.2069</v>
      </c>
      <c r="F15"/>
    </row>
    <row r="16" spans="1:6">
      <c r="A16" t="s">
        <v>19</v>
      </c>
      <c r="B16">
        <v>68</v>
      </c>
      <c r="C16">
        <v>53</v>
      </c>
      <c r="D16" s="2">
        <v>0.283</v>
      </c>
    </row>
    <row r="17" spans="1:6">
      <c r="A17" t="s">
        <v>20</v>
      </c>
      <c r="B17">
        <v>68</v>
      </c>
      <c r="C17">
        <v>53</v>
      </c>
    </row>
    <row r="18" spans="1:6">
      <c r="A18" t="s">
        <v>21</v>
      </c>
      <c r="B18">
        <v>0</v>
      </c>
      <c r="C18">
        <v>0</v>
      </c>
    </row>
    <row r="19" spans="1:6">
      <c r="A19" t="s">
        <v>22</v>
      </c>
      <c r="B19">
        <v>0.93</v>
      </c>
      <c r="C19">
        <v>0.63</v>
      </c>
      <c r="D19" s="2">
        <v>0.4764</v>
      </c>
    </row>
    <row r="20" spans="1:6">
      <c r="A20" t="s">
        <v>23</v>
      </c>
      <c r="B20" s="2">
        <v>0.008202192373414224</v>
      </c>
      <c r="C20" s="2">
        <v>0.00727503451789843</v>
      </c>
      <c r="D20" s="2">
        <v>0.1274</v>
      </c>
    </row>
    <row r="21" spans="1:6">
      <c r="A21" t="s">
        <v>24</v>
      </c>
      <c r="B21" s="2">
        <v>0.008202192373414224</v>
      </c>
      <c r="C21">
        <v>0</v>
      </c>
    </row>
    <row r="22" spans="1:6">
      <c r="A22" t="s">
        <v>25</v>
      </c>
      <c r="B22">
        <v>0</v>
      </c>
      <c r="C22">
        <v>0</v>
      </c>
    </row>
    <row r="23" spans="1:6">
      <c r="A23" t="s">
        <v>26</v>
      </c>
      <c r="B23">
        <v>1252</v>
      </c>
      <c r="C23">
        <v>921</v>
      </c>
      <c r="D23" s="2">
        <v>0.3594</v>
      </c>
    </row>
    <row r="24" spans="1:6">
      <c r="A24" t="s">
        <v>27</v>
      </c>
      <c r="B24">
        <v>69.56</v>
      </c>
      <c r="C24">
        <v>48.47</v>
      </c>
      <c r="D24" s="2">
        <v>0.4349</v>
      </c>
    </row>
    <row r="25" spans="1:6">
      <c r="A25" t="s">
        <v>28</v>
      </c>
      <c r="B25">
        <v>20</v>
      </c>
      <c r="C25">
        <v>21</v>
      </c>
      <c r="D25" s="2">
        <v>-0.0476</v>
      </c>
    </row>
    <row r="26" spans="1:6">
      <c r="A26" t="s">
        <v>29</v>
      </c>
      <c r="B26">
        <v>0.27</v>
      </c>
      <c r="C26">
        <v>0.25</v>
      </c>
      <c r="D26" s="2">
        <v>0.0959</v>
      </c>
    </row>
    <row r="27" spans="1:6">
      <c r="A27" t="s">
        <v>30</v>
      </c>
      <c r="B27">
        <v>707543</v>
      </c>
      <c r="C27">
        <v>25821</v>
      </c>
      <c r="D27" s="2">
        <v>26.4018</v>
      </c>
    </row>
    <row r="28" spans="1:6">
      <c r="A28" t="s">
        <v>31</v>
      </c>
      <c r="B28">
        <v>602593</v>
      </c>
      <c r="C28">
        <v>12750</v>
      </c>
      <c r="D28" s="2">
        <v>46.2622</v>
      </c>
    </row>
    <row r="29" spans="1:6">
      <c r="A29" t="s">
        <v>32</v>
      </c>
      <c r="B29" s="2">
        <v>0.09640986179675229</v>
      </c>
      <c r="C29" s="2">
        <v>0.1096289195534718</v>
      </c>
      <c r="D29" s="2">
        <v>-0.1206</v>
      </c>
    </row>
    <row r="30" spans="1:6">
      <c r="A30" t="s">
        <v>33</v>
      </c>
      <c r="B30" s="2">
        <v>0.09640986179675229</v>
      </c>
      <c r="C30" s="2">
        <v>0.1096289195534718</v>
      </c>
    </row>
    <row r="31" spans="1:6">
      <c r="A31" t="s">
        <v>34</v>
      </c>
      <c r="B31">
        <v>0</v>
      </c>
      <c r="C31">
        <v>0</v>
      </c>
    </row>
    <row r="32" spans="1:6">
      <c r="A32" t="s">
        <v>35</v>
      </c>
      <c r="B32">
        <v>271.03</v>
      </c>
      <c r="C32">
        <v>192.68</v>
      </c>
      <c r="D32" s="2">
        <v>0.4066</v>
      </c>
    </row>
    <row r="33" spans="1:6">
      <c r="A33" t="s">
        <v>36</v>
      </c>
      <c r="B33" s="2">
        <v>0.08989765636428219</v>
      </c>
      <c r="C33" s="2">
        <v>0.06862212870979674</v>
      </c>
      <c r="D33" s="2">
        <v>0.31</v>
      </c>
    </row>
    <row r="34" spans="1:6">
      <c r="A34" t="s">
        <v>37</v>
      </c>
      <c r="B34">
        <v>75</v>
      </c>
      <c r="C34">
        <v>81</v>
      </c>
      <c r="D34" s="2">
        <v>-0.0741</v>
      </c>
    </row>
    <row r="35" spans="1:6">
      <c r="A35" t="s">
        <v>38</v>
      </c>
      <c r="B35">
        <v>3473</v>
      </c>
      <c r="C35">
        <v>2653</v>
      </c>
      <c r="D35" s="2">
        <v>0.3091</v>
      </c>
    </row>
    <row r="36" spans="1:6">
      <c r="A36" t="s">
        <v>39</v>
      </c>
      <c r="B36">
        <v>2758</v>
      </c>
      <c r="C36">
        <v>2438</v>
      </c>
      <c r="D36" s="2">
        <v>0.1313</v>
      </c>
    </row>
    <row r="37" spans="1:6">
      <c r="A37" t="s">
        <v>40</v>
      </c>
      <c r="B37">
        <v>46.30666666666666</v>
      </c>
      <c r="C37">
        <v>32.75308641975309</v>
      </c>
      <c r="D37" s="2">
        <v>0.4138</v>
      </c>
    </row>
    <row r="38" spans="1:6">
      <c r="A38" t="s">
        <v>41</v>
      </c>
      <c r="B38">
        <v>36.77</v>
      </c>
      <c r="C38">
        <v>30.1</v>
      </c>
      <c r="D38" s="2">
        <v>0.2218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F7:F9"/>
    <mergeCell ref="F10:F15"/>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K139"/>
  <sheetViews>
    <sheetView tabSelected="0" workbookViewId="0" showGridLines="true" showRowColHeaders="1">
      <selection activeCell="B12" sqref="B12"/>
    </sheetView>
  </sheetViews>
  <sheetFormatPr defaultRowHeight="14.4" outlineLevelRow="0" outlineLevelCol="0"/>
  <cols>
    <col min="1" max="1" width="62.41333" bestFit="true" customWidth="true" style="0"/>
    <col min="2" max="2" width="16.424561" bestFit="true" customWidth="true" style="0"/>
    <col min="3" max="3" width="17.567139" bestFit="true" customWidth="true" style="0"/>
    <col min="4" max="4" width="15.281982" bestFit="true" customWidth="true" style="0"/>
    <col min="5" max="5" width="24.708252" bestFit="true" customWidth="true" style="0"/>
  </cols>
  <sheetData>
    <row r="1" spans="1:11">
      <c r="A1" t="s">
        <v>796</v>
      </c>
      <c r="B1">
        <v>2112</v>
      </c>
    </row>
    <row r="2" spans="1:11">
      <c r="A2" t="s">
        <v>797</v>
      </c>
      <c r="B2" s="2">
        <v>0.0001392222755640903</v>
      </c>
    </row>
    <row r="3" spans="1:11">
      <c r="A3" t="s">
        <v>798</v>
      </c>
      <c r="B3">
        <v>40</v>
      </c>
      <c r="H3" s="4" t="s">
        <v>799</v>
      </c>
      <c r="I3"/>
      <c r="J3"/>
      <c r="K3"/>
    </row>
    <row r="4" spans="1:11">
      <c r="A4" t="s">
        <v>800</v>
      </c>
      <c r="B4" s="2">
        <v>0.02076923076923077</v>
      </c>
      <c r="H4"/>
      <c r="I4"/>
      <c r="J4"/>
      <c r="K4"/>
    </row>
    <row r="5" spans="1:11">
      <c r="A5" t="s">
        <v>801</v>
      </c>
      <c r="B5">
        <v>7</v>
      </c>
      <c r="H5"/>
      <c r="I5"/>
      <c r="J5"/>
      <c r="K5"/>
    </row>
    <row r="6" spans="1:11">
      <c r="A6" t="s">
        <v>802</v>
      </c>
      <c r="B6" s="2">
        <v>0.025</v>
      </c>
      <c r="H6"/>
      <c r="I6"/>
      <c r="J6"/>
      <c r="K6"/>
    </row>
    <row r="7" spans="1:11">
      <c r="A7" t="s">
        <v>803</v>
      </c>
      <c r="B7">
        <v>0</v>
      </c>
      <c r="H7"/>
      <c r="I7"/>
      <c r="J7"/>
      <c r="K7"/>
    </row>
    <row r="8" spans="1:11">
      <c r="A8" t="s">
        <v>804</v>
      </c>
      <c r="B8" t="s">
        <v>204</v>
      </c>
    </row>
    <row r="9" spans="1:11">
      <c r="A9" t="s">
        <v>805</v>
      </c>
      <c r="B9" s="2">
        <v>0.01893939393939394</v>
      </c>
    </row>
    <row r="10" spans="1:11">
      <c r="A10" t="s">
        <v>806</v>
      </c>
      <c r="B10" s="2">
        <v>0.02034673659673659</v>
      </c>
    </row>
    <row r="11" spans="1:11">
      <c r="A11" t="s">
        <v>807</v>
      </c>
      <c r="B11" s="2">
        <v>0.003314393939393939</v>
      </c>
    </row>
    <row r="12" spans="1:11">
      <c r="A12" t="s">
        <v>808</v>
      </c>
      <c r="B12" s="2">
        <v>0.02451941287878788</v>
      </c>
    </row>
    <row r="13" spans="1:11">
      <c r="A13" t="s">
        <v>809</v>
      </c>
      <c r="B13">
        <v>0</v>
      </c>
    </row>
    <row r="14" spans="1:11">
      <c r="A14" t="s">
        <v>810</v>
      </c>
      <c r="B14" t="s">
        <v>204</v>
      </c>
    </row>
    <row r="17" spans="1:11">
      <c r="A17" s="1" t="s">
        <v>42</v>
      </c>
      <c r="B17" s="1" t="s">
        <v>796</v>
      </c>
      <c r="C17" s="1" t="s">
        <v>798</v>
      </c>
      <c r="D17" s="1" t="s">
        <v>801</v>
      </c>
      <c r="E17" s="1" t="s">
        <v>803</v>
      </c>
    </row>
    <row r="18" spans="1:11">
      <c r="A18" t="s">
        <v>543</v>
      </c>
      <c r="B18">
        <v>5</v>
      </c>
      <c r="C18">
        <v>0</v>
      </c>
      <c r="D18">
        <v>0</v>
      </c>
      <c r="E18">
        <v>0</v>
      </c>
    </row>
    <row r="19" spans="1:11">
      <c r="A19" t="s">
        <v>544</v>
      </c>
      <c r="B19">
        <v>6</v>
      </c>
      <c r="C19">
        <v>0</v>
      </c>
      <c r="D19">
        <v>0</v>
      </c>
      <c r="E19">
        <v>0</v>
      </c>
    </row>
    <row r="20" spans="1:11">
      <c r="A20" t="s">
        <v>546</v>
      </c>
      <c r="B20">
        <v>10</v>
      </c>
      <c r="C20">
        <v>0</v>
      </c>
      <c r="D20">
        <v>0</v>
      </c>
      <c r="E20">
        <v>0</v>
      </c>
    </row>
    <row r="21" spans="1:11">
      <c r="A21" t="s">
        <v>547</v>
      </c>
      <c r="B21">
        <v>4</v>
      </c>
      <c r="C21">
        <v>0</v>
      </c>
      <c r="D21">
        <v>0</v>
      </c>
      <c r="E21">
        <v>0</v>
      </c>
    </row>
    <row r="22" spans="1:11">
      <c r="A22" t="s">
        <v>548</v>
      </c>
      <c r="B22">
        <v>6</v>
      </c>
      <c r="C22">
        <v>0</v>
      </c>
      <c r="D22">
        <v>0</v>
      </c>
      <c r="E22">
        <v>0</v>
      </c>
    </row>
    <row r="23" spans="1:11">
      <c r="A23" t="s">
        <v>549</v>
      </c>
      <c r="B23">
        <v>6</v>
      </c>
      <c r="C23">
        <v>0</v>
      </c>
      <c r="D23">
        <v>0</v>
      </c>
      <c r="E23">
        <v>0</v>
      </c>
    </row>
    <row r="24" spans="1:11">
      <c r="A24" t="s">
        <v>550</v>
      </c>
      <c r="B24">
        <v>4</v>
      </c>
      <c r="C24">
        <v>0</v>
      </c>
      <c r="D24">
        <v>0</v>
      </c>
      <c r="E24">
        <v>0</v>
      </c>
    </row>
    <row r="25" spans="1:11">
      <c r="A25" t="s">
        <v>551</v>
      </c>
      <c r="B25">
        <v>7</v>
      </c>
      <c r="C25">
        <v>0</v>
      </c>
      <c r="D25">
        <v>0</v>
      </c>
      <c r="E25">
        <v>0</v>
      </c>
    </row>
    <row r="26" spans="1:11">
      <c r="A26" t="s">
        <v>552</v>
      </c>
      <c r="B26">
        <v>3</v>
      </c>
      <c r="C26">
        <v>0</v>
      </c>
      <c r="D26">
        <v>0</v>
      </c>
      <c r="E26">
        <v>0</v>
      </c>
    </row>
    <row r="27" spans="1:11">
      <c r="A27" t="s">
        <v>553</v>
      </c>
      <c r="B27">
        <v>6</v>
      </c>
      <c r="C27">
        <v>0</v>
      </c>
      <c r="D27">
        <v>0</v>
      </c>
      <c r="E27">
        <v>0</v>
      </c>
    </row>
    <row r="28" spans="1:11">
      <c r="A28" t="s">
        <v>554</v>
      </c>
      <c r="B28">
        <v>56</v>
      </c>
      <c r="C28">
        <v>0</v>
      </c>
      <c r="D28">
        <v>0</v>
      </c>
      <c r="E28">
        <v>0</v>
      </c>
    </row>
    <row r="29" spans="1:11">
      <c r="A29" t="s">
        <v>555</v>
      </c>
      <c r="B29">
        <v>54</v>
      </c>
      <c r="C29">
        <v>0</v>
      </c>
      <c r="D29">
        <v>1</v>
      </c>
      <c r="E29">
        <v>0</v>
      </c>
    </row>
    <row r="30" spans="1:11">
      <c r="A30" t="s">
        <v>556</v>
      </c>
      <c r="B30">
        <v>36</v>
      </c>
      <c r="C30">
        <v>1</v>
      </c>
      <c r="D30">
        <v>0</v>
      </c>
      <c r="E30">
        <v>0</v>
      </c>
    </row>
    <row r="31" spans="1:11">
      <c r="A31" t="s">
        <v>557</v>
      </c>
      <c r="B31">
        <v>13</v>
      </c>
      <c r="C31">
        <v>0</v>
      </c>
      <c r="D31">
        <v>0</v>
      </c>
      <c r="E31">
        <v>0</v>
      </c>
    </row>
    <row r="32" spans="1:11">
      <c r="A32" t="s">
        <v>558</v>
      </c>
      <c r="B32">
        <v>24</v>
      </c>
      <c r="C32">
        <v>0</v>
      </c>
      <c r="D32">
        <v>0</v>
      </c>
      <c r="E32">
        <v>0</v>
      </c>
    </row>
    <row r="33" spans="1:11">
      <c r="A33" t="s">
        <v>559</v>
      </c>
      <c r="B33">
        <v>64</v>
      </c>
      <c r="C33">
        <v>0</v>
      </c>
      <c r="D33">
        <v>0</v>
      </c>
      <c r="E33">
        <v>0</v>
      </c>
    </row>
    <row r="34" spans="1:11">
      <c r="A34" t="s">
        <v>560</v>
      </c>
      <c r="B34">
        <v>22</v>
      </c>
      <c r="C34">
        <v>0</v>
      </c>
      <c r="D34">
        <v>0</v>
      </c>
      <c r="E34">
        <v>0</v>
      </c>
    </row>
    <row r="35" spans="1:11">
      <c r="A35" t="s">
        <v>561</v>
      </c>
      <c r="B35">
        <v>16</v>
      </c>
      <c r="C35">
        <v>1</v>
      </c>
      <c r="D35">
        <v>0</v>
      </c>
      <c r="E35">
        <v>0</v>
      </c>
    </row>
    <row r="36" spans="1:11">
      <c r="A36" t="s">
        <v>562</v>
      </c>
      <c r="B36">
        <v>11</v>
      </c>
      <c r="C36">
        <v>0</v>
      </c>
      <c r="D36">
        <v>0</v>
      </c>
      <c r="E36">
        <v>0</v>
      </c>
    </row>
    <row r="37" spans="1:11">
      <c r="A37" t="s">
        <v>563</v>
      </c>
      <c r="B37">
        <v>6</v>
      </c>
      <c r="C37">
        <v>0</v>
      </c>
      <c r="D37">
        <v>0</v>
      </c>
      <c r="E37">
        <v>0</v>
      </c>
    </row>
    <row r="38" spans="1:11">
      <c r="A38" t="s">
        <v>564</v>
      </c>
      <c r="B38">
        <v>5</v>
      </c>
      <c r="C38">
        <v>0</v>
      </c>
      <c r="D38">
        <v>0</v>
      </c>
      <c r="E38">
        <v>0</v>
      </c>
    </row>
    <row r="39" spans="1:11">
      <c r="A39" t="s">
        <v>565</v>
      </c>
      <c r="B39">
        <v>24</v>
      </c>
      <c r="C39">
        <v>1</v>
      </c>
      <c r="D39">
        <v>0</v>
      </c>
      <c r="E39">
        <v>0</v>
      </c>
    </row>
    <row r="40" spans="1:11">
      <c r="A40" t="s">
        <v>566</v>
      </c>
      <c r="B40">
        <v>14</v>
      </c>
      <c r="C40">
        <v>1</v>
      </c>
      <c r="D40">
        <v>1</v>
      </c>
      <c r="E40">
        <v>0</v>
      </c>
    </row>
    <row r="41" spans="1:11">
      <c r="A41" t="s">
        <v>567</v>
      </c>
      <c r="B41">
        <v>7</v>
      </c>
      <c r="C41">
        <v>0</v>
      </c>
      <c r="D41">
        <v>0</v>
      </c>
      <c r="E41">
        <v>0</v>
      </c>
    </row>
    <row r="42" spans="1:11">
      <c r="A42" t="s">
        <v>568</v>
      </c>
      <c r="B42">
        <v>4</v>
      </c>
      <c r="C42">
        <v>0</v>
      </c>
      <c r="D42">
        <v>0</v>
      </c>
      <c r="E42">
        <v>0</v>
      </c>
    </row>
    <row r="43" spans="1:11">
      <c r="A43" t="s">
        <v>569</v>
      </c>
      <c r="B43">
        <v>85</v>
      </c>
      <c r="C43">
        <v>4</v>
      </c>
      <c r="D43">
        <v>1</v>
      </c>
      <c r="E43">
        <v>0</v>
      </c>
    </row>
    <row r="44" spans="1:11">
      <c r="A44" t="s">
        <v>570</v>
      </c>
      <c r="B44">
        <v>29</v>
      </c>
      <c r="C44">
        <v>12</v>
      </c>
      <c r="D44">
        <v>0</v>
      </c>
      <c r="E44">
        <v>0</v>
      </c>
    </row>
    <row r="45" spans="1:11">
      <c r="A45" t="s">
        <v>571</v>
      </c>
      <c r="B45">
        <v>10</v>
      </c>
      <c r="C45">
        <v>0</v>
      </c>
      <c r="D45">
        <v>0</v>
      </c>
      <c r="E45">
        <v>0</v>
      </c>
    </row>
    <row r="46" spans="1:11">
      <c r="A46" t="s">
        <v>572</v>
      </c>
      <c r="B46">
        <v>6</v>
      </c>
      <c r="C46">
        <v>0</v>
      </c>
      <c r="D46">
        <v>0</v>
      </c>
      <c r="E46">
        <v>0</v>
      </c>
    </row>
    <row r="47" spans="1:11">
      <c r="A47" t="s">
        <v>573</v>
      </c>
      <c r="B47">
        <v>13</v>
      </c>
      <c r="C47">
        <v>0</v>
      </c>
      <c r="D47">
        <v>0</v>
      </c>
      <c r="E47">
        <v>0</v>
      </c>
    </row>
    <row r="48" spans="1:11">
      <c r="A48" t="s">
        <v>574</v>
      </c>
      <c r="B48">
        <v>14</v>
      </c>
      <c r="C48">
        <v>0</v>
      </c>
      <c r="D48">
        <v>0</v>
      </c>
      <c r="E48">
        <v>0</v>
      </c>
    </row>
    <row r="49" spans="1:11">
      <c r="A49" t="s">
        <v>575</v>
      </c>
      <c r="B49">
        <v>30</v>
      </c>
      <c r="C49">
        <v>0</v>
      </c>
      <c r="D49">
        <v>0</v>
      </c>
      <c r="E49">
        <v>0</v>
      </c>
    </row>
    <row r="50" spans="1:11">
      <c r="A50" t="s">
        <v>576</v>
      </c>
      <c r="B50">
        <v>14</v>
      </c>
      <c r="C50">
        <v>0</v>
      </c>
      <c r="D50">
        <v>0</v>
      </c>
      <c r="E50">
        <v>0</v>
      </c>
    </row>
    <row r="51" spans="1:11">
      <c r="A51" t="s">
        <v>577</v>
      </c>
      <c r="B51">
        <v>16</v>
      </c>
      <c r="C51">
        <v>0</v>
      </c>
      <c r="D51">
        <v>0</v>
      </c>
      <c r="E51">
        <v>0</v>
      </c>
    </row>
    <row r="52" spans="1:11">
      <c r="A52" t="s">
        <v>578</v>
      </c>
      <c r="B52">
        <v>6</v>
      </c>
      <c r="C52">
        <v>0</v>
      </c>
      <c r="D52">
        <v>0</v>
      </c>
      <c r="E52">
        <v>0</v>
      </c>
    </row>
    <row r="53" spans="1:11">
      <c r="A53" t="s">
        <v>579</v>
      </c>
      <c r="B53">
        <v>7</v>
      </c>
      <c r="C53">
        <v>0</v>
      </c>
      <c r="D53">
        <v>0</v>
      </c>
      <c r="E53">
        <v>0</v>
      </c>
    </row>
    <row r="54" spans="1:11">
      <c r="A54" t="s">
        <v>580</v>
      </c>
      <c r="B54">
        <v>10</v>
      </c>
      <c r="C54">
        <v>1</v>
      </c>
      <c r="D54">
        <v>0</v>
      </c>
      <c r="E54">
        <v>0</v>
      </c>
    </row>
    <row r="55" spans="1:11">
      <c r="A55" t="s">
        <v>581</v>
      </c>
      <c r="B55">
        <v>10</v>
      </c>
      <c r="C55">
        <v>0</v>
      </c>
      <c r="D55">
        <v>0</v>
      </c>
      <c r="E55">
        <v>0</v>
      </c>
    </row>
    <row r="56" spans="1:11">
      <c r="A56" t="s">
        <v>582</v>
      </c>
      <c r="B56">
        <v>8</v>
      </c>
      <c r="C56">
        <v>0</v>
      </c>
      <c r="D56">
        <v>0</v>
      </c>
      <c r="E56">
        <v>0</v>
      </c>
    </row>
    <row r="57" spans="1:11">
      <c r="A57" t="s">
        <v>583</v>
      </c>
      <c r="B57">
        <v>10</v>
      </c>
      <c r="C57">
        <v>0</v>
      </c>
      <c r="D57">
        <v>0</v>
      </c>
      <c r="E57">
        <v>0</v>
      </c>
    </row>
    <row r="58" spans="1:11">
      <c r="A58" t="s">
        <v>584</v>
      </c>
      <c r="B58">
        <v>12</v>
      </c>
      <c r="C58">
        <v>0</v>
      </c>
      <c r="D58">
        <v>0</v>
      </c>
      <c r="E58">
        <v>0</v>
      </c>
    </row>
    <row r="59" spans="1:11">
      <c r="A59" t="s">
        <v>585</v>
      </c>
      <c r="B59">
        <v>10</v>
      </c>
      <c r="C59">
        <v>0</v>
      </c>
      <c r="D59">
        <v>0</v>
      </c>
      <c r="E59">
        <v>0</v>
      </c>
    </row>
    <row r="60" spans="1:11">
      <c r="A60" t="s">
        <v>586</v>
      </c>
      <c r="B60">
        <v>9</v>
      </c>
      <c r="C60">
        <v>0</v>
      </c>
      <c r="D60">
        <v>0</v>
      </c>
      <c r="E60">
        <v>0</v>
      </c>
    </row>
    <row r="61" spans="1:11">
      <c r="A61" t="s">
        <v>587</v>
      </c>
      <c r="B61">
        <v>2</v>
      </c>
      <c r="C61">
        <v>0</v>
      </c>
      <c r="D61">
        <v>0</v>
      </c>
      <c r="E61">
        <v>0</v>
      </c>
    </row>
    <row r="62" spans="1:11">
      <c r="A62" t="s">
        <v>588</v>
      </c>
      <c r="B62">
        <v>26</v>
      </c>
      <c r="C62">
        <v>0</v>
      </c>
      <c r="D62">
        <v>0</v>
      </c>
      <c r="E62">
        <v>0</v>
      </c>
    </row>
    <row r="63" spans="1:11">
      <c r="A63" t="s">
        <v>589</v>
      </c>
      <c r="B63">
        <v>57</v>
      </c>
      <c r="C63">
        <v>0</v>
      </c>
      <c r="D63">
        <v>0</v>
      </c>
      <c r="E63">
        <v>0</v>
      </c>
    </row>
    <row r="64" spans="1:11">
      <c r="A64" t="s">
        <v>590</v>
      </c>
      <c r="B64">
        <v>54</v>
      </c>
      <c r="C64">
        <v>0</v>
      </c>
      <c r="D64">
        <v>0</v>
      </c>
      <c r="E64">
        <v>0</v>
      </c>
    </row>
    <row r="65" spans="1:11">
      <c r="A65" t="s">
        <v>591</v>
      </c>
      <c r="B65">
        <v>13</v>
      </c>
      <c r="C65">
        <v>0</v>
      </c>
      <c r="D65">
        <v>0</v>
      </c>
      <c r="E65">
        <v>0</v>
      </c>
    </row>
    <row r="66" spans="1:11">
      <c r="A66" t="s">
        <v>592</v>
      </c>
      <c r="B66">
        <v>14</v>
      </c>
      <c r="C66">
        <v>1</v>
      </c>
      <c r="D66">
        <v>0</v>
      </c>
      <c r="E66">
        <v>0</v>
      </c>
    </row>
    <row r="67" spans="1:11">
      <c r="A67" t="s">
        <v>593</v>
      </c>
      <c r="B67">
        <v>12</v>
      </c>
      <c r="C67">
        <v>0</v>
      </c>
      <c r="D67">
        <v>0</v>
      </c>
      <c r="E67">
        <v>0</v>
      </c>
    </row>
    <row r="68" spans="1:11">
      <c r="A68" t="s">
        <v>594</v>
      </c>
      <c r="B68">
        <v>11</v>
      </c>
      <c r="C68">
        <v>0</v>
      </c>
      <c r="D68">
        <v>0</v>
      </c>
      <c r="E68">
        <v>0</v>
      </c>
    </row>
    <row r="69" spans="1:11">
      <c r="A69" t="s">
        <v>595</v>
      </c>
      <c r="B69">
        <v>15</v>
      </c>
      <c r="C69">
        <v>0</v>
      </c>
      <c r="D69">
        <v>0</v>
      </c>
      <c r="E69">
        <v>0</v>
      </c>
    </row>
    <row r="70" spans="1:11">
      <c r="A70" t="s">
        <v>596</v>
      </c>
      <c r="B70">
        <v>14</v>
      </c>
      <c r="C70">
        <v>0</v>
      </c>
      <c r="D70">
        <v>0</v>
      </c>
      <c r="E70">
        <v>0</v>
      </c>
    </row>
    <row r="71" spans="1:11">
      <c r="A71" t="s">
        <v>597</v>
      </c>
      <c r="B71">
        <v>13</v>
      </c>
      <c r="C71">
        <v>0</v>
      </c>
      <c r="D71">
        <v>0</v>
      </c>
      <c r="E71">
        <v>0</v>
      </c>
    </row>
    <row r="72" spans="1:11">
      <c r="A72" t="s">
        <v>598</v>
      </c>
      <c r="B72">
        <v>12</v>
      </c>
      <c r="C72">
        <v>0</v>
      </c>
      <c r="D72">
        <v>0</v>
      </c>
      <c r="E72">
        <v>0</v>
      </c>
    </row>
    <row r="73" spans="1:11">
      <c r="A73" t="s">
        <v>599</v>
      </c>
      <c r="B73">
        <v>8</v>
      </c>
      <c r="C73">
        <v>0</v>
      </c>
      <c r="D73">
        <v>0</v>
      </c>
      <c r="E73">
        <v>0</v>
      </c>
    </row>
    <row r="74" spans="1:11">
      <c r="A74" t="s">
        <v>600</v>
      </c>
      <c r="B74">
        <v>71</v>
      </c>
      <c r="C74">
        <v>0</v>
      </c>
      <c r="D74">
        <v>0</v>
      </c>
      <c r="E74">
        <v>0</v>
      </c>
    </row>
    <row r="75" spans="1:11">
      <c r="A75" t="s">
        <v>601</v>
      </c>
      <c r="B75">
        <v>13</v>
      </c>
      <c r="C75">
        <v>0</v>
      </c>
      <c r="D75">
        <v>0</v>
      </c>
      <c r="E75">
        <v>0</v>
      </c>
    </row>
    <row r="76" spans="1:11">
      <c r="A76" t="s">
        <v>602</v>
      </c>
      <c r="B76">
        <v>14</v>
      </c>
      <c r="C76">
        <v>0</v>
      </c>
      <c r="D76">
        <v>0</v>
      </c>
      <c r="E76">
        <v>0</v>
      </c>
    </row>
    <row r="77" spans="1:11">
      <c r="A77" t="s">
        <v>603</v>
      </c>
      <c r="B77">
        <v>17</v>
      </c>
      <c r="C77">
        <v>0</v>
      </c>
      <c r="D77">
        <v>0</v>
      </c>
      <c r="E77">
        <v>0</v>
      </c>
    </row>
    <row r="78" spans="1:11">
      <c r="A78" t="s">
        <v>604</v>
      </c>
      <c r="B78">
        <v>9</v>
      </c>
      <c r="C78">
        <v>1</v>
      </c>
      <c r="D78">
        <v>0</v>
      </c>
      <c r="E78">
        <v>0</v>
      </c>
    </row>
    <row r="79" spans="1:11">
      <c r="A79" t="s">
        <v>605</v>
      </c>
      <c r="B79">
        <v>12</v>
      </c>
      <c r="C79">
        <v>0</v>
      </c>
      <c r="D79">
        <v>0</v>
      </c>
      <c r="E79">
        <v>0</v>
      </c>
    </row>
    <row r="80" spans="1:11">
      <c r="A80" t="s">
        <v>606</v>
      </c>
      <c r="B80">
        <v>4</v>
      </c>
      <c r="C80">
        <v>0</v>
      </c>
      <c r="D80">
        <v>0</v>
      </c>
      <c r="E80">
        <v>0</v>
      </c>
    </row>
    <row r="81" spans="1:11">
      <c r="A81" t="s">
        <v>607</v>
      </c>
      <c r="B81">
        <v>6</v>
      </c>
      <c r="C81">
        <v>0</v>
      </c>
      <c r="D81">
        <v>0</v>
      </c>
      <c r="E81">
        <v>0</v>
      </c>
    </row>
    <row r="82" spans="1:11">
      <c r="A82" t="s">
        <v>608</v>
      </c>
      <c r="B82">
        <v>9</v>
      </c>
      <c r="C82">
        <v>0</v>
      </c>
      <c r="D82">
        <v>0</v>
      </c>
      <c r="E82">
        <v>0</v>
      </c>
    </row>
    <row r="83" spans="1:11">
      <c r="A83" t="s">
        <v>609</v>
      </c>
      <c r="B83">
        <v>20</v>
      </c>
      <c r="C83">
        <v>0</v>
      </c>
      <c r="D83">
        <v>0</v>
      </c>
      <c r="E83">
        <v>0</v>
      </c>
    </row>
    <row r="84" spans="1:11">
      <c r="A84" t="s">
        <v>610</v>
      </c>
      <c r="B84">
        <v>5</v>
      </c>
      <c r="C84">
        <v>0</v>
      </c>
      <c r="D84">
        <v>0</v>
      </c>
      <c r="E84">
        <v>0</v>
      </c>
    </row>
    <row r="85" spans="1:11">
      <c r="A85" t="s">
        <v>611</v>
      </c>
      <c r="B85">
        <v>9</v>
      </c>
      <c r="C85">
        <v>0</v>
      </c>
      <c r="D85">
        <v>0</v>
      </c>
      <c r="E85">
        <v>0</v>
      </c>
    </row>
    <row r="86" spans="1:11">
      <c r="A86" t="s">
        <v>612</v>
      </c>
      <c r="B86">
        <v>6</v>
      </c>
      <c r="C86">
        <v>0</v>
      </c>
      <c r="D86">
        <v>0</v>
      </c>
      <c r="E86">
        <v>0</v>
      </c>
    </row>
    <row r="87" spans="1:11">
      <c r="A87" t="s">
        <v>613</v>
      </c>
      <c r="B87">
        <v>11</v>
      </c>
      <c r="C87">
        <v>0</v>
      </c>
      <c r="D87">
        <v>0</v>
      </c>
      <c r="E87">
        <v>0</v>
      </c>
    </row>
    <row r="88" spans="1:11">
      <c r="A88" t="s">
        <v>614</v>
      </c>
      <c r="B88">
        <v>9</v>
      </c>
      <c r="C88">
        <v>0</v>
      </c>
      <c r="D88">
        <v>0</v>
      </c>
      <c r="E88">
        <v>0</v>
      </c>
    </row>
    <row r="89" spans="1:11">
      <c r="A89" t="s">
        <v>615</v>
      </c>
      <c r="B89">
        <v>5</v>
      </c>
      <c r="C89">
        <v>0</v>
      </c>
      <c r="D89">
        <v>0</v>
      </c>
      <c r="E89">
        <v>0</v>
      </c>
    </row>
    <row r="90" spans="1:11">
      <c r="A90" t="s">
        <v>616</v>
      </c>
      <c r="B90">
        <v>9</v>
      </c>
      <c r="C90">
        <v>0</v>
      </c>
      <c r="D90">
        <v>0</v>
      </c>
      <c r="E90">
        <v>0</v>
      </c>
    </row>
    <row r="91" spans="1:11">
      <c r="A91" t="s">
        <v>617</v>
      </c>
      <c r="B91">
        <v>8</v>
      </c>
      <c r="C91">
        <v>0</v>
      </c>
      <c r="D91">
        <v>0</v>
      </c>
      <c r="E91">
        <v>0</v>
      </c>
    </row>
    <row r="92" spans="1:11">
      <c r="A92" t="s">
        <v>618</v>
      </c>
      <c r="B92">
        <v>76</v>
      </c>
      <c r="C92">
        <v>0</v>
      </c>
      <c r="D92">
        <v>0</v>
      </c>
      <c r="E92">
        <v>0</v>
      </c>
    </row>
    <row r="93" spans="1:11">
      <c r="A93" t="s">
        <v>619</v>
      </c>
      <c r="B93">
        <v>59</v>
      </c>
      <c r="C93">
        <v>0</v>
      </c>
      <c r="D93">
        <v>0</v>
      </c>
      <c r="E93">
        <v>0</v>
      </c>
    </row>
    <row r="94" spans="1:11">
      <c r="A94" t="s">
        <v>620</v>
      </c>
      <c r="B94">
        <v>20</v>
      </c>
      <c r="C94">
        <v>0</v>
      </c>
      <c r="D94">
        <v>0</v>
      </c>
      <c r="E94">
        <v>0</v>
      </c>
    </row>
    <row r="95" spans="1:11">
      <c r="A95" t="s">
        <v>621</v>
      </c>
      <c r="B95">
        <v>26</v>
      </c>
      <c r="C95">
        <v>0</v>
      </c>
      <c r="D95">
        <v>0</v>
      </c>
      <c r="E95">
        <v>0</v>
      </c>
    </row>
    <row r="96" spans="1:11">
      <c r="A96" t="s">
        <v>622</v>
      </c>
      <c r="B96">
        <v>12</v>
      </c>
      <c r="C96">
        <v>0</v>
      </c>
      <c r="D96">
        <v>0</v>
      </c>
      <c r="E96">
        <v>0</v>
      </c>
    </row>
    <row r="97" spans="1:11">
      <c r="A97" t="s">
        <v>623</v>
      </c>
      <c r="B97">
        <v>20</v>
      </c>
      <c r="C97">
        <v>0</v>
      </c>
      <c r="D97">
        <v>0</v>
      </c>
      <c r="E97">
        <v>0</v>
      </c>
    </row>
    <row r="98" spans="1:11">
      <c r="A98" t="s">
        <v>624</v>
      </c>
      <c r="B98">
        <v>8</v>
      </c>
      <c r="C98">
        <v>0</v>
      </c>
      <c r="D98">
        <v>0</v>
      </c>
      <c r="E98">
        <v>0</v>
      </c>
    </row>
    <row r="99" spans="1:11">
      <c r="A99" t="s">
        <v>625</v>
      </c>
      <c r="B99">
        <v>38</v>
      </c>
      <c r="C99">
        <v>0</v>
      </c>
      <c r="D99">
        <v>0</v>
      </c>
      <c r="E99">
        <v>0</v>
      </c>
    </row>
    <row r="100" spans="1:11">
      <c r="A100" t="s">
        <v>626</v>
      </c>
      <c r="B100">
        <v>8</v>
      </c>
      <c r="C100">
        <v>0</v>
      </c>
      <c r="D100">
        <v>0</v>
      </c>
      <c r="E100">
        <v>0</v>
      </c>
    </row>
    <row r="101" spans="1:11">
      <c r="A101" t="s">
        <v>627</v>
      </c>
      <c r="B101">
        <v>7</v>
      </c>
      <c r="C101">
        <v>0</v>
      </c>
      <c r="D101">
        <v>0</v>
      </c>
      <c r="E101">
        <v>0</v>
      </c>
    </row>
    <row r="102" spans="1:11">
      <c r="A102" t="s">
        <v>628</v>
      </c>
      <c r="B102">
        <v>7</v>
      </c>
      <c r="C102">
        <v>0</v>
      </c>
      <c r="D102">
        <v>0</v>
      </c>
      <c r="E102">
        <v>0</v>
      </c>
    </row>
    <row r="103" spans="1:11">
      <c r="A103" t="s">
        <v>629</v>
      </c>
      <c r="B103">
        <v>6</v>
      </c>
      <c r="C103">
        <v>0</v>
      </c>
      <c r="D103">
        <v>0</v>
      </c>
      <c r="E103">
        <v>0</v>
      </c>
    </row>
    <row r="104" spans="1:11">
      <c r="A104" t="s">
        <v>630</v>
      </c>
      <c r="B104">
        <v>8</v>
      </c>
      <c r="C104">
        <v>0</v>
      </c>
      <c r="D104">
        <v>0</v>
      </c>
      <c r="E104">
        <v>0</v>
      </c>
    </row>
    <row r="105" spans="1:11">
      <c r="A105" t="s">
        <v>631</v>
      </c>
      <c r="B105">
        <v>7</v>
      </c>
      <c r="C105">
        <v>0</v>
      </c>
      <c r="D105">
        <v>0</v>
      </c>
      <c r="E105">
        <v>0</v>
      </c>
    </row>
    <row r="106" spans="1:11">
      <c r="A106" t="s">
        <v>632</v>
      </c>
      <c r="B106">
        <v>19</v>
      </c>
      <c r="C106">
        <v>1</v>
      </c>
      <c r="D106">
        <v>0</v>
      </c>
      <c r="E106">
        <v>0</v>
      </c>
    </row>
    <row r="107" spans="1:11">
      <c r="A107" t="s">
        <v>633</v>
      </c>
      <c r="B107">
        <v>18</v>
      </c>
      <c r="C107">
        <v>2</v>
      </c>
      <c r="D107">
        <v>0</v>
      </c>
      <c r="E107">
        <v>0</v>
      </c>
    </row>
    <row r="108" spans="1:11">
      <c r="A108" t="s">
        <v>634</v>
      </c>
      <c r="B108">
        <v>8</v>
      </c>
      <c r="C108">
        <v>0</v>
      </c>
      <c r="D108">
        <v>0</v>
      </c>
      <c r="E108">
        <v>0</v>
      </c>
    </row>
    <row r="109" spans="1:11">
      <c r="A109" t="s">
        <v>635</v>
      </c>
      <c r="B109">
        <v>14</v>
      </c>
      <c r="C109">
        <v>2</v>
      </c>
      <c r="D109">
        <v>0</v>
      </c>
      <c r="E109">
        <v>0</v>
      </c>
    </row>
    <row r="110" spans="1:11">
      <c r="A110" t="s">
        <v>636</v>
      </c>
      <c r="B110">
        <v>14</v>
      </c>
      <c r="C110">
        <v>1</v>
      </c>
      <c r="D110">
        <v>0</v>
      </c>
      <c r="E110">
        <v>0</v>
      </c>
    </row>
    <row r="111" spans="1:11">
      <c r="A111" t="s">
        <v>637</v>
      </c>
      <c r="B111">
        <v>16</v>
      </c>
      <c r="C111">
        <v>0</v>
      </c>
      <c r="D111">
        <v>0</v>
      </c>
      <c r="E111">
        <v>0</v>
      </c>
    </row>
    <row r="112" spans="1:11">
      <c r="A112" t="s">
        <v>638</v>
      </c>
      <c r="B112">
        <v>12</v>
      </c>
      <c r="C112">
        <v>0</v>
      </c>
      <c r="D112">
        <v>0</v>
      </c>
      <c r="E112">
        <v>0</v>
      </c>
    </row>
    <row r="113" spans="1:11">
      <c r="A113" t="s">
        <v>639</v>
      </c>
      <c r="B113">
        <v>11</v>
      </c>
      <c r="C113">
        <v>0</v>
      </c>
      <c r="D113">
        <v>0</v>
      </c>
      <c r="E113">
        <v>0</v>
      </c>
    </row>
    <row r="114" spans="1:11">
      <c r="A114" t="s">
        <v>640</v>
      </c>
      <c r="B114">
        <v>10</v>
      </c>
      <c r="C114">
        <v>1</v>
      </c>
      <c r="D114">
        <v>0</v>
      </c>
      <c r="E114">
        <v>0</v>
      </c>
    </row>
    <row r="115" spans="1:11">
      <c r="A115" t="s">
        <v>641</v>
      </c>
      <c r="B115">
        <v>17</v>
      </c>
      <c r="C115">
        <v>0</v>
      </c>
      <c r="D115">
        <v>0</v>
      </c>
      <c r="E115">
        <v>0</v>
      </c>
    </row>
    <row r="116" spans="1:11">
      <c r="A116" t="s">
        <v>642</v>
      </c>
      <c r="B116">
        <v>16</v>
      </c>
      <c r="C116">
        <v>0</v>
      </c>
      <c r="D116">
        <v>0</v>
      </c>
      <c r="E116">
        <v>0</v>
      </c>
    </row>
    <row r="117" spans="1:11">
      <c r="A117" t="s">
        <v>643</v>
      </c>
      <c r="B117">
        <v>15</v>
      </c>
      <c r="C117">
        <v>1</v>
      </c>
      <c r="D117">
        <v>1</v>
      </c>
      <c r="E117">
        <v>0</v>
      </c>
    </row>
    <row r="118" spans="1:11">
      <c r="A118" t="s">
        <v>644</v>
      </c>
      <c r="B118">
        <v>19</v>
      </c>
      <c r="C118">
        <v>0</v>
      </c>
      <c r="D118">
        <v>0</v>
      </c>
      <c r="E118">
        <v>0</v>
      </c>
    </row>
    <row r="119" spans="1:11">
      <c r="A119" t="s">
        <v>645</v>
      </c>
      <c r="B119">
        <v>16</v>
      </c>
      <c r="C119">
        <v>1</v>
      </c>
      <c r="D119">
        <v>0</v>
      </c>
      <c r="E119">
        <v>0</v>
      </c>
    </row>
    <row r="120" spans="1:11">
      <c r="A120" t="s">
        <v>646</v>
      </c>
      <c r="B120">
        <v>24</v>
      </c>
      <c r="C120">
        <v>3</v>
      </c>
      <c r="D120">
        <v>0</v>
      </c>
      <c r="E120">
        <v>0</v>
      </c>
    </row>
    <row r="121" spans="1:11">
      <c r="A121" t="s">
        <v>647</v>
      </c>
      <c r="B121">
        <v>15</v>
      </c>
      <c r="C121">
        <v>0</v>
      </c>
      <c r="D121">
        <v>0</v>
      </c>
      <c r="E121">
        <v>0</v>
      </c>
    </row>
    <row r="122" spans="1:11">
      <c r="A122" t="s">
        <v>648</v>
      </c>
      <c r="B122">
        <v>26</v>
      </c>
      <c r="C122">
        <v>0</v>
      </c>
      <c r="D122">
        <v>0</v>
      </c>
      <c r="E122">
        <v>0</v>
      </c>
    </row>
    <row r="123" spans="1:11">
      <c r="A123" t="s">
        <v>649</v>
      </c>
      <c r="B123">
        <v>29</v>
      </c>
      <c r="C123">
        <v>1</v>
      </c>
      <c r="D123">
        <v>1</v>
      </c>
      <c r="E123">
        <v>0</v>
      </c>
    </row>
    <row r="124" spans="1:11">
      <c r="A124" t="s">
        <v>650</v>
      </c>
      <c r="B124">
        <v>19</v>
      </c>
      <c r="C124">
        <v>0</v>
      </c>
      <c r="D124">
        <v>0</v>
      </c>
      <c r="E124">
        <v>0</v>
      </c>
    </row>
    <row r="125" spans="1:11">
      <c r="A125" t="s">
        <v>651</v>
      </c>
      <c r="B125">
        <v>25</v>
      </c>
      <c r="C125">
        <v>0</v>
      </c>
      <c r="D125">
        <v>0</v>
      </c>
      <c r="E125">
        <v>0</v>
      </c>
    </row>
    <row r="126" spans="1:11">
      <c r="A126" t="s">
        <v>652</v>
      </c>
      <c r="B126">
        <v>24</v>
      </c>
      <c r="C126">
        <v>1</v>
      </c>
      <c r="D126">
        <v>0</v>
      </c>
      <c r="E126">
        <v>0</v>
      </c>
    </row>
    <row r="127" spans="1:11">
      <c r="A127" t="s">
        <v>653</v>
      </c>
      <c r="B127">
        <v>22</v>
      </c>
      <c r="C127">
        <v>0</v>
      </c>
      <c r="D127">
        <v>0</v>
      </c>
      <c r="E127">
        <v>0</v>
      </c>
    </row>
    <row r="128" spans="1:11">
      <c r="A128" t="s">
        <v>654</v>
      </c>
      <c r="B128">
        <v>16</v>
      </c>
      <c r="C128">
        <v>0</v>
      </c>
      <c r="D128">
        <v>0</v>
      </c>
      <c r="E128">
        <v>0</v>
      </c>
    </row>
    <row r="129" spans="1:11">
      <c r="A129" t="s">
        <v>655</v>
      </c>
      <c r="B129">
        <v>26</v>
      </c>
      <c r="C129">
        <v>2</v>
      </c>
      <c r="D129">
        <v>0</v>
      </c>
      <c r="E129">
        <v>0</v>
      </c>
    </row>
    <row r="130" spans="1:11">
      <c r="A130" t="s">
        <v>656</v>
      </c>
      <c r="B130">
        <v>12</v>
      </c>
      <c r="C130">
        <v>0</v>
      </c>
      <c r="D130">
        <v>1</v>
      </c>
      <c r="E130">
        <v>0</v>
      </c>
    </row>
    <row r="131" spans="1:11">
      <c r="A131" t="s">
        <v>657</v>
      </c>
      <c r="B131">
        <v>22</v>
      </c>
      <c r="C131">
        <v>0</v>
      </c>
      <c r="D131">
        <v>0</v>
      </c>
      <c r="E131">
        <v>0</v>
      </c>
    </row>
    <row r="132" spans="1:11">
      <c r="A132" t="s">
        <v>658</v>
      </c>
      <c r="B132">
        <v>16</v>
      </c>
      <c r="C132">
        <v>0</v>
      </c>
      <c r="D132">
        <v>0</v>
      </c>
      <c r="E132">
        <v>0</v>
      </c>
    </row>
    <row r="133" spans="1:11">
      <c r="A133" t="s">
        <v>659</v>
      </c>
      <c r="B133">
        <v>20</v>
      </c>
      <c r="C133">
        <v>0</v>
      </c>
      <c r="D133">
        <v>0</v>
      </c>
      <c r="E133">
        <v>0</v>
      </c>
    </row>
    <row r="134" spans="1:11">
      <c r="A134" t="s">
        <v>660</v>
      </c>
      <c r="B134">
        <v>24</v>
      </c>
      <c r="C134">
        <v>1</v>
      </c>
      <c r="D134">
        <v>0</v>
      </c>
      <c r="E134">
        <v>0</v>
      </c>
    </row>
    <row r="135" spans="1:11">
      <c r="A135" t="s">
        <v>661</v>
      </c>
      <c r="B135">
        <v>14</v>
      </c>
      <c r="C135">
        <v>0</v>
      </c>
      <c r="D135">
        <v>0</v>
      </c>
      <c r="E135">
        <v>0</v>
      </c>
    </row>
    <row r="136" spans="1:11">
      <c r="A136" t="s">
        <v>662</v>
      </c>
      <c r="B136">
        <v>19</v>
      </c>
      <c r="C136">
        <v>0</v>
      </c>
      <c r="D136">
        <v>0</v>
      </c>
      <c r="E136">
        <v>0</v>
      </c>
    </row>
    <row r="137" spans="1:11">
      <c r="A137" t="s">
        <v>663</v>
      </c>
      <c r="B137">
        <v>15</v>
      </c>
      <c r="C137">
        <v>0</v>
      </c>
      <c r="D137">
        <v>0</v>
      </c>
      <c r="E137">
        <v>0</v>
      </c>
    </row>
    <row r="138" spans="1:11">
      <c r="A138" t="s">
        <v>664</v>
      </c>
      <c r="B138">
        <v>17</v>
      </c>
      <c r="C138">
        <v>0</v>
      </c>
      <c r="D138">
        <v>0</v>
      </c>
      <c r="E138">
        <v>0</v>
      </c>
    </row>
    <row r="139" spans="1:11">
      <c r="A139" t="s">
        <v>665</v>
      </c>
      <c r="B139">
        <v>20</v>
      </c>
      <c r="C139">
        <v>0</v>
      </c>
      <c r="D139">
        <v>1</v>
      </c>
      <c r="E139">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3:K7"/>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H145"/>
  <sheetViews>
    <sheetView tabSelected="0" workbookViewId="0" showGridLines="true" showRowColHeaders="1">
      <selection activeCell="H3" sqref="H3"/>
    </sheetView>
  </sheetViews>
  <sheetFormatPr defaultRowHeight="14.4" outlineLevelRow="0" outlineLevelCol="0"/>
  <cols>
    <col min="1" max="1" width="37.705078" bestFit="true" customWidth="true" style="0"/>
    <col min="2" max="2" width="18.709717" bestFit="true" customWidth="true" style="0"/>
    <col min="3" max="3" width="13.996582" bestFit="true" customWidth="true" style="0"/>
    <col min="4" max="4" width="17.567139" bestFit="true" customWidth="true" style="0"/>
    <col min="5" max="5" width="18.709717" bestFit="true" customWidth="true" style="0"/>
    <col min="6" max="6" width="22.280273" bestFit="true" customWidth="true" style="0"/>
    <col min="8" max="8" width="55" customWidth="true" style="0"/>
  </cols>
  <sheetData>
    <row r="1" spans="1:8">
      <c r="A1" s="1" t="s">
        <v>811</v>
      </c>
      <c r="B1" s="1" t="s">
        <v>812</v>
      </c>
      <c r="C1" s="1" t="s">
        <v>813</v>
      </c>
      <c r="D1" s="1" t="s">
        <v>814</v>
      </c>
      <c r="E1" s="1" t="s">
        <v>815</v>
      </c>
      <c r="F1" s="1" t="s">
        <v>816</v>
      </c>
    </row>
    <row r="2" spans="1:8">
      <c r="A2" t="s">
        <v>817</v>
      </c>
      <c r="B2">
        <v>52</v>
      </c>
      <c r="C2">
        <v>1149</v>
      </c>
      <c r="D2">
        <v>38</v>
      </c>
      <c r="E2">
        <v>22.1</v>
      </c>
      <c r="F2">
        <v>0.73</v>
      </c>
    </row>
    <row r="3" spans="1:8">
      <c r="A3" t="s">
        <v>818</v>
      </c>
      <c r="B3">
        <v>51</v>
      </c>
      <c r="C3">
        <v>1140</v>
      </c>
      <c r="D3">
        <v>39</v>
      </c>
      <c r="E3">
        <v>22.35</v>
      </c>
      <c r="F3">
        <v>0.76</v>
      </c>
      <c r="H3" s="4" t="s">
        <v>819</v>
      </c>
    </row>
    <row r="4" spans="1:8">
      <c r="A4" t="s">
        <v>820</v>
      </c>
      <c r="B4">
        <v>51</v>
      </c>
      <c r="C4">
        <v>1154</v>
      </c>
      <c r="D4">
        <v>39</v>
      </c>
      <c r="E4">
        <v>22.63</v>
      </c>
      <c r="F4">
        <v>0.76</v>
      </c>
      <c r="H4"/>
    </row>
    <row r="5" spans="1:8">
      <c r="A5" t="s">
        <v>821</v>
      </c>
      <c r="B5">
        <v>51</v>
      </c>
      <c r="C5">
        <v>1140</v>
      </c>
      <c r="D5">
        <v>39</v>
      </c>
      <c r="E5">
        <v>22.35</v>
      </c>
      <c r="F5">
        <v>0.76</v>
      </c>
      <c r="H5"/>
    </row>
    <row r="6" spans="1:8">
      <c r="A6" t="s">
        <v>822</v>
      </c>
      <c r="B6">
        <v>50</v>
      </c>
      <c r="C6">
        <v>1115</v>
      </c>
      <c r="D6">
        <v>39</v>
      </c>
      <c r="E6">
        <v>22.3</v>
      </c>
      <c r="F6">
        <v>0.78</v>
      </c>
      <c r="H6"/>
    </row>
    <row r="7" spans="1:8">
      <c r="A7" t="s">
        <v>823</v>
      </c>
      <c r="B7">
        <v>50</v>
      </c>
      <c r="C7">
        <v>1115</v>
      </c>
      <c r="D7">
        <v>39</v>
      </c>
      <c r="E7">
        <v>22.3</v>
      </c>
      <c r="F7">
        <v>0.78</v>
      </c>
      <c r="H7"/>
    </row>
    <row r="8" spans="1:8">
      <c r="A8" t="s">
        <v>824</v>
      </c>
      <c r="B8">
        <v>50</v>
      </c>
      <c r="C8">
        <v>1115</v>
      </c>
      <c r="D8">
        <v>39</v>
      </c>
      <c r="E8">
        <v>22.3</v>
      </c>
      <c r="F8">
        <v>0.78</v>
      </c>
      <c r="H8"/>
    </row>
    <row r="9" spans="1:8">
      <c r="A9" t="s">
        <v>825</v>
      </c>
      <c r="B9">
        <v>50</v>
      </c>
      <c r="C9">
        <v>1115</v>
      </c>
      <c r="D9">
        <v>39</v>
      </c>
      <c r="E9">
        <v>22.3</v>
      </c>
      <c r="F9">
        <v>0.78</v>
      </c>
      <c r="H9"/>
    </row>
    <row r="10" spans="1:8">
      <c r="A10" t="s">
        <v>826</v>
      </c>
      <c r="B10">
        <v>47</v>
      </c>
      <c r="C10">
        <v>1051</v>
      </c>
      <c r="D10">
        <v>33</v>
      </c>
      <c r="E10">
        <v>22.36</v>
      </c>
      <c r="F10">
        <v>0.7</v>
      </c>
      <c r="H10"/>
    </row>
    <row r="11" spans="1:8">
      <c r="A11" t="s">
        <v>827</v>
      </c>
      <c r="B11">
        <v>46</v>
      </c>
      <c r="C11">
        <v>1049</v>
      </c>
      <c r="D11">
        <v>33</v>
      </c>
      <c r="E11">
        <v>22.8</v>
      </c>
      <c r="F11">
        <v>0.72</v>
      </c>
    </row>
    <row r="12" spans="1:8">
      <c r="A12" t="s">
        <v>828</v>
      </c>
      <c r="B12">
        <v>45</v>
      </c>
      <c r="C12">
        <v>1008</v>
      </c>
      <c r="D12">
        <v>27</v>
      </c>
      <c r="E12">
        <v>22.4</v>
      </c>
      <c r="F12">
        <v>0.6</v>
      </c>
    </row>
    <row r="13" spans="1:8">
      <c r="A13" t="s">
        <v>829</v>
      </c>
      <c r="B13">
        <v>45</v>
      </c>
      <c r="C13">
        <v>1003</v>
      </c>
      <c r="D13">
        <v>33</v>
      </c>
      <c r="E13">
        <v>22.29</v>
      </c>
      <c r="F13">
        <v>0.73</v>
      </c>
    </row>
    <row r="14" spans="1:8">
      <c r="A14" t="s">
        <v>830</v>
      </c>
      <c r="B14">
        <v>44</v>
      </c>
      <c r="C14">
        <v>973</v>
      </c>
      <c r="D14">
        <v>35</v>
      </c>
      <c r="E14">
        <v>22.11</v>
      </c>
      <c r="F14">
        <v>0.8</v>
      </c>
    </row>
    <row r="15" spans="1:8">
      <c r="A15" t="s">
        <v>831</v>
      </c>
      <c r="B15">
        <v>43</v>
      </c>
      <c r="C15">
        <v>930</v>
      </c>
      <c r="D15">
        <v>26</v>
      </c>
      <c r="E15">
        <v>21.63</v>
      </c>
      <c r="F15">
        <v>0.6</v>
      </c>
    </row>
    <row r="16" spans="1:8">
      <c r="A16" t="s">
        <v>832</v>
      </c>
      <c r="B16">
        <v>43</v>
      </c>
      <c r="C16">
        <v>930</v>
      </c>
      <c r="D16">
        <v>26</v>
      </c>
      <c r="E16">
        <v>21.63</v>
      </c>
      <c r="F16">
        <v>0.6</v>
      </c>
    </row>
    <row r="17" spans="1:8">
      <c r="A17" t="s">
        <v>833</v>
      </c>
      <c r="B17">
        <v>42</v>
      </c>
      <c r="C17">
        <v>903</v>
      </c>
      <c r="D17">
        <v>25</v>
      </c>
      <c r="E17">
        <v>21.5</v>
      </c>
      <c r="F17">
        <v>0.6</v>
      </c>
    </row>
    <row r="18" spans="1:8">
      <c r="A18" t="s">
        <v>834</v>
      </c>
      <c r="B18">
        <v>37</v>
      </c>
      <c r="C18">
        <v>856</v>
      </c>
      <c r="D18">
        <v>23</v>
      </c>
      <c r="E18">
        <v>23.14</v>
      </c>
      <c r="F18">
        <v>0.62</v>
      </c>
    </row>
    <row r="19" spans="1:8">
      <c r="A19" t="s">
        <v>835</v>
      </c>
      <c r="B19">
        <v>29</v>
      </c>
      <c r="C19">
        <v>698</v>
      </c>
      <c r="D19">
        <v>31</v>
      </c>
      <c r="E19">
        <v>24.07</v>
      </c>
      <c r="F19">
        <v>1.07</v>
      </c>
    </row>
    <row r="20" spans="1:8">
      <c r="A20" t="s">
        <v>836</v>
      </c>
      <c r="B20">
        <v>26</v>
      </c>
      <c r="C20">
        <v>531</v>
      </c>
      <c r="D20">
        <v>23</v>
      </c>
      <c r="E20">
        <v>20.42</v>
      </c>
      <c r="F20">
        <v>0.88</v>
      </c>
    </row>
    <row r="21" spans="1:8">
      <c r="A21" t="s">
        <v>837</v>
      </c>
      <c r="B21">
        <v>25</v>
      </c>
      <c r="C21">
        <v>506</v>
      </c>
      <c r="D21">
        <v>23</v>
      </c>
      <c r="E21">
        <v>20.24</v>
      </c>
      <c r="F21">
        <v>0.92</v>
      </c>
    </row>
    <row r="22" spans="1:8">
      <c r="A22" t="s">
        <v>838</v>
      </c>
      <c r="B22">
        <v>24</v>
      </c>
      <c r="C22">
        <v>511</v>
      </c>
      <c r="D22">
        <v>19</v>
      </c>
      <c r="E22">
        <v>21.29</v>
      </c>
      <c r="F22">
        <v>0.79</v>
      </c>
    </row>
    <row r="23" spans="1:8">
      <c r="A23" t="s">
        <v>839</v>
      </c>
      <c r="B23">
        <v>23</v>
      </c>
      <c r="C23">
        <v>591</v>
      </c>
      <c r="D23">
        <v>20</v>
      </c>
      <c r="E23">
        <v>25.7</v>
      </c>
      <c r="F23">
        <v>0.87</v>
      </c>
    </row>
    <row r="24" spans="1:8">
      <c r="A24" t="s">
        <v>840</v>
      </c>
      <c r="B24">
        <v>23</v>
      </c>
      <c r="C24">
        <v>458</v>
      </c>
      <c r="D24">
        <v>17</v>
      </c>
      <c r="E24">
        <v>19.91</v>
      </c>
      <c r="F24">
        <v>0.74</v>
      </c>
    </row>
    <row r="25" spans="1:8">
      <c r="A25" t="s">
        <v>841</v>
      </c>
      <c r="B25">
        <v>22</v>
      </c>
      <c r="C25">
        <v>431</v>
      </c>
      <c r="D25">
        <v>23</v>
      </c>
      <c r="E25">
        <v>19.59</v>
      </c>
      <c r="F25">
        <v>1.05</v>
      </c>
    </row>
    <row r="26" spans="1:8">
      <c r="A26" t="s">
        <v>842</v>
      </c>
      <c r="B26">
        <v>19</v>
      </c>
      <c r="C26">
        <v>363</v>
      </c>
      <c r="D26">
        <v>18</v>
      </c>
      <c r="E26">
        <v>19.11</v>
      </c>
      <c r="F26">
        <v>0.95</v>
      </c>
    </row>
    <row r="27" spans="1:8">
      <c r="A27" t="s">
        <v>843</v>
      </c>
      <c r="B27">
        <v>18</v>
      </c>
      <c r="C27">
        <v>479</v>
      </c>
      <c r="D27">
        <v>19</v>
      </c>
      <c r="E27">
        <v>26.61</v>
      </c>
      <c r="F27">
        <v>1.06</v>
      </c>
    </row>
    <row r="28" spans="1:8">
      <c r="A28" t="s">
        <v>844</v>
      </c>
      <c r="B28">
        <v>18</v>
      </c>
      <c r="C28">
        <v>467</v>
      </c>
      <c r="D28">
        <v>9</v>
      </c>
      <c r="E28">
        <v>25.94</v>
      </c>
      <c r="F28">
        <v>0.5</v>
      </c>
    </row>
    <row r="29" spans="1:8">
      <c r="A29" t="s">
        <v>845</v>
      </c>
      <c r="B29">
        <v>18</v>
      </c>
      <c r="C29">
        <v>395</v>
      </c>
      <c r="D29">
        <v>28</v>
      </c>
      <c r="E29">
        <v>21.94</v>
      </c>
      <c r="F29">
        <v>1.56</v>
      </c>
    </row>
    <row r="30" spans="1:8">
      <c r="A30" t="s">
        <v>846</v>
      </c>
      <c r="B30">
        <v>14</v>
      </c>
      <c r="C30">
        <v>279</v>
      </c>
      <c r="D30">
        <v>6</v>
      </c>
      <c r="E30">
        <v>19.93</v>
      </c>
      <c r="F30">
        <v>0.43</v>
      </c>
    </row>
    <row r="31" spans="1:8">
      <c r="A31" t="s">
        <v>847</v>
      </c>
      <c r="B31">
        <v>13</v>
      </c>
      <c r="C31">
        <v>360</v>
      </c>
      <c r="D31">
        <v>13</v>
      </c>
      <c r="E31">
        <v>27.69</v>
      </c>
      <c r="F31">
        <v>1</v>
      </c>
    </row>
    <row r="32" spans="1:8">
      <c r="A32" t="s">
        <v>848</v>
      </c>
      <c r="B32">
        <v>12</v>
      </c>
      <c r="C32">
        <v>289</v>
      </c>
      <c r="D32">
        <v>5</v>
      </c>
      <c r="E32">
        <v>24.08</v>
      </c>
      <c r="F32">
        <v>0.42</v>
      </c>
    </row>
    <row r="33" spans="1:8">
      <c r="A33" t="s">
        <v>849</v>
      </c>
      <c r="B33">
        <v>12</v>
      </c>
      <c r="C33">
        <v>289</v>
      </c>
      <c r="D33">
        <v>5</v>
      </c>
      <c r="E33">
        <v>24.08</v>
      </c>
      <c r="F33">
        <v>0.42</v>
      </c>
    </row>
    <row r="34" spans="1:8">
      <c r="A34" t="s">
        <v>850</v>
      </c>
      <c r="B34">
        <v>10</v>
      </c>
      <c r="C34">
        <v>264</v>
      </c>
      <c r="D34">
        <v>6</v>
      </c>
      <c r="E34">
        <v>26.4</v>
      </c>
      <c r="F34">
        <v>0.6</v>
      </c>
    </row>
    <row r="35" spans="1:8">
      <c r="A35" t="s">
        <v>851</v>
      </c>
      <c r="B35">
        <v>10</v>
      </c>
      <c r="C35">
        <v>212</v>
      </c>
      <c r="D35">
        <v>16</v>
      </c>
      <c r="E35">
        <v>21.2</v>
      </c>
      <c r="F35">
        <v>1.6</v>
      </c>
    </row>
    <row r="36" spans="1:8">
      <c r="A36" t="s">
        <v>852</v>
      </c>
      <c r="B36">
        <v>10</v>
      </c>
      <c r="C36">
        <v>209</v>
      </c>
      <c r="D36">
        <v>5</v>
      </c>
      <c r="E36">
        <v>20.9</v>
      </c>
      <c r="F36">
        <v>0.5</v>
      </c>
    </row>
    <row r="37" spans="1:8">
      <c r="A37" t="s">
        <v>853</v>
      </c>
      <c r="B37">
        <v>10</v>
      </c>
      <c r="C37">
        <v>220</v>
      </c>
      <c r="D37">
        <v>16</v>
      </c>
      <c r="E37">
        <v>22</v>
      </c>
      <c r="F37">
        <v>1.6</v>
      </c>
    </row>
    <row r="38" spans="1:8">
      <c r="A38" t="s">
        <v>854</v>
      </c>
      <c r="B38">
        <v>8</v>
      </c>
      <c r="C38">
        <v>190</v>
      </c>
      <c r="D38">
        <v>2</v>
      </c>
      <c r="E38">
        <v>23.75</v>
      </c>
      <c r="F38">
        <v>0.25</v>
      </c>
    </row>
    <row r="39" spans="1:8">
      <c r="A39" t="s">
        <v>855</v>
      </c>
      <c r="B39">
        <v>7</v>
      </c>
      <c r="C39">
        <v>185</v>
      </c>
      <c r="D39">
        <v>13</v>
      </c>
      <c r="E39">
        <v>26.43</v>
      </c>
      <c r="F39">
        <v>1.86</v>
      </c>
    </row>
    <row r="40" spans="1:8">
      <c r="A40" t="s">
        <v>856</v>
      </c>
      <c r="B40">
        <v>7</v>
      </c>
      <c r="C40">
        <v>185</v>
      </c>
      <c r="D40">
        <v>13</v>
      </c>
      <c r="E40">
        <v>26.43</v>
      </c>
      <c r="F40">
        <v>1.86</v>
      </c>
    </row>
    <row r="41" spans="1:8">
      <c r="A41" t="s">
        <v>857</v>
      </c>
      <c r="B41">
        <v>7</v>
      </c>
      <c r="C41">
        <v>152</v>
      </c>
      <c r="D41">
        <v>1</v>
      </c>
      <c r="E41">
        <v>21.71</v>
      </c>
      <c r="F41">
        <v>0.14</v>
      </c>
    </row>
    <row r="42" spans="1:8">
      <c r="A42" t="s">
        <v>858</v>
      </c>
      <c r="B42">
        <v>7</v>
      </c>
      <c r="C42">
        <v>146</v>
      </c>
      <c r="D42">
        <v>12</v>
      </c>
      <c r="E42">
        <v>20.86</v>
      </c>
      <c r="F42">
        <v>1.71</v>
      </c>
    </row>
    <row r="43" spans="1:8">
      <c r="A43" t="s">
        <v>859</v>
      </c>
      <c r="B43">
        <v>7</v>
      </c>
      <c r="C43">
        <v>185</v>
      </c>
      <c r="D43">
        <v>13</v>
      </c>
      <c r="E43">
        <v>26.43</v>
      </c>
      <c r="F43">
        <v>1.86</v>
      </c>
    </row>
    <row r="44" spans="1:8">
      <c r="A44" t="s">
        <v>860</v>
      </c>
      <c r="B44">
        <v>7</v>
      </c>
      <c r="C44">
        <v>185</v>
      </c>
      <c r="D44">
        <v>13</v>
      </c>
      <c r="E44">
        <v>26.43</v>
      </c>
      <c r="F44">
        <v>1.86</v>
      </c>
    </row>
    <row r="45" spans="1:8">
      <c r="A45" t="s">
        <v>861</v>
      </c>
      <c r="B45">
        <v>7</v>
      </c>
      <c r="C45">
        <v>185</v>
      </c>
      <c r="D45">
        <v>13</v>
      </c>
      <c r="E45">
        <v>26.43</v>
      </c>
      <c r="F45">
        <v>1.86</v>
      </c>
    </row>
    <row r="46" spans="1:8">
      <c r="A46" t="s">
        <v>862</v>
      </c>
      <c r="B46">
        <v>7</v>
      </c>
      <c r="C46">
        <v>185</v>
      </c>
      <c r="D46">
        <v>13</v>
      </c>
      <c r="E46">
        <v>26.43</v>
      </c>
      <c r="F46">
        <v>1.86</v>
      </c>
    </row>
    <row r="47" spans="1:8">
      <c r="A47" t="s">
        <v>863</v>
      </c>
      <c r="B47">
        <v>6</v>
      </c>
      <c r="C47">
        <v>166</v>
      </c>
      <c r="D47">
        <v>4</v>
      </c>
      <c r="E47">
        <v>27.67</v>
      </c>
      <c r="F47">
        <v>0.67</v>
      </c>
    </row>
    <row r="48" spans="1:8">
      <c r="A48" t="s">
        <v>864</v>
      </c>
      <c r="B48">
        <v>6</v>
      </c>
      <c r="C48">
        <v>175</v>
      </c>
      <c r="D48">
        <v>0</v>
      </c>
      <c r="E48">
        <v>29.17</v>
      </c>
      <c r="F48">
        <v>0</v>
      </c>
    </row>
    <row r="49" spans="1:8">
      <c r="A49" t="s">
        <v>865</v>
      </c>
      <c r="B49">
        <v>6</v>
      </c>
      <c r="C49">
        <v>142</v>
      </c>
      <c r="D49">
        <v>0</v>
      </c>
      <c r="E49">
        <v>23.67</v>
      </c>
      <c r="F49">
        <v>0</v>
      </c>
    </row>
    <row r="50" spans="1:8">
      <c r="A50" t="s">
        <v>866</v>
      </c>
      <c r="B50">
        <v>6</v>
      </c>
      <c r="C50">
        <v>119</v>
      </c>
      <c r="D50">
        <v>11</v>
      </c>
      <c r="E50">
        <v>19.83</v>
      </c>
      <c r="F50">
        <v>1.83</v>
      </c>
    </row>
    <row r="51" spans="1:8">
      <c r="A51" t="s">
        <v>867</v>
      </c>
      <c r="B51">
        <v>6</v>
      </c>
      <c r="C51">
        <v>119</v>
      </c>
      <c r="D51">
        <v>11</v>
      </c>
      <c r="E51">
        <v>19.83</v>
      </c>
      <c r="F51">
        <v>1.83</v>
      </c>
    </row>
    <row r="52" spans="1:8">
      <c r="A52" t="s">
        <v>868</v>
      </c>
      <c r="B52">
        <v>6</v>
      </c>
      <c r="C52">
        <v>166</v>
      </c>
      <c r="D52">
        <v>4</v>
      </c>
      <c r="E52">
        <v>27.67</v>
      </c>
      <c r="F52">
        <v>0.67</v>
      </c>
    </row>
    <row r="53" spans="1:8">
      <c r="A53" t="s">
        <v>869</v>
      </c>
      <c r="B53">
        <v>6</v>
      </c>
      <c r="C53">
        <v>115</v>
      </c>
      <c r="D53">
        <v>7</v>
      </c>
      <c r="E53">
        <v>19.17</v>
      </c>
      <c r="F53">
        <v>1.17</v>
      </c>
    </row>
    <row r="54" spans="1:8">
      <c r="A54" t="s">
        <v>870</v>
      </c>
      <c r="B54">
        <v>6</v>
      </c>
      <c r="C54">
        <v>146</v>
      </c>
      <c r="D54">
        <v>0</v>
      </c>
      <c r="E54">
        <v>24.33</v>
      </c>
      <c r="F54">
        <v>0</v>
      </c>
    </row>
    <row r="55" spans="1:8">
      <c r="A55" t="s">
        <v>871</v>
      </c>
      <c r="B55">
        <v>6</v>
      </c>
      <c r="C55">
        <v>139</v>
      </c>
      <c r="D55">
        <v>8</v>
      </c>
      <c r="E55">
        <v>23.17</v>
      </c>
      <c r="F55">
        <v>1.33</v>
      </c>
    </row>
    <row r="56" spans="1:8">
      <c r="A56" t="s">
        <v>872</v>
      </c>
      <c r="B56">
        <v>5</v>
      </c>
      <c r="C56">
        <v>153</v>
      </c>
      <c r="D56">
        <v>0</v>
      </c>
      <c r="E56">
        <v>30.6</v>
      </c>
      <c r="F56">
        <v>0</v>
      </c>
    </row>
    <row r="57" spans="1:8">
      <c r="A57" t="s">
        <v>873</v>
      </c>
      <c r="B57">
        <v>5</v>
      </c>
      <c r="C57">
        <v>71</v>
      </c>
      <c r="D57">
        <v>4</v>
      </c>
      <c r="E57">
        <v>14.2</v>
      </c>
      <c r="F57">
        <v>0.8</v>
      </c>
    </row>
    <row r="58" spans="1:8">
      <c r="A58" t="s">
        <v>874</v>
      </c>
      <c r="B58">
        <v>5</v>
      </c>
      <c r="C58">
        <v>153</v>
      </c>
      <c r="D58">
        <v>0</v>
      </c>
      <c r="E58">
        <v>30.6</v>
      </c>
      <c r="F58">
        <v>0</v>
      </c>
    </row>
    <row r="59" spans="1:8">
      <c r="A59" t="s">
        <v>875</v>
      </c>
      <c r="B59">
        <v>5</v>
      </c>
      <c r="C59">
        <v>131</v>
      </c>
      <c r="D59">
        <v>6</v>
      </c>
      <c r="E59">
        <v>26.2</v>
      </c>
      <c r="F59">
        <v>1.2</v>
      </c>
    </row>
    <row r="60" spans="1:8">
      <c r="A60" t="s">
        <v>876</v>
      </c>
      <c r="B60">
        <v>5</v>
      </c>
      <c r="C60">
        <v>153</v>
      </c>
      <c r="D60">
        <v>0</v>
      </c>
      <c r="E60">
        <v>30.6</v>
      </c>
      <c r="F60">
        <v>0</v>
      </c>
    </row>
    <row r="61" spans="1:8">
      <c r="A61" t="s">
        <v>877</v>
      </c>
      <c r="B61">
        <v>5</v>
      </c>
      <c r="C61">
        <v>153</v>
      </c>
      <c r="D61">
        <v>0</v>
      </c>
      <c r="E61">
        <v>30.6</v>
      </c>
      <c r="F61">
        <v>0</v>
      </c>
    </row>
    <row r="62" spans="1:8">
      <c r="A62" t="s">
        <v>878</v>
      </c>
      <c r="B62">
        <v>5</v>
      </c>
      <c r="C62">
        <v>121</v>
      </c>
      <c r="D62">
        <v>0</v>
      </c>
      <c r="E62">
        <v>24.2</v>
      </c>
      <c r="F62">
        <v>0</v>
      </c>
    </row>
    <row r="63" spans="1:8">
      <c r="A63" t="s">
        <v>879</v>
      </c>
      <c r="B63">
        <v>5</v>
      </c>
      <c r="C63">
        <v>71</v>
      </c>
      <c r="D63">
        <v>4</v>
      </c>
      <c r="E63">
        <v>14.2</v>
      </c>
      <c r="F63">
        <v>0.8</v>
      </c>
    </row>
    <row r="64" spans="1:8">
      <c r="A64" t="s">
        <v>880</v>
      </c>
      <c r="B64">
        <v>5</v>
      </c>
      <c r="C64">
        <v>121</v>
      </c>
      <c r="D64">
        <v>0</v>
      </c>
      <c r="E64">
        <v>24.2</v>
      </c>
      <c r="F64">
        <v>0</v>
      </c>
    </row>
    <row r="65" spans="1:8">
      <c r="A65" t="s">
        <v>881</v>
      </c>
      <c r="B65">
        <v>5</v>
      </c>
      <c r="C65">
        <v>121</v>
      </c>
      <c r="D65">
        <v>0</v>
      </c>
      <c r="E65">
        <v>24.2</v>
      </c>
      <c r="F65">
        <v>0</v>
      </c>
    </row>
    <row r="66" spans="1:8">
      <c r="A66" t="s">
        <v>882</v>
      </c>
      <c r="B66">
        <v>5</v>
      </c>
      <c r="C66">
        <v>121</v>
      </c>
      <c r="D66">
        <v>0</v>
      </c>
      <c r="E66">
        <v>24.2</v>
      </c>
      <c r="F66">
        <v>0</v>
      </c>
    </row>
    <row r="67" spans="1:8">
      <c r="A67" t="s">
        <v>883</v>
      </c>
      <c r="B67">
        <v>5</v>
      </c>
      <c r="C67">
        <v>121</v>
      </c>
      <c r="D67">
        <v>0</v>
      </c>
      <c r="E67">
        <v>24.2</v>
      </c>
      <c r="F67">
        <v>0</v>
      </c>
    </row>
    <row r="68" spans="1:8">
      <c r="A68" t="s">
        <v>884</v>
      </c>
      <c r="B68">
        <v>5</v>
      </c>
      <c r="C68">
        <v>121</v>
      </c>
      <c r="D68">
        <v>0</v>
      </c>
      <c r="E68">
        <v>24.2</v>
      </c>
      <c r="F68">
        <v>0</v>
      </c>
    </row>
    <row r="69" spans="1:8">
      <c r="A69" t="s">
        <v>885</v>
      </c>
      <c r="B69">
        <v>4</v>
      </c>
      <c r="C69">
        <v>93</v>
      </c>
      <c r="D69">
        <v>5</v>
      </c>
      <c r="E69">
        <v>23.25</v>
      </c>
      <c r="F69">
        <v>1.25</v>
      </c>
    </row>
    <row r="70" spans="1:8">
      <c r="A70" t="s">
        <v>886</v>
      </c>
      <c r="B70">
        <v>4</v>
      </c>
      <c r="C70">
        <v>100</v>
      </c>
      <c r="D70">
        <v>0</v>
      </c>
      <c r="E70">
        <v>25</v>
      </c>
      <c r="F70">
        <v>0</v>
      </c>
    </row>
    <row r="71" spans="1:8">
      <c r="A71" t="s">
        <v>887</v>
      </c>
      <c r="B71">
        <v>4</v>
      </c>
      <c r="C71">
        <v>84</v>
      </c>
      <c r="D71">
        <v>2</v>
      </c>
      <c r="E71">
        <v>21</v>
      </c>
      <c r="F71">
        <v>0.5</v>
      </c>
    </row>
    <row r="72" spans="1:8">
      <c r="A72" t="s">
        <v>888</v>
      </c>
      <c r="B72">
        <v>4</v>
      </c>
      <c r="C72">
        <v>89</v>
      </c>
      <c r="D72">
        <v>6</v>
      </c>
      <c r="E72">
        <v>22.25</v>
      </c>
      <c r="F72">
        <v>1.5</v>
      </c>
    </row>
    <row r="73" spans="1:8">
      <c r="A73" t="s">
        <v>889</v>
      </c>
      <c r="B73">
        <v>4</v>
      </c>
      <c r="C73">
        <v>89</v>
      </c>
      <c r="D73">
        <v>6</v>
      </c>
      <c r="E73">
        <v>22.25</v>
      </c>
      <c r="F73">
        <v>1.5</v>
      </c>
    </row>
    <row r="74" spans="1:8">
      <c r="A74" t="s">
        <v>890</v>
      </c>
      <c r="B74">
        <v>4</v>
      </c>
      <c r="C74">
        <v>89</v>
      </c>
      <c r="D74">
        <v>6</v>
      </c>
      <c r="E74">
        <v>22.25</v>
      </c>
      <c r="F74">
        <v>1.5</v>
      </c>
    </row>
    <row r="75" spans="1:8">
      <c r="A75" t="s">
        <v>891</v>
      </c>
      <c r="B75">
        <v>4</v>
      </c>
      <c r="C75">
        <v>70</v>
      </c>
      <c r="D75">
        <v>5</v>
      </c>
      <c r="E75">
        <v>17.5</v>
      </c>
      <c r="F75">
        <v>1.25</v>
      </c>
    </row>
    <row r="76" spans="1:8">
      <c r="A76" t="s">
        <v>892</v>
      </c>
      <c r="B76">
        <v>4</v>
      </c>
      <c r="C76">
        <v>91</v>
      </c>
      <c r="D76">
        <v>2</v>
      </c>
      <c r="E76">
        <v>22.75</v>
      </c>
      <c r="F76">
        <v>0.5</v>
      </c>
    </row>
    <row r="77" spans="1:8">
      <c r="A77" t="s">
        <v>893</v>
      </c>
      <c r="B77">
        <v>4</v>
      </c>
      <c r="C77">
        <v>104</v>
      </c>
      <c r="D77">
        <v>0</v>
      </c>
      <c r="E77">
        <v>26</v>
      </c>
      <c r="F77">
        <v>0</v>
      </c>
    </row>
    <row r="78" spans="1:8">
      <c r="A78" t="s">
        <v>894</v>
      </c>
      <c r="B78">
        <v>4</v>
      </c>
      <c r="C78">
        <v>60</v>
      </c>
      <c r="D78">
        <v>7</v>
      </c>
      <c r="E78">
        <v>15</v>
      </c>
      <c r="F78">
        <v>1.75</v>
      </c>
    </row>
    <row r="79" spans="1:8">
      <c r="A79" t="s">
        <v>895</v>
      </c>
      <c r="B79">
        <v>4</v>
      </c>
      <c r="C79">
        <v>87</v>
      </c>
      <c r="D79">
        <v>6</v>
      </c>
      <c r="E79">
        <v>21.75</v>
      </c>
      <c r="F79">
        <v>1.5</v>
      </c>
    </row>
    <row r="80" spans="1:8">
      <c r="A80" t="s">
        <v>896</v>
      </c>
      <c r="B80">
        <v>3</v>
      </c>
      <c r="C80">
        <v>105</v>
      </c>
      <c r="D80">
        <v>2</v>
      </c>
      <c r="E80">
        <v>35</v>
      </c>
      <c r="F80">
        <v>0.67</v>
      </c>
    </row>
    <row r="81" spans="1:8">
      <c r="A81" t="s">
        <v>897</v>
      </c>
      <c r="B81">
        <v>3</v>
      </c>
      <c r="C81">
        <v>61</v>
      </c>
      <c r="D81">
        <v>2</v>
      </c>
      <c r="E81">
        <v>20.33</v>
      </c>
      <c r="F81">
        <v>0.67</v>
      </c>
    </row>
    <row r="82" spans="1:8">
      <c r="A82" t="s">
        <v>898</v>
      </c>
      <c r="B82">
        <v>3</v>
      </c>
      <c r="C82">
        <v>61</v>
      </c>
      <c r="D82">
        <v>2</v>
      </c>
      <c r="E82">
        <v>20.33</v>
      </c>
      <c r="F82">
        <v>0.67</v>
      </c>
    </row>
    <row r="83" spans="1:8">
      <c r="A83" t="s">
        <v>899</v>
      </c>
      <c r="B83">
        <v>3</v>
      </c>
      <c r="C83">
        <v>79</v>
      </c>
      <c r="D83">
        <v>0</v>
      </c>
      <c r="E83">
        <v>26.33</v>
      </c>
      <c r="F83">
        <v>0</v>
      </c>
    </row>
    <row r="84" spans="1:8">
      <c r="A84" t="s">
        <v>900</v>
      </c>
      <c r="B84">
        <v>3</v>
      </c>
      <c r="C84">
        <v>102</v>
      </c>
      <c r="D84">
        <v>1</v>
      </c>
      <c r="E84">
        <v>34</v>
      </c>
      <c r="F84">
        <v>0.33</v>
      </c>
    </row>
    <row r="85" spans="1:8">
      <c r="A85" t="s">
        <v>901</v>
      </c>
      <c r="B85">
        <v>3</v>
      </c>
      <c r="C85">
        <v>61</v>
      </c>
      <c r="D85">
        <v>2</v>
      </c>
      <c r="E85">
        <v>20.33</v>
      </c>
      <c r="F85">
        <v>0.67</v>
      </c>
    </row>
    <row r="86" spans="1:8">
      <c r="A86" t="s">
        <v>902</v>
      </c>
      <c r="B86">
        <v>3</v>
      </c>
      <c r="C86">
        <v>37</v>
      </c>
      <c r="D86">
        <v>2</v>
      </c>
      <c r="E86">
        <v>12.33</v>
      </c>
      <c r="F86">
        <v>0.67</v>
      </c>
    </row>
    <row r="87" spans="1:8">
      <c r="A87" t="s">
        <v>903</v>
      </c>
      <c r="B87">
        <v>3</v>
      </c>
      <c r="C87">
        <v>40</v>
      </c>
      <c r="D87">
        <v>5</v>
      </c>
      <c r="E87">
        <v>13.33</v>
      </c>
      <c r="F87">
        <v>1.67</v>
      </c>
    </row>
    <row r="88" spans="1:8">
      <c r="A88" t="s">
        <v>904</v>
      </c>
      <c r="B88">
        <v>3</v>
      </c>
      <c r="C88">
        <v>47</v>
      </c>
      <c r="D88">
        <v>0</v>
      </c>
      <c r="E88">
        <v>15.67</v>
      </c>
      <c r="F88">
        <v>0</v>
      </c>
    </row>
    <row r="89" spans="1:8">
      <c r="A89" t="s">
        <v>905</v>
      </c>
      <c r="B89">
        <v>3</v>
      </c>
      <c r="C89">
        <v>47</v>
      </c>
      <c r="D89">
        <v>0</v>
      </c>
      <c r="E89">
        <v>15.67</v>
      </c>
      <c r="F89">
        <v>0</v>
      </c>
    </row>
    <row r="90" spans="1:8">
      <c r="A90" t="s">
        <v>906</v>
      </c>
      <c r="B90">
        <v>3</v>
      </c>
      <c r="C90">
        <v>47</v>
      </c>
      <c r="D90">
        <v>0</v>
      </c>
      <c r="E90">
        <v>15.67</v>
      </c>
      <c r="F90">
        <v>0</v>
      </c>
    </row>
    <row r="91" spans="1:8">
      <c r="A91" t="s">
        <v>907</v>
      </c>
      <c r="B91">
        <v>3</v>
      </c>
      <c r="C91">
        <v>47</v>
      </c>
      <c r="D91">
        <v>0</v>
      </c>
      <c r="E91">
        <v>15.67</v>
      </c>
      <c r="F91">
        <v>0</v>
      </c>
    </row>
    <row r="92" spans="1:8">
      <c r="A92" t="s">
        <v>908</v>
      </c>
      <c r="B92">
        <v>3</v>
      </c>
      <c r="C92">
        <v>47</v>
      </c>
      <c r="D92">
        <v>0</v>
      </c>
      <c r="E92">
        <v>15.67</v>
      </c>
      <c r="F92">
        <v>0</v>
      </c>
    </row>
    <row r="93" spans="1:8">
      <c r="A93" t="s">
        <v>909</v>
      </c>
      <c r="B93">
        <v>3</v>
      </c>
      <c r="C93">
        <v>40</v>
      </c>
      <c r="D93">
        <v>5</v>
      </c>
      <c r="E93">
        <v>13.33</v>
      </c>
      <c r="F93">
        <v>1.67</v>
      </c>
    </row>
    <row r="94" spans="1:8">
      <c r="A94" t="s">
        <v>910</v>
      </c>
      <c r="B94">
        <v>3</v>
      </c>
      <c r="C94">
        <v>68</v>
      </c>
      <c r="D94">
        <v>5</v>
      </c>
      <c r="E94">
        <v>22.67</v>
      </c>
      <c r="F94">
        <v>1.67</v>
      </c>
    </row>
    <row r="95" spans="1:8">
      <c r="A95" t="s">
        <v>911</v>
      </c>
      <c r="B95">
        <v>3</v>
      </c>
      <c r="C95">
        <v>68</v>
      </c>
      <c r="D95">
        <v>5</v>
      </c>
      <c r="E95">
        <v>22.67</v>
      </c>
      <c r="F95">
        <v>1.67</v>
      </c>
    </row>
    <row r="96" spans="1:8">
      <c r="A96" t="s">
        <v>912</v>
      </c>
      <c r="B96">
        <v>3</v>
      </c>
      <c r="C96">
        <v>68</v>
      </c>
      <c r="D96">
        <v>5</v>
      </c>
      <c r="E96">
        <v>22.67</v>
      </c>
      <c r="F96">
        <v>1.67</v>
      </c>
    </row>
    <row r="97" spans="1:8">
      <c r="A97" t="s">
        <v>913</v>
      </c>
      <c r="B97">
        <v>3</v>
      </c>
      <c r="C97">
        <v>40</v>
      </c>
      <c r="D97">
        <v>5</v>
      </c>
      <c r="E97">
        <v>13.33</v>
      </c>
      <c r="F97">
        <v>1.67</v>
      </c>
    </row>
    <row r="98" spans="1:8">
      <c r="A98" t="s">
        <v>914</v>
      </c>
      <c r="B98">
        <v>2</v>
      </c>
      <c r="C98">
        <v>44</v>
      </c>
      <c r="D98">
        <v>1</v>
      </c>
      <c r="E98">
        <v>22</v>
      </c>
      <c r="F98">
        <v>0.5</v>
      </c>
    </row>
    <row r="99" spans="1:8">
      <c r="A99" t="s">
        <v>915</v>
      </c>
      <c r="B99">
        <v>2</v>
      </c>
      <c r="C99">
        <v>51</v>
      </c>
      <c r="D99">
        <v>1</v>
      </c>
      <c r="E99">
        <v>25.5</v>
      </c>
      <c r="F99">
        <v>0.5</v>
      </c>
    </row>
    <row r="100" spans="1:8">
      <c r="A100" t="s">
        <v>916</v>
      </c>
      <c r="B100">
        <v>2</v>
      </c>
      <c r="C100">
        <v>67</v>
      </c>
      <c r="D100">
        <v>1</v>
      </c>
      <c r="E100">
        <v>33.5</v>
      </c>
      <c r="F100">
        <v>0.5</v>
      </c>
    </row>
    <row r="101" spans="1:8">
      <c r="A101" t="s">
        <v>917</v>
      </c>
      <c r="B101">
        <v>2</v>
      </c>
      <c r="C101">
        <v>52</v>
      </c>
      <c r="D101">
        <v>1</v>
      </c>
      <c r="E101">
        <v>26</v>
      </c>
      <c r="F101">
        <v>0.5</v>
      </c>
    </row>
    <row r="102" spans="1:8">
      <c r="A102" t="s">
        <v>918</v>
      </c>
      <c r="B102">
        <v>2</v>
      </c>
      <c r="C102">
        <v>42</v>
      </c>
      <c r="D102">
        <v>1</v>
      </c>
      <c r="E102">
        <v>21</v>
      </c>
      <c r="F102">
        <v>0.5</v>
      </c>
    </row>
    <row r="103" spans="1:8">
      <c r="A103" t="s">
        <v>919</v>
      </c>
      <c r="B103">
        <v>2</v>
      </c>
      <c r="C103">
        <v>44</v>
      </c>
      <c r="D103">
        <v>1</v>
      </c>
      <c r="E103">
        <v>22</v>
      </c>
      <c r="F103">
        <v>0.5</v>
      </c>
    </row>
    <row r="104" spans="1:8">
      <c r="A104" t="s">
        <v>920</v>
      </c>
      <c r="B104">
        <v>1</v>
      </c>
      <c r="C104">
        <v>20</v>
      </c>
      <c r="D104">
        <v>2</v>
      </c>
      <c r="E104">
        <v>20</v>
      </c>
      <c r="F104">
        <v>2</v>
      </c>
    </row>
    <row r="105" spans="1:8">
      <c r="A105" t="s">
        <v>921</v>
      </c>
      <c r="B105">
        <v>1</v>
      </c>
      <c r="C105">
        <v>20</v>
      </c>
      <c r="D105">
        <v>2</v>
      </c>
      <c r="E105">
        <v>20</v>
      </c>
      <c r="F105">
        <v>2</v>
      </c>
    </row>
    <row r="106" spans="1:8">
      <c r="A106" t="s">
        <v>922</v>
      </c>
      <c r="B106">
        <v>1</v>
      </c>
      <c r="C106">
        <v>22</v>
      </c>
      <c r="D106">
        <v>0</v>
      </c>
      <c r="E106">
        <v>22</v>
      </c>
      <c r="F106">
        <v>0</v>
      </c>
    </row>
    <row r="107" spans="1:8">
      <c r="A107" t="s">
        <v>923</v>
      </c>
      <c r="B107">
        <v>1</v>
      </c>
      <c r="C107">
        <v>22</v>
      </c>
      <c r="D107">
        <v>0</v>
      </c>
      <c r="E107">
        <v>22</v>
      </c>
      <c r="F107">
        <v>0</v>
      </c>
    </row>
    <row r="108" spans="1:8">
      <c r="A108" t="s">
        <v>924</v>
      </c>
      <c r="B108">
        <v>1</v>
      </c>
      <c r="C108">
        <v>22</v>
      </c>
      <c r="D108">
        <v>0</v>
      </c>
      <c r="E108">
        <v>22</v>
      </c>
      <c r="F108">
        <v>0</v>
      </c>
    </row>
    <row r="109" spans="1:8">
      <c r="A109" t="s">
        <v>925</v>
      </c>
      <c r="B109">
        <v>1</v>
      </c>
      <c r="C109">
        <v>22</v>
      </c>
      <c r="D109">
        <v>0</v>
      </c>
      <c r="E109">
        <v>22</v>
      </c>
      <c r="F109">
        <v>0</v>
      </c>
    </row>
    <row r="110" spans="1:8">
      <c r="A110" t="s">
        <v>926</v>
      </c>
      <c r="B110">
        <v>1</v>
      </c>
      <c r="C110">
        <v>20</v>
      </c>
      <c r="D110">
        <v>2</v>
      </c>
      <c r="E110">
        <v>20</v>
      </c>
      <c r="F110">
        <v>2</v>
      </c>
    </row>
    <row r="111" spans="1:8">
      <c r="A111" t="s">
        <v>927</v>
      </c>
      <c r="B111">
        <v>1</v>
      </c>
      <c r="C111">
        <v>30</v>
      </c>
      <c r="D111">
        <v>0</v>
      </c>
      <c r="E111">
        <v>30</v>
      </c>
      <c r="F111">
        <v>0</v>
      </c>
    </row>
    <row r="112" spans="1:8">
      <c r="A112" t="s">
        <v>928</v>
      </c>
      <c r="B112">
        <v>1</v>
      </c>
      <c r="C112">
        <v>17</v>
      </c>
      <c r="D112">
        <v>0</v>
      </c>
      <c r="E112">
        <v>17</v>
      </c>
      <c r="F112">
        <v>0</v>
      </c>
    </row>
    <row r="113" spans="1:8">
      <c r="A113" t="s">
        <v>929</v>
      </c>
      <c r="B113">
        <v>1</v>
      </c>
      <c r="C113">
        <v>25</v>
      </c>
      <c r="D113">
        <v>0</v>
      </c>
      <c r="E113">
        <v>25</v>
      </c>
      <c r="F113">
        <v>0</v>
      </c>
    </row>
    <row r="114" spans="1:8">
      <c r="A114" t="s">
        <v>930</v>
      </c>
      <c r="B114">
        <v>1</v>
      </c>
      <c r="C114">
        <v>22</v>
      </c>
      <c r="D114">
        <v>0</v>
      </c>
      <c r="E114">
        <v>22</v>
      </c>
      <c r="F114">
        <v>0</v>
      </c>
    </row>
    <row r="115" spans="1:8">
      <c r="A115" t="s">
        <v>931</v>
      </c>
      <c r="B115">
        <v>1</v>
      </c>
      <c r="C115">
        <v>25</v>
      </c>
      <c r="D115">
        <v>0</v>
      </c>
      <c r="E115">
        <v>25</v>
      </c>
      <c r="F115">
        <v>0</v>
      </c>
    </row>
    <row r="116" spans="1:8">
      <c r="A116" t="s">
        <v>932</v>
      </c>
      <c r="B116">
        <v>1</v>
      </c>
      <c r="C116">
        <v>17</v>
      </c>
      <c r="D116">
        <v>1</v>
      </c>
      <c r="E116">
        <v>17</v>
      </c>
      <c r="F116">
        <v>1</v>
      </c>
    </row>
    <row r="117" spans="1:8">
      <c r="A117" t="s">
        <v>933</v>
      </c>
      <c r="B117">
        <v>1</v>
      </c>
      <c r="C117">
        <v>17</v>
      </c>
      <c r="D117">
        <v>1</v>
      </c>
      <c r="E117">
        <v>17</v>
      </c>
      <c r="F117">
        <v>1</v>
      </c>
    </row>
    <row r="118" spans="1:8">
      <c r="A118" t="s">
        <v>934</v>
      </c>
      <c r="B118">
        <v>1</v>
      </c>
      <c r="C118">
        <v>21</v>
      </c>
      <c r="D118">
        <v>1</v>
      </c>
      <c r="E118">
        <v>21</v>
      </c>
      <c r="F118">
        <v>1</v>
      </c>
    </row>
    <row r="119" spans="1:8">
      <c r="A119" t="s">
        <v>935</v>
      </c>
      <c r="B119">
        <v>1</v>
      </c>
      <c r="C119">
        <v>21</v>
      </c>
      <c r="D119">
        <v>1</v>
      </c>
      <c r="E119">
        <v>21</v>
      </c>
      <c r="F119">
        <v>1</v>
      </c>
    </row>
    <row r="120" spans="1:8">
      <c r="A120" t="s">
        <v>936</v>
      </c>
      <c r="B120">
        <v>1</v>
      </c>
      <c r="C120">
        <v>21</v>
      </c>
      <c r="D120">
        <v>1</v>
      </c>
      <c r="E120">
        <v>21</v>
      </c>
      <c r="F120">
        <v>1</v>
      </c>
    </row>
    <row r="121" spans="1:8">
      <c r="A121" t="s">
        <v>937</v>
      </c>
      <c r="B121">
        <v>1</v>
      </c>
      <c r="C121">
        <v>21</v>
      </c>
      <c r="D121">
        <v>1</v>
      </c>
      <c r="E121">
        <v>21</v>
      </c>
      <c r="F121">
        <v>1</v>
      </c>
    </row>
    <row r="122" spans="1:8">
      <c r="A122" t="s">
        <v>938</v>
      </c>
      <c r="B122">
        <v>1</v>
      </c>
      <c r="C122">
        <v>27</v>
      </c>
      <c r="D122">
        <v>1</v>
      </c>
      <c r="E122">
        <v>27</v>
      </c>
      <c r="F122">
        <v>1</v>
      </c>
    </row>
    <row r="123" spans="1:8">
      <c r="A123" t="s">
        <v>939</v>
      </c>
      <c r="B123">
        <v>1</v>
      </c>
      <c r="C123">
        <v>27</v>
      </c>
      <c r="D123">
        <v>1</v>
      </c>
      <c r="E123">
        <v>27</v>
      </c>
      <c r="F123">
        <v>1</v>
      </c>
    </row>
    <row r="124" spans="1:8">
      <c r="A124" t="s">
        <v>940</v>
      </c>
      <c r="B124">
        <v>1</v>
      </c>
      <c r="C124">
        <v>27</v>
      </c>
      <c r="D124">
        <v>1</v>
      </c>
      <c r="E124">
        <v>27</v>
      </c>
      <c r="F124">
        <v>1</v>
      </c>
    </row>
    <row r="125" spans="1:8">
      <c r="A125" t="s">
        <v>941</v>
      </c>
      <c r="B125">
        <v>1</v>
      </c>
      <c r="C125">
        <v>27</v>
      </c>
      <c r="D125">
        <v>1</v>
      </c>
      <c r="E125">
        <v>27</v>
      </c>
      <c r="F125">
        <v>1</v>
      </c>
    </row>
    <row r="126" spans="1:8">
      <c r="A126" t="s">
        <v>942</v>
      </c>
      <c r="B126">
        <v>1</v>
      </c>
      <c r="C126">
        <v>25</v>
      </c>
      <c r="D126">
        <v>0</v>
      </c>
      <c r="E126">
        <v>25</v>
      </c>
      <c r="F126">
        <v>0</v>
      </c>
    </row>
    <row r="127" spans="1:8">
      <c r="A127" t="s">
        <v>943</v>
      </c>
      <c r="B127">
        <v>1</v>
      </c>
      <c r="C127">
        <v>21</v>
      </c>
      <c r="D127">
        <v>0</v>
      </c>
      <c r="E127">
        <v>21</v>
      </c>
      <c r="F127">
        <v>0</v>
      </c>
    </row>
    <row r="128" spans="1:8">
      <c r="A128" t="s">
        <v>944</v>
      </c>
      <c r="B128">
        <v>1</v>
      </c>
      <c r="C128">
        <v>25</v>
      </c>
      <c r="D128">
        <v>0</v>
      </c>
      <c r="E128">
        <v>25</v>
      </c>
      <c r="F128">
        <v>0</v>
      </c>
    </row>
    <row r="129" spans="1:8">
      <c r="A129" t="s">
        <v>945</v>
      </c>
      <c r="B129">
        <v>1</v>
      </c>
      <c r="C129">
        <v>25</v>
      </c>
      <c r="D129">
        <v>0</v>
      </c>
      <c r="E129">
        <v>25</v>
      </c>
      <c r="F129">
        <v>0</v>
      </c>
    </row>
    <row r="130" spans="1:8">
      <c r="A130" t="s">
        <v>946</v>
      </c>
      <c r="B130">
        <v>1</v>
      </c>
      <c r="C130">
        <v>25</v>
      </c>
      <c r="D130">
        <v>0</v>
      </c>
      <c r="E130">
        <v>25</v>
      </c>
      <c r="F130">
        <v>0</v>
      </c>
    </row>
    <row r="131" spans="1:8">
      <c r="A131" t="s">
        <v>947</v>
      </c>
      <c r="B131">
        <v>1</v>
      </c>
      <c r="C131">
        <v>25</v>
      </c>
      <c r="D131">
        <v>0</v>
      </c>
      <c r="E131">
        <v>25</v>
      </c>
      <c r="F131">
        <v>0</v>
      </c>
    </row>
    <row r="132" spans="1:8">
      <c r="A132" t="s">
        <v>948</v>
      </c>
      <c r="B132">
        <v>1</v>
      </c>
      <c r="C132">
        <v>25</v>
      </c>
      <c r="D132">
        <v>0</v>
      </c>
      <c r="E132">
        <v>25</v>
      </c>
      <c r="F132">
        <v>0</v>
      </c>
    </row>
    <row r="133" spans="1:8">
      <c r="A133" t="s">
        <v>949</v>
      </c>
      <c r="B133">
        <v>1</v>
      </c>
      <c r="C133">
        <v>25</v>
      </c>
      <c r="D133">
        <v>0</v>
      </c>
      <c r="E133">
        <v>25</v>
      </c>
      <c r="F133">
        <v>0</v>
      </c>
    </row>
    <row r="134" spans="1:8">
      <c r="A134" t="s">
        <v>950</v>
      </c>
      <c r="B134">
        <v>1</v>
      </c>
      <c r="C134">
        <v>25</v>
      </c>
      <c r="D134">
        <v>0</v>
      </c>
      <c r="E134">
        <v>25</v>
      </c>
      <c r="F134">
        <v>0</v>
      </c>
    </row>
    <row r="135" spans="1:8">
      <c r="A135" t="s">
        <v>951</v>
      </c>
      <c r="B135">
        <v>1</v>
      </c>
      <c r="C135">
        <v>25</v>
      </c>
      <c r="D135">
        <v>0</v>
      </c>
      <c r="E135">
        <v>25</v>
      </c>
      <c r="F135">
        <v>0</v>
      </c>
    </row>
    <row r="136" spans="1:8">
      <c r="A136" t="s">
        <v>952</v>
      </c>
      <c r="B136">
        <v>1</v>
      </c>
      <c r="C136">
        <v>25</v>
      </c>
      <c r="D136">
        <v>0</v>
      </c>
      <c r="E136">
        <v>25</v>
      </c>
      <c r="F136">
        <v>0</v>
      </c>
    </row>
    <row r="137" spans="1:8">
      <c r="A137" t="s">
        <v>953</v>
      </c>
      <c r="B137">
        <v>1</v>
      </c>
      <c r="C137">
        <v>25</v>
      </c>
      <c r="D137">
        <v>0</v>
      </c>
      <c r="E137">
        <v>25</v>
      </c>
      <c r="F137">
        <v>0</v>
      </c>
    </row>
    <row r="138" spans="1:8">
      <c r="A138" t="s">
        <v>954</v>
      </c>
      <c r="B138">
        <v>1</v>
      </c>
      <c r="C138">
        <v>25</v>
      </c>
      <c r="D138">
        <v>0</v>
      </c>
      <c r="E138">
        <v>25</v>
      </c>
      <c r="F138">
        <v>0</v>
      </c>
    </row>
    <row r="139" spans="1:8">
      <c r="A139" t="s">
        <v>955</v>
      </c>
      <c r="B139">
        <v>1</v>
      </c>
      <c r="C139">
        <v>25</v>
      </c>
      <c r="D139">
        <v>0</v>
      </c>
      <c r="E139">
        <v>25</v>
      </c>
      <c r="F139">
        <v>0</v>
      </c>
    </row>
    <row r="140" spans="1:8">
      <c r="A140" t="s">
        <v>956</v>
      </c>
      <c r="B140">
        <v>1</v>
      </c>
      <c r="C140">
        <v>25</v>
      </c>
      <c r="D140">
        <v>0</v>
      </c>
      <c r="E140">
        <v>25</v>
      </c>
      <c r="F140">
        <v>0</v>
      </c>
    </row>
    <row r="141" spans="1:8">
      <c r="A141" t="s">
        <v>957</v>
      </c>
      <c r="B141">
        <v>1</v>
      </c>
      <c r="C141">
        <v>25</v>
      </c>
      <c r="D141">
        <v>0</v>
      </c>
      <c r="E141">
        <v>25</v>
      </c>
      <c r="F141">
        <v>0</v>
      </c>
    </row>
    <row r="142" spans="1:8">
      <c r="A142" t="s">
        <v>958</v>
      </c>
      <c r="B142">
        <v>1</v>
      </c>
      <c r="C142">
        <v>25</v>
      </c>
      <c r="D142">
        <v>0</v>
      </c>
      <c r="E142">
        <v>25</v>
      </c>
      <c r="F142">
        <v>0</v>
      </c>
    </row>
    <row r="143" spans="1:8">
      <c r="A143" t="s">
        <v>959</v>
      </c>
      <c r="B143">
        <v>1</v>
      </c>
      <c r="C143">
        <v>25</v>
      </c>
      <c r="D143">
        <v>0</v>
      </c>
      <c r="E143">
        <v>25</v>
      </c>
      <c r="F143">
        <v>0</v>
      </c>
    </row>
    <row r="144" spans="1:8">
      <c r="A144" t="s">
        <v>960</v>
      </c>
      <c r="B144">
        <v>1</v>
      </c>
      <c r="C144">
        <v>25</v>
      </c>
      <c r="D144">
        <v>0</v>
      </c>
      <c r="E144">
        <v>25</v>
      </c>
      <c r="F144">
        <v>0</v>
      </c>
    </row>
    <row r="145" spans="1:8">
      <c r="A145" t="s">
        <v>961</v>
      </c>
      <c r="B145">
        <v>1</v>
      </c>
      <c r="C145">
        <v>30</v>
      </c>
      <c r="D145">
        <v>4</v>
      </c>
      <c r="E145">
        <v>30</v>
      </c>
      <c r="F145">
        <v>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3:H10"/>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H10"/>
  <sheetViews>
    <sheetView tabSelected="0" workbookViewId="0" showGridLines="true" showRowColHeaders="1">
      <selection activeCell="H3" sqref="H3"/>
    </sheetView>
  </sheetViews>
  <sheetFormatPr defaultRowHeight="14.4" outlineLevelRow="0" outlineLevelCol="0"/>
  <cols>
    <col min="1" max="1" width="13.996582" bestFit="true" customWidth="true" style="0"/>
    <col min="2" max="2" width="18.709717" bestFit="true" customWidth="true" style="0"/>
    <col min="3" max="3" width="13.996582" bestFit="true" customWidth="true" style="0"/>
    <col min="4" max="4" width="17.567139" bestFit="true" customWidth="true" style="0"/>
    <col min="5" max="5" width="18.709717" bestFit="true" customWidth="true" style="0"/>
    <col min="6" max="6" width="22.280273" bestFit="true" customWidth="true" style="0"/>
    <col min="8" max="8" width="55" customWidth="true" style="0"/>
  </cols>
  <sheetData>
    <row r="1" spans="1:8">
      <c r="A1" s="1" t="s">
        <v>962</v>
      </c>
      <c r="B1" s="1" t="s">
        <v>812</v>
      </c>
      <c r="C1" s="1" t="s">
        <v>813</v>
      </c>
      <c r="D1" s="1" t="s">
        <v>814</v>
      </c>
      <c r="E1" s="1" t="s">
        <v>815</v>
      </c>
      <c r="F1" s="1" t="s">
        <v>816</v>
      </c>
    </row>
    <row r="2" spans="1:8">
      <c r="A2"/>
      <c r="B2">
        <v>73</v>
      </c>
      <c r="C2">
        <v>1718</v>
      </c>
      <c r="D2">
        <v>68</v>
      </c>
      <c r="E2">
        <v>23.53</v>
      </c>
      <c r="F2">
        <v>0.93</v>
      </c>
    </row>
    <row r="3" spans="1:8">
      <c r="H3" s="4" t="s">
        <v>963</v>
      </c>
    </row>
    <row r="4" spans="1:8">
      <c r="H4"/>
    </row>
    <row r="5" spans="1:8">
      <c r="H5"/>
    </row>
    <row r="6" spans="1:8">
      <c r="H6"/>
    </row>
    <row r="7" spans="1:8">
      <c r="H7"/>
    </row>
    <row r="8" spans="1:8">
      <c r="H8"/>
    </row>
    <row r="9" spans="1:8">
      <c r="H9"/>
    </row>
    <row r="10" spans="1:8">
      <c r="H1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3:H10"/>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3.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H123"/>
  <sheetViews>
    <sheetView tabSelected="0" workbookViewId="0" showGridLines="true" showRowColHeaders="1">
      <selection activeCell="H4" sqref="H4"/>
    </sheetView>
  </sheetViews>
  <sheetFormatPr defaultRowHeight="14.4" outlineLevelRow="0" outlineLevelCol="0"/>
  <cols>
    <col min="1" max="1" width="12.854004" bestFit="true" customWidth="true" style="0"/>
    <col min="2" max="2" width="11.711426" bestFit="true" customWidth="true" style="0"/>
    <col min="3" max="3" width="11.711426" bestFit="true" customWidth="true" style="0"/>
    <col min="4" max="4" width="15.281982" bestFit="true" customWidth="true" style="0"/>
    <col min="8" max="8" width="35" customWidth="true" style="0"/>
  </cols>
  <sheetData>
    <row r="1" spans="1:8">
      <c r="A1" s="1" t="s">
        <v>42</v>
      </c>
      <c r="B1" s="1" t="s">
        <v>43</v>
      </c>
      <c r="C1" s="1" t="s">
        <v>44</v>
      </c>
      <c r="D1" s="1" t="s">
        <v>14</v>
      </c>
    </row>
    <row r="2" spans="1:8">
      <c r="A2" t="s">
        <v>45</v>
      </c>
      <c r="B2">
        <v>2929</v>
      </c>
      <c r="C2" s="2">
        <v>0</v>
      </c>
      <c r="D2">
        <v>0</v>
      </c>
    </row>
    <row r="3" spans="1:8">
      <c r="A3" t="s">
        <v>46</v>
      </c>
      <c r="B3">
        <v>2924</v>
      </c>
      <c r="C3" s="2">
        <v>-0.0017</v>
      </c>
      <c r="D3">
        <v>0</v>
      </c>
    </row>
    <row r="4" spans="1:8">
      <c r="A4" t="s">
        <v>47</v>
      </c>
      <c r="B4">
        <v>2923</v>
      </c>
      <c r="C4" s="2">
        <v>-0.0003</v>
      </c>
      <c r="D4">
        <v>0</v>
      </c>
      <c r="H4" s="4" t="s">
        <v>48</v>
      </c>
    </row>
    <row r="5" spans="1:8">
      <c r="A5" t="s">
        <v>49</v>
      </c>
      <c r="B5">
        <v>2920</v>
      </c>
      <c r="C5" s="2">
        <v>-0.001</v>
      </c>
      <c r="D5">
        <v>0</v>
      </c>
      <c r="H5"/>
    </row>
    <row r="6" spans="1:8">
      <c r="A6" t="s">
        <v>50</v>
      </c>
      <c r="B6">
        <v>2918</v>
      </c>
      <c r="C6" s="2">
        <v>-0.0007000000000000001</v>
      </c>
      <c r="D6">
        <v>0</v>
      </c>
      <c r="H6"/>
    </row>
    <row r="7" spans="1:8">
      <c r="A7" t="s">
        <v>51</v>
      </c>
      <c r="B7">
        <v>2918</v>
      </c>
      <c r="C7" s="2">
        <v>0</v>
      </c>
      <c r="D7">
        <v>0</v>
      </c>
      <c r="H7"/>
    </row>
    <row r="8" spans="1:8">
      <c r="A8" t="s">
        <v>52</v>
      </c>
      <c r="B8">
        <v>2917</v>
      </c>
      <c r="C8" s="2">
        <v>-0.0003</v>
      </c>
      <c r="D8">
        <v>0</v>
      </c>
      <c r="H8"/>
    </row>
    <row r="9" spans="1:8">
      <c r="A9" t="s">
        <v>53</v>
      </c>
      <c r="B9">
        <v>2911</v>
      </c>
      <c r="C9" s="2">
        <v>-0.0021</v>
      </c>
      <c r="D9">
        <v>3</v>
      </c>
      <c r="H9"/>
    </row>
    <row r="10" spans="1:8">
      <c r="A10" t="s">
        <v>54</v>
      </c>
      <c r="B10">
        <v>2911</v>
      </c>
      <c r="C10" s="2">
        <v>0</v>
      </c>
      <c r="D10">
        <v>0</v>
      </c>
    </row>
    <row r="11" spans="1:8">
      <c r="A11" t="s">
        <v>55</v>
      </c>
      <c r="B11">
        <v>2909</v>
      </c>
      <c r="C11" s="2">
        <v>-0.0007000000000000001</v>
      </c>
      <c r="D11">
        <v>0</v>
      </c>
    </row>
    <row r="12" spans="1:8">
      <c r="A12" t="s">
        <v>56</v>
      </c>
      <c r="B12">
        <v>2923</v>
      </c>
      <c r="C12" s="2">
        <v>0.0048</v>
      </c>
      <c r="D12">
        <v>0</v>
      </c>
    </row>
    <row r="13" spans="1:8">
      <c r="A13" t="s">
        <v>57</v>
      </c>
      <c r="B13">
        <v>2930</v>
      </c>
      <c r="C13" s="2">
        <v>0.0024</v>
      </c>
      <c r="D13">
        <v>3</v>
      </c>
    </row>
    <row r="14" spans="1:8">
      <c r="A14" t="s">
        <v>58</v>
      </c>
      <c r="B14">
        <v>2937</v>
      </c>
      <c r="C14" s="2">
        <v>0.0024</v>
      </c>
      <c r="D14">
        <v>1</v>
      </c>
    </row>
    <row r="15" spans="1:8">
      <c r="A15" t="s">
        <v>59</v>
      </c>
      <c r="B15">
        <v>2936</v>
      </c>
      <c r="C15" s="2">
        <v>-0.0003</v>
      </c>
      <c r="D15">
        <v>1</v>
      </c>
    </row>
    <row r="16" spans="1:8">
      <c r="A16" t="s">
        <v>60</v>
      </c>
      <c r="B16">
        <v>2938</v>
      </c>
      <c r="C16" s="2">
        <v>0.0007000000000000001</v>
      </c>
      <c r="D16">
        <v>0</v>
      </c>
    </row>
    <row r="17" spans="1:8">
      <c r="A17" t="s">
        <v>61</v>
      </c>
      <c r="B17">
        <v>2947</v>
      </c>
      <c r="C17" s="2">
        <v>0.0031</v>
      </c>
      <c r="D17">
        <v>0</v>
      </c>
    </row>
    <row r="18" spans="1:8">
      <c r="A18" t="s">
        <v>62</v>
      </c>
      <c r="B18">
        <v>2955</v>
      </c>
      <c r="C18" s="2">
        <v>0.0027</v>
      </c>
      <c r="D18">
        <v>0</v>
      </c>
    </row>
    <row r="19" spans="1:8">
      <c r="A19" t="s">
        <v>63</v>
      </c>
      <c r="B19">
        <v>2959</v>
      </c>
      <c r="C19" s="2">
        <v>0.0014</v>
      </c>
      <c r="D19">
        <v>1</v>
      </c>
    </row>
    <row r="20" spans="1:8">
      <c r="A20" t="s">
        <v>64</v>
      </c>
      <c r="B20">
        <v>2960</v>
      </c>
      <c r="C20" s="2">
        <v>0.0003</v>
      </c>
      <c r="D20">
        <v>1</v>
      </c>
    </row>
    <row r="21" spans="1:8">
      <c r="A21" t="s">
        <v>65</v>
      </c>
      <c r="B21">
        <v>2959</v>
      </c>
      <c r="C21" s="2">
        <v>-0.0003</v>
      </c>
      <c r="D21">
        <v>1</v>
      </c>
    </row>
    <row r="22" spans="1:8">
      <c r="A22" t="s">
        <v>66</v>
      </c>
      <c r="B22">
        <v>2959</v>
      </c>
      <c r="C22" s="2">
        <v>0</v>
      </c>
      <c r="D22">
        <v>0</v>
      </c>
    </row>
    <row r="23" spans="1:8">
      <c r="A23" t="s">
        <v>67</v>
      </c>
      <c r="B23">
        <v>2964</v>
      </c>
      <c r="C23" s="2">
        <v>0.0017</v>
      </c>
      <c r="D23">
        <v>1</v>
      </c>
    </row>
    <row r="24" spans="1:8">
      <c r="A24" t="s">
        <v>68</v>
      </c>
      <c r="B24">
        <v>2963</v>
      </c>
      <c r="C24" s="2">
        <v>-0.0003</v>
      </c>
      <c r="D24">
        <v>0</v>
      </c>
    </row>
    <row r="25" spans="1:8">
      <c r="A25" t="s">
        <v>69</v>
      </c>
      <c r="B25">
        <v>2963</v>
      </c>
      <c r="C25" s="2">
        <v>0</v>
      </c>
      <c r="D25">
        <v>0</v>
      </c>
    </row>
    <row r="26" spans="1:8">
      <c r="A26" t="s">
        <v>70</v>
      </c>
      <c r="B26">
        <v>2964</v>
      </c>
      <c r="C26" s="2">
        <v>0.0003</v>
      </c>
      <c r="D26">
        <v>0</v>
      </c>
    </row>
    <row r="27" spans="1:8">
      <c r="A27" t="s">
        <v>71</v>
      </c>
      <c r="B27">
        <v>2971</v>
      </c>
      <c r="C27" s="2">
        <v>0.0024</v>
      </c>
      <c r="D27">
        <v>3</v>
      </c>
    </row>
    <row r="28" spans="1:8">
      <c r="A28" t="s">
        <v>72</v>
      </c>
      <c r="B28">
        <v>2979</v>
      </c>
      <c r="C28" s="2">
        <v>0.0027</v>
      </c>
      <c r="D28">
        <v>1</v>
      </c>
    </row>
    <row r="29" spans="1:8">
      <c r="A29" t="s">
        <v>73</v>
      </c>
      <c r="B29">
        <v>2977</v>
      </c>
      <c r="C29" s="2">
        <v>-0.0007000000000000001</v>
      </c>
      <c r="D29">
        <v>0</v>
      </c>
    </row>
    <row r="30" spans="1:8">
      <c r="A30" t="s">
        <v>74</v>
      </c>
      <c r="B30">
        <v>2973</v>
      </c>
      <c r="C30" s="2">
        <v>-0.0013</v>
      </c>
      <c r="D30">
        <v>1</v>
      </c>
    </row>
    <row r="31" spans="1:8">
      <c r="A31" t="s">
        <v>75</v>
      </c>
      <c r="B31">
        <v>2970</v>
      </c>
      <c r="C31" s="2">
        <v>-0.001</v>
      </c>
      <c r="D31">
        <v>0</v>
      </c>
    </row>
    <row r="32" spans="1:8">
      <c r="A32" t="s">
        <v>76</v>
      </c>
      <c r="B32">
        <v>2969</v>
      </c>
      <c r="C32" s="2">
        <v>-0.0003</v>
      </c>
      <c r="D32">
        <v>0</v>
      </c>
    </row>
    <row r="33" spans="1:8">
      <c r="A33" t="s">
        <v>77</v>
      </c>
      <c r="B33">
        <v>2973</v>
      </c>
      <c r="C33" s="2">
        <v>0.0013</v>
      </c>
      <c r="D33">
        <v>0</v>
      </c>
    </row>
    <row r="34" spans="1:8">
      <c r="A34" t="s">
        <v>78</v>
      </c>
      <c r="B34">
        <v>2975</v>
      </c>
      <c r="C34" s="2">
        <v>0.0007000000000000001</v>
      </c>
      <c r="D34">
        <v>0</v>
      </c>
    </row>
    <row r="35" spans="1:8">
      <c r="A35" t="s">
        <v>79</v>
      </c>
      <c r="B35">
        <v>2978</v>
      </c>
      <c r="C35" s="2">
        <v>0.001</v>
      </c>
      <c r="D35">
        <v>3</v>
      </c>
    </row>
    <row r="36" spans="1:8">
      <c r="A36" t="s">
        <v>80</v>
      </c>
      <c r="B36">
        <v>2979</v>
      </c>
      <c r="C36" s="2">
        <v>0.0003</v>
      </c>
      <c r="D36">
        <v>3</v>
      </c>
    </row>
    <row r="37" spans="1:8">
      <c r="A37" t="s">
        <v>81</v>
      </c>
      <c r="B37">
        <v>2975</v>
      </c>
      <c r="C37" s="2">
        <v>-0.0013</v>
      </c>
      <c r="D37">
        <v>0</v>
      </c>
    </row>
    <row r="38" spans="1:8">
      <c r="A38" t="s">
        <v>82</v>
      </c>
      <c r="B38">
        <v>2975</v>
      </c>
      <c r="C38" s="2">
        <v>0</v>
      </c>
      <c r="D38">
        <v>3</v>
      </c>
    </row>
    <row r="39" spans="1:8">
      <c r="A39" t="s">
        <v>83</v>
      </c>
      <c r="B39">
        <v>2974</v>
      </c>
      <c r="C39" s="2">
        <v>-0.0003</v>
      </c>
      <c r="D39">
        <v>0</v>
      </c>
    </row>
    <row r="40" spans="1:8">
      <c r="A40" t="s">
        <v>84</v>
      </c>
      <c r="B40">
        <v>2972</v>
      </c>
      <c r="C40" s="2">
        <v>-0.0007000000000000001</v>
      </c>
      <c r="D40">
        <v>3</v>
      </c>
    </row>
    <row r="41" spans="1:8">
      <c r="A41" t="s">
        <v>85</v>
      </c>
      <c r="B41">
        <v>2972</v>
      </c>
      <c r="C41" s="2">
        <v>0</v>
      </c>
      <c r="D41">
        <v>3</v>
      </c>
    </row>
    <row r="42" spans="1:8">
      <c r="A42" t="s">
        <v>86</v>
      </c>
      <c r="B42">
        <v>2970</v>
      </c>
      <c r="C42" s="2">
        <v>-0.0007000000000000001</v>
      </c>
      <c r="D42">
        <v>0</v>
      </c>
    </row>
    <row r="43" spans="1:8">
      <c r="A43" t="s">
        <v>87</v>
      </c>
      <c r="B43">
        <v>2969</v>
      </c>
      <c r="C43" s="2">
        <v>-0.0003</v>
      </c>
      <c r="D43">
        <v>0</v>
      </c>
    </row>
    <row r="44" spans="1:8">
      <c r="A44" t="s">
        <v>88</v>
      </c>
      <c r="B44">
        <v>2971</v>
      </c>
      <c r="C44" s="2">
        <v>0.0007000000000000001</v>
      </c>
      <c r="D44">
        <v>0</v>
      </c>
    </row>
    <row r="45" spans="1:8">
      <c r="A45" t="s">
        <v>89</v>
      </c>
      <c r="B45">
        <v>2970</v>
      </c>
      <c r="C45" s="2">
        <v>-0.0003</v>
      </c>
      <c r="D45">
        <v>0</v>
      </c>
    </row>
    <row r="46" spans="1:8">
      <c r="A46" t="s">
        <v>90</v>
      </c>
      <c r="B46">
        <v>2979</v>
      </c>
      <c r="C46" s="2">
        <v>0.003</v>
      </c>
      <c r="D46">
        <v>0</v>
      </c>
    </row>
    <row r="47" spans="1:8">
      <c r="A47" t="s">
        <v>91</v>
      </c>
      <c r="B47">
        <v>2979</v>
      </c>
      <c r="C47" s="2">
        <v>0</v>
      </c>
      <c r="D47">
        <v>0</v>
      </c>
    </row>
    <row r="48" spans="1:8">
      <c r="A48" t="s">
        <v>92</v>
      </c>
      <c r="B48">
        <v>2991</v>
      </c>
      <c r="C48" s="2">
        <v>0.004</v>
      </c>
      <c r="D48">
        <v>1</v>
      </c>
    </row>
    <row r="49" spans="1:8">
      <c r="A49" t="s">
        <v>93</v>
      </c>
      <c r="B49">
        <v>2997</v>
      </c>
      <c r="C49" s="2">
        <v>0.002</v>
      </c>
      <c r="D49">
        <v>1</v>
      </c>
    </row>
    <row r="50" spans="1:8">
      <c r="A50" t="s">
        <v>94</v>
      </c>
      <c r="B50">
        <v>3000</v>
      </c>
      <c r="C50" s="2">
        <v>0.001</v>
      </c>
      <c r="D50">
        <v>1</v>
      </c>
    </row>
    <row r="51" spans="1:8">
      <c r="A51" t="s">
        <v>95</v>
      </c>
      <c r="B51">
        <v>3003</v>
      </c>
      <c r="C51" s="2">
        <v>0.001</v>
      </c>
      <c r="D51">
        <v>0</v>
      </c>
    </row>
    <row r="52" spans="1:8">
      <c r="A52" t="s">
        <v>96</v>
      </c>
      <c r="B52">
        <v>3006</v>
      </c>
      <c r="C52" s="2">
        <v>0.001</v>
      </c>
      <c r="D52">
        <v>0</v>
      </c>
    </row>
    <row r="53" spans="1:8">
      <c r="A53" t="s">
        <v>97</v>
      </c>
      <c r="B53">
        <v>3006</v>
      </c>
      <c r="C53" s="2">
        <v>0</v>
      </c>
      <c r="D53">
        <v>0</v>
      </c>
    </row>
    <row r="54" spans="1:8">
      <c r="A54" t="s">
        <v>98</v>
      </c>
      <c r="B54">
        <v>3010</v>
      </c>
      <c r="C54" s="2">
        <v>0.0013</v>
      </c>
      <c r="D54">
        <v>1</v>
      </c>
    </row>
    <row r="55" spans="1:8">
      <c r="A55" t="s">
        <v>99</v>
      </c>
      <c r="B55">
        <v>3003</v>
      </c>
      <c r="C55" s="2">
        <v>-0.0023</v>
      </c>
      <c r="D55">
        <v>1</v>
      </c>
    </row>
    <row r="56" spans="1:8">
      <c r="A56" t="s">
        <v>100</v>
      </c>
      <c r="B56">
        <v>3007</v>
      </c>
      <c r="C56" s="2">
        <v>0.0013</v>
      </c>
      <c r="D56">
        <v>1</v>
      </c>
    </row>
    <row r="57" spans="1:8">
      <c r="A57" t="s">
        <v>101</v>
      </c>
      <c r="B57">
        <v>3011</v>
      </c>
      <c r="C57" s="2">
        <v>0.0013</v>
      </c>
      <c r="D57">
        <v>0</v>
      </c>
    </row>
    <row r="58" spans="1:8">
      <c r="A58" t="s">
        <v>102</v>
      </c>
      <c r="B58">
        <v>3038</v>
      </c>
      <c r="C58" s="2">
        <v>0.009000000000000001</v>
      </c>
      <c r="D58">
        <v>0</v>
      </c>
    </row>
    <row r="59" spans="1:8">
      <c r="A59" t="s">
        <v>103</v>
      </c>
      <c r="B59">
        <v>3041</v>
      </c>
      <c r="C59" s="2">
        <v>0.001</v>
      </c>
      <c r="D59">
        <v>0</v>
      </c>
    </row>
    <row r="60" spans="1:8">
      <c r="A60" t="s">
        <v>104</v>
      </c>
      <c r="B60">
        <v>3040</v>
      </c>
      <c r="C60" s="2">
        <v>-0.0003</v>
      </c>
      <c r="D60">
        <v>0</v>
      </c>
    </row>
    <row r="61" spans="1:8">
      <c r="A61" t="s">
        <v>105</v>
      </c>
      <c r="B61">
        <v>3040</v>
      </c>
      <c r="C61" s="2">
        <v>0</v>
      </c>
      <c r="D61">
        <v>0</v>
      </c>
    </row>
    <row r="62" spans="1:8">
      <c r="A62" t="s">
        <v>106</v>
      </c>
      <c r="B62">
        <v>3039</v>
      </c>
      <c r="C62" s="2">
        <v>-0.0003</v>
      </c>
      <c r="D62">
        <v>0</v>
      </c>
    </row>
    <row r="63" spans="1:8">
      <c r="A63" t="s">
        <v>107</v>
      </c>
      <c r="B63">
        <v>3040</v>
      </c>
      <c r="C63" s="2">
        <v>0.0003</v>
      </c>
      <c r="D63">
        <v>0</v>
      </c>
    </row>
    <row r="64" spans="1:8">
      <c r="A64" t="s">
        <v>108</v>
      </c>
      <c r="B64">
        <v>3034</v>
      </c>
      <c r="C64" s="2">
        <v>-0.002</v>
      </c>
      <c r="D64">
        <v>0</v>
      </c>
    </row>
    <row r="65" spans="1:8">
      <c r="A65" t="s">
        <v>109</v>
      </c>
      <c r="B65">
        <v>3034</v>
      </c>
      <c r="C65" s="2">
        <v>0</v>
      </c>
      <c r="D65">
        <v>0</v>
      </c>
    </row>
    <row r="66" spans="1:8">
      <c r="A66" t="s">
        <v>110</v>
      </c>
      <c r="B66">
        <v>3034</v>
      </c>
      <c r="C66" s="2">
        <v>0</v>
      </c>
      <c r="D66">
        <v>0</v>
      </c>
    </row>
    <row r="67" spans="1:8">
      <c r="A67" t="s">
        <v>111</v>
      </c>
      <c r="B67">
        <v>3030</v>
      </c>
      <c r="C67" s="2">
        <v>-0.0013</v>
      </c>
      <c r="D67">
        <v>0</v>
      </c>
    </row>
    <row r="68" spans="1:8">
      <c r="A68" t="s">
        <v>112</v>
      </c>
      <c r="B68">
        <v>3026</v>
      </c>
      <c r="C68" s="2">
        <v>-0.0013</v>
      </c>
      <c r="D68">
        <v>0</v>
      </c>
    </row>
    <row r="69" spans="1:8">
      <c r="A69" t="s">
        <v>113</v>
      </c>
      <c r="B69">
        <v>3026</v>
      </c>
      <c r="C69" s="2">
        <v>0</v>
      </c>
      <c r="D69">
        <v>0</v>
      </c>
    </row>
    <row r="70" spans="1:8">
      <c r="A70" t="s">
        <v>114</v>
      </c>
      <c r="B70">
        <v>3030</v>
      </c>
      <c r="C70" s="2">
        <v>0.0013</v>
      </c>
      <c r="D70">
        <v>0</v>
      </c>
    </row>
    <row r="71" spans="1:8">
      <c r="A71" t="s">
        <v>115</v>
      </c>
      <c r="B71">
        <v>3033</v>
      </c>
      <c r="C71" s="2">
        <v>0.001</v>
      </c>
      <c r="D71">
        <v>3</v>
      </c>
    </row>
    <row r="72" spans="1:8">
      <c r="A72" t="s">
        <v>116</v>
      </c>
      <c r="B72">
        <v>3032</v>
      </c>
      <c r="C72" s="2">
        <v>-0.0003</v>
      </c>
      <c r="D72">
        <v>3</v>
      </c>
    </row>
    <row r="73" spans="1:8">
      <c r="A73" t="s">
        <v>117</v>
      </c>
      <c r="B73">
        <v>3035</v>
      </c>
      <c r="C73" s="2">
        <v>0.001</v>
      </c>
      <c r="D73">
        <v>0</v>
      </c>
    </row>
    <row r="74" spans="1:8">
      <c r="A74" t="s">
        <v>118</v>
      </c>
      <c r="B74">
        <v>3033</v>
      </c>
      <c r="C74" s="2">
        <v>-0.0007000000000000001</v>
      </c>
      <c r="D74">
        <v>1</v>
      </c>
    </row>
    <row r="75" spans="1:8">
      <c r="A75" t="s">
        <v>119</v>
      </c>
      <c r="B75">
        <v>3034</v>
      </c>
      <c r="C75" s="2">
        <v>0.0003</v>
      </c>
      <c r="D75">
        <v>1</v>
      </c>
    </row>
    <row r="76" spans="1:8">
      <c r="A76" t="s">
        <v>120</v>
      </c>
      <c r="B76">
        <v>3069</v>
      </c>
      <c r="C76" s="2">
        <v>0.0115</v>
      </c>
      <c r="D76">
        <v>0</v>
      </c>
    </row>
    <row r="77" spans="1:8">
      <c r="A77" t="s">
        <v>121</v>
      </c>
      <c r="B77">
        <v>3080</v>
      </c>
      <c r="C77" s="2">
        <v>0.0036</v>
      </c>
      <c r="D77">
        <v>1</v>
      </c>
    </row>
    <row r="78" spans="1:8">
      <c r="A78" t="s">
        <v>122</v>
      </c>
      <c r="B78">
        <v>3081</v>
      </c>
      <c r="C78" s="2">
        <v>0.0003</v>
      </c>
      <c r="D78">
        <v>0</v>
      </c>
    </row>
    <row r="79" spans="1:8">
      <c r="A79" t="s">
        <v>123</v>
      </c>
      <c r="B79">
        <v>3082</v>
      </c>
      <c r="C79" s="2">
        <v>0.0003</v>
      </c>
      <c r="D79">
        <v>3</v>
      </c>
    </row>
    <row r="80" spans="1:8">
      <c r="A80" t="s">
        <v>124</v>
      </c>
      <c r="B80">
        <v>3082</v>
      </c>
      <c r="C80" s="2">
        <v>0</v>
      </c>
      <c r="D80">
        <v>0</v>
      </c>
    </row>
    <row r="81" spans="1:8">
      <c r="A81" t="s">
        <v>125</v>
      </c>
      <c r="B81">
        <v>3076</v>
      </c>
      <c r="C81" s="2">
        <v>-0.0019</v>
      </c>
      <c r="D81">
        <v>0</v>
      </c>
    </row>
    <row r="82" spans="1:8">
      <c r="A82" t="s">
        <v>126</v>
      </c>
      <c r="B82">
        <v>3073</v>
      </c>
      <c r="C82" s="2">
        <v>-0.001</v>
      </c>
      <c r="D82">
        <v>1</v>
      </c>
    </row>
    <row r="83" spans="1:8">
      <c r="A83" t="s">
        <v>127</v>
      </c>
      <c r="B83">
        <v>3099</v>
      </c>
      <c r="C83" s="2">
        <v>0.008500000000000001</v>
      </c>
      <c r="D83">
        <v>1</v>
      </c>
    </row>
    <row r="84" spans="1:8">
      <c r="A84" t="s">
        <v>128</v>
      </c>
      <c r="B84">
        <v>3099</v>
      </c>
      <c r="C84" s="2">
        <v>0</v>
      </c>
      <c r="D84">
        <v>0</v>
      </c>
    </row>
    <row r="85" spans="1:8">
      <c r="A85" t="s">
        <v>129</v>
      </c>
      <c r="B85">
        <v>3103</v>
      </c>
      <c r="C85" s="2">
        <v>0.0013</v>
      </c>
      <c r="D85">
        <v>1</v>
      </c>
    </row>
    <row r="86" spans="1:8">
      <c r="A86" t="s">
        <v>130</v>
      </c>
      <c r="B86">
        <v>3099</v>
      </c>
      <c r="C86" s="2">
        <v>-0.0013</v>
      </c>
      <c r="D86">
        <v>0</v>
      </c>
    </row>
    <row r="87" spans="1:8">
      <c r="A87" t="s">
        <v>131</v>
      </c>
      <c r="B87">
        <v>3098</v>
      </c>
      <c r="C87" s="2">
        <v>-0.0003</v>
      </c>
      <c r="D87">
        <v>0</v>
      </c>
    </row>
    <row r="88" spans="1:8">
      <c r="A88" t="s">
        <v>132</v>
      </c>
      <c r="B88">
        <v>3099</v>
      </c>
      <c r="C88" s="2">
        <v>0.0003</v>
      </c>
      <c r="D88">
        <v>0</v>
      </c>
    </row>
    <row r="89" spans="1:8">
      <c r="A89" t="s">
        <v>133</v>
      </c>
      <c r="B89">
        <v>3099</v>
      </c>
      <c r="C89" s="2">
        <v>0</v>
      </c>
      <c r="D89">
        <v>2</v>
      </c>
    </row>
    <row r="90" spans="1:8">
      <c r="A90" t="s">
        <v>134</v>
      </c>
      <c r="B90">
        <v>3098</v>
      </c>
      <c r="C90" s="2">
        <v>-0.0003</v>
      </c>
      <c r="D90">
        <v>0</v>
      </c>
    </row>
    <row r="91" spans="1:8">
      <c r="A91" t="s">
        <v>135</v>
      </c>
      <c r="B91">
        <v>3093</v>
      </c>
      <c r="C91" s="2">
        <v>-0.0016</v>
      </c>
      <c r="D91">
        <v>0</v>
      </c>
    </row>
    <row r="92" spans="1:8">
      <c r="A92" t="s">
        <v>136</v>
      </c>
      <c r="B92">
        <v>3089</v>
      </c>
      <c r="C92" s="2">
        <v>-0.0013</v>
      </c>
      <c r="D92">
        <v>0</v>
      </c>
    </row>
    <row r="93" spans="1:8">
      <c r="A93" t="s">
        <v>137</v>
      </c>
      <c r="B93">
        <v>3091</v>
      </c>
      <c r="C93" s="2">
        <v>0.0005999999999999999</v>
      </c>
      <c r="D93">
        <v>0</v>
      </c>
    </row>
    <row r="94" spans="1:8">
      <c r="A94" t="s">
        <v>138</v>
      </c>
      <c r="B94">
        <v>3096</v>
      </c>
      <c r="C94" s="2">
        <v>0.0016</v>
      </c>
      <c r="D94">
        <v>0</v>
      </c>
    </row>
    <row r="95" spans="1:8">
      <c r="A95" t="s">
        <v>139</v>
      </c>
      <c r="B95">
        <v>3095</v>
      </c>
      <c r="C95" s="2">
        <v>-0.0003</v>
      </c>
      <c r="D95">
        <v>0</v>
      </c>
    </row>
    <row r="96" spans="1:8">
      <c r="A96" t="s">
        <v>140</v>
      </c>
      <c r="B96">
        <v>3099</v>
      </c>
      <c r="C96" s="2">
        <v>0.0013</v>
      </c>
      <c r="D96">
        <v>1</v>
      </c>
    </row>
    <row r="97" spans="1:8">
      <c r="A97" t="s">
        <v>141</v>
      </c>
      <c r="B97">
        <v>3097</v>
      </c>
      <c r="C97" s="2">
        <v>-0.0005999999999999999</v>
      </c>
      <c r="D97">
        <v>1</v>
      </c>
    </row>
    <row r="98" spans="1:8">
      <c r="A98" t="s">
        <v>142</v>
      </c>
      <c r="B98">
        <v>3101</v>
      </c>
      <c r="C98" s="2">
        <v>0.0013</v>
      </c>
      <c r="D98">
        <v>1</v>
      </c>
    </row>
    <row r="99" spans="1:8">
      <c r="A99" t="s">
        <v>143</v>
      </c>
      <c r="B99">
        <v>3105</v>
      </c>
      <c r="C99" s="2">
        <v>0.0013</v>
      </c>
      <c r="D99">
        <v>3</v>
      </c>
    </row>
    <row r="100" spans="1:8">
      <c r="A100" t="s">
        <v>144</v>
      </c>
      <c r="B100">
        <v>3112</v>
      </c>
      <c r="C100" s="2">
        <v>0.0023</v>
      </c>
      <c r="D100">
        <v>3</v>
      </c>
    </row>
    <row r="101" spans="1:8">
      <c r="A101" t="s">
        <v>145</v>
      </c>
      <c r="B101">
        <v>3116</v>
      </c>
      <c r="C101" s="2">
        <v>0.0013</v>
      </c>
      <c r="D101">
        <v>0</v>
      </c>
    </row>
    <row r="102" spans="1:8">
      <c r="A102" t="s">
        <v>146</v>
      </c>
      <c r="B102">
        <v>3114</v>
      </c>
      <c r="C102" s="2">
        <v>-0.0005999999999999999</v>
      </c>
      <c r="D102">
        <v>0</v>
      </c>
    </row>
    <row r="103" spans="1:8">
      <c r="A103" t="s">
        <v>147</v>
      </c>
      <c r="B103">
        <v>3112</v>
      </c>
      <c r="C103" s="2">
        <v>-0.0005999999999999999</v>
      </c>
      <c r="D103">
        <v>0</v>
      </c>
    </row>
    <row r="104" spans="1:8">
      <c r="A104" t="s">
        <v>148</v>
      </c>
      <c r="B104">
        <v>3113</v>
      </c>
      <c r="C104" s="2">
        <v>0.0003</v>
      </c>
      <c r="D104">
        <v>1</v>
      </c>
    </row>
    <row r="105" spans="1:8">
      <c r="A105" t="s">
        <v>149</v>
      </c>
      <c r="B105">
        <v>3114</v>
      </c>
      <c r="C105" s="2">
        <v>0.0003</v>
      </c>
      <c r="D105">
        <v>3</v>
      </c>
    </row>
    <row r="106" spans="1:8">
      <c r="A106" t="s">
        <v>150</v>
      </c>
      <c r="B106">
        <v>3113</v>
      </c>
      <c r="C106" s="2">
        <v>-0.0003</v>
      </c>
      <c r="D106">
        <v>0</v>
      </c>
    </row>
    <row r="107" spans="1:8">
      <c r="A107" t="s">
        <v>151</v>
      </c>
      <c r="B107">
        <v>3118</v>
      </c>
      <c r="C107" s="2">
        <v>0.0016</v>
      </c>
      <c r="D107">
        <v>0</v>
      </c>
    </row>
    <row r="108" spans="1:8">
      <c r="A108" t="s">
        <v>152</v>
      </c>
      <c r="B108">
        <v>3116</v>
      </c>
      <c r="C108" s="2">
        <v>-0.0005999999999999999</v>
      </c>
      <c r="D108">
        <v>0</v>
      </c>
    </row>
    <row r="109" spans="1:8">
      <c r="A109" t="s">
        <v>153</v>
      </c>
      <c r="B109">
        <v>3115</v>
      </c>
      <c r="C109" s="2">
        <v>-0.0003</v>
      </c>
      <c r="D109">
        <v>0</v>
      </c>
    </row>
    <row r="110" spans="1:8">
      <c r="A110" t="s">
        <v>154</v>
      </c>
      <c r="B110">
        <v>3117</v>
      </c>
      <c r="C110" s="2">
        <v>0.0005999999999999999</v>
      </c>
      <c r="D110">
        <v>1</v>
      </c>
    </row>
    <row r="111" spans="1:8">
      <c r="A111" t="s">
        <v>155</v>
      </c>
      <c r="B111">
        <v>3115</v>
      </c>
      <c r="C111" s="2">
        <v>-0.0005999999999999999</v>
      </c>
      <c r="D111">
        <v>1</v>
      </c>
    </row>
    <row r="112" spans="1:8">
      <c r="A112" t="s">
        <v>156</v>
      </c>
      <c r="B112">
        <v>3111</v>
      </c>
      <c r="C112" s="2">
        <v>-0.0013</v>
      </c>
      <c r="D112">
        <v>0</v>
      </c>
    </row>
    <row r="113" spans="1:8">
      <c r="A113" t="s">
        <v>157</v>
      </c>
      <c r="B113">
        <v>3109</v>
      </c>
      <c r="C113" s="2">
        <v>-0.0005999999999999999</v>
      </c>
      <c r="D113">
        <v>1</v>
      </c>
    </row>
    <row r="114" spans="1:8">
      <c r="A114" t="s">
        <v>158</v>
      </c>
      <c r="B114">
        <v>3109</v>
      </c>
      <c r="C114" s="2">
        <v>0</v>
      </c>
      <c r="D114">
        <v>0</v>
      </c>
    </row>
    <row r="115" spans="1:8">
      <c r="A115" t="s">
        <v>159</v>
      </c>
      <c r="B115">
        <v>3108</v>
      </c>
      <c r="C115" s="2">
        <v>-0.0003</v>
      </c>
      <c r="D115">
        <v>0</v>
      </c>
    </row>
    <row r="116" spans="1:8">
      <c r="A116" t="s">
        <v>160</v>
      </c>
      <c r="B116">
        <v>3109</v>
      </c>
      <c r="C116" s="2">
        <v>0.0003</v>
      </c>
      <c r="D116">
        <v>0</v>
      </c>
    </row>
    <row r="117" spans="1:8">
      <c r="A117" t="s">
        <v>161</v>
      </c>
      <c r="B117">
        <v>3111</v>
      </c>
      <c r="C117" s="2">
        <v>0.0005999999999999999</v>
      </c>
      <c r="D117">
        <v>1</v>
      </c>
    </row>
    <row r="118" spans="1:8">
      <c r="A118" t="s">
        <v>162</v>
      </c>
      <c r="B118">
        <v>3114</v>
      </c>
      <c r="C118" s="2">
        <v>0.001</v>
      </c>
      <c r="D118">
        <v>0</v>
      </c>
    </row>
    <row r="119" spans="1:8">
      <c r="A119" t="s">
        <v>163</v>
      </c>
      <c r="B119">
        <v>3111</v>
      </c>
      <c r="C119" s="2">
        <v>-0.001</v>
      </c>
      <c r="D119">
        <v>0</v>
      </c>
    </row>
    <row r="120" spans="1:8">
      <c r="A120" t="s">
        <v>164</v>
      </c>
      <c r="B120">
        <v>3109</v>
      </c>
      <c r="C120" s="2">
        <v>-0.0005999999999999999</v>
      </c>
      <c r="D120">
        <v>1</v>
      </c>
    </row>
    <row r="121" spans="1:8">
      <c r="A121" t="s">
        <v>165</v>
      </c>
      <c r="B121">
        <v>3112</v>
      </c>
      <c r="C121" s="2">
        <v>0.001</v>
      </c>
      <c r="D121">
        <v>0</v>
      </c>
    </row>
    <row r="122" spans="1:8">
      <c r="A122" t="s">
        <v>166</v>
      </c>
      <c r="B122">
        <v>3114</v>
      </c>
      <c r="C122" s="2">
        <v>0.0005999999999999999</v>
      </c>
      <c r="D122">
        <v>0</v>
      </c>
    </row>
    <row r="123" spans="1:8">
      <c r="A123" t="s">
        <v>167</v>
      </c>
      <c r="B123">
        <v>3114</v>
      </c>
      <c r="C123" s="2">
        <v>0</v>
      </c>
      <c r="D123">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4:H9"/>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I75"/>
  <sheetViews>
    <sheetView tabSelected="0" workbookViewId="0" showGridLines="true" showRowColHeaders="1">
      <selection activeCell="A1" sqref="A1"/>
    </sheetView>
  </sheetViews>
  <sheetFormatPr defaultRowHeight="14.4" outlineLevelRow="0" outlineLevelCol="0"/>
  <cols>
    <col min="1" max="1" width="23.422852" bestFit="true" customWidth="true" style="0"/>
    <col min="2" max="2" width="13" customWidth="true" style="0"/>
    <col min="3" max="3" width="10.568848" bestFit="true" customWidth="true" style="0"/>
    <col min="4" max="4" width="10.568848" bestFit="true" customWidth="true" style="0"/>
    <col min="5" max="5" width="80" customWidth="true" style="0"/>
    <col min="6" max="6" width="6.998291" bestFit="true" customWidth="true" style="0"/>
    <col min="7" max="7" width="16.424561" bestFit="true" customWidth="true" style="0"/>
    <col min="8" max="8" width="12.854004" bestFit="true" customWidth="true" style="0"/>
    <col min="9" max="9" width="10.568848" bestFit="true" customWidth="true" style="0"/>
    <col min="10" max="10" width="19.995117" bestFit="true" customWidth="true" style="0"/>
    <col min="11" max="11" width="16.424561" bestFit="true" customWidth="true" style="0"/>
    <col min="12" max="12" width="6.998291" bestFit="true" customWidth="true" style="0"/>
    <col min="13" max="13" width="13.996582" bestFit="true" customWidth="true" style="0"/>
    <col min="14" max="14" width="23.422852" bestFit="true" customWidth="true" style="0"/>
    <col min="15" max="15" width="19.995117" bestFit="true" customWidth="true" style="0"/>
    <col min="16" max="16" width="6.998291" bestFit="true" customWidth="true" style="0"/>
    <col min="17" max="17" width="16.424561" bestFit="true" customWidth="true" style="0"/>
    <col min="18" max="18" width="12.854004" bestFit="true" customWidth="true" style="0"/>
    <col min="19" max="19" width="12.854004" bestFit="true" customWidth="true" style="0"/>
    <col min="20" max="20" width="12.854004" bestFit="true" customWidth="true" style="0"/>
    <col min="21" max="21" width="22.280273" bestFit="true" customWidth="true" style="0"/>
    <col min="22" max="22" width="18.709717" bestFit="true" customWidth="true" style="0"/>
    <col min="23" max="23" width="18.709717" bestFit="true" customWidth="true" style="0"/>
    <col min="24" max="24" width="28.135986" bestFit="true" customWidth="true" style="0"/>
    <col min="25" max="25" width="24.708252" bestFit="true" customWidth="true" style="0"/>
    <col min="26" max="26" width="23.422852" bestFit="true" customWidth="true" style="0"/>
    <col min="27" max="27" width="32.991943" bestFit="true" customWidth="true" style="0"/>
    <col min="28" max="28" width="29.421387" bestFit="true" customWidth="true" style="0"/>
    <col min="29" max="29" width="11.711426" bestFit="true" customWidth="true" style="0"/>
    <col min="30" max="30" width="25.85083" bestFit="true" customWidth="true" style="0"/>
    <col min="31" max="31" width="17.567139" bestFit="true" customWidth="true" style="0"/>
    <col min="32" max="32" width="8.140869" bestFit="true" customWidth="true" style="0"/>
    <col min="33" max="33" width="48.273926" bestFit="true" customWidth="true" style="0"/>
    <col min="34" max="34" width="294.785156" bestFit="true" customWidth="true" style="0"/>
  </cols>
  <sheetData>
    <row r="1" spans="1:35" customHeight="1" ht="110">
      <c r="A1" s="4" t="s">
        <v>168</v>
      </c>
      <c r="B1"/>
    </row>
    <row r="2" spans="1:35">
      <c r="A2" s="1" t="s">
        <v>169</v>
      </c>
      <c r="B2" s="1" t="s">
        <v>14</v>
      </c>
      <c r="C2" s="1" t="s">
        <v>170</v>
      </c>
      <c r="D2" s="1" t="s">
        <v>171</v>
      </c>
      <c r="E2" s="1" t="s">
        <v>172</v>
      </c>
      <c r="F2" s="1" t="s">
        <v>173</v>
      </c>
      <c r="G2" s="1" t="s">
        <v>174</v>
      </c>
      <c r="H2" s="1" t="s">
        <v>175</v>
      </c>
      <c r="I2" s="1" t="s">
        <v>176</v>
      </c>
      <c r="J2" s="1" t="s">
        <v>177</v>
      </c>
      <c r="K2" s="1" t="s">
        <v>178</v>
      </c>
      <c r="L2" s="1" t="s">
        <v>28</v>
      </c>
      <c r="M2" s="1" t="s">
        <v>30</v>
      </c>
      <c r="N2" s="1" t="s">
        <v>179</v>
      </c>
      <c r="O2" s="1" t="s">
        <v>180</v>
      </c>
      <c r="P2" s="1" t="s">
        <v>31</v>
      </c>
      <c r="Q2" s="1" t="s">
        <v>181</v>
      </c>
      <c r="R2" s="1" t="s">
        <v>182</v>
      </c>
      <c r="S2" s="1" t="s">
        <v>183</v>
      </c>
      <c r="T2" s="1" t="s">
        <v>184</v>
      </c>
      <c r="U2" s="1" t="s">
        <v>185</v>
      </c>
      <c r="V2" s="1" t="s">
        <v>186</v>
      </c>
      <c r="W2" s="1" t="s">
        <v>187</v>
      </c>
      <c r="X2" s="1" t="s">
        <v>188</v>
      </c>
      <c r="Y2" s="1" t="s">
        <v>189</v>
      </c>
      <c r="Z2" s="1" t="s">
        <v>190</v>
      </c>
      <c r="AA2" s="1" t="s">
        <v>191</v>
      </c>
      <c r="AB2" s="1" t="s">
        <v>192</v>
      </c>
      <c r="AC2" s="1" t="s">
        <v>193</v>
      </c>
      <c r="AD2" s="1" t="s">
        <v>194</v>
      </c>
      <c r="AE2" s="1" t="s">
        <v>195</v>
      </c>
      <c r="AF2" s="1" t="s">
        <v>196</v>
      </c>
      <c r="AG2" s="1" t="s">
        <v>197</v>
      </c>
      <c r="AH2" s="1" t="s">
        <v>198</v>
      </c>
      <c r="AI2" t="s">
        <v>199</v>
      </c>
    </row>
    <row r="3" spans="1:35" customHeight="1" ht="57">
      <c r="A3" t="s">
        <v>200</v>
      </c>
      <c r="B3"/>
      <c r="C3" t="s">
        <v>201</v>
      </c>
      <c r="D3" t="s">
        <v>202</v>
      </c>
      <c r="E3" t="s">
        <v>203</v>
      </c>
      <c r="F3">
        <v>16</v>
      </c>
      <c r="G3">
        <v>16</v>
      </c>
      <c r="H3">
        <v>0</v>
      </c>
      <c r="I3">
        <v>0</v>
      </c>
      <c r="J3">
        <v>0</v>
      </c>
      <c r="K3">
        <v>0</v>
      </c>
      <c r="L3">
        <v>0</v>
      </c>
      <c r="M3">
        <v>200</v>
      </c>
      <c r="N3">
        <v>200</v>
      </c>
      <c r="O3">
        <v>0</v>
      </c>
      <c r="P3">
        <v>167</v>
      </c>
      <c r="Q3">
        <v>167</v>
      </c>
      <c r="R3">
        <v>0</v>
      </c>
      <c r="S3" s="5" t="s">
        <v>204</v>
      </c>
      <c r="T3" s="5">
        <v>0.05734890109890109</v>
      </c>
      <c r="U3" s="5">
        <v>0.05734890109890109</v>
      </c>
      <c r="V3" s="5">
        <v>0</v>
      </c>
      <c r="W3" s="5">
        <v>0.005494505494505495</v>
      </c>
      <c r="X3" s="5">
        <v>0.005494505494505495</v>
      </c>
      <c r="Y3" s="5">
        <v>0</v>
      </c>
      <c r="Z3" s="5">
        <v>0.09580838323353293</v>
      </c>
      <c r="AA3" s="5">
        <v>0.09580838323353293</v>
      </c>
      <c r="AB3" s="5">
        <v>0</v>
      </c>
      <c r="AC3" s="5">
        <v>0.005494505494505495</v>
      </c>
      <c r="AD3">
        <v>0</v>
      </c>
      <c r="AE3">
        <v>0</v>
      </c>
      <c r="AF3"/>
      <c r="AG3" t="str">
        <f>HYPERLINK("https://www.instagram.com/p/BuxAgg8nt7N/","https://www.instagram.com/p/BuxAgg8nt7N/")</f>
        <v>https://www.instagram.com/p/BuxAgg8nt7N/</v>
      </c>
      <c r="AH3" t="str">
        <f>HYPERLINK("https://scontent.xx.fbcdn.net/v/t51.2885-15/53014211_2269775723245085_312284773427850534_n.jpg?_nc_cat=108&amp;_nc_oc=AQmOBE1v3Xj8Q0Y2ktnCBLnZAFplWqavG6Twp1nkvpSv0liqHhHkn-1Gp5-8vJrJetE&amp;_nc_ht=scontent.xx&amp;oh=6d672434183ec095f8df3a1ff2ab040b&amp;oe=5DBAFFE1","https://scontent.xx.fbcdn.net/v/t51.2885-15/53014211_2269775723245085_312284773427850534_n.jpg?_nc_cat=108&amp;_nc_oc=AQmOBE1v3Xj8Q0Y2ktnCBLnZAFplWqavG6Twp1nkvpSv0liqHhHkn-1Gp5-8vJrJetE&amp;_nc_ht=scontent.xx&amp;oh=6d672434183ec095f8df3a1ff2ab040b&amp;oe=5DBAFFE1")</f>
        <v>https://scontent.xx.fbcdn.net/v/t51.2885-15/53014211_2269775723245085_312284773427850534_n.jpg?_nc_cat=108&amp;_nc_oc=AQmOBE1v3Xj8Q0Y2ktnCBLnZAFplWqavG6Twp1nkvpSv0liqHhHkn-1Gp5-8vJrJetE&amp;_nc_ht=scontent.xx&amp;oh=6d672434183ec095f8df3a1ff2ab040b&amp;oe=5DBAFFE1</v>
      </c>
      <c r="AI3" t="s">
        <v>204</v>
      </c>
    </row>
    <row r="4" spans="1:35" customHeight="1" ht="57">
      <c r="A4" t="s">
        <v>205</v>
      </c>
      <c r="B4"/>
      <c r="C4" t="s">
        <v>201</v>
      </c>
      <c r="D4" t="s">
        <v>202</v>
      </c>
      <c r="E4" t="s">
        <v>206</v>
      </c>
      <c r="F4">
        <v>22</v>
      </c>
      <c r="G4">
        <v>22</v>
      </c>
      <c r="H4">
        <v>0</v>
      </c>
      <c r="I4">
        <v>0</v>
      </c>
      <c r="J4">
        <v>0</v>
      </c>
      <c r="K4">
        <v>0</v>
      </c>
      <c r="L4">
        <v>0</v>
      </c>
      <c r="M4">
        <v>262</v>
      </c>
      <c r="N4">
        <v>262</v>
      </c>
      <c r="O4">
        <v>0</v>
      </c>
      <c r="P4">
        <v>216</v>
      </c>
      <c r="Q4">
        <v>216</v>
      </c>
      <c r="R4">
        <v>0</v>
      </c>
      <c r="S4" s="5" t="s">
        <v>204</v>
      </c>
      <c r="T4" s="5">
        <v>0.07417582417582418</v>
      </c>
      <c r="U4" s="5">
        <v>0.07417582417582418</v>
      </c>
      <c r="V4" s="5">
        <v>0</v>
      </c>
      <c r="W4" s="5">
        <v>0.007554945054945055</v>
      </c>
      <c r="X4" s="5">
        <v>0.007554945054945055</v>
      </c>
      <c r="Y4" s="5">
        <v>0</v>
      </c>
      <c r="Z4" s="5">
        <v>0.1018518518518519</v>
      </c>
      <c r="AA4" s="5">
        <v>0.1018518518518519</v>
      </c>
      <c r="AB4" s="5">
        <v>0</v>
      </c>
      <c r="AC4" s="5">
        <v>0.007554945054945055</v>
      </c>
      <c r="AD4">
        <v>0</v>
      </c>
      <c r="AE4">
        <v>1</v>
      </c>
      <c r="AF4"/>
      <c r="AG4" t="str">
        <f>HYPERLINK("https://www.instagram.com/p/BuxAnBEn6p9/","https://www.instagram.com/p/BuxAnBEn6p9/")</f>
        <v>https://www.instagram.com/p/BuxAnBEn6p9/</v>
      </c>
      <c r="AH4" t="str">
        <f>HYPERLINK("https://scontent.xx.fbcdn.net/v/t51.2885-15/52818311_561497557688688_2067548959416969583_n.jpg?_nc_cat=100&amp;_nc_oc=AQnO89GT7PD4PY0oe5YK8S-fQvkvOi8CkYb2JwjdY_dTP26_xZDX-CBK7ZavAvEGr_Y&amp;_nc_ht=scontent.xx&amp;oh=58cc084756daae15241d6c797af3a248&amp;oe=5DBDC344","https://scontent.xx.fbcdn.net/v/t51.2885-15/52818311_561497557688688_2067548959416969583_n.jpg?_nc_cat=100&amp;_nc_oc=AQnO89GT7PD4PY0oe5YK8S-fQvkvOi8CkYb2JwjdY_dTP26_xZDX-CBK7ZavAvEGr_Y&amp;_nc_ht=scontent.xx&amp;oh=58cc084756daae15241d6c797af3a248&amp;oe=5DBDC344")</f>
        <v>https://scontent.xx.fbcdn.net/v/t51.2885-15/52818311_561497557688688_2067548959416969583_n.jpg?_nc_cat=100&amp;_nc_oc=AQnO89GT7PD4PY0oe5YK8S-fQvkvOi8CkYb2JwjdY_dTP26_xZDX-CBK7ZavAvEGr_Y&amp;_nc_ht=scontent.xx&amp;oh=58cc084756daae15241d6c797af3a248&amp;oe=5DBDC344</v>
      </c>
      <c r="AI4" t="s">
        <v>204</v>
      </c>
    </row>
    <row r="5" spans="1:35" customHeight="1" ht="57">
      <c r="A5" t="s">
        <v>207</v>
      </c>
      <c r="B5"/>
      <c r="C5" t="s">
        <v>201</v>
      </c>
      <c r="D5" t="s">
        <v>202</v>
      </c>
      <c r="E5" t="s">
        <v>208</v>
      </c>
      <c r="F5">
        <v>18</v>
      </c>
      <c r="G5">
        <v>18</v>
      </c>
      <c r="H5">
        <v>0</v>
      </c>
      <c r="I5">
        <v>0</v>
      </c>
      <c r="J5">
        <v>0</v>
      </c>
      <c r="K5">
        <v>0</v>
      </c>
      <c r="L5">
        <v>0</v>
      </c>
      <c r="M5">
        <v>215</v>
      </c>
      <c r="N5">
        <v>215</v>
      </c>
      <c r="O5">
        <v>0</v>
      </c>
      <c r="P5">
        <v>173</v>
      </c>
      <c r="Q5">
        <v>173</v>
      </c>
      <c r="R5">
        <v>0</v>
      </c>
      <c r="S5" s="5" t="s">
        <v>204</v>
      </c>
      <c r="T5" s="5">
        <v>0.05940934065934066</v>
      </c>
      <c r="U5" s="5">
        <v>0.05940934065934066</v>
      </c>
      <c r="V5" s="5">
        <v>0</v>
      </c>
      <c r="W5" s="5">
        <v>0.006181318681318682</v>
      </c>
      <c r="X5" s="5">
        <v>0.006181318681318682</v>
      </c>
      <c r="Y5" s="5">
        <v>0</v>
      </c>
      <c r="Z5" s="5">
        <v>0.1040462427745665</v>
      </c>
      <c r="AA5" s="5">
        <v>0.1040462427745665</v>
      </c>
      <c r="AB5" s="5">
        <v>0</v>
      </c>
      <c r="AC5" s="5">
        <v>0.006181318681318682</v>
      </c>
      <c r="AD5">
        <v>0</v>
      </c>
      <c r="AE5">
        <v>1</v>
      </c>
      <c r="AF5"/>
      <c r="AG5" t="str">
        <f>HYPERLINK("https://www.instagram.com/p/BuxAtgLHEc4/","https://www.instagram.com/p/BuxAtgLHEc4/")</f>
        <v>https://www.instagram.com/p/BuxAtgLHEc4/</v>
      </c>
      <c r="AH5" t="str">
        <f>HYPERLINK("https://scontent.xx.fbcdn.net/v/t51.2885-15/52173640_2284834578444034_242966253880481204_n.jpg?_nc_cat=103&amp;_nc_oc=AQmDLe30h1g5wBmLHYmrJEIglcvaxpTrZJIOGIN-uXmucgu5qlznYjxLmg4ZgdmyoAY&amp;_nc_ht=scontent.xx&amp;oh=2dfea517343ca2a8a19cca337275610b&amp;oe=5DB576C4","https://scontent.xx.fbcdn.net/v/t51.2885-15/52173640_2284834578444034_242966253880481204_n.jpg?_nc_cat=103&amp;_nc_oc=AQmDLe30h1g5wBmLHYmrJEIglcvaxpTrZJIOGIN-uXmucgu5qlznYjxLmg4ZgdmyoAY&amp;_nc_ht=scontent.xx&amp;oh=2dfea517343ca2a8a19cca337275610b&amp;oe=5DB576C4")</f>
        <v>https://scontent.xx.fbcdn.net/v/t51.2885-15/52173640_2284834578444034_242966253880481204_n.jpg?_nc_cat=103&amp;_nc_oc=AQmDLe30h1g5wBmLHYmrJEIglcvaxpTrZJIOGIN-uXmucgu5qlznYjxLmg4ZgdmyoAY&amp;_nc_ht=scontent.xx&amp;oh=2dfea517343ca2a8a19cca337275610b&amp;oe=5DB576C4</v>
      </c>
      <c r="AI5" t="s">
        <v>204</v>
      </c>
    </row>
    <row r="6" spans="1:35" customHeight="1" ht="57">
      <c r="A6" t="s">
        <v>209</v>
      </c>
      <c r="B6"/>
      <c r="C6" t="s">
        <v>201</v>
      </c>
      <c r="D6" t="s">
        <v>202</v>
      </c>
      <c r="E6" t="s">
        <v>210</v>
      </c>
      <c r="F6">
        <v>24</v>
      </c>
      <c r="G6">
        <v>24</v>
      </c>
      <c r="H6">
        <v>0</v>
      </c>
      <c r="I6">
        <v>2</v>
      </c>
      <c r="J6">
        <v>2</v>
      </c>
      <c r="K6">
        <v>0</v>
      </c>
      <c r="L6">
        <v>0</v>
      </c>
      <c r="M6">
        <v>366</v>
      </c>
      <c r="N6">
        <v>366</v>
      </c>
      <c r="O6">
        <v>0</v>
      </c>
      <c r="P6">
        <v>298</v>
      </c>
      <c r="Q6">
        <v>298</v>
      </c>
      <c r="R6">
        <v>0</v>
      </c>
      <c r="S6" s="5" t="s">
        <v>204</v>
      </c>
      <c r="T6" s="5">
        <v>0.1017064846416382</v>
      </c>
      <c r="U6" s="5">
        <v>0.1017064846416382</v>
      </c>
      <c r="V6" s="5">
        <v>0</v>
      </c>
      <c r="W6" s="5">
        <v>0.008873720136518772</v>
      </c>
      <c r="X6" s="5">
        <v>0.008873720136518772</v>
      </c>
      <c r="Y6" s="5">
        <v>0</v>
      </c>
      <c r="Z6" s="5">
        <v>0.08724832214765101</v>
      </c>
      <c r="AA6" s="5">
        <v>0.08724832214765101</v>
      </c>
      <c r="AB6" s="5">
        <v>0</v>
      </c>
      <c r="AC6" s="5">
        <v>0.008191126279863481</v>
      </c>
      <c r="AD6">
        <v>0.0006825938566552901</v>
      </c>
      <c r="AE6">
        <v>0</v>
      </c>
      <c r="AF6"/>
      <c r="AG6" t="str">
        <f>HYPERLINK("https://www.instagram.com/p/Bu7SNYSHsFH/","https://www.instagram.com/p/Bu7SNYSHsFH/")</f>
        <v>https://www.instagram.com/p/Bu7SNYSHsFH/</v>
      </c>
      <c r="AH6" t="str">
        <f>HYPERLINK("https://scontent.xx.fbcdn.net/v/t51.2885-15/52977754_2019463045020255_5461323119810577948_n.jpg?_nc_cat=104&amp;_nc_oc=AQn6z2uVOR8LwystETMtr_RisSxWVjpfHLV4v2lfpzs_ZT5bqcSNorNQIc_z55E65U8&amp;_nc_ht=scontent.xx&amp;oh=98282d6bd1466b7a1aba43d3c23d3a80&amp;oe=5DB57048","https://scontent.xx.fbcdn.net/v/t51.2885-15/52977754_2019463045020255_5461323119810577948_n.jpg?_nc_cat=104&amp;_nc_oc=AQn6z2uVOR8LwystETMtr_RisSxWVjpfHLV4v2lfpzs_ZT5bqcSNorNQIc_z55E65U8&amp;_nc_ht=scontent.xx&amp;oh=98282d6bd1466b7a1aba43d3c23d3a80&amp;oe=5DB57048")</f>
        <v>https://scontent.xx.fbcdn.net/v/t51.2885-15/52977754_2019463045020255_5461323119810577948_n.jpg?_nc_cat=104&amp;_nc_oc=AQn6z2uVOR8LwystETMtr_RisSxWVjpfHLV4v2lfpzs_ZT5bqcSNorNQIc_z55E65U8&amp;_nc_ht=scontent.xx&amp;oh=98282d6bd1466b7a1aba43d3c23d3a80&amp;oe=5DB57048</v>
      </c>
      <c r="AI6" t="s">
        <v>204</v>
      </c>
    </row>
    <row r="7" spans="1:35" customHeight="1" ht="57">
      <c r="A7" t="s">
        <v>211</v>
      </c>
      <c r="B7"/>
      <c r="C7" t="s">
        <v>201</v>
      </c>
      <c r="D7" t="s">
        <v>202</v>
      </c>
      <c r="E7" t="s">
        <v>210</v>
      </c>
      <c r="F7">
        <v>43</v>
      </c>
      <c r="G7">
        <v>43</v>
      </c>
      <c r="H7">
        <v>0</v>
      </c>
      <c r="I7">
        <v>4</v>
      </c>
      <c r="J7">
        <v>4</v>
      </c>
      <c r="K7">
        <v>0</v>
      </c>
      <c r="L7">
        <v>1</v>
      </c>
      <c r="M7">
        <v>783</v>
      </c>
      <c r="N7">
        <v>783</v>
      </c>
      <c r="O7">
        <v>0</v>
      </c>
      <c r="P7">
        <v>615</v>
      </c>
      <c r="Q7">
        <v>615</v>
      </c>
      <c r="R7">
        <v>0</v>
      </c>
      <c r="S7" s="5" t="s">
        <v>204</v>
      </c>
      <c r="T7" s="5">
        <v>0.2098976109215017</v>
      </c>
      <c r="U7" s="5">
        <v>0.2098976109215017</v>
      </c>
      <c r="V7" s="5">
        <v>0</v>
      </c>
      <c r="W7" s="5">
        <v>0.01638225255972696</v>
      </c>
      <c r="X7" s="5">
        <v>0.01638225255972696</v>
      </c>
      <c r="Y7" s="5">
        <v>0</v>
      </c>
      <c r="Z7" s="5">
        <v>0.07804878048780488</v>
      </c>
      <c r="AA7" s="5">
        <v>0.07804878048780488</v>
      </c>
      <c r="AB7" s="5">
        <v>0</v>
      </c>
      <c r="AC7" s="5">
        <v>0.01467576791808874</v>
      </c>
      <c r="AD7">
        <v>0.00136518771331058</v>
      </c>
      <c r="AE7">
        <v>0</v>
      </c>
      <c r="AF7"/>
      <c r="AG7" t="str">
        <f>HYPERLINK("https://www.instagram.com/p/Bu7SPb3ngll/","https://www.instagram.com/p/Bu7SPb3ngll/")</f>
        <v>https://www.instagram.com/p/Bu7SPb3ngll/</v>
      </c>
      <c r="AH7" t="str">
        <f>HYPERLINK("https://scontent.xx.fbcdn.net/v/t51.2885-15/53293052_2303080936381026_5799623862700309225_n.jpg?_nc_cat=104&amp;_nc_oc=AQnnyUm8lrhSIqV9OI8UyXE0Q70cm7YzVnSq12RZdHYV-Vzd7rrNHmtVsL9BRhhK38o&amp;_nc_ht=scontent.xx&amp;oh=2909d7cb3423e859538afaac5582c23b&amp;oe=5DB9938C","https://scontent.xx.fbcdn.net/v/t51.2885-15/53293052_2303080936381026_5799623862700309225_n.jpg?_nc_cat=104&amp;_nc_oc=AQnnyUm8lrhSIqV9OI8UyXE0Q70cm7YzVnSq12RZdHYV-Vzd7rrNHmtVsL9BRhhK38o&amp;_nc_ht=scontent.xx&amp;oh=2909d7cb3423e859538afaac5582c23b&amp;oe=5DB9938C")</f>
        <v>https://scontent.xx.fbcdn.net/v/t51.2885-15/53293052_2303080936381026_5799623862700309225_n.jpg?_nc_cat=104&amp;_nc_oc=AQnnyUm8lrhSIqV9OI8UyXE0Q70cm7YzVnSq12RZdHYV-Vzd7rrNHmtVsL9BRhhK38o&amp;_nc_ht=scontent.xx&amp;oh=2909d7cb3423e859538afaac5582c23b&amp;oe=5DB9938C</v>
      </c>
      <c r="AI7" t="s">
        <v>204</v>
      </c>
    </row>
    <row r="8" spans="1:35" customHeight="1" ht="57">
      <c r="A8" t="s">
        <v>212</v>
      </c>
      <c r="B8"/>
      <c r="C8" t="s">
        <v>201</v>
      </c>
      <c r="D8" t="s">
        <v>202</v>
      </c>
      <c r="E8" t="s">
        <v>210</v>
      </c>
      <c r="F8">
        <v>27</v>
      </c>
      <c r="G8">
        <v>27</v>
      </c>
      <c r="H8">
        <v>0</v>
      </c>
      <c r="I8">
        <v>2</v>
      </c>
      <c r="J8">
        <v>2</v>
      </c>
      <c r="K8">
        <v>0</v>
      </c>
      <c r="L8">
        <v>0</v>
      </c>
      <c r="M8">
        <v>414</v>
      </c>
      <c r="N8">
        <v>414</v>
      </c>
      <c r="O8">
        <v>0</v>
      </c>
      <c r="P8">
        <v>335</v>
      </c>
      <c r="Q8">
        <v>335</v>
      </c>
      <c r="R8">
        <v>0</v>
      </c>
      <c r="S8" s="5" t="s">
        <v>204</v>
      </c>
      <c r="T8" s="5">
        <v>0.1143344709897611</v>
      </c>
      <c r="U8" s="5">
        <v>0.1143344709897611</v>
      </c>
      <c r="V8" s="5">
        <v>0</v>
      </c>
      <c r="W8" s="5">
        <v>0.009897610921501706</v>
      </c>
      <c r="X8" s="5">
        <v>0.009897610921501706</v>
      </c>
      <c r="Y8" s="5">
        <v>0</v>
      </c>
      <c r="Z8" s="5">
        <v>0.08656716417910447</v>
      </c>
      <c r="AA8" s="5">
        <v>0.08656716417910447</v>
      </c>
      <c r="AB8" s="5">
        <v>0</v>
      </c>
      <c r="AC8" s="5">
        <v>0.009215017064846417</v>
      </c>
      <c r="AD8">
        <v>0.0006825938566552901</v>
      </c>
      <c r="AE8">
        <v>0</v>
      </c>
      <c r="AF8"/>
      <c r="AG8" t="str">
        <f>HYPERLINK("https://www.instagram.com/p/Bu7SR7BHH7i/","https://www.instagram.com/p/Bu7SR7BHH7i/")</f>
        <v>https://www.instagram.com/p/Bu7SR7BHH7i/</v>
      </c>
      <c r="AH8" t="str">
        <f>HYPERLINK("https://scontent.xx.fbcdn.net/v/t51.2885-15/52989783_124958238639301_5935562589336934107_n.jpg?_nc_cat=102&amp;_nc_oc=AQl-0_vow14DxvPHdtwugSt5Rwm2uoC1BUu6_9C19_ikxfFT6xEDAPVe8yhUU5jCtQc&amp;_nc_ht=scontent.xx&amp;oh=eb32a7135acca8feee889ab97d707c04&amp;oe=5DB5860D","https://scontent.xx.fbcdn.net/v/t51.2885-15/52989783_124958238639301_5935562589336934107_n.jpg?_nc_cat=102&amp;_nc_oc=AQl-0_vow14DxvPHdtwugSt5Rwm2uoC1BUu6_9C19_ikxfFT6xEDAPVe8yhUU5jCtQc&amp;_nc_ht=scontent.xx&amp;oh=eb32a7135acca8feee889ab97d707c04&amp;oe=5DB5860D")</f>
        <v>https://scontent.xx.fbcdn.net/v/t51.2885-15/52989783_124958238639301_5935562589336934107_n.jpg?_nc_cat=102&amp;_nc_oc=AQl-0_vow14DxvPHdtwugSt5Rwm2uoC1BUu6_9C19_ikxfFT6xEDAPVe8yhUU5jCtQc&amp;_nc_ht=scontent.xx&amp;oh=eb32a7135acca8feee889ab97d707c04&amp;oe=5DB5860D</v>
      </c>
      <c r="AI8" t="s">
        <v>204</v>
      </c>
    </row>
    <row r="9" spans="1:35" customHeight="1" ht="57">
      <c r="A9" t="s">
        <v>213</v>
      </c>
      <c r="B9"/>
      <c r="C9" t="s">
        <v>214</v>
      </c>
      <c r="D9" t="s">
        <v>202</v>
      </c>
      <c r="E9" t="s">
        <v>215</v>
      </c>
      <c r="F9">
        <v>29</v>
      </c>
      <c r="G9">
        <v>29</v>
      </c>
      <c r="H9">
        <v>0</v>
      </c>
      <c r="I9">
        <v>3</v>
      </c>
      <c r="J9">
        <v>3</v>
      </c>
      <c r="K9">
        <v>0</v>
      </c>
      <c r="L9">
        <v>0</v>
      </c>
      <c r="M9">
        <v>399</v>
      </c>
      <c r="N9">
        <v>399</v>
      </c>
      <c r="O9">
        <v>0</v>
      </c>
      <c r="P9">
        <v>341</v>
      </c>
      <c r="Q9">
        <v>341</v>
      </c>
      <c r="R9">
        <v>0</v>
      </c>
      <c r="S9" s="5">
        <v>65</v>
      </c>
      <c r="T9" s="5">
        <v>0.1161048689138577</v>
      </c>
      <c r="U9" s="5">
        <v>0.1161048689138577</v>
      </c>
      <c r="V9" s="5">
        <v>0</v>
      </c>
      <c r="W9" s="5">
        <v>0.01089547156962887</v>
      </c>
      <c r="X9" s="5">
        <v>0.01089547156962887</v>
      </c>
      <c r="Y9" s="5">
        <v>0</v>
      </c>
      <c r="Z9" s="5">
        <v>0.093841642228739</v>
      </c>
      <c r="AA9" s="5">
        <v>0.093841642228739</v>
      </c>
      <c r="AB9" s="5">
        <v>0</v>
      </c>
      <c r="AC9" s="5">
        <v>0.009874021109976167</v>
      </c>
      <c r="AD9">
        <v>0.001021450459652707</v>
      </c>
      <c r="AE9">
        <v>0</v>
      </c>
      <c r="AF9"/>
      <c r="AG9" t="str">
        <f>HYPERLINK("https://www.instagram.com/p/Bu98-8LHxT6/","https://www.instagram.com/p/Bu98-8LHxT6/")</f>
        <v>https://www.instagram.com/p/Bu98-8LHxT6/</v>
      </c>
      <c r="AH9" t="str">
        <f>HYPERLINK("https://scontent.xx.fbcdn.net/v/t51.2885-15/54247524_475201549682848_6070492483912110662_n.jpg?_nc_cat=102&amp;_nc_oc=AQnoWU1KR16t0-LqtFYQtLK8HM3GnztQ3fjZm-MQ9uQcAFoxUt14wj_jOBFjmX3J3yI&amp;_nc_ht=scontent.xx&amp;oh=9ff523513d1a76d7191c8c78d0d1da3b&amp;oe=5D7EFDCD","https://scontent.xx.fbcdn.net/v/t51.2885-15/54247524_475201549682848_6070492483912110662_n.jpg?_nc_cat=102&amp;_nc_oc=AQnoWU1KR16t0-LqtFYQtLK8HM3GnztQ3fjZm-MQ9uQcAFoxUt14wj_jOBFjmX3J3yI&amp;_nc_ht=scontent.xx&amp;oh=9ff523513d1a76d7191c8c78d0d1da3b&amp;oe=5D7EFDCD")</f>
        <v>https://scontent.xx.fbcdn.net/v/t51.2885-15/54247524_475201549682848_6070492483912110662_n.jpg?_nc_cat=102&amp;_nc_oc=AQnoWU1KR16t0-LqtFYQtLK8HM3GnztQ3fjZm-MQ9uQcAFoxUt14wj_jOBFjmX3J3yI&amp;_nc_ht=scontent.xx&amp;oh=9ff523513d1a76d7191c8c78d0d1da3b&amp;oe=5D7EFDCD</v>
      </c>
      <c r="AI9" t="s">
        <v>204</v>
      </c>
    </row>
    <row r="10" spans="1:35" customHeight="1" ht="57">
      <c r="A10" t="s">
        <v>216</v>
      </c>
      <c r="B10"/>
      <c r="C10" t="s">
        <v>214</v>
      </c>
      <c r="D10" t="s">
        <v>202</v>
      </c>
      <c r="E10" t="s">
        <v>217</v>
      </c>
      <c r="F10">
        <v>39</v>
      </c>
      <c r="G10">
        <v>39</v>
      </c>
      <c r="H10">
        <v>0</v>
      </c>
      <c r="I10">
        <v>1</v>
      </c>
      <c r="J10">
        <v>1</v>
      </c>
      <c r="K10">
        <v>0</v>
      </c>
      <c r="L10">
        <v>0</v>
      </c>
      <c r="M10">
        <v>315</v>
      </c>
      <c r="N10">
        <v>315</v>
      </c>
      <c r="O10">
        <v>0</v>
      </c>
      <c r="P10">
        <v>247</v>
      </c>
      <c r="Q10">
        <v>247</v>
      </c>
      <c r="R10">
        <v>0</v>
      </c>
      <c r="S10" s="5">
        <v>54</v>
      </c>
      <c r="T10" s="5">
        <v>0.08424283765347886</v>
      </c>
      <c r="U10" s="5">
        <v>0.08424283765347886</v>
      </c>
      <c r="V10" s="5">
        <v>0</v>
      </c>
      <c r="W10" s="5">
        <v>0.01364256480218281</v>
      </c>
      <c r="X10" s="5">
        <v>0.01364256480218281</v>
      </c>
      <c r="Y10" s="5">
        <v>0</v>
      </c>
      <c r="Z10" s="5">
        <v>0.1619433198380567</v>
      </c>
      <c r="AA10" s="5">
        <v>0.1619433198380567</v>
      </c>
      <c r="AB10" s="5">
        <v>0</v>
      </c>
      <c r="AC10" s="5">
        <v>0.01330150068212824</v>
      </c>
      <c r="AD10">
        <v>0.0003410641200545703</v>
      </c>
      <c r="AE10">
        <v>0</v>
      </c>
      <c r="AF10"/>
      <c r="AG10" t="str">
        <f>HYPERLINK("https://www.instagram.com/p/BvAS33MHj-w/","https://www.instagram.com/p/BvAS33MHj-w/")</f>
        <v>https://www.instagram.com/p/BvAS33MHj-w/</v>
      </c>
      <c r="AH10" t="str">
        <f>HYPERLINK("https://scontent.xx.fbcdn.net/v/t51.2885-15/52851242_797982730575708_5842111867247090149_n.jpg?_nc_cat=100&amp;_nc_oc=AQlYJDPD9Rjm1_USl784MQSGio2i-0bdqyp6_inNcOPdCzwhzgaoWwfYUbbnecWMtDo&amp;_nc_ht=scontent.xx&amp;oh=8e8ce0e138872371ae42f9385308f9df&amp;oe=5DB4CCD6","https://scontent.xx.fbcdn.net/v/t51.2885-15/52851242_797982730575708_5842111867247090149_n.jpg?_nc_cat=100&amp;_nc_oc=AQlYJDPD9Rjm1_USl784MQSGio2i-0bdqyp6_inNcOPdCzwhzgaoWwfYUbbnecWMtDo&amp;_nc_ht=scontent.xx&amp;oh=8e8ce0e138872371ae42f9385308f9df&amp;oe=5DB4CCD6")</f>
        <v>https://scontent.xx.fbcdn.net/v/t51.2885-15/52851242_797982730575708_5842111867247090149_n.jpg?_nc_cat=100&amp;_nc_oc=AQlYJDPD9Rjm1_USl784MQSGio2i-0bdqyp6_inNcOPdCzwhzgaoWwfYUbbnecWMtDo&amp;_nc_ht=scontent.xx&amp;oh=8e8ce0e138872371ae42f9385308f9df&amp;oe=5DB4CCD6</v>
      </c>
      <c r="AI10" t="s">
        <v>204</v>
      </c>
    </row>
    <row r="11" spans="1:35" customHeight="1" ht="57">
      <c r="A11" t="s">
        <v>218</v>
      </c>
      <c r="B11"/>
      <c r="C11" t="s">
        <v>201</v>
      </c>
      <c r="D11" t="s">
        <v>202</v>
      </c>
      <c r="E11" t="s">
        <v>219</v>
      </c>
      <c r="F11">
        <v>25</v>
      </c>
      <c r="G11">
        <v>25</v>
      </c>
      <c r="H11">
        <v>0</v>
      </c>
      <c r="I11">
        <v>1</v>
      </c>
      <c r="J11">
        <v>1</v>
      </c>
      <c r="K11">
        <v>0</v>
      </c>
      <c r="L11">
        <v>0</v>
      </c>
      <c r="M11">
        <v>297</v>
      </c>
      <c r="N11">
        <v>297</v>
      </c>
      <c r="O11">
        <v>0</v>
      </c>
      <c r="P11">
        <v>245</v>
      </c>
      <c r="Q11">
        <v>245</v>
      </c>
      <c r="R11">
        <v>0</v>
      </c>
      <c r="S11" s="5" t="s">
        <v>204</v>
      </c>
      <c r="T11" s="5">
        <v>0.08285424416638484</v>
      </c>
      <c r="U11" s="5">
        <v>0.08285424416638484</v>
      </c>
      <c r="V11" s="5">
        <v>0</v>
      </c>
      <c r="W11" s="5">
        <v>0.00879269529928982</v>
      </c>
      <c r="X11" s="5">
        <v>0.00879269529928982</v>
      </c>
      <c r="Y11" s="5">
        <v>0</v>
      </c>
      <c r="Z11" s="5">
        <v>0.1061224489795918</v>
      </c>
      <c r="AA11" s="5">
        <v>0.1061224489795918</v>
      </c>
      <c r="AB11" s="5">
        <v>0</v>
      </c>
      <c r="AC11" s="5">
        <v>0.008454514710855598</v>
      </c>
      <c r="AD11">
        <v>0.0003381805884342239</v>
      </c>
      <c r="AE11">
        <v>0</v>
      </c>
      <c r="AF11"/>
      <c r="AG11" t="str">
        <f>HYPERLINK("https://www.instagram.com/p/BvKknEdnpfI/","https://www.instagram.com/p/BvKknEdnpfI/")</f>
        <v>https://www.instagram.com/p/BvKknEdnpfI/</v>
      </c>
      <c r="AH11" t="str">
        <f>HYPERLINK("https://scontent.xx.fbcdn.net/v/t51.2885-15/53430096_482137378987098_8006392735055713820_n.jpg?_nc_cat=107&amp;_nc_oc=AQll1qGild2IxaWA20Wqduh0PTbLGgxleWo0J19hhT5r8IE7bLLyRxZDOiMAJ1iSWXc&amp;_nc_ht=scontent.xx&amp;oh=25cc66c155f80ac11f6b6373259462f0&amp;oe=5D8236AA","https://scontent.xx.fbcdn.net/v/t51.2885-15/53430096_482137378987098_8006392735055713820_n.jpg?_nc_cat=107&amp;_nc_oc=AQll1qGild2IxaWA20Wqduh0PTbLGgxleWo0J19hhT5r8IE7bLLyRxZDOiMAJ1iSWXc&amp;_nc_ht=scontent.xx&amp;oh=25cc66c155f80ac11f6b6373259462f0&amp;oe=5D8236AA")</f>
        <v>https://scontent.xx.fbcdn.net/v/t51.2885-15/53430096_482137378987098_8006392735055713820_n.jpg?_nc_cat=107&amp;_nc_oc=AQll1qGild2IxaWA20Wqduh0PTbLGgxleWo0J19hhT5r8IE7bLLyRxZDOiMAJ1iSWXc&amp;_nc_ht=scontent.xx&amp;oh=25cc66c155f80ac11f6b6373259462f0&amp;oe=5D8236AA</v>
      </c>
      <c r="AI11" t="s">
        <v>204</v>
      </c>
    </row>
    <row r="12" spans="1:35" customHeight="1" ht="57">
      <c r="A12" t="s">
        <v>220</v>
      </c>
      <c r="B12"/>
      <c r="C12" t="s">
        <v>201</v>
      </c>
      <c r="D12" t="s">
        <v>202</v>
      </c>
      <c r="E12" t="s">
        <v>221</v>
      </c>
      <c r="F12">
        <v>30</v>
      </c>
      <c r="G12">
        <v>30</v>
      </c>
      <c r="H12">
        <v>0</v>
      </c>
      <c r="I12">
        <v>4</v>
      </c>
      <c r="J12">
        <v>4</v>
      </c>
      <c r="K12">
        <v>0</v>
      </c>
      <c r="L12">
        <v>0</v>
      </c>
      <c r="M12">
        <v>691</v>
      </c>
      <c r="N12">
        <v>691</v>
      </c>
      <c r="O12">
        <v>0</v>
      </c>
      <c r="P12">
        <v>575</v>
      </c>
      <c r="Q12">
        <v>575</v>
      </c>
      <c r="R12">
        <v>0</v>
      </c>
      <c r="S12" s="5" t="s">
        <v>204</v>
      </c>
      <c r="T12" s="5">
        <v>0.194322406218317</v>
      </c>
      <c r="U12" s="5">
        <v>0.194322406218317</v>
      </c>
      <c r="V12" s="5">
        <v>0</v>
      </c>
      <c r="W12" s="5">
        <v>0.01149036836769179</v>
      </c>
      <c r="X12" s="5">
        <v>0.01149036836769179</v>
      </c>
      <c r="Y12" s="5">
        <v>0</v>
      </c>
      <c r="Z12" s="5">
        <v>0.05913043478260869</v>
      </c>
      <c r="AA12" s="5">
        <v>0.05913043478260869</v>
      </c>
      <c r="AB12" s="5">
        <v>0</v>
      </c>
      <c r="AC12" s="5">
        <v>0.01013856032443393</v>
      </c>
      <c r="AD12">
        <v>0.001351808043257857</v>
      </c>
      <c r="AE12">
        <v>1</v>
      </c>
      <c r="AF12"/>
      <c r="AG12" t="str">
        <f>HYPERLINK("https://www.instagram.com/p/BvNOlUjnI0b/","https://www.instagram.com/p/BvNOlUjnI0b/")</f>
        <v>https://www.instagram.com/p/BvNOlUjnI0b/</v>
      </c>
      <c r="AH12" t="str">
        <f>HYPERLINK("https://scontent.xx.fbcdn.net/v/t51.2885-15/53009040_411747819587294_7270515154284419025_n.jpg?_nc_cat=108&amp;_nc_oc=AQmjBI56ALccJbSfbshFZuWJCChsEiIohMTlImnXcARIGbG_jaKClB4REqsg8EsH90I&amp;_nc_ht=scontent.xx&amp;oh=32cf0438ac7121d4bed371762d801ece&amp;oe=5D7A9C38","https://scontent.xx.fbcdn.net/v/t51.2885-15/53009040_411747819587294_7270515154284419025_n.jpg?_nc_cat=108&amp;_nc_oc=AQmjBI56ALccJbSfbshFZuWJCChsEiIohMTlImnXcARIGbG_jaKClB4REqsg8EsH90I&amp;_nc_ht=scontent.xx&amp;oh=32cf0438ac7121d4bed371762d801ece&amp;oe=5D7A9C38")</f>
        <v>https://scontent.xx.fbcdn.net/v/t51.2885-15/53009040_411747819587294_7270515154284419025_n.jpg?_nc_cat=108&amp;_nc_oc=AQmjBI56ALccJbSfbshFZuWJCChsEiIohMTlImnXcARIGbG_jaKClB4REqsg8EsH90I&amp;_nc_ht=scontent.xx&amp;oh=32cf0438ac7121d4bed371762d801ece&amp;oe=5D7A9C38</v>
      </c>
      <c r="AI12" t="s">
        <v>204</v>
      </c>
    </row>
    <row r="13" spans="1:35" customHeight="1" ht="57">
      <c r="A13" t="s">
        <v>222</v>
      </c>
      <c r="B13"/>
      <c r="C13" t="s">
        <v>201</v>
      </c>
      <c r="D13" t="s">
        <v>202</v>
      </c>
      <c r="E13" t="s">
        <v>223</v>
      </c>
      <c r="F13">
        <v>62</v>
      </c>
      <c r="G13">
        <v>62</v>
      </c>
      <c r="H13">
        <v>0</v>
      </c>
      <c r="I13">
        <v>1</v>
      </c>
      <c r="J13">
        <v>1</v>
      </c>
      <c r="K13">
        <v>0</v>
      </c>
      <c r="L13">
        <v>0</v>
      </c>
      <c r="M13">
        <v>832</v>
      </c>
      <c r="N13">
        <v>832</v>
      </c>
      <c r="O13">
        <v>0</v>
      </c>
      <c r="P13">
        <v>678</v>
      </c>
      <c r="Q13">
        <v>678</v>
      </c>
      <c r="R13">
        <v>0</v>
      </c>
      <c r="S13" s="5" t="s">
        <v>204</v>
      </c>
      <c r="T13" s="5">
        <v>0.2291314633322068</v>
      </c>
      <c r="U13" s="5">
        <v>0.2291314633322068</v>
      </c>
      <c r="V13" s="5">
        <v>0</v>
      </c>
      <c r="W13" s="5">
        <v>0.02129097668131125</v>
      </c>
      <c r="X13" s="5">
        <v>0.02129097668131125</v>
      </c>
      <c r="Y13" s="5">
        <v>0</v>
      </c>
      <c r="Z13" s="5">
        <v>0.09292035398230089</v>
      </c>
      <c r="AA13" s="5">
        <v>0.09292035398230089</v>
      </c>
      <c r="AB13" s="5">
        <v>0</v>
      </c>
      <c r="AC13" s="5">
        <v>0.02095302467049679</v>
      </c>
      <c r="AD13">
        <v>0.0003379520108144644</v>
      </c>
      <c r="AE13">
        <v>1</v>
      </c>
      <c r="AF13"/>
      <c r="AG13" t="str">
        <f>HYPERLINK("https://www.instagram.com/p/BvP1BZxnSHy/","https://www.instagram.com/p/BvP1BZxnSHy/")</f>
        <v>https://www.instagram.com/p/BvP1BZxnSHy/</v>
      </c>
      <c r="AH13" t="str">
        <f>HYPERLINK("https://scontent.xx.fbcdn.net/v/t51.2885-15/54247491_312049822841359_8117807975259235455_n.jpg?_nc_cat=103&amp;_nc_oc=AQmGUTPML06NotGZvVlSxbC-ExH4Q1qILpMFRg9R9rawwTvaPEUJmKFknZmDR4KZSow&amp;_nc_ht=scontent.xx&amp;oh=c7b5063ab4cd36f1bef09983e75c5145&amp;oe=5DC52929","https://scontent.xx.fbcdn.net/v/t51.2885-15/54247491_312049822841359_8117807975259235455_n.jpg?_nc_cat=103&amp;_nc_oc=AQmGUTPML06NotGZvVlSxbC-ExH4Q1qILpMFRg9R9rawwTvaPEUJmKFknZmDR4KZSow&amp;_nc_ht=scontent.xx&amp;oh=c7b5063ab4cd36f1bef09983e75c5145&amp;oe=5DC52929")</f>
        <v>https://scontent.xx.fbcdn.net/v/t51.2885-15/54247491_312049822841359_8117807975259235455_n.jpg?_nc_cat=103&amp;_nc_oc=AQmGUTPML06NotGZvVlSxbC-ExH4Q1qILpMFRg9R9rawwTvaPEUJmKFknZmDR4KZSow&amp;_nc_ht=scontent.xx&amp;oh=c7b5063ab4cd36f1bef09983e75c5145&amp;oe=5DC52929</v>
      </c>
      <c r="AI13" t="s">
        <v>204</v>
      </c>
    </row>
    <row r="14" spans="1:35" customHeight="1" ht="57">
      <c r="A14" t="s">
        <v>224</v>
      </c>
      <c r="B14"/>
      <c r="C14" t="s">
        <v>214</v>
      </c>
      <c r="D14" t="s">
        <v>202</v>
      </c>
      <c r="E14" t="s">
        <v>225</v>
      </c>
      <c r="F14">
        <v>18</v>
      </c>
      <c r="G14">
        <v>18</v>
      </c>
      <c r="H14">
        <v>0</v>
      </c>
      <c r="I14">
        <v>1</v>
      </c>
      <c r="J14">
        <v>1</v>
      </c>
      <c r="K14">
        <v>0</v>
      </c>
      <c r="L14">
        <v>1</v>
      </c>
      <c r="M14">
        <v>522</v>
      </c>
      <c r="N14">
        <v>522</v>
      </c>
      <c r="O14">
        <v>0</v>
      </c>
      <c r="P14">
        <v>440</v>
      </c>
      <c r="Q14">
        <v>440</v>
      </c>
      <c r="R14">
        <v>0</v>
      </c>
      <c r="S14" s="5">
        <v>132</v>
      </c>
      <c r="T14" s="5">
        <v>0.1486486486486486</v>
      </c>
      <c r="U14" s="5">
        <v>0.1486486486486486</v>
      </c>
      <c r="V14" s="5">
        <v>0</v>
      </c>
      <c r="W14" s="5">
        <v>0.006756756756756756</v>
      </c>
      <c r="X14" s="5">
        <v>0.006756756756756756</v>
      </c>
      <c r="Y14" s="5">
        <v>0</v>
      </c>
      <c r="Z14" s="5">
        <v>0.04545454545454546</v>
      </c>
      <c r="AA14" s="5">
        <v>0.04545454545454546</v>
      </c>
      <c r="AB14" s="5">
        <v>0</v>
      </c>
      <c r="AC14" s="5">
        <v>0.006081081081081081</v>
      </c>
      <c r="AD14">
        <v>0.0003378378378378379</v>
      </c>
      <c r="AE14">
        <v>0</v>
      </c>
      <c r="AF14"/>
      <c r="AG14" t="str">
        <f>HYPERLINK("https://www.instagram.com/p/BvVBEldnUNV/","https://www.instagram.com/p/BvVBEldnUNV/")</f>
        <v>https://www.instagram.com/p/BvVBEldnUNV/</v>
      </c>
      <c r="AH14" t="str">
        <f>HYPERLINK("https://scontent.xx.fbcdn.net/v/t51.2885-15/53968689_128122248314327_270087085301231217_n.jpg?_nc_cat=100&amp;_nc_oc=AQnhYHE8A8FNA553_XPJYEQ2BRbObeFW9Gy3Mn6TABZkLNTyuWtjOp4Wf6b9iyt9sUQ&amp;_nc_ht=scontent.xx&amp;oh=81468df2dbe6d5417d93237ddb21dbda&amp;oe=5DB7DF78","https://scontent.xx.fbcdn.net/v/t51.2885-15/53968689_128122248314327_270087085301231217_n.jpg?_nc_cat=100&amp;_nc_oc=AQnhYHE8A8FNA553_XPJYEQ2BRbObeFW9Gy3Mn6TABZkLNTyuWtjOp4Wf6b9iyt9sUQ&amp;_nc_ht=scontent.xx&amp;oh=81468df2dbe6d5417d93237ddb21dbda&amp;oe=5DB7DF78")</f>
        <v>https://scontent.xx.fbcdn.net/v/t51.2885-15/53968689_128122248314327_270087085301231217_n.jpg?_nc_cat=100&amp;_nc_oc=AQnhYHE8A8FNA553_XPJYEQ2BRbObeFW9Gy3Mn6TABZkLNTyuWtjOp4Wf6b9iyt9sUQ&amp;_nc_ht=scontent.xx&amp;oh=81468df2dbe6d5417d93237ddb21dbda&amp;oe=5DB7DF78</v>
      </c>
      <c r="AI14" t="s">
        <v>204</v>
      </c>
    </row>
    <row r="15" spans="1:35" customHeight="1" ht="57">
      <c r="A15" t="s">
        <v>226</v>
      </c>
      <c r="B15"/>
      <c r="C15" t="s">
        <v>201</v>
      </c>
      <c r="D15" t="s">
        <v>202</v>
      </c>
      <c r="E15" t="s">
        <v>227</v>
      </c>
      <c r="F15">
        <v>21</v>
      </c>
      <c r="G15">
        <v>21</v>
      </c>
      <c r="H15">
        <v>0</v>
      </c>
      <c r="I15">
        <v>2</v>
      </c>
      <c r="J15">
        <v>2</v>
      </c>
      <c r="K15">
        <v>0</v>
      </c>
      <c r="L15">
        <v>2</v>
      </c>
      <c r="M15">
        <v>523</v>
      </c>
      <c r="N15">
        <v>523</v>
      </c>
      <c r="O15">
        <v>0</v>
      </c>
      <c r="P15">
        <v>407</v>
      </c>
      <c r="Q15">
        <v>407</v>
      </c>
      <c r="R15">
        <v>0</v>
      </c>
      <c r="S15" s="5" t="s">
        <v>204</v>
      </c>
      <c r="T15" s="5">
        <v>0.137037037037037</v>
      </c>
      <c r="U15" s="5">
        <v>0.137037037037037</v>
      </c>
      <c r="V15" s="5">
        <v>0</v>
      </c>
      <c r="W15" s="5">
        <v>0.008417508417508417</v>
      </c>
      <c r="X15" s="5">
        <v>0.008417508417508417</v>
      </c>
      <c r="Y15" s="5">
        <v>0</v>
      </c>
      <c r="Z15" s="5">
        <v>0.06142506142506143</v>
      </c>
      <c r="AA15" s="5">
        <v>0.06142506142506143</v>
      </c>
      <c r="AB15" s="5">
        <v>0</v>
      </c>
      <c r="AC15" s="5">
        <v>0.007070707070707071</v>
      </c>
      <c r="AD15">
        <v>0.0006734006734006734</v>
      </c>
      <c r="AE15">
        <v>0</v>
      </c>
      <c r="AF15"/>
      <c r="AG15" t="str">
        <f>HYPERLINK("https://www.instagram.com/p/BvfWU_ln6XQ/","https://www.instagram.com/p/BvfWU_ln6XQ/")</f>
        <v>https://www.instagram.com/p/BvfWU_ln6XQ/</v>
      </c>
      <c r="AH15" t="str">
        <f>HYPERLINK("https://scontent.xx.fbcdn.net/v/t51.2885-15/54237214_158027175209450_6655340019442150914_n.jpg?_nc_cat=106&amp;_nc_oc=AQmh4ROWV9oA0O8D_eK6wiLN7xl3aL0DFqocfMMM3QCW4V6O0-qUlF9bdhfFJFaISC8&amp;_nc_ht=scontent.xx&amp;oh=a4eac63d0e6c1b4859d0b267de9ce6b7&amp;oe=5DB83DF7","https://scontent.xx.fbcdn.net/v/t51.2885-15/54237214_158027175209450_6655340019442150914_n.jpg?_nc_cat=106&amp;_nc_oc=AQmh4ROWV9oA0O8D_eK6wiLN7xl3aL0DFqocfMMM3QCW4V6O0-qUlF9bdhfFJFaISC8&amp;_nc_ht=scontent.xx&amp;oh=a4eac63d0e6c1b4859d0b267de9ce6b7&amp;oe=5DB83DF7")</f>
        <v>https://scontent.xx.fbcdn.net/v/t51.2885-15/54237214_158027175209450_6655340019442150914_n.jpg?_nc_cat=106&amp;_nc_oc=AQmh4ROWV9oA0O8D_eK6wiLN7xl3aL0DFqocfMMM3QCW4V6O0-qUlF9bdhfFJFaISC8&amp;_nc_ht=scontent.xx&amp;oh=a4eac63d0e6c1b4859d0b267de9ce6b7&amp;oe=5DB83DF7</v>
      </c>
      <c r="AI15" t="s">
        <v>204</v>
      </c>
    </row>
    <row r="16" spans="1:35" customHeight="1" ht="57">
      <c r="A16" t="s">
        <v>228</v>
      </c>
      <c r="B16"/>
      <c r="C16" t="s">
        <v>201</v>
      </c>
      <c r="D16" t="s">
        <v>202</v>
      </c>
      <c r="E16" t="s">
        <v>227</v>
      </c>
      <c r="F16">
        <v>21</v>
      </c>
      <c r="G16">
        <v>21</v>
      </c>
      <c r="H16">
        <v>0</v>
      </c>
      <c r="I16">
        <v>3</v>
      </c>
      <c r="J16">
        <v>3</v>
      </c>
      <c r="K16">
        <v>0</v>
      </c>
      <c r="L16">
        <v>0</v>
      </c>
      <c r="M16">
        <v>488</v>
      </c>
      <c r="N16">
        <v>488</v>
      </c>
      <c r="O16">
        <v>0</v>
      </c>
      <c r="P16">
        <v>381</v>
      </c>
      <c r="Q16">
        <v>381</v>
      </c>
      <c r="R16">
        <v>0</v>
      </c>
      <c r="S16" s="5" t="s">
        <v>204</v>
      </c>
      <c r="T16" s="5">
        <v>0.1282828282828283</v>
      </c>
      <c r="U16" s="5">
        <v>0.1282828282828283</v>
      </c>
      <c r="V16" s="5">
        <v>0</v>
      </c>
      <c r="W16" s="5">
        <v>0.008080808080808081</v>
      </c>
      <c r="X16" s="5">
        <v>0.008080808080808081</v>
      </c>
      <c r="Y16" s="5">
        <v>0</v>
      </c>
      <c r="Z16" s="5">
        <v>0.06299212598425197</v>
      </c>
      <c r="AA16" s="5">
        <v>0.06299212598425197</v>
      </c>
      <c r="AB16" s="5">
        <v>0</v>
      </c>
      <c r="AC16" s="5">
        <v>0.007070707070707071</v>
      </c>
      <c r="AD16">
        <v>0.00101010101010101</v>
      </c>
      <c r="AE16">
        <v>0</v>
      </c>
      <c r="AF16"/>
      <c r="AG16" t="str">
        <f>HYPERLINK("https://www.instagram.com/p/BvfWXvrn7B2/","https://www.instagram.com/p/BvfWXvrn7B2/")</f>
        <v>https://www.instagram.com/p/BvfWXvrn7B2/</v>
      </c>
      <c r="AH16" t="str">
        <f>HYPERLINK("https://scontent.xx.fbcdn.net/v/t51.2885-15/56171762_2349094025123268_4893624067590274221_n.jpg?_nc_cat=105&amp;_nc_oc=AQnqajAAiahK8-UeSpmnuFqlAo4jNL4-VN-2rFj1jthIhS7o9MuzODOfgWZsBtbhpIY&amp;_nc_ht=scontent.xx&amp;oh=16bd1cd6442d522e7a4d1598655202a2&amp;oe=5DC6F236","https://scontent.xx.fbcdn.net/v/t51.2885-15/56171762_2349094025123268_4893624067590274221_n.jpg?_nc_cat=105&amp;_nc_oc=AQnqajAAiahK8-UeSpmnuFqlAo4jNL4-VN-2rFj1jthIhS7o9MuzODOfgWZsBtbhpIY&amp;_nc_ht=scontent.xx&amp;oh=16bd1cd6442d522e7a4d1598655202a2&amp;oe=5DC6F236")</f>
        <v>https://scontent.xx.fbcdn.net/v/t51.2885-15/56171762_2349094025123268_4893624067590274221_n.jpg?_nc_cat=105&amp;_nc_oc=AQnqajAAiahK8-UeSpmnuFqlAo4jNL4-VN-2rFj1jthIhS7o9MuzODOfgWZsBtbhpIY&amp;_nc_ht=scontent.xx&amp;oh=16bd1cd6442d522e7a4d1598655202a2&amp;oe=5DC6F236</v>
      </c>
      <c r="AI16" t="s">
        <v>204</v>
      </c>
    </row>
    <row r="17" spans="1:35" customHeight="1" ht="57">
      <c r="A17" t="s">
        <v>229</v>
      </c>
      <c r="B17"/>
      <c r="C17" t="s">
        <v>201</v>
      </c>
      <c r="D17" t="s">
        <v>202</v>
      </c>
      <c r="E17" t="s">
        <v>230</v>
      </c>
      <c r="F17">
        <v>20</v>
      </c>
      <c r="G17">
        <v>20</v>
      </c>
      <c r="H17">
        <v>0</v>
      </c>
      <c r="I17">
        <v>2</v>
      </c>
      <c r="J17">
        <v>2</v>
      </c>
      <c r="K17">
        <v>0</v>
      </c>
      <c r="L17">
        <v>1</v>
      </c>
      <c r="M17">
        <v>357</v>
      </c>
      <c r="N17">
        <v>357</v>
      </c>
      <c r="O17">
        <v>0</v>
      </c>
      <c r="P17">
        <v>279</v>
      </c>
      <c r="Q17">
        <v>279</v>
      </c>
      <c r="R17">
        <v>0</v>
      </c>
      <c r="S17" s="5" t="s">
        <v>204</v>
      </c>
      <c r="T17" s="5">
        <v>0.09393939393939393</v>
      </c>
      <c r="U17" s="5">
        <v>0.09393939393939393</v>
      </c>
      <c r="V17" s="5">
        <v>0</v>
      </c>
      <c r="W17" s="5">
        <v>0.007744107744107744</v>
      </c>
      <c r="X17" s="5">
        <v>0.007744107744107744</v>
      </c>
      <c r="Y17" s="5">
        <v>0</v>
      </c>
      <c r="Z17" s="5">
        <v>0.08243727598566307</v>
      </c>
      <c r="AA17" s="5">
        <v>0.08243727598566307</v>
      </c>
      <c r="AB17" s="5">
        <v>0</v>
      </c>
      <c r="AC17" s="5">
        <v>0.006734006734006735</v>
      </c>
      <c r="AD17">
        <v>0.0006734006734006734</v>
      </c>
      <c r="AE17">
        <v>29</v>
      </c>
      <c r="AF17"/>
      <c r="AG17" t="str">
        <f>HYPERLINK("https://www.instagram.com/p/BvfYYxXnkht/","https://www.instagram.com/p/BvfYYxXnkht/")</f>
        <v>https://www.instagram.com/p/BvfYYxXnkht/</v>
      </c>
      <c r="AH17" t="str">
        <f>HYPERLINK("https://scontent.xx.fbcdn.net/v/t51.2885-15/54732513_422557575185252_6072594527085675432_n.jpg?_nc_cat=103&amp;_nc_oc=AQkR2YPovM7tznh0Usr6H2_r_LHfa_wlpxb-hqjzajn4Qfff1kOVlen20fn95SqiYuM&amp;_nc_ht=scontent.xx&amp;oh=e1ff4dc39f4848f1e53d31247e9eb72d&amp;oe=5DBB3147","https://scontent.xx.fbcdn.net/v/t51.2885-15/54732513_422557575185252_6072594527085675432_n.jpg?_nc_cat=103&amp;_nc_oc=AQkR2YPovM7tznh0Usr6H2_r_LHfa_wlpxb-hqjzajn4Qfff1kOVlen20fn95SqiYuM&amp;_nc_ht=scontent.xx&amp;oh=e1ff4dc39f4848f1e53d31247e9eb72d&amp;oe=5DBB3147")</f>
        <v>https://scontent.xx.fbcdn.net/v/t51.2885-15/54732513_422557575185252_6072594527085675432_n.jpg?_nc_cat=103&amp;_nc_oc=AQkR2YPovM7tznh0Usr6H2_r_LHfa_wlpxb-hqjzajn4Qfff1kOVlen20fn95SqiYuM&amp;_nc_ht=scontent.xx&amp;oh=e1ff4dc39f4848f1e53d31247e9eb72d&amp;oe=5DBB3147</v>
      </c>
      <c r="AI17" t="s">
        <v>204</v>
      </c>
    </row>
    <row r="18" spans="1:35" customHeight="1" ht="57">
      <c r="A18" t="s">
        <v>231</v>
      </c>
      <c r="B18"/>
      <c r="C18" t="s">
        <v>201</v>
      </c>
      <c r="D18" t="s">
        <v>202</v>
      </c>
      <c r="E18" t="s">
        <v>232</v>
      </c>
      <c r="F18">
        <v>15</v>
      </c>
      <c r="G18">
        <v>15</v>
      </c>
      <c r="H18">
        <v>0</v>
      </c>
      <c r="I18">
        <v>5</v>
      </c>
      <c r="J18">
        <v>5</v>
      </c>
      <c r="K18">
        <v>0</v>
      </c>
      <c r="L18">
        <v>1</v>
      </c>
      <c r="M18">
        <v>317</v>
      </c>
      <c r="N18">
        <v>317</v>
      </c>
      <c r="O18">
        <v>0</v>
      </c>
      <c r="P18">
        <v>246</v>
      </c>
      <c r="Q18">
        <v>246</v>
      </c>
      <c r="R18">
        <v>0</v>
      </c>
      <c r="S18" s="5" t="s">
        <v>204</v>
      </c>
      <c r="T18" s="5">
        <v>0.08266129032258064</v>
      </c>
      <c r="U18" s="5">
        <v>0.08266129032258064</v>
      </c>
      <c r="V18" s="5">
        <v>0</v>
      </c>
      <c r="W18" s="5">
        <v>0.007056451612903225</v>
      </c>
      <c r="X18" s="5">
        <v>0.007056451612903225</v>
      </c>
      <c r="Y18" s="5">
        <v>0</v>
      </c>
      <c r="Z18" s="5">
        <v>0.08536585365853659</v>
      </c>
      <c r="AA18" s="5">
        <v>0.08536585365853659</v>
      </c>
      <c r="AB18" s="5">
        <v>0</v>
      </c>
      <c r="AC18" s="5">
        <v>0.005040322580645161</v>
      </c>
      <c r="AD18">
        <v>0.00168010752688172</v>
      </c>
      <c r="AE18">
        <v>29</v>
      </c>
      <c r="AF18"/>
      <c r="AG18" t="str">
        <f>HYPERLINK("https://www.instagram.com/p/BvhxpIUHMc-/","https://www.instagram.com/p/BvhxpIUHMc-/")</f>
        <v>https://www.instagram.com/p/BvhxpIUHMc-/</v>
      </c>
      <c r="AH18" t="str">
        <f>HYPERLINK("https://scontent.xx.fbcdn.net/v/t51.2885-15/53759553_2234637586599532_2810511859472023031_n.jpg?_nc_cat=102&amp;_nc_oc=AQllbrq6ZR3-axCOyUHl8lHCAfCBlhrD8WRlxS8BUA5nzRrKPLfSFisefVChCRfcrkQ&amp;_nc_ht=scontent.xx&amp;oh=2b28ce405fbf097bf5b090941c8456be&amp;oe=5DBF92FA","https://scontent.xx.fbcdn.net/v/t51.2885-15/53759553_2234637586599532_2810511859472023031_n.jpg?_nc_cat=102&amp;_nc_oc=AQllbrq6ZR3-axCOyUHl8lHCAfCBlhrD8WRlxS8BUA5nzRrKPLfSFisefVChCRfcrkQ&amp;_nc_ht=scontent.xx&amp;oh=2b28ce405fbf097bf5b090941c8456be&amp;oe=5DBF92FA")</f>
        <v>https://scontent.xx.fbcdn.net/v/t51.2885-15/53759553_2234637586599532_2810511859472023031_n.jpg?_nc_cat=102&amp;_nc_oc=AQllbrq6ZR3-axCOyUHl8lHCAfCBlhrD8WRlxS8BUA5nzRrKPLfSFisefVChCRfcrkQ&amp;_nc_ht=scontent.xx&amp;oh=2b28ce405fbf097bf5b090941c8456be&amp;oe=5DBF92FA</v>
      </c>
      <c r="AI18" t="s">
        <v>204</v>
      </c>
    </row>
    <row r="19" spans="1:35" customHeight="1" ht="57">
      <c r="A19" t="s">
        <v>233</v>
      </c>
      <c r="B19"/>
      <c r="C19" t="s">
        <v>214</v>
      </c>
      <c r="D19" t="s">
        <v>202</v>
      </c>
      <c r="E19" t="s">
        <v>234</v>
      </c>
      <c r="F19">
        <v>45</v>
      </c>
      <c r="G19">
        <v>45</v>
      </c>
      <c r="H19">
        <v>0</v>
      </c>
      <c r="I19">
        <v>1</v>
      </c>
      <c r="J19">
        <v>1</v>
      </c>
      <c r="K19">
        <v>0</v>
      </c>
      <c r="L19">
        <v>0</v>
      </c>
      <c r="M19">
        <v>576</v>
      </c>
      <c r="N19">
        <v>576</v>
      </c>
      <c r="O19">
        <v>0</v>
      </c>
      <c r="P19">
        <v>454</v>
      </c>
      <c r="Q19">
        <v>454</v>
      </c>
      <c r="R19">
        <v>0</v>
      </c>
      <c r="S19" s="5">
        <v>113</v>
      </c>
      <c r="T19" s="5">
        <v>0.1527590847913863</v>
      </c>
      <c r="U19" s="5">
        <v>0.1527590847913863</v>
      </c>
      <c r="V19" s="5">
        <v>0</v>
      </c>
      <c r="W19" s="5">
        <v>0.01547779273216689</v>
      </c>
      <c r="X19" s="5">
        <v>0.01547779273216689</v>
      </c>
      <c r="Y19" s="5">
        <v>0</v>
      </c>
      <c r="Z19" s="5">
        <v>0.1013215859030837</v>
      </c>
      <c r="AA19" s="5">
        <v>0.1013215859030837</v>
      </c>
      <c r="AB19" s="5">
        <v>0</v>
      </c>
      <c r="AC19" s="5">
        <v>0.01514131897711978</v>
      </c>
      <c r="AD19">
        <v>0.0003364737550471063</v>
      </c>
      <c r="AE19">
        <v>0</v>
      </c>
      <c r="AF19"/>
      <c r="AG19" t="str">
        <f>HYPERLINK("https://www.instagram.com/p/BvnFsGaFhci/","https://www.instagram.com/p/BvnFsGaFhci/")</f>
        <v>https://www.instagram.com/p/BvnFsGaFhci/</v>
      </c>
      <c r="AH19" t="str">
        <f>HYPERLINK("https://scontent.xx.fbcdn.net/v/t51.2885-15/54447227_333731990613893_8584063271545121899_n.jpg?_nc_cat=102&amp;_nc_oc=AQmicfmg9AmSRrdHfaRqIxgGlK68SqJ1cAHJr82Z9_XX_bJkI8ratdeS0kwFlhO_PDM&amp;_nc_ht=scontent.xx&amp;oh=2f833999263468426fb7f8e6a736f7e8&amp;oe=5DB1A15A","https://scontent.xx.fbcdn.net/v/t51.2885-15/54447227_333731990613893_8584063271545121899_n.jpg?_nc_cat=102&amp;_nc_oc=AQmicfmg9AmSRrdHfaRqIxgGlK68SqJ1cAHJr82Z9_XX_bJkI8ratdeS0kwFlhO_PDM&amp;_nc_ht=scontent.xx&amp;oh=2f833999263468426fb7f8e6a736f7e8&amp;oe=5DB1A15A")</f>
        <v>https://scontent.xx.fbcdn.net/v/t51.2885-15/54447227_333731990613893_8584063271545121899_n.jpg?_nc_cat=102&amp;_nc_oc=AQmicfmg9AmSRrdHfaRqIxgGlK68SqJ1cAHJr82Z9_XX_bJkI8ratdeS0kwFlhO_PDM&amp;_nc_ht=scontent.xx&amp;oh=2f833999263468426fb7f8e6a736f7e8&amp;oe=5DB1A15A</v>
      </c>
      <c r="AI19" t="s">
        <v>204</v>
      </c>
    </row>
    <row r="20" spans="1:35" customHeight="1" ht="57">
      <c r="A20" t="s">
        <v>235</v>
      </c>
      <c r="B20"/>
      <c r="C20" t="s">
        <v>201</v>
      </c>
      <c r="D20" t="s">
        <v>202</v>
      </c>
      <c r="E20" t="s">
        <v>236</v>
      </c>
      <c r="F20">
        <v>19</v>
      </c>
      <c r="G20">
        <v>19</v>
      </c>
      <c r="H20">
        <v>0</v>
      </c>
      <c r="I20">
        <v>2</v>
      </c>
      <c r="J20">
        <v>2</v>
      </c>
      <c r="K20">
        <v>0</v>
      </c>
      <c r="L20">
        <v>0</v>
      </c>
      <c r="M20">
        <v>405</v>
      </c>
      <c r="N20">
        <v>405</v>
      </c>
      <c r="O20">
        <v>0</v>
      </c>
      <c r="P20">
        <v>333</v>
      </c>
      <c r="Q20">
        <v>333</v>
      </c>
      <c r="R20">
        <v>0</v>
      </c>
      <c r="S20" s="5" t="s">
        <v>204</v>
      </c>
      <c r="T20" s="5">
        <v>0.1118200134318334</v>
      </c>
      <c r="U20" s="5">
        <v>0.1118200134318334</v>
      </c>
      <c r="V20" s="5">
        <v>0</v>
      </c>
      <c r="W20" s="5">
        <v>0.007051712558764272</v>
      </c>
      <c r="X20" s="5">
        <v>0.007051712558764272</v>
      </c>
      <c r="Y20" s="5">
        <v>0</v>
      </c>
      <c r="Z20" s="5">
        <v>0.06306306306306307</v>
      </c>
      <c r="AA20" s="5">
        <v>0.06306306306306307</v>
      </c>
      <c r="AB20" s="5">
        <v>0</v>
      </c>
      <c r="AC20" s="5">
        <v>0.006380120886501008</v>
      </c>
      <c r="AD20">
        <v>0.000671591672263264</v>
      </c>
      <c r="AE20">
        <v>30</v>
      </c>
      <c r="AF20"/>
      <c r="AG20" t="str">
        <f>HYPERLINK("https://www.instagram.com/p/BvzcQjynQDn/","https://www.instagram.com/p/BvzcQjynQDn/")</f>
        <v>https://www.instagram.com/p/BvzcQjynQDn/</v>
      </c>
      <c r="AH20" t="str">
        <f>HYPERLINK("https://scontent.xx.fbcdn.net/v/t51.2885-15/56622635_2308542362736016_2344548390614618203_n.jpg?_nc_cat=109&amp;_nc_oc=AQnC2RWbNabZNynY9Fdq_c03x5kAkHwE8Oric7QDoh_pxnA9NJN6NyJr1Luv46NBgcY&amp;_nc_ht=scontent.xx&amp;oh=160f950b655bdef1bf6da5bab7d191ea&amp;oe=5D829004","https://scontent.xx.fbcdn.net/v/t51.2885-15/56622635_2308542362736016_2344548390614618203_n.jpg?_nc_cat=109&amp;_nc_oc=AQnC2RWbNabZNynY9Fdq_c03x5kAkHwE8Oric7QDoh_pxnA9NJN6NyJr1Luv46NBgcY&amp;_nc_ht=scontent.xx&amp;oh=160f950b655bdef1bf6da5bab7d191ea&amp;oe=5D829004")</f>
        <v>https://scontent.xx.fbcdn.net/v/t51.2885-15/56622635_2308542362736016_2344548390614618203_n.jpg?_nc_cat=109&amp;_nc_oc=AQnC2RWbNabZNynY9Fdq_c03x5kAkHwE8Oric7QDoh_pxnA9NJN6NyJr1Luv46NBgcY&amp;_nc_ht=scontent.xx&amp;oh=160f950b655bdef1bf6da5bab7d191ea&amp;oe=5D829004</v>
      </c>
      <c r="AI20" t="s">
        <v>204</v>
      </c>
    </row>
    <row r="21" spans="1:35" customHeight="1" ht="57">
      <c r="A21" t="s">
        <v>237</v>
      </c>
      <c r="B21"/>
      <c r="C21" t="s">
        <v>201</v>
      </c>
      <c r="D21" t="s">
        <v>202</v>
      </c>
      <c r="E21" t="s">
        <v>236</v>
      </c>
      <c r="F21">
        <v>26</v>
      </c>
      <c r="G21">
        <v>26</v>
      </c>
      <c r="H21">
        <v>0</v>
      </c>
      <c r="I21">
        <v>3</v>
      </c>
      <c r="J21">
        <v>3</v>
      </c>
      <c r="K21">
        <v>0</v>
      </c>
      <c r="L21">
        <v>1</v>
      </c>
      <c r="M21">
        <v>405</v>
      </c>
      <c r="N21">
        <v>405</v>
      </c>
      <c r="O21">
        <v>0</v>
      </c>
      <c r="P21">
        <v>331</v>
      </c>
      <c r="Q21">
        <v>331</v>
      </c>
      <c r="R21">
        <v>0</v>
      </c>
      <c r="S21" s="5" t="s">
        <v>204</v>
      </c>
      <c r="T21" s="5">
        <v>0.1111484217595702</v>
      </c>
      <c r="U21" s="5">
        <v>0.1111484217595702</v>
      </c>
      <c r="V21" s="5">
        <v>0</v>
      </c>
      <c r="W21" s="5">
        <v>0.01007387508394896</v>
      </c>
      <c r="X21" s="5">
        <v>0.01007387508394896</v>
      </c>
      <c r="Y21" s="5">
        <v>0</v>
      </c>
      <c r="Z21" s="5">
        <v>0.09063444108761329</v>
      </c>
      <c r="AA21" s="5">
        <v>0.09063444108761329</v>
      </c>
      <c r="AB21" s="5">
        <v>0</v>
      </c>
      <c r="AC21" s="5">
        <v>0.008730691739422432</v>
      </c>
      <c r="AD21">
        <v>0.001007387508394896</v>
      </c>
      <c r="AE21">
        <v>30</v>
      </c>
      <c r="AF21"/>
      <c r="AG21" t="str">
        <f>HYPERLINK("https://www.instagram.com/p/BvzcTCvno01/","https://www.instagram.com/p/BvzcTCvno01/")</f>
        <v>https://www.instagram.com/p/BvzcTCvno01/</v>
      </c>
      <c r="AH21" t="str">
        <f>HYPERLINK("https://scontent.xx.fbcdn.net/v/t51.2885-15/54247989_372570706922938_6571765031811284044_n.jpg?_nc_cat=107&amp;_nc_oc=AQnV6ifSakAK2yvRFacM516W40QluD97schq5y7RHzMpW41DlPdkiVHz-vqP5Lm3wAo&amp;_nc_ht=scontent.xx&amp;oh=dc4f908da64b9bdcee20580e0cba53fa&amp;oe=5DAE12A2","https://scontent.xx.fbcdn.net/v/t51.2885-15/54247989_372570706922938_6571765031811284044_n.jpg?_nc_cat=107&amp;_nc_oc=AQnV6ifSakAK2yvRFacM516W40QluD97schq5y7RHzMpW41DlPdkiVHz-vqP5Lm3wAo&amp;_nc_ht=scontent.xx&amp;oh=dc4f908da64b9bdcee20580e0cba53fa&amp;oe=5DAE12A2")</f>
        <v>https://scontent.xx.fbcdn.net/v/t51.2885-15/54247989_372570706922938_6571765031811284044_n.jpg?_nc_cat=107&amp;_nc_oc=AQnV6ifSakAK2yvRFacM516W40QluD97schq5y7RHzMpW41DlPdkiVHz-vqP5Lm3wAo&amp;_nc_ht=scontent.xx&amp;oh=dc4f908da64b9bdcee20580e0cba53fa&amp;oe=5DAE12A2</v>
      </c>
      <c r="AI21" t="s">
        <v>204</v>
      </c>
    </row>
    <row r="22" spans="1:35" customHeight="1" ht="57">
      <c r="A22" t="s">
        <v>238</v>
      </c>
      <c r="B22"/>
      <c r="C22" t="s">
        <v>201</v>
      </c>
      <c r="D22" t="s">
        <v>202</v>
      </c>
      <c r="E22" t="s">
        <v>239</v>
      </c>
      <c r="F22">
        <v>17</v>
      </c>
      <c r="G22">
        <v>17</v>
      </c>
      <c r="H22">
        <v>0</v>
      </c>
      <c r="I22">
        <v>1</v>
      </c>
      <c r="J22">
        <v>1</v>
      </c>
      <c r="K22">
        <v>0</v>
      </c>
      <c r="L22">
        <v>0</v>
      </c>
      <c r="M22">
        <v>339</v>
      </c>
      <c r="N22">
        <v>339</v>
      </c>
      <c r="O22">
        <v>0</v>
      </c>
      <c r="P22">
        <v>279</v>
      </c>
      <c r="Q22">
        <v>279</v>
      </c>
      <c r="R22">
        <v>0</v>
      </c>
      <c r="S22" s="5" t="s">
        <v>204</v>
      </c>
      <c r="T22" s="5">
        <v>0.09368703828072532</v>
      </c>
      <c r="U22" s="5">
        <v>0.09368703828072532</v>
      </c>
      <c r="V22" s="5">
        <v>0</v>
      </c>
      <c r="W22" s="5">
        <v>0.006044325050369375</v>
      </c>
      <c r="X22" s="5">
        <v>0.006044325050369375</v>
      </c>
      <c r="Y22" s="5">
        <v>0</v>
      </c>
      <c r="Z22" s="5">
        <v>0.06451612903225806</v>
      </c>
      <c r="AA22" s="5">
        <v>0.06451612903225806</v>
      </c>
      <c r="AB22" s="5">
        <v>0</v>
      </c>
      <c r="AC22" s="5">
        <v>0.005708529214237743</v>
      </c>
      <c r="AD22">
        <v>0.000335795836131632</v>
      </c>
      <c r="AE22">
        <v>31</v>
      </c>
      <c r="AF22"/>
      <c r="AG22" t="str">
        <f>HYPERLINK("https://www.instagram.com/p/BvzcZtqHNaZ/","https://www.instagram.com/p/BvzcZtqHNaZ/")</f>
        <v>https://www.instagram.com/p/BvzcZtqHNaZ/</v>
      </c>
      <c r="AH22" t="str">
        <f>HYPERLINK("https://scontent.xx.fbcdn.net/v/t51.2885-15/54514072_558622481314172_2976220254430544465_n.jpg?_nc_cat=105&amp;_nc_oc=AQl81aTpMDWV0B44YMeVxygg9XLZY24eZ1JZIho841ioxcdi2FF3Am52RkWX8IZjU7w&amp;_nc_ht=scontent.xx&amp;oh=76dab2dbf4b2fa6a2d0ab59782763294&amp;oe=5D7CD323","https://scontent.xx.fbcdn.net/v/t51.2885-15/54514072_558622481314172_2976220254430544465_n.jpg?_nc_cat=105&amp;_nc_oc=AQl81aTpMDWV0B44YMeVxygg9XLZY24eZ1JZIho841ioxcdi2FF3Am52RkWX8IZjU7w&amp;_nc_ht=scontent.xx&amp;oh=76dab2dbf4b2fa6a2d0ab59782763294&amp;oe=5D7CD323")</f>
        <v>https://scontent.xx.fbcdn.net/v/t51.2885-15/54514072_558622481314172_2976220254430544465_n.jpg?_nc_cat=105&amp;_nc_oc=AQl81aTpMDWV0B44YMeVxygg9XLZY24eZ1JZIho841ioxcdi2FF3Am52RkWX8IZjU7w&amp;_nc_ht=scontent.xx&amp;oh=76dab2dbf4b2fa6a2d0ab59782763294&amp;oe=5D7CD323</v>
      </c>
      <c r="AI22" t="s">
        <v>204</v>
      </c>
    </row>
    <row r="23" spans="1:35" customHeight="1" ht="57">
      <c r="A23" t="s">
        <v>240</v>
      </c>
      <c r="B23"/>
      <c r="C23" t="s">
        <v>201</v>
      </c>
      <c r="D23" t="s">
        <v>202</v>
      </c>
      <c r="E23" t="s">
        <v>241</v>
      </c>
      <c r="F23">
        <v>12</v>
      </c>
      <c r="G23">
        <v>12</v>
      </c>
      <c r="H23">
        <v>0</v>
      </c>
      <c r="I23">
        <v>1</v>
      </c>
      <c r="J23">
        <v>1</v>
      </c>
      <c r="K23">
        <v>0</v>
      </c>
      <c r="L23">
        <v>0</v>
      </c>
      <c r="M23">
        <v>296</v>
      </c>
      <c r="N23">
        <v>296</v>
      </c>
      <c r="O23">
        <v>0</v>
      </c>
      <c r="P23">
        <v>234</v>
      </c>
      <c r="Q23">
        <v>234</v>
      </c>
      <c r="R23">
        <v>0</v>
      </c>
      <c r="S23" s="5" t="s">
        <v>204</v>
      </c>
      <c r="T23" s="5">
        <v>0.07857622565480188</v>
      </c>
      <c r="U23" s="5">
        <v>0.07857622565480188</v>
      </c>
      <c r="V23" s="5">
        <v>0</v>
      </c>
      <c r="W23" s="5">
        <v>0.004365345869711216</v>
      </c>
      <c r="X23" s="5">
        <v>0.004365345869711216</v>
      </c>
      <c r="Y23" s="5">
        <v>0</v>
      </c>
      <c r="Z23" s="5">
        <v>0.05555555555555555</v>
      </c>
      <c r="AA23" s="5">
        <v>0.05555555555555555</v>
      </c>
      <c r="AB23" s="5">
        <v>0</v>
      </c>
      <c r="AC23" s="5">
        <v>0.004029550033579584</v>
      </c>
      <c r="AD23">
        <v>0.000335795836131632</v>
      </c>
      <c r="AE23">
        <v>29</v>
      </c>
      <c r="AF23"/>
      <c r="AG23" t="str">
        <f>HYPERLINK("https://www.instagram.com/p/Bv2U5Oon58Z/","https://www.instagram.com/p/Bv2U5Oon58Z/")</f>
        <v>https://www.instagram.com/p/Bv2U5Oon58Z/</v>
      </c>
      <c r="AH23" t="str">
        <f>HYPERLINK("https://scontent.xx.fbcdn.net/v/t51.2885-15/54457921_290859055144485_7831223369659237580_n.jpg?_nc_cat=103&amp;_nc_oc=AQmQR3jQb52-XhrYRunlH44w4aPdfNdyelf7z39Aj_1ke8xs9-uoKw04-Gn_KndmId0&amp;_nc_ht=scontent.xx&amp;oh=709166e1f02795b33fa3b34d346fba87&amp;oe=5DC1AE70","https://scontent.xx.fbcdn.net/v/t51.2885-15/54457921_290859055144485_7831223369659237580_n.jpg?_nc_cat=103&amp;_nc_oc=AQmQR3jQb52-XhrYRunlH44w4aPdfNdyelf7z39Aj_1ke8xs9-uoKw04-Gn_KndmId0&amp;_nc_ht=scontent.xx&amp;oh=709166e1f02795b33fa3b34d346fba87&amp;oe=5DC1AE70")</f>
        <v>https://scontent.xx.fbcdn.net/v/t51.2885-15/54457921_290859055144485_7831223369659237580_n.jpg?_nc_cat=103&amp;_nc_oc=AQmQR3jQb52-XhrYRunlH44w4aPdfNdyelf7z39Aj_1ke8xs9-uoKw04-Gn_KndmId0&amp;_nc_ht=scontent.xx&amp;oh=709166e1f02795b33fa3b34d346fba87&amp;oe=5DC1AE70</v>
      </c>
      <c r="AI23" t="s">
        <v>204</v>
      </c>
    </row>
    <row r="24" spans="1:35" customHeight="1" ht="57">
      <c r="A24" t="s">
        <v>242</v>
      </c>
      <c r="B24"/>
      <c r="C24" t="s">
        <v>201</v>
      </c>
      <c r="D24" t="s">
        <v>202</v>
      </c>
      <c r="E24" t="s">
        <v>241</v>
      </c>
      <c r="F24">
        <v>14</v>
      </c>
      <c r="G24">
        <v>14</v>
      </c>
      <c r="H24">
        <v>0</v>
      </c>
      <c r="I24">
        <v>1</v>
      </c>
      <c r="J24">
        <v>1</v>
      </c>
      <c r="K24">
        <v>0</v>
      </c>
      <c r="L24">
        <v>0</v>
      </c>
      <c r="M24">
        <v>294</v>
      </c>
      <c r="N24">
        <v>294</v>
      </c>
      <c r="O24">
        <v>0</v>
      </c>
      <c r="P24">
        <v>225</v>
      </c>
      <c r="Q24">
        <v>225</v>
      </c>
      <c r="R24">
        <v>0</v>
      </c>
      <c r="S24" s="5" t="s">
        <v>204</v>
      </c>
      <c r="T24" s="5">
        <v>0.0755540631296172</v>
      </c>
      <c r="U24" s="5">
        <v>0.0755540631296172</v>
      </c>
      <c r="V24" s="5">
        <v>0</v>
      </c>
      <c r="W24" s="5">
        <v>0.005036937541974479</v>
      </c>
      <c r="X24" s="5">
        <v>0.005036937541974479</v>
      </c>
      <c r="Y24" s="5">
        <v>0</v>
      </c>
      <c r="Z24" s="5">
        <v>0.06666666666666667</v>
      </c>
      <c r="AA24" s="5">
        <v>0.06666666666666667</v>
      </c>
      <c r="AB24" s="5">
        <v>0</v>
      </c>
      <c r="AC24" s="5">
        <v>0.004701141705842847</v>
      </c>
      <c r="AD24">
        <v>0.000335795836131632</v>
      </c>
      <c r="AE24">
        <v>29</v>
      </c>
      <c r="AF24"/>
      <c r="AG24" t="str">
        <f>HYPERLINK("https://www.instagram.com/p/Bv2U8vBHn12/","https://www.instagram.com/p/Bv2U8vBHn12/")</f>
        <v>https://www.instagram.com/p/Bv2U8vBHn12/</v>
      </c>
      <c r="AH24" t="str">
        <f>HYPERLINK("https://scontent.xx.fbcdn.net/v/t51.2885-15/54731743_2030827987015630_7016830392919842893_n.jpg?_nc_cat=106&amp;_nc_oc=AQmoIzvspYZ975wQqxYIwA_UPhjb36Cl0RDDvrrNASnOaEk1X4GGDjrKIJkdFtEReXw&amp;_nc_ht=scontent.xx&amp;oh=e66b33829bb222f181cc4bf685c7b2da&amp;oe=5D7E9638","https://scontent.xx.fbcdn.net/v/t51.2885-15/54731743_2030827987015630_7016830392919842893_n.jpg?_nc_cat=106&amp;_nc_oc=AQmoIzvspYZ975wQqxYIwA_UPhjb36Cl0RDDvrrNASnOaEk1X4GGDjrKIJkdFtEReXw&amp;_nc_ht=scontent.xx&amp;oh=e66b33829bb222f181cc4bf685c7b2da&amp;oe=5D7E9638")</f>
        <v>https://scontent.xx.fbcdn.net/v/t51.2885-15/54731743_2030827987015630_7016830392919842893_n.jpg?_nc_cat=106&amp;_nc_oc=AQmoIzvspYZ975wQqxYIwA_UPhjb36Cl0RDDvrrNASnOaEk1X4GGDjrKIJkdFtEReXw&amp;_nc_ht=scontent.xx&amp;oh=e66b33829bb222f181cc4bf685c7b2da&amp;oe=5D7E9638</v>
      </c>
      <c r="AI24" t="s">
        <v>204</v>
      </c>
    </row>
    <row r="25" spans="1:35" customHeight="1" ht="57">
      <c r="A25" t="s">
        <v>243</v>
      </c>
      <c r="B25"/>
      <c r="C25" t="s">
        <v>201</v>
      </c>
      <c r="D25" t="s">
        <v>202</v>
      </c>
      <c r="E25" t="s">
        <v>241</v>
      </c>
      <c r="F25">
        <v>14</v>
      </c>
      <c r="G25">
        <v>14</v>
      </c>
      <c r="H25">
        <v>0</v>
      </c>
      <c r="I25">
        <v>3</v>
      </c>
      <c r="J25">
        <v>3</v>
      </c>
      <c r="K25">
        <v>0</v>
      </c>
      <c r="L25">
        <v>0</v>
      </c>
      <c r="M25">
        <v>278</v>
      </c>
      <c r="N25">
        <v>278</v>
      </c>
      <c r="O25">
        <v>0</v>
      </c>
      <c r="P25">
        <v>241</v>
      </c>
      <c r="Q25">
        <v>241</v>
      </c>
      <c r="R25">
        <v>0</v>
      </c>
      <c r="S25" s="5" t="s">
        <v>204</v>
      </c>
      <c r="T25" s="5">
        <v>0.0809267965077233</v>
      </c>
      <c r="U25" s="5">
        <v>0.0809267965077233</v>
      </c>
      <c r="V25" s="5">
        <v>0</v>
      </c>
      <c r="W25" s="5">
        <v>0.005708529214237743</v>
      </c>
      <c r="X25" s="5">
        <v>0.005708529214237743</v>
      </c>
      <c r="Y25" s="5">
        <v>0</v>
      </c>
      <c r="Z25" s="5">
        <v>0.07053941908713693</v>
      </c>
      <c r="AA25" s="5">
        <v>0.07053941908713693</v>
      </c>
      <c r="AB25" s="5">
        <v>0</v>
      </c>
      <c r="AC25" s="5">
        <v>0.004701141705842847</v>
      </c>
      <c r="AD25">
        <v>0.001007387508394896</v>
      </c>
      <c r="AE25">
        <v>29</v>
      </c>
      <c r="AF25"/>
      <c r="AG25" t="str">
        <f>HYPERLINK("https://www.instagram.com/p/Bv2U_KHno5B/","https://www.instagram.com/p/Bv2U_KHno5B/")</f>
        <v>https://www.instagram.com/p/Bv2U_KHno5B/</v>
      </c>
      <c r="AH25" t="str">
        <f>HYPERLINK("https://scontent.xx.fbcdn.net/v/t51.2885-15/53303655_652448861870112_9074007190843040233_n.jpg?_nc_cat=104&amp;_nc_oc=AQlqcA4Wzwxtocj8p-FxfGt6_gf2pLrya2TyIofesJfxy30B5JV_cnJ9wRD4XWGgmwc&amp;_nc_ht=scontent.xx&amp;oh=1270871dd12a14a0e0495337a0c47fa6&amp;oe=5DC020DE","https://scontent.xx.fbcdn.net/v/t51.2885-15/53303655_652448861870112_9074007190843040233_n.jpg?_nc_cat=104&amp;_nc_oc=AQlqcA4Wzwxtocj8p-FxfGt6_gf2pLrya2TyIofesJfxy30B5JV_cnJ9wRD4XWGgmwc&amp;_nc_ht=scontent.xx&amp;oh=1270871dd12a14a0e0495337a0c47fa6&amp;oe=5DC020DE")</f>
        <v>https://scontent.xx.fbcdn.net/v/t51.2885-15/53303655_652448861870112_9074007190843040233_n.jpg?_nc_cat=104&amp;_nc_oc=AQlqcA4Wzwxtocj8p-FxfGt6_gf2pLrya2TyIofesJfxy30B5JV_cnJ9wRD4XWGgmwc&amp;_nc_ht=scontent.xx&amp;oh=1270871dd12a14a0e0495337a0c47fa6&amp;oe=5DC020DE</v>
      </c>
      <c r="AI25" t="s">
        <v>204</v>
      </c>
    </row>
    <row r="26" spans="1:35" customHeight="1" ht="57">
      <c r="A26" t="s">
        <v>244</v>
      </c>
      <c r="B26"/>
      <c r="C26" t="s">
        <v>201</v>
      </c>
      <c r="D26" t="s">
        <v>202</v>
      </c>
      <c r="E26" t="s">
        <v>245</v>
      </c>
      <c r="F26">
        <v>18</v>
      </c>
      <c r="G26">
        <v>18</v>
      </c>
      <c r="H26">
        <v>0</v>
      </c>
      <c r="I26">
        <v>0</v>
      </c>
      <c r="J26">
        <v>0</v>
      </c>
      <c r="K26">
        <v>0</v>
      </c>
      <c r="L26">
        <v>0</v>
      </c>
      <c r="M26">
        <v>336</v>
      </c>
      <c r="N26">
        <v>336</v>
      </c>
      <c r="O26">
        <v>0</v>
      </c>
      <c r="P26">
        <v>262</v>
      </c>
      <c r="Q26">
        <v>262</v>
      </c>
      <c r="R26">
        <v>0</v>
      </c>
      <c r="S26" s="5" t="s">
        <v>204</v>
      </c>
      <c r="T26" s="5">
        <v>0.08809683927370544</v>
      </c>
      <c r="U26" s="5">
        <v>0.08809683927370544</v>
      </c>
      <c r="V26" s="5">
        <v>0</v>
      </c>
      <c r="W26" s="5">
        <v>0.00605245460659045</v>
      </c>
      <c r="X26" s="5">
        <v>0.00605245460659045</v>
      </c>
      <c r="Y26" s="5">
        <v>0</v>
      </c>
      <c r="Z26" s="5">
        <v>0.06870229007633588</v>
      </c>
      <c r="AA26" s="5">
        <v>0.06870229007633588</v>
      </c>
      <c r="AB26" s="5">
        <v>0</v>
      </c>
      <c r="AC26" s="5">
        <v>0.00605245460659045</v>
      </c>
      <c r="AD26">
        <v>0</v>
      </c>
      <c r="AE26">
        <v>30</v>
      </c>
      <c r="AF26"/>
      <c r="AG26" t="str">
        <f>HYPERLINK("https://www.instagram.com/p/Bv68MlknsuN/","https://www.instagram.com/p/Bv68MlknsuN/")</f>
        <v>https://www.instagram.com/p/Bv68MlknsuN/</v>
      </c>
      <c r="AH26" t="str">
        <f>HYPERLINK("https://scontent.xx.fbcdn.net/v/t51.2885-15/55919286_268746610678653_8489433049483622398_n.jpg?_nc_cat=109&amp;_nc_oc=AQmyCkxu7uI8hr9VXJWOddgOg4nCgq78V6ONcLbmPouhLyBn0G-LKQPaQ575F8aFtxs&amp;_nc_ht=scontent.xx&amp;oh=53e09582478b5682fad38805383315ce&amp;oe=5D8501B5","https://scontent.xx.fbcdn.net/v/t51.2885-15/55919286_268746610678653_8489433049483622398_n.jpg?_nc_cat=109&amp;_nc_oc=AQmyCkxu7uI8hr9VXJWOddgOg4nCgq78V6ONcLbmPouhLyBn0G-LKQPaQ575F8aFtxs&amp;_nc_ht=scontent.xx&amp;oh=53e09582478b5682fad38805383315ce&amp;oe=5D8501B5")</f>
        <v>https://scontent.xx.fbcdn.net/v/t51.2885-15/55919286_268746610678653_8489433049483622398_n.jpg?_nc_cat=109&amp;_nc_oc=AQmyCkxu7uI8hr9VXJWOddgOg4nCgq78V6ONcLbmPouhLyBn0G-LKQPaQ575F8aFtxs&amp;_nc_ht=scontent.xx&amp;oh=53e09582478b5682fad38805383315ce&amp;oe=5D8501B5</v>
      </c>
      <c r="AI26" t="s">
        <v>204</v>
      </c>
    </row>
    <row r="27" spans="1:35" customHeight="1" ht="57">
      <c r="A27" t="s">
        <v>246</v>
      </c>
      <c r="B27"/>
      <c r="C27" t="s">
        <v>201</v>
      </c>
      <c r="D27" t="s">
        <v>202</v>
      </c>
      <c r="E27" t="s">
        <v>245</v>
      </c>
      <c r="F27">
        <v>25</v>
      </c>
      <c r="G27">
        <v>25</v>
      </c>
      <c r="H27">
        <v>0</v>
      </c>
      <c r="I27">
        <v>1</v>
      </c>
      <c r="J27">
        <v>1</v>
      </c>
      <c r="K27">
        <v>0</v>
      </c>
      <c r="L27">
        <v>0</v>
      </c>
      <c r="M27">
        <v>367</v>
      </c>
      <c r="N27">
        <v>367</v>
      </c>
      <c r="O27">
        <v>0</v>
      </c>
      <c r="P27">
        <v>294</v>
      </c>
      <c r="Q27">
        <v>294</v>
      </c>
      <c r="R27">
        <v>0</v>
      </c>
      <c r="S27" s="5" t="s">
        <v>204</v>
      </c>
      <c r="T27" s="5">
        <v>0.0988567585743107</v>
      </c>
      <c r="U27" s="5">
        <v>0.0988567585743107</v>
      </c>
      <c r="V27" s="5">
        <v>0</v>
      </c>
      <c r="W27" s="5">
        <v>0.008742434431741762</v>
      </c>
      <c r="X27" s="5">
        <v>0.008742434431741762</v>
      </c>
      <c r="Y27" s="5">
        <v>0</v>
      </c>
      <c r="Z27" s="5">
        <v>0.08843537414965986</v>
      </c>
      <c r="AA27" s="5">
        <v>0.08843537414965986</v>
      </c>
      <c r="AB27" s="5">
        <v>0</v>
      </c>
      <c r="AC27" s="5">
        <v>0.008406186953597848</v>
      </c>
      <c r="AD27">
        <v>0.0003362474781439139</v>
      </c>
      <c r="AE27">
        <v>30</v>
      </c>
      <c r="AF27"/>
      <c r="AG27" t="str">
        <f>HYPERLINK("https://www.instagram.com/p/Bv68Qk3Hjnk/","https://www.instagram.com/p/Bv68Qk3Hjnk/")</f>
        <v>https://www.instagram.com/p/Bv68Qk3Hjnk/</v>
      </c>
      <c r="AH27" t="str">
        <f>HYPERLINK("https://scontent.xx.fbcdn.net/v/t51.2885-15/56532486_355315455081386_5028457589088403648_n.jpg?_nc_cat=100&amp;_nc_oc=AQm7ZoZq3jQIgy15ZMYUeSAWYtuxUrXDTmLFbc_FbtiNvGOtatsv5LXINGel4pTesug&amp;_nc_ht=scontent.xx&amp;oh=7136920d10b7507c716d51e34791c5bc&amp;oe=5DC56EC6","https://scontent.xx.fbcdn.net/v/t51.2885-15/56532486_355315455081386_5028457589088403648_n.jpg?_nc_cat=100&amp;_nc_oc=AQm7ZoZq3jQIgy15ZMYUeSAWYtuxUrXDTmLFbc_FbtiNvGOtatsv5LXINGel4pTesug&amp;_nc_ht=scontent.xx&amp;oh=7136920d10b7507c716d51e34791c5bc&amp;oe=5DC56EC6")</f>
        <v>https://scontent.xx.fbcdn.net/v/t51.2885-15/56532486_355315455081386_5028457589088403648_n.jpg?_nc_cat=100&amp;_nc_oc=AQm7ZoZq3jQIgy15ZMYUeSAWYtuxUrXDTmLFbc_FbtiNvGOtatsv5LXINGel4pTesug&amp;_nc_ht=scontent.xx&amp;oh=7136920d10b7507c716d51e34791c5bc&amp;oe=5DC56EC6</v>
      </c>
      <c r="AI27" t="s">
        <v>204</v>
      </c>
    </row>
    <row r="28" spans="1:35" customHeight="1" ht="57">
      <c r="A28" t="s">
        <v>247</v>
      </c>
      <c r="B28"/>
      <c r="C28" t="s">
        <v>201</v>
      </c>
      <c r="D28" t="s">
        <v>202</v>
      </c>
      <c r="E28" t="s">
        <v>245</v>
      </c>
      <c r="F28">
        <v>25</v>
      </c>
      <c r="G28">
        <v>25</v>
      </c>
      <c r="H28">
        <v>0</v>
      </c>
      <c r="I28">
        <v>4</v>
      </c>
      <c r="J28">
        <v>4</v>
      </c>
      <c r="K28">
        <v>0</v>
      </c>
      <c r="L28">
        <v>2</v>
      </c>
      <c r="M28">
        <v>468</v>
      </c>
      <c r="N28">
        <v>468</v>
      </c>
      <c r="O28">
        <v>0</v>
      </c>
      <c r="P28">
        <v>352</v>
      </c>
      <c r="Q28">
        <v>352</v>
      </c>
      <c r="R28">
        <v>0</v>
      </c>
      <c r="S28" s="5" t="s">
        <v>204</v>
      </c>
      <c r="T28" s="5">
        <v>0.1183591123066577</v>
      </c>
      <c r="U28" s="5">
        <v>0.1183591123066577</v>
      </c>
      <c r="V28" s="5">
        <v>0</v>
      </c>
      <c r="W28" s="5">
        <v>0.01042367182246133</v>
      </c>
      <c r="X28" s="5">
        <v>0.01042367182246133</v>
      </c>
      <c r="Y28" s="5">
        <v>0</v>
      </c>
      <c r="Z28" s="5">
        <v>0.08806818181818182</v>
      </c>
      <c r="AA28" s="5">
        <v>0.08806818181818182</v>
      </c>
      <c r="AB28" s="5">
        <v>0</v>
      </c>
      <c r="AC28" s="5">
        <v>0.008406186953597848</v>
      </c>
      <c r="AD28">
        <v>0.001344989912575656</v>
      </c>
      <c r="AE28">
        <v>30</v>
      </c>
      <c r="AF28"/>
      <c r="AG28" t="str">
        <f>HYPERLINK("https://www.instagram.com/p/Bv68TYMHGen/","https://www.instagram.com/p/Bv68TYMHGen/")</f>
        <v>https://www.instagram.com/p/Bv68TYMHGen/</v>
      </c>
      <c r="AH28" t="str">
        <f>HYPERLINK("https://scontent.xx.fbcdn.net/v/t51.2885-15/54277719_386220781971021_5355554279873609392_n.jpg?_nc_cat=105&amp;_nc_oc=AQlvYhdzo2gX4K7l0Rp-bXrrtAIyW-_Ux4BOGOHhx51-aOT0zRWDPZ8AIBx-nfepOXE&amp;_nc_ht=scontent.xx&amp;oh=e16e86dfa0162b139e875d7265227da8&amp;oe=5D7960D8","https://scontent.xx.fbcdn.net/v/t51.2885-15/54277719_386220781971021_5355554279873609392_n.jpg?_nc_cat=105&amp;_nc_oc=AQlvYhdzo2gX4K7l0Rp-bXrrtAIyW-_Ux4BOGOHhx51-aOT0zRWDPZ8AIBx-nfepOXE&amp;_nc_ht=scontent.xx&amp;oh=e16e86dfa0162b139e875d7265227da8&amp;oe=5D7960D8")</f>
        <v>https://scontent.xx.fbcdn.net/v/t51.2885-15/54277719_386220781971021_5355554279873609392_n.jpg?_nc_cat=105&amp;_nc_oc=AQlvYhdzo2gX4K7l0Rp-bXrrtAIyW-_Ux4BOGOHhx51-aOT0zRWDPZ8AIBx-nfepOXE&amp;_nc_ht=scontent.xx&amp;oh=e16e86dfa0162b139e875d7265227da8&amp;oe=5D7960D8</v>
      </c>
      <c r="AI28" t="s">
        <v>204</v>
      </c>
    </row>
    <row r="29" spans="1:35" customHeight="1" ht="57">
      <c r="A29" t="s">
        <v>248</v>
      </c>
      <c r="B29"/>
      <c r="C29" t="s">
        <v>201</v>
      </c>
      <c r="D29" t="s">
        <v>202</v>
      </c>
      <c r="E29" t="s">
        <v>249</v>
      </c>
      <c r="F29">
        <v>21</v>
      </c>
      <c r="G29">
        <v>21</v>
      </c>
      <c r="H29">
        <v>0</v>
      </c>
      <c r="I29">
        <v>0</v>
      </c>
      <c r="J29">
        <v>0</v>
      </c>
      <c r="K29">
        <v>0</v>
      </c>
      <c r="L29">
        <v>0</v>
      </c>
      <c r="M29">
        <v>385</v>
      </c>
      <c r="N29">
        <v>385</v>
      </c>
      <c r="O29">
        <v>0</v>
      </c>
      <c r="P29">
        <v>315</v>
      </c>
      <c r="Q29">
        <v>315</v>
      </c>
      <c r="R29">
        <v>0</v>
      </c>
      <c r="S29" s="5" t="s">
        <v>204</v>
      </c>
      <c r="T29" s="5">
        <v>0.1060249074385729</v>
      </c>
      <c r="U29" s="5">
        <v>0.1060249074385729</v>
      </c>
      <c r="V29" s="5">
        <v>0</v>
      </c>
      <c r="W29" s="5">
        <v>0.007068327162571525</v>
      </c>
      <c r="X29" s="5">
        <v>0.007068327162571525</v>
      </c>
      <c r="Y29" s="5">
        <v>0</v>
      </c>
      <c r="Z29" s="5">
        <v>0.06666666666666667</v>
      </c>
      <c r="AA29" s="5">
        <v>0.06666666666666667</v>
      </c>
      <c r="AB29" s="5">
        <v>0</v>
      </c>
      <c r="AC29" s="5">
        <v>0.007068327162571525</v>
      </c>
      <c r="AD29">
        <v>0</v>
      </c>
      <c r="AE29">
        <v>29</v>
      </c>
      <c r="AF29"/>
      <c r="AG29" t="str">
        <f>HYPERLINK("https://www.instagram.com/p/BwAw0BHno6i/","https://www.instagram.com/p/BwAw0BHno6i/")</f>
        <v>https://www.instagram.com/p/BwAw0BHno6i/</v>
      </c>
      <c r="AH29" t="str">
        <f>HYPERLINK("https://scontent.xx.fbcdn.net/v/t51.2885-15/54731865_1020839644768329_2775440721742547639_n.jpg?_nc_cat=101&amp;_nc_oc=AQmp-fSFtg7tbFSHnCZD98PcO-rW1uL0p6uz6d4MxTCSRndT7cvUBi-qh8DqnNYdg7U&amp;_nc_ht=scontent.xx&amp;oh=97ea2b6983dbab77b2d3eeb028500d3f&amp;oe=5D7F50D1","https://scontent.xx.fbcdn.net/v/t51.2885-15/54731865_1020839644768329_2775440721742547639_n.jpg?_nc_cat=101&amp;_nc_oc=AQmp-fSFtg7tbFSHnCZD98PcO-rW1uL0p6uz6d4MxTCSRndT7cvUBi-qh8DqnNYdg7U&amp;_nc_ht=scontent.xx&amp;oh=97ea2b6983dbab77b2d3eeb028500d3f&amp;oe=5D7F50D1")</f>
        <v>https://scontent.xx.fbcdn.net/v/t51.2885-15/54731865_1020839644768329_2775440721742547639_n.jpg?_nc_cat=101&amp;_nc_oc=AQmp-fSFtg7tbFSHnCZD98PcO-rW1uL0p6uz6d4MxTCSRndT7cvUBi-qh8DqnNYdg7U&amp;_nc_ht=scontent.xx&amp;oh=97ea2b6983dbab77b2d3eeb028500d3f&amp;oe=5D7F50D1</v>
      </c>
      <c r="AI29" t="s">
        <v>204</v>
      </c>
    </row>
    <row r="30" spans="1:35" customHeight="1" ht="57">
      <c r="A30" t="s">
        <v>250</v>
      </c>
      <c r="B30"/>
      <c r="C30" t="s">
        <v>201</v>
      </c>
      <c r="D30" t="s">
        <v>202</v>
      </c>
      <c r="E30" t="s">
        <v>249</v>
      </c>
      <c r="F30">
        <v>18</v>
      </c>
      <c r="G30">
        <v>18</v>
      </c>
      <c r="H30">
        <v>0</v>
      </c>
      <c r="I30">
        <v>2</v>
      </c>
      <c r="J30">
        <v>2</v>
      </c>
      <c r="K30">
        <v>0</v>
      </c>
      <c r="L30">
        <v>0</v>
      </c>
      <c r="M30">
        <v>434</v>
      </c>
      <c r="N30">
        <v>434</v>
      </c>
      <c r="O30">
        <v>0</v>
      </c>
      <c r="P30">
        <v>360</v>
      </c>
      <c r="Q30">
        <v>360</v>
      </c>
      <c r="R30">
        <v>0</v>
      </c>
      <c r="S30" s="5" t="s">
        <v>204</v>
      </c>
      <c r="T30" s="5">
        <v>0.1211713227869404</v>
      </c>
      <c r="U30" s="5">
        <v>0.1211713227869404</v>
      </c>
      <c r="V30" s="5">
        <v>0</v>
      </c>
      <c r="W30" s="5">
        <v>0.006731740154830024</v>
      </c>
      <c r="X30" s="5">
        <v>0.006731740154830024</v>
      </c>
      <c r="Y30" s="5">
        <v>0</v>
      </c>
      <c r="Z30" s="5">
        <v>0.05555555555555555</v>
      </c>
      <c r="AA30" s="5">
        <v>0.05555555555555555</v>
      </c>
      <c r="AB30" s="5">
        <v>0</v>
      </c>
      <c r="AC30" s="5">
        <v>0.006058566139347021</v>
      </c>
      <c r="AD30">
        <v>0.0006731740154830024</v>
      </c>
      <c r="AE30">
        <v>29</v>
      </c>
      <c r="AF30"/>
      <c r="AG30" t="str">
        <f>HYPERLINK("https://www.instagram.com/p/BwAw2HbH2UR/","https://www.instagram.com/p/BwAw2HbH2UR/")</f>
        <v>https://www.instagram.com/p/BwAw2HbH2UR/</v>
      </c>
      <c r="AH30" t="str">
        <f>HYPERLINK("https://scontent.xx.fbcdn.net/v/t51.2885-15/54512689_130608091347205_8013568707141414857_n.jpg?_nc_cat=108&amp;_nc_oc=AQlfd-RiUApOXX_WUL_VYowd-CkTXbKncJdWMLQLh58QVqmbAt5ZKb44r9IDCF4i-bk&amp;_nc_ht=scontent.xx&amp;oh=22638640a702f291ba47a97133050f8a&amp;oe=5D81C0A5","https://scontent.xx.fbcdn.net/v/t51.2885-15/54512689_130608091347205_8013568707141414857_n.jpg?_nc_cat=108&amp;_nc_oc=AQlfd-RiUApOXX_WUL_VYowd-CkTXbKncJdWMLQLh58QVqmbAt5ZKb44r9IDCF4i-bk&amp;_nc_ht=scontent.xx&amp;oh=22638640a702f291ba47a97133050f8a&amp;oe=5D81C0A5")</f>
        <v>https://scontent.xx.fbcdn.net/v/t51.2885-15/54512689_130608091347205_8013568707141414857_n.jpg?_nc_cat=108&amp;_nc_oc=AQlfd-RiUApOXX_WUL_VYowd-CkTXbKncJdWMLQLh58QVqmbAt5ZKb44r9IDCF4i-bk&amp;_nc_ht=scontent.xx&amp;oh=22638640a702f291ba47a97133050f8a&amp;oe=5D81C0A5</v>
      </c>
      <c r="AI30" t="s">
        <v>204</v>
      </c>
    </row>
    <row r="31" spans="1:35" customHeight="1" ht="57">
      <c r="A31" t="s">
        <v>251</v>
      </c>
      <c r="B31"/>
      <c r="C31" t="s">
        <v>201</v>
      </c>
      <c r="D31" t="s">
        <v>202</v>
      </c>
      <c r="E31" t="s">
        <v>249</v>
      </c>
      <c r="F31">
        <v>22</v>
      </c>
      <c r="G31">
        <v>22</v>
      </c>
      <c r="H31">
        <v>0</v>
      </c>
      <c r="I31">
        <v>0</v>
      </c>
      <c r="J31">
        <v>0</v>
      </c>
      <c r="K31">
        <v>0</v>
      </c>
      <c r="L31">
        <v>0</v>
      </c>
      <c r="M31">
        <v>321</v>
      </c>
      <c r="N31">
        <v>321</v>
      </c>
      <c r="O31">
        <v>0</v>
      </c>
      <c r="P31">
        <v>246</v>
      </c>
      <c r="Q31">
        <v>246</v>
      </c>
      <c r="R31">
        <v>0</v>
      </c>
      <c r="S31" s="5" t="s">
        <v>204</v>
      </c>
      <c r="T31" s="5">
        <v>0.08280040390440929</v>
      </c>
      <c r="U31" s="5">
        <v>0.08280040390440929</v>
      </c>
      <c r="V31" s="5">
        <v>0</v>
      </c>
      <c r="W31" s="5">
        <v>0.007404914170313026</v>
      </c>
      <c r="X31" s="5">
        <v>0.007404914170313026</v>
      </c>
      <c r="Y31" s="5">
        <v>0</v>
      </c>
      <c r="Z31" s="5">
        <v>0.08943089430894309</v>
      </c>
      <c r="AA31" s="5">
        <v>0.08943089430894309</v>
      </c>
      <c r="AB31" s="5">
        <v>0</v>
      </c>
      <c r="AC31" s="5">
        <v>0.007404914170313026</v>
      </c>
      <c r="AD31">
        <v>0</v>
      </c>
      <c r="AE31">
        <v>29</v>
      </c>
      <c r="AF31"/>
      <c r="AG31" t="str">
        <f>HYPERLINK("https://www.instagram.com/p/BwAw4kCHBDG/","https://www.instagram.com/p/BwAw4kCHBDG/")</f>
        <v>https://www.instagram.com/p/BwAw4kCHBDG/</v>
      </c>
      <c r="AH31" t="str">
        <f>HYPERLINK("https://scontent.xx.fbcdn.net/v/t51.2885-15/56249809_595865837582969_5854352982927974161_n.jpg?_nc_cat=104&amp;_nc_oc=AQkyZU4PaLFmjwCP476i1aQxZYzDdL26qkuEve8Nmq9DRLw81XZ4J1CKp8N8dyIr6r8&amp;_nc_ht=scontent.xx&amp;oh=ceeb14c1057a46e16b2e8ad672c61f71&amp;oe=5DBC4A68","https://scontent.xx.fbcdn.net/v/t51.2885-15/56249809_595865837582969_5854352982927974161_n.jpg?_nc_cat=104&amp;_nc_oc=AQkyZU4PaLFmjwCP476i1aQxZYzDdL26qkuEve8Nmq9DRLw81XZ4J1CKp8N8dyIr6r8&amp;_nc_ht=scontent.xx&amp;oh=ceeb14c1057a46e16b2e8ad672c61f71&amp;oe=5DBC4A68")</f>
        <v>https://scontent.xx.fbcdn.net/v/t51.2885-15/56249809_595865837582969_5854352982927974161_n.jpg?_nc_cat=104&amp;_nc_oc=AQkyZU4PaLFmjwCP476i1aQxZYzDdL26qkuEve8Nmq9DRLw81XZ4J1CKp8N8dyIr6r8&amp;_nc_ht=scontent.xx&amp;oh=ceeb14c1057a46e16b2e8ad672c61f71&amp;oe=5DBC4A68</v>
      </c>
      <c r="AI31" t="s">
        <v>204</v>
      </c>
    </row>
    <row r="32" spans="1:35" customHeight="1" ht="57">
      <c r="A32" t="s">
        <v>252</v>
      </c>
      <c r="B32"/>
      <c r="C32" t="s">
        <v>201</v>
      </c>
      <c r="D32" t="s">
        <v>202</v>
      </c>
      <c r="E32" t="s">
        <v>253</v>
      </c>
      <c r="F32">
        <v>17</v>
      </c>
      <c r="G32">
        <v>17</v>
      </c>
      <c r="H32">
        <v>0</v>
      </c>
      <c r="I32">
        <v>0</v>
      </c>
      <c r="J32">
        <v>0</v>
      </c>
      <c r="K32">
        <v>0</v>
      </c>
      <c r="L32">
        <v>0</v>
      </c>
      <c r="M32">
        <v>244</v>
      </c>
      <c r="N32">
        <v>244</v>
      </c>
      <c r="O32">
        <v>0</v>
      </c>
      <c r="P32">
        <v>187</v>
      </c>
      <c r="Q32">
        <v>187</v>
      </c>
      <c r="R32">
        <v>0</v>
      </c>
      <c r="S32" s="5" t="s">
        <v>204</v>
      </c>
      <c r="T32" s="5">
        <v>0.06294177044766072</v>
      </c>
      <c r="U32" s="5">
        <v>0.06294177044766072</v>
      </c>
      <c r="V32" s="5">
        <v>0</v>
      </c>
      <c r="W32" s="5">
        <v>0.00572197913160552</v>
      </c>
      <c r="X32" s="5">
        <v>0.00572197913160552</v>
      </c>
      <c r="Y32" s="5">
        <v>0</v>
      </c>
      <c r="Z32" s="5">
        <v>0.09090909090909091</v>
      </c>
      <c r="AA32" s="5">
        <v>0.09090909090909091</v>
      </c>
      <c r="AB32" s="5">
        <v>0</v>
      </c>
      <c r="AC32" s="5">
        <v>0.00572197913160552</v>
      </c>
      <c r="AD32">
        <v>0</v>
      </c>
      <c r="AE32">
        <v>0</v>
      </c>
      <c r="AF32"/>
      <c r="AG32" t="str">
        <f>HYPERLINK("https://www.instagram.com/p/BwDUsqxHwbH/","https://www.instagram.com/p/BwDUsqxHwbH/")</f>
        <v>https://www.instagram.com/p/BwDUsqxHwbH/</v>
      </c>
      <c r="AH32" t="str">
        <f>HYPERLINK("https://scontent.xx.fbcdn.net/v/t51.2885-15/56862497_2376836519265241_4208416455716103700_n.jpg?_nc_cat=107&amp;_nc_oc=AQlN2qdo6QVvEPM8Nrmb0OYeaQ3km3dMiqAPdp2p5ts1QGkO0AMx5g9k3P_HRWH2Wjs&amp;_nc_ht=scontent.xx&amp;oh=0841c376e13ae0e8dd58e802274b93cd&amp;oe=5DBF887A","https://scontent.xx.fbcdn.net/v/t51.2885-15/56862497_2376836519265241_4208416455716103700_n.jpg?_nc_cat=107&amp;_nc_oc=AQlN2qdo6QVvEPM8Nrmb0OYeaQ3km3dMiqAPdp2p5ts1QGkO0AMx5g9k3P_HRWH2Wjs&amp;_nc_ht=scontent.xx&amp;oh=0841c376e13ae0e8dd58e802274b93cd&amp;oe=5DBF887A")</f>
        <v>https://scontent.xx.fbcdn.net/v/t51.2885-15/56862497_2376836519265241_4208416455716103700_n.jpg?_nc_cat=107&amp;_nc_oc=AQlN2qdo6QVvEPM8Nrmb0OYeaQ3km3dMiqAPdp2p5ts1QGkO0AMx5g9k3P_HRWH2Wjs&amp;_nc_ht=scontent.xx&amp;oh=0841c376e13ae0e8dd58e802274b93cd&amp;oe=5DBF887A</v>
      </c>
      <c r="AI32" t="s">
        <v>204</v>
      </c>
    </row>
    <row r="33" spans="1:35" customHeight="1" ht="57">
      <c r="A33" t="s">
        <v>254</v>
      </c>
      <c r="B33"/>
      <c r="C33" t="s">
        <v>201</v>
      </c>
      <c r="D33" t="s">
        <v>202</v>
      </c>
      <c r="E33" t="s">
        <v>253</v>
      </c>
      <c r="F33">
        <v>17</v>
      </c>
      <c r="G33">
        <v>17</v>
      </c>
      <c r="H33">
        <v>0</v>
      </c>
      <c r="I33">
        <v>0</v>
      </c>
      <c r="J33">
        <v>0</v>
      </c>
      <c r="K33">
        <v>0</v>
      </c>
      <c r="L33">
        <v>0</v>
      </c>
      <c r="M33">
        <v>222</v>
      </c>
      <c r="N33">
        <v>222</v>
      </c>
      <c r="O33">
        <v>0</v>
      </c>
      <c r="P33">
        <v>177</v>
      </c>
      <c r="Q33">
        <v>177</v>
      </c>
      <c r="R33">
        <v>0</v>
      </c>
      <c r="S33" s="5" t="s">
        <v>204</v>
      </c>
      <c r="T33" s="5">
        <v>0.05957590037024571</v>
      </c>
      <c r="U33" s="5">
        <v>0.05957590037024571</v>
      </c>
      <c r="V33" s="5">
        <v>0</v>
      </c>
      <c r="W33" s="5">
        <v>0.00572197913160552</v>
      </c>
      <c r="X33" s="5">
        <v>0.00572197913160552</v>
      </c>
      <c r="Y33" s="5">
        <v>0</v>
      </c>
      <c r="Z33" s="5">
        <v>0.096045197740113</v>
      </c>
      <c r="AA33" s="5">
        <v>0.096045197740113</v>
      </c>
      <c r="AB33" s="5">
        <v>0</v>
      </c>
      <c r="AC33" s="5">
        <v>0.00572197913160552</v>
      </c>
      <c r="AD33">
        <v>0</v>
      </c>
      <c r="AE33">
        <v>0</v>
      </c>
      <c r="AF33"/>
      <c r="AG33" t="str">
        <f>HYPERLINK("https://www.instagram.com/p/BwDUuzFn4F6/","https://www.instagram.com/p/BwDUuzFn4F6/")</f>
        <v>https://www.instagram.com/p/BwDUuzFn4F6/</v>
      </c>
      <c r="AH33" t="str">
        <f>HYPERLINK("https://scontent.xx.fbcdn.net/v/t51.2885-15/56598279_378805856044743_5026892554784945174_n.jpg?_nc_cat=103&amp;_nc_oc=AQmRdpwYWITzRd4zFgtq_WwT9qT93RLWbpytX1lrgh3hlAt34W_0SulcaGatD-r00tA&amp;_nc_ht=scontent.xx&amp;oh=8f83571a62cbef843b284251b2e23dc0&amp;oe=5DBF3C4E","https://scontent.xx.fbcdn.net/v/t51.2885-15/56598279_378805856044743_5026892554784945174_n.jpg?_nc_cat=103&amp;_nc_oc=AQmRdpwYWITzRd4zFgtq_WwT9qT93RLWbpytX1lrgh3hlAt34W_0SulcaGatD-r00tA&amp;_nc_ht=scontent.xx&amp;oh=8f83571a62cbef843b284251b2e23dc0&amp;oe=5DBF3C4E")</f>
        <v>https://scontent.xx.fbcdn.net/v/t51.2885-15/56598279_378805856044743_5026892554784945174_n.jpg?_nc_cat=103&amp;_nc_oc=AQmRdpwYWITzRd4zFgtq_WwT9qT93RLWbpytX1lrgh3hlAt34W_0SulcaGatD-r00tA&amp;_nc_ht=scontent.xx&amp;oh=8f83571a62cbef843b284251b2e23dc0&amp;oe=5DBF3C4E</v>
      </c>
      <c r="AI33" t="s">
        <v>204</v>
      </c>
    </row>
    <row r="34" spans="1:35" customHeight="1" ht="57">
      <c r="A34" t="s">
        <v>255</v>
      </c>
      <c r="B34"/>
      <c r="C34" t="s">
        <v>201</v>
      </c>
      <c r="D34" t="s">
        <v>202</v>
      </c>
      <c r="E34" t="s">
        <v>253</v>
      </c>
      <c r="F34">
        <v>15</v>
      </c>
      <c r="G34">
        <v>15</v>
      </c>
      <c r="H34">
        <v>0</v>
      </c>
      <c r="I34">
        <v>0</v>
      </c>
      <c r="J34">
        <v>0</v>
      </c>
      <c r="K34">
        <v>0</v>
      </c>
      <c r="L34">
        <v>0</v>
      </c>
      <c r="M34">
        <v>185</v>
      </c>
      <c r="N34">
        <v>185</v>
      </c>
      <c r="O34">
        <v>0</v>
      </c>
      <c r="P34">
        <v>148</v>
      </c>
      <c r="Q34">
        <v>148</v>
      </c>
      <c r="R34">
        <v>0</v>
      </c>
      <c r="S34" s="5" t="s">
        <v>204</v>
      </c>
      <c r="T34" s="5">
        <v>0.04981487714574218</v>
      </c>
      <c r="U34" s="5">
        <v>0.04981487714574218</v>
      </c>
      <c r="V34" s="5">
        <v>0</v>
      </c>
      <c r="W34" s="5">
        <v>0.005048805116122518</v>
      </c>
      <c r="X34" s="5">
        <v>0.005048805116122518</v>
      </c>
      <c r="Y34" s="5">
        <v>0</v>
      </c>
      <c r="Z34" s="5">
        <v>0.1013513513513514</v>
      </c>
      <c r="AA34" s="5">
        <v>0.1013513513513514</v>
      </c>
      <c r="AB34" s="5">
        <v>0</v>
      </c>
      <c r="AC34" s="5">
        <v>0.005048805116122518</v>
      </c>
      <c r="AD34">
        <v>0</v>
      </c>
      <c r="AE34">
        <v>0</v>
      </c>
      <c r="AF34"/>
      <c r="AG34" t="str">
        <f>HYPERLINK("https://www.instagram.com/p/BwDUwySnziU/","https://www.instagram.com/p/BwDUwySnziU/")</f>
        <v>https://www.instagram.com/p/BwDUwySnziU/</v>
      </c>
      <c r="AH34" t="str">
        <f>HYPERLINK("https://scontent.xx.fbcdn.net/v/t51.2885-15/55912194_429909757763251_5224490264770193836_n.jpg?_nc_cat=100&amp;_nc_oc=AQlcg8secjOLA_l5Bhd2ohX9-mNupe62WO6p0WJIRaeliA31tTkuOrDCQ64aly-GzHc&amp;_nc_ht=scontent.xx&amp;oh=0cd972e7ff6e3aa420a825a7eadbc24b&amp;oe=5DB2275B","https://scontent.xx.fbcdn.net/v/t51.2885-15/55912194_429909757763251_5224490264770193836_n.jpg?_nc_cat=100&amp;_nc_oc=AQlcg8secjOLA_l5Bhd2ohX9-mNupe62WO6p0WJIRaeliA31tTkuOrDCQ64aly-GzHc&amp;_nc_ht=scontent.xx&amp;oh=0cd972e7ff6e3aa420a825a7eadbc24b&amp;oe=5DB2275B")</f>
        <v>https://scontent.xx.fbcdn.net/v/t51.2885-15/55912194_429909757763251_5224490264770193836_n.jpg?_nc_cat=100&amp;_nc_oc=AQlcg8secjOLA_l5Bhd2ohX9-mNupe62WO6p0WJIRaeliA31tTkuOrDCQ64aly-GzHc&amp;_nc_ht=scontent.xx&amp;oh=0cd972e7ff6e3aa420a825a7eadbc24b&amp;oe=5DB2275B</v>
      </c>
      <c r="AI34" t="s">
        <v>204</v>
      </c>
    </row>
    <row r="35" spans="1:35" customHeight="1" ht="57">
      <c r="A35" t="s">
        <v>256</v>
      </c>
      <c r="B35"/>
      <c r="C35" t="s">
        <v>201</v>
      </c>
      <c r="D35" t="s">
        <v>202</v>
      </c>
      <c r="E35" t="s">
        <v>257</v>
      </c>
      <c r="F35">
        <v>42</v>
      </c>
      <c r="G35">
        <v>42</v>
      </c>
      <c r="H35">
        <v>0</v>
      </c>
      <c r="I35">
        <v>1</v>
      </c>
      <c r="J35">
        <v>1</v>
      </c>
      <c r="K35">
        <v>0</v>
      </c>
      <c r="L35">
        <v>0</v>
      </c>
      <c r="M35">
        <v>408</v>
      </c>
      <c r="N35">
        <v>408</v>
      </c>
      <c r="O35">
        <v>0</v>
      </c>
      <c r="P35">
        <v>320</v>
      </c>
      <c r="Q35">
        <v>320</v>
      </c>
      <c r="R35">
        <v>0</v>
      </c>
      <c r="S35" s="5" t="s">
        <v>204</v>
      </c>
      <c r="T35" s="5">
        <v>0.1073105298457411</v>
      </c>
      <c r="U35" s="5">
        <v>0.1073105298457411</v>
      </c>
      <c r="V35" s="5">
        <v>0</v>
      </c>
      <c r="W35" s="5">
        <v>0.01441985244802146</v>
      </c>
      <c r="X35" s="5">
        <v>0.01441985244802146</v>
      </c>
      <c r="Y35" s="5">
        <v>0</v>
      </c>
      <c r="Z35" s="5">
        <v>0.134375</v>
      </c>
      <c r="AA35" s="5">
        <v>0.134375</v>
      </c>
      <c r="AB35" s="5">
        <v>0</v>
      </c>
      <c r="AC35" s="5">
        <v>0.01408450704225352</v>
      </c>
      <c r="AD35">
        <v>0.000335345405767941</v>
      </c>
      <c r="AE35">
        <v>30</v>
      </c>
      <c r="AF35"/>
      <c r="AG35" t="str">
        <f>HYPERLINK("https://www.instagram.com/p/BwVX6BMH9GF/","https://www.instagram.com/p/BwVX6BMH9GF/")</f>
        <v>https://www.instagram.com/p/BwVX6BMH9GF/</v>
      </c>
      <c r="AH35" t="str">
        <f>HYPERLINK("https://scontent.xx.fbcdn.net/v/t51.2885-15/56974012_170896900491251_2385187655548861233_n.jpg?_nc_cat=100&amp;_nc_oc=AQmqiJIO2c8Cagt4BmvkAMcKr_fz7Gyi2ZXNqEK9CDxskfpdjo1stOufdWgGCNIWsXw&amp;_nc_ht=scontent.xx&amp;oh=4139f27afa2543fb950aa11033217e0f&amp;oe=5DB5CF1A","https://scontent.xx.fbcdn.net/v/t51.2885-15/56974012_170896900491251_2385187655548861233_n.jpg?_nc_cat=100&amp;_nc_oc=AQmqiJIO2c8Cagt4BmvkAMcKr_fz7Gyi2ZXNqEK9CDxskfpdjo1stOufdWgGCNIWsXw&amp;_nc_ht=scontent.xx&amp;oh=4139f27afa2543fb950aa11033217e0f&amp;oe=5DB5CF1A")</f>
        <v>https://scontent.xx.fbcdn.net/v/t51.2885-15/56974012_170896900491251_2385187655548861233_n.jpg?_nc_cat=100&amp;_nc_oc=AQmqiJIO2c8Cagt4BmvkAMcKr_fz7Gyi2ZXNqEK9CDxskfpdjo1stOufdWgGCNIWsXw&amp;_nc_ht=scontent.xx&amp;oh=4139f27afa2543fb950aa11033217e0f&amp;oe=5DB5CF1A</v>
      </c>
      <c r="AI35" t="s">
        <v>204</v>
      </c>
    </row>
    <row r="36" spans="1:35" customHeight="1" ht="57">
      <c r="A36" t="s">
        <v>258</v>
      </c>
      <c r="B36"/>
      <c r="C36" t="s">
        <v>214</v>
      </c>
      <c r="D36" t="s">
        <v>202</v>
      </c>
      <c r="E36" t="s">
        <v>259</v>
      </c>
      <c r="F36">
        <v>40</v>
      </c>
      <c r="G36">
        <v>40</v>
      </c>
      <c r="H36">
        <v>0</v>
      </c>
      <c r="I36">
        <v>1</v>
      </c>
      <c r="J36">
        <v>1</v>
      </c>
      <c r="K36">
        <v>0</v>
      </c>
      <c r="L36">
        <v>1</v>
      </c>
      <c r="M36">
        <v>402</v>
      </c>
      <c r="N36">
        <v>402</v>
      </c>
      <c r="O36">
        <v>0</v>
      </c>
      <c r="P36">
        <v>328</v>
      </c>
      <c r="Q36">
        <v>328</v>
      </c>
      <c r="R36">
        <v>0</v>
      </c>
      <c r="S36" s="5">
        <v>67</v>
      </c>
      <c r="T36" s="5">
        <v>0.109479305740988</v>
      </c>
      <c r="U36" s="5">
        <v>0.109479305740988</v>
      </c>
      <c r="V36" s="5">
        <v>0</v>
      </c>
      <c r="W36" s="5">
        <v>0.01401869158878505</v>
      </c>
      <c r="X36" s="5">
        <v>0.01401869158878505</v>
      </c>
      <c r="Y36" s="5">
        <v>0</v>
      </c>
      <c r="Z36" s="5">
        <v>0.1280487804878049</v>
      </c>
      <c r="AA36" s="5">
        <v>0.1280487804878049</v>
      </c>
      <c r="AB36" s="5">
        <v>0</v>
      </c>
      <c r="AC36" s="5">
        <v>0.01335113484646195</v>
      </c>
      <c r="AD36">
        <v>0.0003337783711615487</v>
      </c>
      <c r="AE36">
        <v>29</v>
      </c>
      <c r="AF36"/>
      <c r="AG36" t="str">
        <f>HYPERLINK("https://www.instagram.com/p/BwYESdLnqPo/","https://www.instagram.com/p/BwYESdLnqPo/")</f>
        <v>https://www.instagram.com/p/BwYESdLnqPo/</v>
      </c>
      <c r="AH36" t="str">
        <f>HYPERLINK("https://scontent.xx.fbcdn.net/v/t51.2885-15/56800929_174735530180675_1912324342968265447_n.jpg?_nc_cat=108&amp;_nc_oc=AQl6sMSNYHQjdrC_hBeqy9aPn3e1LOzIPR0Q2IgJgBElgvbwg_RiKKM3_BlDILRWKTA&amp;_nc_ht=scontent.xx&amp;oh=6bf806422e134eddfa2a83bb1cc4fe26&amp;oe=5D81A8F9","https://scontent.xx.fbcdn.net/v/t51.2885-15/56800929_174735530180675_1912324342968265447_n.jpg?_nc_cat=108&amp;_nc_oc=AQl6sMSNYHQjdrC_hBeqy9aPn3e1LOzIPR0Q2IgJgBElgvbwg_RiKKM3_BlDILRWKTA&amp;_nc_ht=scontent.xx&amp;oh=6bf806422e134eddfa2a83bb1cc4fe26&amp;oe=5D81A8F9")</f>
        <v>https://scontent.xx.fbcdn.net/v/t51.2885-15/56800929_174735530180675_1912324342968265447_n.jpg?_nc_cat=108&amp;_nc_oc=AQl6sMSNYHQjdrC_hBeqy9aPn3e1LOzIPR0Q2IgJgBElgvbwg_RiKKM3_BlDILRWKTA&amp;_nc_ht=scontent.xx&amp;oh=6bf806422e134eddfa2a83bb1cc4fe26&amp;oe=5D81A8F9</v>
      </c>
      <c r="AI36" t="s">
        <v>204</v>
      </c>
    </row>
    <row r="37" spans="1:35" customHeight="1" ht="57">
      <c r="A37" t="s">
        <v>260</v>
      </c>
      <c r="B37"/>
      <c r="C37" t="s">
        <v>201</v>
      </c>
      <c r="D37" t="s">
        <v>202</v>
      </c>
      <c r="E37" t="s">
        <v>261</v>
      </c>
      <c r="F37">
        <v>23</v>
      </c>
      <c r="G37">
        <v>23</v>
      </c>
      <c r="H37">
        <v>0</v>
      </c>
      <c r="I37">
        <v>0</v>
      </c>
      <c r="J37">
        <v>0</v>
      </c>
      <c r="K37">
        <v>0</v>
      </c>
      <c r="L37">
        <v>0</v>
      </c>
      <c r="M37">
        <v>303</v>
      </c>
      <c r="N37">
        <v>303</v>
      </c>
      <c r="O37">
        <v>0</v>
      </c>
      <c r="P37">
        <v>228</v>
      </c>
      <c r="Q37">
        <v>228</v>
      </c>
      <c r="R37">
        <v>0</v>
      </c>
      <c r="S37" s="5" t="s">
        <v>204</v>
      </c>
      <c r="T37" s="5">
        <v>0.07602534178059353</v>
      </c>
      <c r="U37" s="5">
        <v>0.07602534178059353</v>
      </c>
      <c r="V37" s="5">
        <v>0</v>
      </c>
      <c r="W37" s="5">
        <v>0.007669223074358121</v>
      </c>
      <c r="X37" s="5">
        <v>0.007669223074358121</v>
      </c>
      <c r="Y37" s="5">
        <v>0</v>
      </c>
      <c r="Z37" s="5">
        <v>0.1008771929824561</v>
      </c>
      <c r="AA37" s="5">
        <v>0.1008771929824561</v>
      </c>
      <c r="AB37" s="5">
        <v>0</v>
      </c>
      <c r="AC37" s="5">
        <v>0.007669223074358119</v>
      </c>
      <c r="AD37">
        <v>0</v>
      </c>
      <c r="AE37">
        <v>30</v>
      </c>
      <c r="AF37"/>
      <c r="AG37" t="str">
        <f>HYPERLINK("https://www.instagram.com/p/BwZ4VgZnVnq/","https://www.instagram.com/p/BwZ4VgZnVnq/")</f>
        <v>https://www.instagram.com/p/BwZ4VgZnVnq/</v>
      </c>
      <c r="AH37" t="str">
        <f>HYPERLINK("https://scontent.xx.fbcdn.net/v/t51.2885-15/56226309_2065627077073215_7073806306008265313_n.jpg?_nc_cat=108&amp;_nc_oc=AQlbYybsqS1aSeAEw8yV5RW0MQu2IolynN6aPWjjsfTjR98b0PP1ECGX6O5sep1woQ8&amp;_nc_ht=scontent.xx&amp;oh=58c6fb2a5e2a6df490ab6a7c7fdf01a1&amp;oe=5DB806D5","https://scontent.xx.fbcdn.net/v/t51.2885-15/56226309_2065627077073215_7073806306008265313_n.jpg?_nc_cat=108&amp;_nc_oc=AQlbYybsqS1aSeAEw8yV5RW0MQu2IolynN6aPWjjsfTjR98b0PP1ECGX6O5sep1woQ8&amp;_nc_ht=scontent.xx&amp;oh=58c6fb2a5e2a6df490ab6a7c7fdf01a1&amp;oe=5DB806D5")</f>
        <v>https://scontent.xx.fbcdn.net/v/t51.2885-15/56226309_2065627077073215_7073806306008265313_n.jpg?_nc_cat=108&amp;_nc_oc=AQlbYybsqS1aSeAEw8yV5RW0MQu2IolynN6aPWjjsfTjR98b0PP1ECGX6O5sep1woQ8&amp;_nc_ht=scontent.xx&amp;oh=58c6fb2a5e2a6df490ab6a7c7fdf01a1&amp;oe=5DB806D5</v>
      </c>
      <c r="AI37" t="s">
        <v>204</v>
      </c>
    </row>
    <row r="38" spans="1:35" customHeight="1" ht="57">
      <c r="A38" t="s">
        <v>262</v>
      </c>
      <c r="B38"/>
      <c r="C38" t="s">
        <v>201</v>
      </c>
      <c r="D38" t="s">
        <v>202</v>
      </c>
      <c r="E38" t="s">
        <v>263</v>
      </c>
      <c r="F38">
        <v>27</v>
      </c>
      <c r="G38">
        <v>27</v>
      </c>
      <c r="H38">
        <v>0</v>
      </c>
      <c r="I38">
        <v>0</v>
      </c>
      <c r="J38">
        <v>0</v>
      </c>
      <c r="K38">
        <v>0</v>
      </c>
      <c r="L38">
        <v>1</v>
      </c>
      <c r="M38">
        <v>389</v>
      </c>
      <c r="N38">
        <v>389</v>
      </c>
      <c r="O38">
        <v>0</v>
      </c>
      <c r="P38">
        <v>320</v>
      </c>
      <c r="Q38">
        <v>320</v>
      </c>
      <c r="R38">
        <v>0</v>
      </c>
      <c r="S38" s="5" t="s">
        <v>204</v>
      </c>
      <c r="T38" s="5">
        <v>0.1064183571666112</v>
      </c>
      <c r="U38" s="5">
        <v>0.1064183571666112</v>
      </c>
      <c r="V38" s="5">
        <v>0</v>
      </c>
      <c r="W38" s="5">
        <v>0.009311606252078483</v>
      </c>
      <c r="X38" s="5">
        <v>0.009311606252078483</v>
      </c>
      <c r="Y38" s="5">
        <v>0</v>
      </c>
      <c r="Z38" s="5">
        <v>0.08749999999999999</v>
      </c>
      <c r="AA38" s="5">
        <v>0.08749999999999999</v>
      </c>
      <c r="AB38" s="5">
        <v>0</v>
      </c>
      <c r="AC38" s="5">
        <v>0.008979048885932824</v>
      </c>
      <c r="AD38">
        <v>0</v>
      </c>
      <c r="AE38">
        <v>30</v>
      </c>
      <c r="AF38"/>
      <c r="AG38" t="str">
        <f>HYPERLINK("https://www.instagram.com/p/BwkaTl0njvu/","https://www.instagram.com/p/BwkaTl0njvu/")</f>
        <v>https://www.instagram.com/p/BwkaTl0njvu/</v>
      </c>
      <c r="AH38" t="str">
        <f>HYPERLINK("https://scontent.xx.fbcdn.net/v/t51.2885-15/57343622_332394987448024_2805545551388420362_n.jpg?_nc_cat=102&amp;_nc_oc=AQlSKlPCZc75LMO4qmpYHuo7Iu139hx2bxNFIeIGesiSJgrEBMt8h61lTnZB_6sJTa4&amp;_nc_ht=scontent.xx&amp;oh=36856e6d556dff52aea9c4e5900f77f9&amp;oe=5DBB0839","https://scontent.xx.fbcdn.net/v/t51.2885-15/57343622_332394987448024_2805545551388420362_n.jpg?_nc_cat=102&amp;_nc_oc=AQlSKlPCZc75LMO4qmpYHuo7Iu139hx2bxNFIeIGesiSJgrEBMt8h61lTnZB_6sJTa4&amp;_nc_ht=scontent.xx&amp;oh=36856e6d556dff52aea9c4e5900f77f9&amp;oe=5DBB0839")</f>
        <v>https://scontent.xx.fbcdn.net/v/t51.2885-15/57343622_332394987448024_2805545551388420362_n.jpg?_nc_cat=102&amp;_nc_oc=AQlSKlPCZc75LMO4qmpYHuo7Iu139hx2bxNFIeIGesiSJgrEBMt8h61lTnZB_6sJTa4&amp;_nc_ht=scontent.xx&amp;oh=36856e6d556dff52aea9c4e5900f77f9&amp;oe=5DBB0839</v>
      </c>
      <c r="AI38" t="s">
        <v>204</v>
      </c>
    </row>
    <row r="39" spans="1:35" customHeight="1" ht="57">
      <c r="A39" t="s">
        <v>264</v>
      </c>
      <c r="B39"/>
      <c r="C39" t="s">
        <v>214</v>
      </c>
      <c r="D39" t="s">
        <v>202</v>
      </c>
      <c r="E39" t="s">
        <v>265</v>
      </c>
      <c r="F39">
        <v>30</v>
      </c>
      <c r="G39">
        <v>30</v>
      </c>
      <c r="H39">
        <v>0</v>
      </c>
      <c r="I39">
        <v>0</v>
      </c>
      <c r="J39">
        <v>0</v>
      </c>
      <c r="K39">
        <v>0</v>
      </c>
      <c r="L39">
        <v>0</v>
      </c>
      <c r="M39">
        <v>267</v>
      </c>
      <c r="N39">
        <v>267</v>
      </c>
      <c r="O39">
        <v>0</v>
      </c>
      <c r="P39">
        <v>194</v>
      </c>
      <c r="Q39">
        <v>194</v>
      </c>
      <c r="R39">
        <v>0</v>
      </c>
      <c r="S39" s="5">
        <v>75</v>
      </c>
      <c r="T39" s="5">
        <v>0.06460206460206461</v>
      </c>
      <c r="U39" s="5">
        <v>0.06460206460206461</v>
      </c>
      <c r="V39" s="5">
        <v>0</v>
      </c>
      <c r="W39" s="5">
        <v>0.00999000999000999</v>
      </c>
      <c r="X39" s="5">
        <v>0.00999000999000999</v>
      </c>
      <c r="Y39" s="5">
        <v>0</v>
      </c>
      <c r="Z39" s="5">
        <v>0.154639175257732</v>
      </c>
      <c r="AA39" s="5">
        <v>0.154639175257732</v>
      </c>
      <c r="AB39" s="5">
        <v>0</v>
      </c>
      <c r="AC39" s="5">
        <v>0.00999000999000999</v>
      </c>
      <c r="AD39">
        <v>0</v>
      </c>
      <c r="AE39">
        <v>28</v>
      </c>
      <c r="AF39"/>
      <c r="AG39" t="str">
        <f>HYPERLINK("https://www.instagram.com/p/BwnimoIHeOU/","https://www.instagram.com/p/BwnimoIHeOU/")</f>
        <v>https://www.instagram.com/p/BwnimoIHeOU/</v>
      </c>
      <c r="AH39" t="str">
        <f>HYPERLINK("https://scontent.xx.fbcdn.net/v/t51.2885-15/56751357_131989494573381_9037699056267960927_n.jpg?_nc_cat=101&amp;_nc_oc=AQmI4hvQmEnXmww-3y3mPcCEC_bkdx1tKdxM1nVJmxt1EuY6XwQJ2zMq9JY_1kC1qPA&amp;_nc_ht=scontent.xx&amp;oh=4f3dbbeb626dd95273fd75ce0828f4e8&amp;oe=5DB88B9E","https://scontent.xx.fbcdn.net/v/t51.2885-15/56751357_131989494573381_9037699056267960927_n.jpg?_nc_cat=101&amp;_nc_oc=AQmI4hvQmEnXmww-3y3mPcCEC_bkdx1tKdxM1nVJmxt1EuY6XwQJ2zMq9JY_1kC1qPA&amp;_nc_ht=scontent.xx&amp;oh=4f3dbbeb626dd95273fd75ce0828f4e8&amp;oe=5DB88B9E")</f>
        <v>https://scontent.xx.fbcdn.net/v/t51.2885-15/56751357_131989494573381_9037699056267960927_n.jpg?_nc_cat=101&amp;_nc_oc=AQmI4hvQmEnXmww-3y3mPcCEC_bkdx1tKdxM1nVJmxt1EuY6XwQJ2zMq9JY_1kC1qPA&amp;_nc_ht=scontent.xx&amp;oh=4f3dbbeb626dd95273fd75ce0828f4e8&amp;oe=5DB88B9E</v>
      </c>
      <c r="AI39" t="s">
        <v>204</v>
      </c>
    </row>
    <row r="40" spans="1:35" customHeight="1" ht="57">
      <c r="A40" t="s">
        <v>266</v>
      </c>
      <c r="B40"/>
      <c r="C40" t="s">
        <v>267</v>
      </c>
      <c r="D40" t="s">
        <v>202</v>
      </c>
      <c r="E40" t="s">
        <v>268</v>
      </c>
      <c r="F40">
        <v>27</v>
      </c>
      <c r="G40">
        <v>27</v>
      </c>
      <c r="H40">
        <v>0</v>
      </c>
      <c r="I40">
        <v>2</v>
      </c>
      <c r="J40">
        <v>2</v>
      </c>
      <c r="K40">
        <v>0</v>
      </c>
      <c r="L40">
        <v>0</v>
      </c>
      <c r="M40">
        <v>423</v>
      </c>
      <c r="N40">
        <v>423</v>
      </c>
      <c r="O40">
        <v>0</v>
      </c>
      <c r="P40">
        <v>270</v>
      </c>
      <c r="Q40">
        <v>270</v>
      </c>
      <c r="R40">
        <v>0</v>
      </c>
      <c r="S40" s="5" t="s">
        <v>204</v>
      </c>
      <c r="T40" s="5">
        <v>0.08988015978695073</v>
      </c>
      <c r="U40" s="5">
        <v>0.08988015978695073</v>
      </c>
      <c r="V40" s="5">
        <v>0</v>
      </c>
      <c r="W40" s="5">
        <v>0.009653794940079893</v>
      </c>
      <c r="X40" s="5">
        <v>0.009653794940079893</v>
      </c>
      <c r="Y40" s="5">
        <v>0</v>
      </c>
      <c r="Z40" s="5">
        <v>0.1074074074074074</v>
      </c>
      <c r="AA40" s="5">
        <v>0.1074074074074074</v>
      </c>
      <c r="AB40" s="5">
        <v>0</v>
      </c>
      <c r="AC40" s="5">
        <v>0.008988015978695073</v>
      </c>
      <c r="AD40">
        <v>0.0006657789613848203</v>
      </c>
      <c r="AE40">
        <v>0</v>
      </c>
      <c r="AF40"/>
      <c r="AG40" t="str">
        <f>HYPERLINK("https://www.instagram.com/p/Bwp9UDBH5g5/","https://www.instagram.com/p/Bwp9UDBH5g5/")</f>
        <v>https://www.instagram.com/p/Bwp9UDBH5g5/</v>
      </c>
      <c r="AH40" t="str">
        <f>HYPERLINK("https://scontent.xx.fbcdn.net/v/t51.2885-15/56161416_806547449738246_9053495135779574769_n.jpg?_nc_cat=111&amp;_nc_oc=AQmAB178p0os9D1HtvLORCV7LI_l_5-Yc96USAlxSMZgqIfE-ceEE0XTPr02oXU4TAc&amp;_nc_ht=scontent.xx&amp;oh=6b17306e9d7411f667b57706198d2d3a&amp;oe=5DC3C9AE","https://scontent.xx.fbcdn.net/v/t51.2885-15/56161416_806547449738246_9053495135779574769_n.jpg?_nc_cat=111&amp;_nc_oc=AQmAB178p0os9D1HtvLORCV7LI_l_5-Yc96USAlxSMZgqIfE-ceEE0XTPr02oXU4TAc&amp;_nc_ht=scontent.xx&amp;oh=6b17306e9d7411f667b57706198d2d3a&amp;oe=5DC3C9AE")</f>
        <v>https://scontent.xx.fbcdn.net/v/t51.2885-15/56161416_806547449738246_9053495135779574769_n.jpg?_nc_cat=111&amp;_nc_oc=AQmAB178p0os9D1HtvLORCV7LI_l_5-Yc96USAlxSMZgqIfE-ceEE0XTPr02oXU4TAc&amp;_nc_ht=scontent.xx&amp;oh=6b17306e9d7411f667b57706198d2d3a&amp;oe=5DC3C9AE</v>
      </c>
      <c r="AI40" t="s">
        <v>204</v>
      </c>
    </row>
    <row r="41" spans="1:35" customHeight="1" ht="57">
      <c r="A41" t="s">
        <v>269</v>
      </c>
      <c r="B41"/>
      <c r="C41" t="s">
        <v>201</v>
      </c>
      <c r="D41" t="s">
        <v>202</v>
      </c>
      <c r="E41" t="s">
        <v>270</v>
      </c>
      <c r="F41">
        <v>13</v>
      </c>
      <c r="G41">
        <v>13</v>
      </c>
      <c r="H41">
        <v>0</v>
      </c>
      <c r="I41">
        <v>0</v>
      </c>
      <c r="J41">
        <v>0</v>
      </c>
      <c r="K41">
        <v>0</v>
      </c>
      <c r="L41">
        <v>0</v>
      </c>
      <c r="M41">
        <v>164</v>
      </c>
      <c r="N41">
        <v>164</v>
      </c>
      <c r="O41">
        <v>0</v>
      </c>
      <c r="P41">
        <v>130</v>
      </c>
      <c r="Q41">
        <v>130</v>
      </c>
      <c r="R41">
        <v>0</v>
      </c>
      <c r="S41" s="5" t="s">
        <v>204</v>
      </c>
      <c r="T41" s="5">
        <v>0.04284772577455504</v>
      </c>
      <c r="U41" s="5">
        <v>0.04284772577455504</v>
      </c>
      <c r="V41" s="5">
        <v>0</v>
      </c>
      <c r="W41" s="5">
        <v>0.004284772577455505</v>
      </c>
      <c r="X41" s="5">
        <v>0.004284772577455505</v>
      </c>
      <c r="Y41" s="5">
        <v>0</v>
      </c>
      <c r="Z41" s="5">
        <v>0.1</v>
      </c>
      <c r="AA41" s="5">
        <v>0.1</v>
      </c>
      <c r="AB41" s="5">
        <v>0</v>
      </c>
      <c r="AC41" s="5">
        <v>0.004284772577455505</v>
      </c>
      <c r="AD41">
        <v>0</v>
      </c>
      <c r="AE41">
        <v>29</v>
      </c>
      <c r="AF41"/>
      <c r="AG41" t="str">
        <f>HYPERLINK("https://www.instagram.com/p/BxQissInEZI/","https://www.instagram.com/p/BxQissInEZI/")</f>
        <v>https://www.instagram.com/p/BxQissInEZI/</v>
      </c>
      <c r="AH41" t="str">
        <f>HYPERLINK("https://scontent.xx.fbcdn.net/v/t51.2885-15/60077541_2292383787692994_5903003576714943988_n.jpg?_nc_cat=111&amp;_nc_oc=AQn6xZvQVdzRO-ahp651laGjaWfP21bQNfJI8MujilLWBYymxKD0IwNy2NvqBfu6jr8&amp;_nc_ht=scontent.xx&amp;oh=979a121d3fddd0605bb6ef478aebc9d7&amp;oe=5DC187E6","https://scontent.xx.fbcdn.net/v/t51.2885-15/60077541_2292383787692994_5903003576714943988_n.jpg?_nc_cat=111&amp;_nc_oc=AQn6xZvQVdzRO-ahp651laGjaWfP21bQNfJI8MujilLWBYymxKD0IwNy2NvqBfu6jr8&amp;_nc_ht=scontent.xx&amp;oh=979a121d3fddd0605bb6ef478aebc9d7&amp;oe=5DC187E6")</f>
        <v>https://scontent.xx.fbcdn.net/v/t51.2885-15/60077541_2292383787692994_5903003576714943988_n.jpg?_nc_cat=111&amp;_nc_oc=AQn6xZvQVdzRO-ahp651laGjaWfP21bQNfJI8MujilLWBYymxKD0IwNy2NvqBfu6jr8&amp;_nc_ht=scontent.xx&amp;oh=979a121d3fddd0605bb6ef478aebc9d7&amp;oe=5DC187E6</v>
      </c>
      <c r="AI41" t="s">
        <v>204</v>
      </c>
    </row>
    <row r="42" spans="1:35" customHeight="1" ht="57">
      <c r="A42" t="s">
        <v>271</v>
      </c>
      <c r="B42"/>
      <c r="C42" t="s">
        <v>201</v>
      </c>
      <c r="D42" t="s">
        <v>202</v>
      </c>
      <c r="E42" t="s">
        <v>270</v>
      </c>
      <c r="F42">
        <v>22</v>
      </c>
      <c r="G42">
        <v>22</v>
      </c>
      <c r="H42">
        <v>0</v>
      </c>
      <c r="I42">
        <v>0</v>
      </c>
      <c r="J42">
        <v>0</v>
      </c>
      <c r="K42">
        <v>0</v>
      </c>
      <c r="L42">
        <v>1</v>
      </c>
      <c r="M42">
        <v>220</v>
      </c>
      <c r="N42">
        <v>220</v>
      </c>
      <c r="O42">
        <v>0</v>
      </c>
      <c r="P42">
        <v>164</v>
      </c>
      <c r="Q42">
        <v>164</v>
      </c>
      <c r="R42">
        <v>0</v>
      </c>
      <c r="S42" s="5" t="s">
        <v>204</v>
      </c>
      <c r="T42" s="5">
        <v>0.05405405405405405</v>
      </c>
      <c r="U42" s="5">
        <v>0.05405405405405405</v>
      </c>
      <c r="V42" s="5">
        <v>0</v>
      </c>
      <c r="W42" s="5">
        <v>0.007580751483190508</v>
      </c>
      <c r="X42" s="5">
        <v>0.007580751483190508</v>
      </c>
      <c r="Y42" s="5">
        <v>0</v>
      </c>
      <c r="Z42" s="5">
        <v>0.1402439024390244</v>
      </c>
      <c r="AA42" s="5">
        <v>0.1402439024390244</v>
      </c>
      <c r="AB42" s="5">
        <v>0</v>
      </c>
      <c r="AC42" s="5">
        <v>0.007251153592617006</v>
      </c>
      <c r="AD42">
        <v>0</v>
      </c>
      <c r="AE42">
        <v>29</v>
      </c>
      <c r="AF42"/>
      <c r="AG42" t="str">
        <f>HYPERLINK("https://www.instagram.com/p/BxQivSHH0qs/","https://www.instagram.com/p/BxQivSHH0qs/")</f>
        <v>https://www.instagram.com/p/BxQivSHH0qs/</v>
      </c>
      <c r="AH42" t="str">
        <f>HYPERLINK("https://scontent.xx.fbcdn.net/v/t51.2885-15/58409593_820764508307610_3308552963766636709_n.jpg?_nc_cat=109&amp;_nc_oc=AQmi5EKIsMBSF07-dG5QGwAOtVvr6-ko-ok0v3_gcdHOhn3W-TXHl6dR3iiK5m6jw-k&amp;_nc_ht=scontent.xx&amp;oh=2264608cff839aa5c46e8a262e4182cc&amp;oe=5DAD7A2E","https://scontent.xx.fbcdn.net/v/t51.2885-15/58409593_820764508307610_3308552963766636709_n.jpg?_nc_cat=109&amp;_nc_oc=AQmi5EKIsMBSF07-dG5QGwAOtVvr6-ko-ok0v3_gcdHOhn3W-TXHl6dR3iiK5m6jw-k&amp;_nc_ht=scontent.xx&amp;oh=2264608cff839aa5c46e8a262e4182cc&amp;oe=5DAD7A2E")</f>
        <v>https://scontent.xx.fbcdn.net/v/t51.2885-15/58409593_820764508307610_3308552963766636709_n.jpg?_nc_cat=109&amp;_nc_oc=AQmi5EKIsMBSF07-dG5QGwAOtVvr6-ko-ok0v3_gcdHOhn3W-TXHl6dR3iiK5m6jw-k&amp;_nc_ht=scontent.xx&amp;oh=2264608cff839aa5c46e8a262e4182cc&amp;oe=5DAD7A2E</v>
      </c>
      <c r="AI42" t="s">
        <v>204</v>
      </c>
    </row>
    <row r="43" spans="1:35" customHeight="1" ht="57">
      <c r="A43" t="s">
        <v>272</v>
      </c>
      <c r="B43"/>
      <c r="C43" t="s">
        <v>201</v>
      </c>
      <c r="D43" t="s">
        <v>202</v>
      </c>
      <c r="E43" t="s">
        <v>270</v>
      </c>
      <c r="F43">
        <v>18</v>
      </c>
      <c r="G43">
        <v>18</v>
      </c>
      <c r="H43">
        <v>0</v>
      </c>
      <c r="I43">
        <v>0</v>
      </c>
      <c r="J43">
        <v>0</v>
      </c>
      <c r="K43">
        <v>0</v>
      </c>
      <c r="L43">
        <v>0</v>
      </c>
      <c r="M43">
        <v>168</v>
      </c>
      <c r="N43">
        <v>168</v>
      </c>
      <c r="O43">
        <v>0</v>
      </c>
      <c r="P43">
        <v>135</v>
      </c>
      <c r="Q43">
        <v>135</v>
      </c>
      <c r="R43">
        <v>0</v>
      </c>
      <c r="S43" s="5" t="s">
        <v>204</v>
      </c>
      <c r="T43" s="5">
        <v>0.04449571522742255</v>
      </c>
      <c r="U43" s="5">
        <v>0.04449571522742255</v>
      </c>
      <c r="V43" s="5">
        <v>0</v>
      </c>
      <c r="W43" s="5">
        <v>0.005932762030323006</v>
      </c>
      <c r="X43" s="5">
        <v>0.005932762030323006</v>
      </c>
      <c r="Y43" s="5">
        <v>0</v>
      </c>
      <c r="Z43" s="5">
        <v>0.1333333333333333</v>
      </c>
      <c r="AA43" s="5">
        <v>0.1333333333333333</v>
      </c>
      <c r="AB43" s="5">
        <v>0</v>
      </c>
      <c r="AC43" s="5">
        <v>0.005932762030323006</v>
      </c>
      <c r="AD43">
        <v>0</v>
      </c>
      <c r="AE43">
        <v>29</v>
      </c>
      <c r="AF43"/>
      <c r="AG43" t="str">
        <f>HYPERLINK("https://www.instagram.com/p/BxQixlCn4Xs/","https://www.instagram.com/p/BxQixlCn4Xs/")</f>
        <v>https://www.instagram.com/p/BxQixlCn4Xs/</v>
      </c>
      <c r="AH43" t="str">
        <f>HYPERLINK("https://scontent.xx.fbcdn.net/v/t51.2885-15/60304966_1220282921481125_5353004601098786928_n.jpg?_nc_cat=106&amp;_nc_oc=AQlzabIsFGe444Xu0RUf0YBvpdJc-Mm_ymUezikkTKAgtzHLbDpz9y_XRpYk2dpAuxg&amp;_nc_ht=scontent.xx&amp;oh=25f493d36432f01991760b32bdbec174&amp;oe=5D8069BA","https://scontent.xx.fbcdn.net/v/t51.2885-15/60304966_1220282921481125_5353004601098786928_n.jpg?_nc_cat=106&amp;_nc_oc=AQlzabIsFGe444Xu0RUf0YBvpdJc-Mm_ymUezikkTKAgtzHLbDpz9y_XRpYk2dpAuxg&amp;_nc_ht=scontent.xx&amp;oh=25f493d36432f01991760b32bdbec174&amp;oe=5D8069BA")</f>
        <v>https://scontent.xx.fbcdn.net/v/t51.2885-15/60304966_1220282921481125_5353004601098786928_n.jpg?_nc_cat=106&amp;_nc_oc=AQlzabIsFGe444Xu0RUf0YBvpdJc-Mm_ymUezikkTKAgtzHLbDpz9y_XRpYk2dpAuxg&amp;_nc_ht=scontent.xx&amp;oh=25f493d36432f01991760b32bdbec174&amp;oe=5D8069BA</v>
      </c>
      <c r="AI43" t="s">
        <v>204</v>
      </c>
    </row>
    <row r="44" spans="1:35" customHeight="1" ht="57">
      <c r="A44" t="s">
        <v>273</v>
      </c>
      <c r="B44"/>
      <c r="C44" t="s">
        <v>201</v>
      </c>
      <c r="D44" t="s">
        <v>202</v>
      </c>
      <c r="E44" t="s">
        <v>274</v>
      </c>
      <c r="F44">
        <v>27</v>
      </c>
      <c r="G44">
        <v>27</v>
      </c>
      <c r="H44">
        <v>0</v>
      </c>
      <c r="I44">
        <v>0</v>
      </c>
      <c r="J44">
        <v>0</v>
      </c>
      <c r="K44">
        <v>0</v>
      </c>
      <c r="L44">
        <v>0</v>
      </c>
      <c r="M44">
        <v>277</v>
      </c>
      <c r="N44">
        <v>277</v>
      </c>
      <c r="O44">
        <v>0</v>
      </c>
      <c r="P44">
        <v>206</v>
      </c>
      <c r="Q44">
        <v>206</v>
      </c>
      <c r="R44">
        <v>0</v>
      </c>
      <c r="S44" s="5" t="s">
        <v>204</v>
      </c>
      <c r="T44" s="5">
        <v>0.06794195250659631</v>
      </c>
      <c r="U44" s="5">
        <v>0.06794195250659631</v>
      </c>
      <c r="V44" s="5">
        <v>0</v>
      </c>
      <c r="W44" s="5">
        <v>0.008905013192612138</v>
      </c>
      <c r="X44" s="5">
        <v>0.008905013192612138</v>
      </c>
      <c r="Y44" s="5">
        <v>0</v>
      </c>
      <c r="Z44" s="5">
        <v>0.1310679611650485</v>
      </c>
      <c r="AA44" s="5">
        <v>0.1310679611650485</v>
      </c>
      <c r="AB44" s="5">
        <v>0</v>
      </c>
      <c r="AC44" s="5">
        <v>0.008905013192612136</v>
      </c>
      <c r="AD44">
        <v>0</v>
      </c>
      <c r="AE44">
        <v>30</v>
      </c>
      <c r="AF44"/>
      <c r="AG44" t="str">
        <f>HYPERLINK("https://www.instagram.com/p/BxTB8aLHWtf/","https://www.instagram.com/p/BxTB8aLHWtf/")</f>
        <v>https://www.instagram.com/p/BxTB8aLHWtf/</v>
      </c>
      <c r="AH44" t="str">
        <f>HYPERLINK("https://scontent.xx.fbcdn.net/v/t51.2885-15/59587028_446712656095415_63020482831497357_n.jpg?_nc_cat=100&amp;_nc_oc=AQmad34LA5HnyXyx3TSoDvlrwuksyYKQudai90tocLNb_azkDsZAuU2LL61edUMancA&amp;_nc_ht=scontent.xx&amp;oh=803cbafffb153fe8c7ed39815904a7fc&amp;oe=5DB66E05","https://scontent.xx.fbcdn.net/v/t51.2885-15/59587028_446712656095415_63020482831497357_n.jpg?_nc_cat=100&amp;_nc_oc=AQmad34LA5HnyXyx3TSoDvlrwuksyYKQudai90tocLNb_azkDsZAuU2LL61edUMancA&amp;_nc_ht=scontent.xx&amp;oh=803cbafffb153fe8c7ed39815904a7fc&amp;oe=5DB66E05")</f>
        <v>https://scontent.xx.fbcdn.net/v/t51.2885-15/59587028_446712656095415_63020482831497357_n.jpg?_nc_cat=100&amp;_nc_oc=AQmad34LA5HnyXyx3TSoDvlrwuksyYKQudai90tocLNb_azkDsZAuU2LL61edUMancA&amp;_nc_ht=scontent.xx&amp;oh=803cbafffb153fe8c7ed39815904a7fc&amp;oe=5DB66E05</v>
      </c>
      <c r="AI44" t="s">
        <v>204</v>
      </c>
    </row>
    <row r="45" spans="1:35" customHeight="1" ht="57">
      <c r="A45" t="s">
        <v>275</v>
      </c>
      <c r="B45"/>
      <c r="C45" t="s">
        <v>201</v>
      </c>
      <c r="D45" t="s">
        <v>202</v>
      </c>
      <c r="E45" t="s">
        <v>274</v>
      </c>
      <c r="F45">
        <v>21</v>
      </c>
      <c r="G45">
        <v>21</v>
      </c>
      <c r="H45">
        <v>0</v>
      </c>
      <c r="I45">
        <v>0</v>
      </c>
      <c r="J45">
        <v>0</v>
      </c>
      <c r="K45">
        <v>0</v>
      </c>
      <c r="L45">
        <v>0</v>
      </c>
      <c r="M45">
        <v>196</v>
      </c>
      <c r="N45">
        <v>196</v>
      </c>
      <c r="O45">
        <v>0</v>
      </c>
      <c r="P45">
        <v>158</v>
      </c>
      <c r="Q45">
        <v>158</v>
      </c>
      <c r="R45">
        <v>0</v>
      </c>
      <c r="S45" s="5" t="s">
        <v>204</v>
      </c>
      <c r="T45" s="5">
        <v>0.05211081794195251</v>
      </c>
      <c r="U45" s="5">
        <v>0.05211081794195251</v>
      </c>
      <c r="V45" s="5">
        <v>0</v>
      </c>
      <c r="W45" s="5">
        <v>0.006926121372031662</v>
      </c>
      <c r="X45" s="5">
        <v>0.006926121372031662</v>
      </c>
      <c r="Y45" s="5">
        <v>0</v>
      </c>
      <c r="Z45" s="5">
        <v>0.1329113924050633</v>
      </c>
      <c r="AA45" s="5">
        <v>0.1329113924050633</v>
      </c>
      <c r="AB45" s="5">
        <v>0</v>
      </c>
      <c r="AC45" s="5">
        <v>0.006926121372031663</v>
      </c>
      <c r="AD45">
        <v>0</v>
      </c>
      <c r="AE45">
        <v>30</v>
      </c>
      <c r="AF45"/>
      <c r="AG45" t="str">
        <f>HYPERLINK("https://www.instagram.com/p/BxTB-4OHaH7/","https://www.instagram.com/p/BxTB-4OHaH7/")</f>
        <v>https://www.instagram.com/p/BxTB-4OHaH7/</v>
      </c>
      <c r="AH45" t="str">
        <f>HYPERLINK("https://scontent.xx.fbcdn.net/v/t51.2885-15/60158528_349765705728823_2032653478281256266_n.jpg?_nc_cat=100&amp;_nc_oc=AQnl7kQv3m7gPtoqznXaNKAwvB_7_curxeq6ss8iBzy_OjHmD9tF98mU69eJHUF-Y3A&amp;_nc_ht=scontent.xx&amp;oh=4fac67205be707dcd47f0202ee8331ce&amp;oe=5D836427","https://scontent.xx.fbcdn.net/v/t51.2885-15/60158528_349765705728823_2032653478281256266_n.jpg?_nc_cat=100&amp;_nc_oc=AQnl7kQv3m7gPtoqznXaNKAwvB_7_curxeq6ss8iBzy_OjHmD9tF98mU69eJHUF-Y3A&amp;_nc_ht=scontent.xx&amp;oh=4fac67205be707dcd47f0202ee8331ce&amp;oe=5D836427")</f>
        <v>https://scontent.xx.fbcdn.net/v/t51.2885-15/60158528_349765705728823_2032653478281256266_n.jpg?_nc_cat=100&amp;_nc_oc=AQnl7kQv3m7gPtoqznXaNKAwvB_7_curxeq6ss8iBzy_OjHmD9tF98mU69eJHUF-Y3A&amp;_nc_ht=scontent.xx&amp;oh=4fac67205be707dcd47f0202ee8331ce&amp;oe=5D836427</v>
      </c>
      <c r="AI45" t="s">
        <v>204</v>
      </c>
    </row>
    <row r="46" spans="1:35" customHeight="1" ht="57">
      <c r="A46" t="s">
        <v>276</v>
      </c>
      <c r="B46"/>
      <c r="C46" t="s">
        <v>201</v>
      </c>
      <c r="D46" t="s">
        <v>202</v>
      </c>
      <c r="E46" t="s">
        <v>274</v>
      </c>
      <c r="F46">
        <v>26</v>
      </c>
      <c r="G46">
        <v>26</v>
      </c>
      <c r="H46">
        <v>0</v>
      </c>
      <c r="I46">
        <v>0</v>
      </c>
      <c r="J46">
        <v>0</v>
      </c>
      <c r="K46">
        <v>0</v>
      </c>
      <c r="L46">
        <v>0</v>
      </c>
      <c r="M46">
        <v>184</v>
      </c>
      <c r="N46">
        <v>184</v>
      </c>
      <c r="O46">
        <v>0</v>
      </c>
      <c r="P46">
        <v>158</v>
      </c>
      <c r="Q46">
        <v>158</v>
      </c>
      <c r="R46">
        <v>0</v>
      </c>
      <c r="S46" s="5" t="s">
        <v>204</v>
      </c>
      <c r="T46" s="5">
        <v>0.05211081794195251</v>
      </c>
      <c r="U46" s="5">
        <v>0.05211081794195251</v>
      </c>
      <c r="V46" s="5">
        <v>0</v>
      </c>
      <c r="W46" s="5">
        <v>0.008575197889182058</v>
      </c>
      <c r="X46" s="5">
        <v>0.008575197889182058</v>
      </c>
      <c r="Y46" s="5">
        <v>0</v>
      </c>
      <c r="Z46" s="5">
        <v>0.1645569620253164</v>
      </c>
      <c r="AA46" s="5">
        <v>0.1645569620253164</v>
      </c>
      <c r="AB46" s="5">
        <v>0</v>
      </c>
      <c r="AC46" s="5">
        <v>0.008575197889182058</v>
      </c>
      <c r="AD46">
        <v>0</v>
      </c>
      <c r="AE46">
        <v>30</v>
      </c>
      <c r="AF46"/>
      <c r="AG46" t="str">
        <f>HYPERLINK("https://www.instagram.com/p/BxTCCpZnpxA/","https://www.instagram.com/p/BxTCCpZnpxA/")</f>
        <v>https://www.instagram.com/p/BxTCCpZnpxA/</v>
      </c>
      <c r="AH46" t="str">
        <f>HYPERLINK("https://scontent.xx.fbcdn.net/v/t51.2885-15/56848283_383221202524745_2882500193977165741_n.jpg?_nc_cat=107&amp;_nc_oc=AQnYZ1X2f7f9LfI4f04hHbUpbmH5fVmg8z38SCevi2FleXutilv2Y5IrPQdgoIWDzg0&amp;_nc_ht=scontent.xx&amp;oh=030008b687a2cd524e02af9e6519943d&amp;oe=5DBB3FAE","https://scontent.xx.fbcdn.net/v/t51.2885-15/56848283_383221202524745_2882500193977165741_n.jpg?_nc_cat=107&amp;_nc_oc=AQnYZ1X2f7f9LfI4f04hHbUpbmH5fVmg8z38SCevi2FleXutilv2Y5IrPQdgoIWDzg0&amp;_nc_ht=scontent.xx&amp;oh=030008b687a2cd524e02af9e6519943d&amp;oe=5DBB3FAE")</f>
        <v>https://scontent.xx.fbcdn.net/v/t51.2885-15/56848283_383221202524745_2882500193977165741_n.jpg?_nc_cat=107&amp;_nc_oc=AQnYZ1X2f7f9LfI4f04hHbUpbmH5fVmg8z38SCevi2FleXutilv2Y5IrPQdgoIWDzg0&amp;_nc_ht=scontent.xx&amp;oh=030008b687a2cd524e02af9e6519943d&amp;oe=5DBB3FAE</v>
      </c>
      <c r="AI46" t="s">
        <v>204</v>
      </c>
    </row>
    <row r="47" spans="1:35" customHeight="1" ht="57">
      <c r="A47" t="s">
        <v>277</v>
      </c>
      <c r="B47"/>
      <c r="C47" t="s">
        <v>201</v>
      </c>
      <c r="D47" t="s">
        <v>202</v>
      </c>
      <c r="E47" t="s">
        <v>278</v>
      </c>
      <c r="F47">
        <v>22</v>
      </c>
      <c r="G47">
        <v>22</v>
      </c>
      <c r="H47">
        <v>0</v>
      </c>
      <c r="I47">
        <v>0</v>
      </c>
      <c r="J47">
        <v>0</v>
      </c>
      <c r="K47">
        <v>0</v>
      </c>
      <c r="L47">
        <v>0</v>
      </c>
      <c r="M47">
        <v>233</v>
      </c>
      <c r="N47">
        <v>233</v>
      </c>
      <c r="O47">
        <v>0</v>
      </c>
      <c r="P47">
        <v>174</v>
      </c>
      <c r="Q47">
        <v>174</v>
      </c>
      <c r="R47">
        <v>0</v>
      </c>
      <c r="S47" s="5" t="s">
        <v>204</v>
      </c>
      <c r="T47" s="5">
        <v>0.05736894164193868</v>
      </c>
      <c r="U47" s="5">
        <v>0.05736894164193868</v>
      </c>
      <c r="V47" s="5">
        <v>0</v>
      </c>
      <c r="W47" s="5">
        <v>0.007253544345532476</v>
      </c>
      <c r="X47" s="5">
        <v>0.007253544345532476</v>
      </c>
      <c r="Y47" s="5">
        <v>0</v>
      </c>
      <c r="Z47" s="5">
        <v>0.1264367816091954</v>
      </c>
      <c r="AA47" s="5">
        <v>0.1264367816091954</v>
      </c>
      <c r="AB47" s="5">
        <v>0</v>
      </c>
      <c r="AC47" s="5">
        <v>0.007253544345532477</v>
      </c>
      <c r="AD47">
        <v>0</v>
      </c>
      <c r="AE47">
        <v>29</v>
      </c>
      <c r="AF47"/>
      <c r="AG47" t="str">
        <f>HYPERLINK("https://www.instagram.com/p/BxXdtVmn2K0/","https://www.instagram.com/p/BxXdtVmn2K0/")</f>
        <v>https://www.instagram.com/p/BxXdtVmn2K0/</v>
      </c>
      <c r="AH47" t="str">
        <f>HYPERLINK("https://scontent.xx.fbcdn.net/v/t51.2885-15/60362014_135091374267431_1501759584007098157_n.jpg?_nc_cat=103&amp;_nc_oc=AQnCUUSgTOkbAf8m6qy787Bm3Di-tr_A1i73xrBC1CMl4nNQF0n4453LdkVKbsc59Us&amp;_nc_ht=scontent.xx&amp;oh=cbc635922a3701ecd947f114a3f66971&amp;oe=5D828A02","https://scontent.xx.fbcdn.net/v/t51.2885-15/60362014_135091374267431_1501759584007098157_n.jpg?_nc_cat=103&amp;_nc_oc=AQnCUUSgTOkbAf8m6qy787Bm3Di-tr_A1i73xrBC1CMl4nNQF0n4453LdkVKbsc59Us&amp;_nc_ht=scontent.xx&amp;oh=cbc635922a3701ecd947f114a3f66971&amp;oe=5D828A02")</f>
        <v>https://scontent.xx.fbcdn.net/v/t51.2885-15/60362014_135091374267431_1501759584007098157_n.jpg?_nc_cat=103&amp;_nc_oc=AQnCUUSgTOkbAf8m6qy787Bm3Di-tr_A1i73xrBC1CMl4nNQF0n4453LdkVKbsc59Us&amp;_nc_ht=scontent.xx&amp;oh=cbc635922a3701ecd947f114a3f66971&amp;oe=5D828A02</v>
      </c>
      <c r="AI47" t="s">
        <v>204</v>
      </c>
    </row>
    <row r="48" spans="1:35" customHeight="1" ht="57">
      <c r="A48" t="s">
        <v>279</v>
      </c>
      <c r="B48"/>
      <c r="C48" t="s">
        <v>214</v>
      </c>
      <c r="D48" t="s">
        <v>202</v>
      </c>
      <c r="E48" t="s">
        <v>280</v>
      </c>
      <c r="F48">
        <v>40</v>
      </c>
      <c r="G48">
        <v>40</v>
      </c>
      <c r="H48">
        <v>0</v>
      </c>
      <c r="I48">
        <v>0</v>
      </c>
      <c r="J48">
        <v>0</v>
      </c>
      <c r="K48">
        <v>0</v>
      </c>
      <c r="L48">
        <v>0</v>
      </c>
      <c r="M48">
        <v>277</v>
      </c>
      <c r="N48">
        <v>277</v>
      </c>
      <c r="O48">
        <v>0</v>
      </c>
      <c r="P48">
        <v>194</v>
      </c>
      <c r="Q48">
        <v>194</v>
      </c>
      <c r="R48">
        <v>0</v>
      </c>
      <c r="S48" s="5">
        <v>53</v>
      </c>
      <c r="T48" s="5">
        <v>0.06400527878587924</v>
      </c>
      <c r="U48" s="5">
        <v>0.06400527878587924</v>
      </c>
      <c r="V48" s="5">
        <v>0</v>
      </c>
      <c r="W48" s="5">
        <v>0.01319696469811943</v>
      </c>
      <c r="X48" s="5">
        <v>0.01319696469811943</v>
      </c>
      <c r="Y48" s="5">
        <v>0</v>
      </c>
      <c r="Z48" s="5">
        <v>0.2061855670103093</v>
      </c>
      <c r="AA48" s="5">
        <v>0.2061855670103093</v>
      </c>
      <c r="AB48" s="5">
        <v>0</v>
      </c>
      <c r="AC48" s="5">
        <v>0.01319696469811943</v>
      </c>
      <c r="AD48">
        <v>0</v>
      </c>
      <c r="AE48">
        <v>30</v>
      </c>
      <c r="AF48"/>
      <c r="AG48" t="str">
        <f>HYPERLINK("https://www.instagram.com/p/Bxa3AHbHAg9/","https://www.instagram.com/p/Bxa3AHbHAg9/")</f>
        <v>https://www.instagram.com/p/Bxa3AHbHAg9/</v>
      </c>
      <c r="AH48" t="str">
        <f>HYPERLINK("https://scontent.xx.fbcdn.net/v/t51.2885-15/60168844_2272639402801437_2607761684765812744_n.jpg?_nc_cat=100&amp;_nc_oc=AQm0-4khEVL0EHo0LomSQzlGmKpzeLT9vQOFAsj5IoGfWEua2aL-vaJHDlXWYO6xAYI&amp;_nc_ht=scontent.xx&amp;oh=4e17953af3fcc6daeede2476f98915f3&amp;oe=5DB86307","https://scontent.xx.fbcdn.net/v/t51.2885-15/60168844_2272639402801437_2607761684765812744_n.jpg?_nc_cat=100&amp;_nc_oc=AQm0-4khEVL0EHo0LomSQzlGmKpzeLT9vQOFAsj5IoGfWEua2aL-vaJHDlXWYO6xAYI&amp;_nc_ht=scontent.xx&amp;oh=4e17953af3fcc6daeede2476f98915f3&amp;oe=5DB86307")</f>
        <v>https://scontent.xx.fbcdn.net/v/t51.2885-15/60168844_2272639402801437_2607761684765812744_n.jpg?_nc_cat=100&amp;_nc_oc=AQm0-4khEVL0EHo0LomSQzlGmKpzeLT9vQOFAsj5IoGfWEua2aL-vaJHDlXWYO6xAYI&amp;_nc_ht=scontent.xx&amp;oh=4e17953af3fcc6daeede2476f98915f3&amp;oe=5DB86307</v>
      </c>
      <c r="AI48" t="s">
        <v>204</v>
      </c>
    </row>
    <row r="49" spans="1:35" customHeight="1" ht="57">
      <c r="A49" t="s">
        <v>281</v>
      </c>
      <c r="B49"/>
      <c r="C49" t="s">
        <v>214</v>
      </c>
      <c r="D49" t="s">
        <v>202</v>
      </c>
      <c r="E49" t="s">
        <v>282</v>
      </c>
      <c r="F49">
        <v>39</v>
      </c>
      <c r="G49">
        <v>39</v>
      </c>
      <c r="H49">
        <v>0</v>
      </c>
      <c r="I49">
        <v>0</v>
      </c>
      <c r="J49">
        <v>0</v>
      </c>
      <c r="K49">
        <v>0</v>
      </c>
      <c r="L49">
        <v>0</v>
      </c>
      <c r="M49">
        <v>319</v>
      </c>
      <c r="N49">
        <v>319</v>
      </c>
      <c r="O49">
        <v>0</v>
      </c>
      <c r="P49">
        <v>228</v>
      </c>
      <c r="Q49">
        <v>228</v>
      </c>
      <c r="R49">
        <v>0</v>
      </c>
      <c r="S49" s="5">
        <v>55</v>
      </c>
      <c r="T49" s="5">
        <v>0.07405001623903865</v>
      </c>
      <c r="U49" s="5">
        <v>0.07405001623903865</v>
      </c>
      <c r="V49" s="5">
        <v>0</v>
      </c>
      <c r="W49" s="5">
        <v>0.01266645014615135</v>
      </c>
      <c r="X49" s="5">
        <v>0.01266645014615135</v>
      </c>
      <c r="Y49" s="5">
        <v>0</v>
      </c>
      <c r="Z49" s="5">
        <v>0.1710526315789474</v>
      </c>
      <c r="AA49" s="5">
        <v>0.1710526315789474</v>
      </c>
      <c r="AB49" s="5">
        <v>0</v>
      </c>
      <c r="AC49" s="5">
        <v>0.01266645014615135</v>
      </c>
      <c r="AD49">
        <v>0</v>
      </c>
      <c r="AE49">
        <v>30</v>
      </c>
      <c r="AF49"/>
      <c r="AG49" t="str">
        <f>HYPERLINK("https://www.instagram.com/p/Bxf_NSbh7JF/","https://www.instagram.com/p/Bxf_NSbh7JF/")</f>
        <v>https://www.instagram.com/p/Bxf_NSbh7JF/</v>
      </c>
      <c r="AH49" t="str">
        <f>HYPERLINK("https://scontent.xx.fbcdn.net/v/t51.2885-15/59562722_165745564442837_3326054579091902463_n.jpg?_nc_cat=102&amp;_nc_oc=AQk2Dc9fVJZLxgDEKA6gMnioKW-vX3bpyw5luqll0OvjKigZ-qvoQqVEoG8s2dUNZC4&amp;_nc_ht=scontent.xx&amp;oh=26367cc938cc90e045cbfc06f22c72c6&amp;oe=5DBD4507","https://scontent.xx.fbcdn.net/v/t51.2885-15/59562722_165745564442837_3326054579091902463_n.jpg?_nc_cat=102&amp;_nc_oc=AQk2Dc9fVJZLxgDEKA6gMnioKW-vX3bpyw5luqll0OvjKigZ-qvoQqVEoG8s2dUNZC4&amp;_nc_ht=scontent.xx&amp;oh=26367cc938cc90e045cbfc06f22c72c6&amp;oe=5DBD4507")</f>
        <v>https://scontent.xx.fbcdn.net/v/t51.2885-15/59562722_165745564442837_3326054579091902463_n.jpg?_nc_cat=102&amp;_nc_oc=AQk2Dc9fVJZLxgDEKA6gMnioKW-vX3bpyw5luqll0OvjKigZ-qvoQqVEoG8s2dUNZC4&amp;_nc_ht=scontent.xx&amp;oh=26367cc938cc90e045cbfc06f22c72c6&amp;oe=5DBD4507</v>
      </c>
      <c r="AI49" t="s">
        <v>204</v>
      </c>
    </row>
    <row r="50" spans="1:35" customHeight="1" ht="57">
      <c r="A50" t="s">
        <v>283</v>
      </c>
      <c r="B50"/>
      <c r="C50" t="s">
        <v>201</v>
      </c>
      <c r="D50" t="s">
        <v>202</v>
      </c>
      <c r="E50" t="s">
        <v>284</v>
      </c>
      <c r="F50">
        <v>28</v>
      </c>
      <c r="G50">
        <v>28</v>
      </c>
      <c r="H50">
        <v>0</v>
      </c>
      <c r="I50">
        <v>0</v>
      </c>
      <c r="J50">
        <v>0</v>
      </c>
      <c r="K50">
        <v>0</v>
      </c>
      <c r="L50">
        <v>0</v>
      </c>
      <c r="M50">
        <v>276</v>
      </c>
      <c r="N50">
        <v>276</v>
      </c>
      <c r="O50">
        <v>0</v>
      </c>
      <c r="P50">
        <v>227</v>
      </c>
      <c r="Q50">
        <v>227</v>
      </c>
      <c r="R50">
        <v>0</v>
      </c>
      <c r="S50" s="5" t="s">
        <v>204</v>
      </c>
      <c r="T50" s="5">
        <v>0.07358184764991896</v>
      </c>
      <c r="U50" s="5">
        <v>0.07358184764991896</v>
      </c>
      <c r="V50" s="5">
        <v>0</v>
      </c>
      <c r="W50" s="5">
        <v>0.009076175040518639</v>
      </c>
      <c r="X50" s="5">
        <v>0.009076175040518639</v>
      </c>
      <c r="Y50" s="5">
        <v>0</v>
      </c>
      <c r="Z50" s="5">
        <v>0.1233480176211454</v>
      </c>
      <c r="AA50" s="5">
        <v>0.1233480176211454</v>
      </c>
      <c r="AB50" s="5">
        <v>0</v>
      </c>
      <c r="AC50" s="5">
        <v>0.009076175040518638</v>
      </c>
      <c r="AD50">
        <v>0</v>
      </c>
      <c r="AE50">
        <v>29</v>
      </c>
      <c r="AF50"/>
      <c r="AG50" t="str">
        <f>HYPERLINK("https://www.instagram.com/p/BxlN9BcBdOk/","https://www.instagram.com/p/BxlN9BcBdOk/")</f>
        <v>https://www.instagram.com/p/BxlN9BcBdOk/</v>
      </c>
      <c r="AH50" t="str">
        <f>HYPERLINK("https://scontent.xx.fbcdn.net/v/t51.2885-15/59710276_404978433424440_360509984460984520_n.jpg?_nc_cat=106&amp;_nc_oc=AQkp-TXjWDf8u-Jv9oaVSnxVLOfR2JI5r-w0SOnucgdTZ-H8PowSs3szE8nDSh1IH_8&amp;_nc_ht=scontent.xx&amp;oh=aba10446544e03981788283cb33d2dee&amp;oe=5DBDD1EE","https://scontent.xx.fbcdn.net/v/t51.2885-15/59710276_404978433424440_360509984460984520_n.jpg?_nc_cat=106&amp;_nc_oc=AQkp-TXjWDf8u-Jv9oaVSnxVLOfR2JI5r-w0SOnucgdTZ-H8PowSs3szE8nDSh1IH_8&amp;_nc_ht=scontent.xx&amp;oh=aba10446544e03981788283cb33d2dee&amp;oe=5DBDD1EE")</f>
        <v>https://scontent.xx.fbcdn.net/v/t51.2885-15/59710276_404978433424440_360509984460984520_n.jpg?_nc_cat=106&amp;_nc_oc=AQkp-TXjWDf8u-Jv9oaVSnxVLOfR2JI5r-w0SOnucgdTZ-H8PowSs3szE8nDSh1IH_8&amp;_nc_ht=scontent.xx&amp;oh=aba10446544e03981788283cb33d2dee&amp;oe=5DBDD1EE</v>
      </c>
      <c r="AI50" t="s">
        <v>204</v>
      </c>
    </row>
    <row r="51" spans="1:35" customHeight="1" ht="57">
      <c r="A51" t="s">
        <v>285</v>
      </c>
      <c r="B51"/>
      <c r="C51" t="s">
        <v>201</v>
      </c>
      <c r="D51" t="s">
        <v>202</v>
      </c>
      <c r="E51" t="s">
        <v>284</v>
      </c>
      <c r="F51">
        <v>16</v>
      </c>
      <c r="G51">
        <v>16</v>
      </c>
      <c r="H51">
        <v>0</v>
      </c>
      <c r="I51">
        <v>0</v>
      </c>
      <c r="J51">
        <v>0</v>
      </c>
      <c r="K51">
        <v>0</v>
      </c>
      <c r="L51">
        <v>0</v>
      </c>
      <c r="M51">
        <v>250</v>
      </c>
      <c r="N51">
        <v>250</v>
      </c>
      <c r="O51">
        <v>0</v>
      </c>
      <c r="P51">
        <v>207</v>
      </c>
      <c r="Q51">
        <v>207</v>
      </c>
      <c r="R51">
        <v>0</v>
      </c>
      <c r="S51" s="5" t="s">
        <v>204</v>
      </c>
      <c r="T51" s="5">
        <v>0.06709886547811994</v>
      </c>
      <c r="U51" s="5">
        <v>0.06709886547811994</v>
      </c>
      <c r="V51" s="5">
        <v>0</v>
      </c>
      <c r="W51" s="5">
        <v>0.005186385737439222</v>
      </c>
      <c r="X51" s="5">
        <v>0.005186385737439222</v>
      </c>
      <c r="Y51" s="5">
        <v>0</v>
      </c>
      <c r="Z51" s="5">
        <v>0.07729468599033816</v>
      </c>
      <c r="AA51" s="5">
        <v>0.07729468599033816</v>
      </c>
      <c r="AB51" s="5">
        <v>0</v>
      </c>
      <c r="AC51" s="5">
        <v>0.005186385737439222</v>
      </c>
      <c r="AD51">
        <v>0</v>
      </c>
      <c r="AE51">
        <v>29</v>
      </c>
      <c r="AF51"/>
      <c r="AG51" t="str">
        <f>HYPERLINK("https://www.instagram.com/p/BxlOBb1BWUs/","https://www.instagram.com/p/BxlOBb1BWUs/")</f>
        <v>https://www.instagram.com/p/BxlOBb1BWUs/</v>
      </c>
      <c r="AH51" t="str">
        <f>HYPERLINK("https://scontent.xx.fbcdn.net/v/t51.2885-15/59733181_2685977898295111_3307032026077083349_n.jpg?_nc_cat=106&amp;_nc_oc=AQmjmolA-K6d8jAcjLD3HnWJMDonrphPMKQHAls1AQh8FmjXhoq7lJRIBs_mkzN13Xc&amp;_nc_ht=scontent.xx&amp;oh=d26477ca146ff8cd0199a1b5da58201d&amp;oe=5DB601FB","https://scontent.xx.fbcdn.net/v/t51.2885-15/59733181_2685977898295111_3307032026077083349_n.jpg?_nc_cat=106&amp;_nc_oc=AQmjmolA-K6d8jAcjLD3HnWJMDonrphPMKQHAls1AQh8FmjXhoq7lJRIBs_mkzN13Xc&amp;_nc_ht=scontent.xx&amp;oh=d26477ca146ff8cd0199a1b5da58201d&amp;oe=5DB601FB")</f>
        <v>https://scontent.xx.fbcdn.net/v/t51.2885-15/59733181_2685977898295111_3307032026077083349_n.jpg?_nc_cat=106&amp;_nc_oc=AQmjmolA-K6d8jAcjLD3HnWJMDonrphPMKQHAls1AQh8FmjXhoq7lJRIBs_mkzN13Xc&amp;_nc_ht=scontent.xx&amp;oh=d26477ca146ff8cd0199a1b5da58201d&amp;oe=5DB601FB</v>
      </c>
      <c r="AI51" t="s">
        <v>204</v>
      </c>
    </row>
    <row r="52" spans="1:35" customHeight="1" ht="57">
      <c r="A52" t="s">
        <v>286</v>
      </c>
      <c r="B52"/>
      <c r="C52" t="s">
        <v>201</v>
      </c>
      <c r="D52" t="s">
        <v>202</v>
      </c>
      <c r="E52" t="s">
        <v>284</v>
      </c>
      <c r="F52">
        <v>35</v>
      </c>
      <c r="G52">
        <v>35</v>
      </c>
      <c r="H52">
        <v>0</v>
      </c>
      <c r="I52">
        <v>0</v>
      </c>
      <c r="J52">
        <v>0</v>
      </c>
      <c r="K52">
        <v>0</v>
      </c>
      <c r="L52">
        <v>1</v>
      </c>
      <c r="M52">
        <v>238</v>
      </c>
      <c r="N52">
        <v>238</v>
      </c>
      <c r="O52">
        <v>0</v>
      </c>
      <c r="P52">
        <v>191</v>
      </c>
      <c r="Q52">
        <v>191</v>
      </c>
      <c r="R52">
        <v>0</v>
      </c>
      <c r="S52" s="5" t="s">
        <v>204</v>
      </c>
      <c r="T52" s="5">
        <v>0.06191247974068071</v>
      </c>
      <c r="U52" s="5">
        <v>0.06191247974068071</v>
      </c>
      <c r="V52" s="5">
        <v>0</v>
      </c>
      <c r="W52" s="5">
        <v>0.01166936790923825</v>
      </c>
      <c r="X52" s="5">
        <v>0.01166936790923825</v>
      </c>
      <c r="Y52" s="5">
        <v>0</v>
      </c>
      <c r="Z52" s="5">
        <v>0.1884816753926702</v>
      </c>
      <c r="AA52" s="5">
        <v>0.1884816753926702</v>
      </c>
      <c r="AB52" s="5">
        <v>0</v>
      </c>
      <c r="AC52" s="5">
        <v>0.0113452188006483</v>
      </c>
      <c r="AD52">
        <v>0</v>
      </c>
      <c r="AE52">
        <v>29</v>
      </c>
      <c r="AF52"/>
      <c r="AG52" t="str">
        <f>HYPERLINK("https://www.instagram.com/p/BxlOD1aBMOg/","https://www.instagram.com/p/BxlOD1aBMOg/")</f>
        <v>https://www.instagram.com/p/BxlOD1aBMOg/</v>
      </c>
      <c r="AH52" t="str">
        <f>HYPERLINK("https://scontent.xx.fbcdn.net/v/t51.2885-15/58626044_201609050817026_2375143034150450956_n.jpg?_nc_cat=107&amp;_nc_oc=AQmpskGOlkHU44M_kBNco43y0hj9aZoUQugFCiyjaR_54kMOS-Geol6mlsYLR7P7Ayg&amp;_nc_ht=scontent.xx&amp;oh=4da13f9c3a6bde21d2d8a80624586f11&amp;oe=5D7F2A82","https://scontent.xx.fbcdn.net/v/t51.2885-15/58626044_201609050817026_2375143034150450956_n.jpg?_nc_cat=107&amp;_nc_oc=AQmpskGOlkHU44M_kBNco43y0hj9aZoUQugFCiyjaR_54kMOS-Geol6mlsYLR7P7Ayg&amp;_nc_ht=scontent.xx&amp;oh=4da13f9c3a6bde21d2d8a80624586f11&amp;oe=5D7F2A82")</f>
        <v>https://scontent.xx.fbcdn.net/v/t51.2885-15/58626044_201609050817026_2375143034150450956_n.jpg?_nc_cat=107&amp;_nc_oc=AQmpskGOlkHU44M_kBNco43y0hj9aZoUQugFCiyjaR_54kMOS-Geol6mlsYLR7P7Ayg&amp;_nc_ht=scontent.xx&amp;oh=4da13f9c3a6bde21d2d8a80624586f11&amp;oe=5D7F2A82</v>
      </c>
      <c r="AI52" t="s">
        <v>204</v>
      </c>
    </row>
    <row r="53" spans="1:35" customHeight="1" ht="57">
      <c r="A53" t="s">
        <v>287</v>
      </c>
      <c r="B53"/>
      <c r="C53" t="s">
        <v>201</v>
      </c>
      <c r="D53" t="s">
        <v>202</v>
      </c>
      <c r="E53" t="s">
        <v>288</v>
      </c>
      <c r="F53">
        <v>25</v>
      </c>
      <c r="G53">
        <v>25</v>
      </c>
      <c r="H53">
        <v>0</v>
      </c>
      <c r="I53">
        <v>0</v>
      </c>
      <c r="J53">
        <v>0</v>
      </c>
      <c r="K53">
        <v>0</v>
      </c>
      <c r="L53">
        <v>0</v>
      </c>
      <c r="M53">
        <v>254</v>
      </c>
      <c r="N53">
        <v>254</v>
      </c>
      <c r="O53">
        <v>0</v>
      </c>
      <c r="P53">
        <v>197</v>
      </c>
      <c r="Q53">
        <v>197</v>
      </c>
      <c r="R53">
        <v>0</v>
      </c>
      <c r="S53" s="5" t="s">
        <v>204</v>
      </c>
      <c r="T53" s="5">
        <v>0.06408588158750814</v>
      </c>
      <c r="U53" s="5">
        <v>0.06408588158750814</v>
      </c>
      <c r="V53" s="5">
        <v>0</v>
      </c>
      <c r="W53" s="5">
        <v>0.008132726089785295</v>
      </c>
      <c r="X53" s="5">
        <v>0.008132726089785295</v>
      </c>
      <c r="Y53" s="5">
        <v>0</v>
      </c>
      <c r="Z53" s="5">
        <v>0.1269035532994924</v>
      </c>
      <c r="AA53" s="5">
        <v>0.1269035532994924</v>
      </c>
      <c r="AB53" s="5">
        <v>0</v>
      </c>
      <c r="AC53" s="5">
        <v>0.008132726089785295</v>
      </c>
      <c r="AD53">
        <v>0</v>
      </c>
      <c r="AE53">
        <v>28</v>
      </c>
      <c r="AF53"/>
      <c r="AG53" t="str">
        <f>HYPERLINK("https://www.instagram.com/p/BxssW5jhJJq/","https://www.instagram.com/p/BxssW5jhJJq/")</f>
        <v>https://www.instagram.com/p/BxssW5jhJJq/</v>
      </c>
      <c r="AH53" t="str">
        <f>HYPERLINK("https://scontent.xx.fbcdn.net/v/t51.2885-15/60887888_468807373927441_9108976762684913330_n.jpg?_nc_cat=105&amp;_nc_oc=AQnHXRXISi4VneoESg8yXqnM_TCjMTtRBuYQkzpySta7jwr2NSu_oA5tR_RwaVJmcZI&amp;_nc_ht=scontent.xx&amp;oh=e7cf9fcff189b530c56a6e74db4803fd&amp;oe=5DBABA95","https://scontent.xx.fbcdn.net/v/t51.2885-15/60887888_468807373927441_9108976762684913330_n.jpg?_nc_cat=105&amp;_nc_oc=AQnHXRXISi4VneoESg8yXqnM_TCjMTtRBuYQkzpySta7jwr2NSu_oA5tR_RwaVJmcZI&amp;_nc_ht=scontent.xx&amp;oh=e7cf9fcff189b530c56a6e74db4803fd&amp;oe=5DBABA95")</f>
        <v>https://scontent.xx.fbcdn.net/v/t51.2885-15/60887888_468807373927441_9108976762684913330_n.jpg?_nc_cat=105&amp;_nc_oc=AQnHXRXISi4VneoESg8yXqnM_TCjMTtRBuYQkzpySta7jwr2NSu_oA5tR_RwaVJmcZI&amp;_nc_ht=scontent.xx&amp;oh=e7cf9fcff189b530c56a6e74db4803fd&amp;oe=5DBABA95</v>
      </c>
      <c r="AI53" t="s">
        <v>204</v>
      </c>
    </row>
    <row r="54" spans="1:35" customHeight="1" ht="57">
      <c r="A54" t="s">
        <v>289</v>
      </c>
      <c r="B54"/>
      <c r="C54" t="s">
        <v>214</v>
      </c>
      <c r="D54" t="s">
        <v>202</v>
      </c>
      <c r="E54" t="s">
        <v>290</v>
      </c>
      <c r="F54">
        <v>30</v>
      </c>
      <c r="G54">
        <v>30</v>
      </c>
      <c r="H54">
        <v>0</v>
      </c>
      <c r="I54">
        <v>0</v>
      </c>
      <c r="J54">
        <v>0</v>
      </c>
      <c r="K54">
        <v>0</v>
      </c>
      <c r="L54">
        <v>0</v>
      </c>
      <c r="M54">
        <v>301</v>
      </c>
      <c r="N54">
        <v>301</v>
      </c>
      <c r="O54">
        <v>0</v>
      </c>
      <c r="P54">
        <v>238</v>
      </c>
      <c r="Q54">
        <v>238</v>
      </c>
      <c r="R54">
        <v>0</v>
      </c>
      <c r="S54" s="5">
        <v>56</v>
      </c>
      <c r="T54" s="5">
        <v>0.07734806629834254</v>
      </c>
      <c r="U54" s="5">
        <v>0.07734806629834254</v>
      </c>
      <c r="V54" s="5">
        <v>0</v>
      </c>
      <c r="W54" s="5">
        <v>0.009749756256093598</v>
      </c>
      <c r="X54" s="5">
        <v>0.009749756256093598</v>
      </c>
      <c r="Y54" s="5">
        <v>0</v>
      </c>
      <c r="Z54" s="5">
        <v>0.1260504201680672</v>
      </c>
      <c r="AA54" s="5">
        <v>0.1260504201680672</v>
      </c>
      <c r="AB54" s="5">
        <v>0</v>
      </c>
      <c r="AC54" s="5">
        <v>0.009749756256093598</v>
      </c>
      <c r="AD54">
        <v>0</v>
      </c>
      <c r="AE54">
        <v>28</v>
      </c>
      <c r="AF54"/>
      <c r="AG54" t="str">
        <f>HYPERLINK("https://www.instagram.com/p/BxvFMF_lMQE/","https://www.instagram.com/p/BxvFMF_lMQE/")</f>
        <v>https://www.instagram.com/p/BxvFMF_lMQE/</v>
      </c>
      <c r="AH54" t="str">
        <f>HYPERLINK("https://scontent.xx.fbcdn.net/v/t51.2885-15/60085986_369117780383701_6613223290030784276_n.jpg?_nc_cat=104&amp;_nc_oc=AQm38np7qJ8QOPiQ5n9dNdHqEWYcezQ9B3HX51f9ivogvhak-WGeCAwVuJbeW8KGBI0&amp;_nc_ht=scontent.xx&amp;oh=04a289f33062f5cd2c3e46302e203ae0&amp;oe=5D822F9A","https://scontent.xx.fbcdn.net/v/t51.2885-15/60085986_369117780383701_6613223290030784276_n.jpg?_nc_cat=104&amp;_nc_oc=AQm38np7qJ8QOPiQ5n9dNdHqEWYcezQ9B3HX51f9ivogvhak-WGeCAwVuJbeW8KGBI0&amp;_nc_ht=scontent.xx&amp;oh=04a289f33062f5cd2c3e46302e203ae0&amp;oe=5D822F9A")</f>
        <v>https://scontent.xx.fbcdn.net/v/t51.2885-15/60085986_369117780383701_6613223290030784276_n.jpg?_nc_cat=104&amp;_nc_oc=AQm38np7qJ8QOPiQ5n9dNdHqEWYcezQ9B3HX51f9ivogvhak-WGeCAwVuJbeW8KGBI0&amp;_nc_ht=scontent.xx&amp;oh=04a289f33062f5cd2c3e46302e203ae0&amp;oe=5D822F9A</v>
      </c>
      <c r="AI54" t="s">
        <v>204</v>
      </c>
    </row>
    <row r="55" spans="1:35" customHeight="1" ht="57">
      <c r="A55" t="s">
        <v>291</v>
      </c>
      <c r="B55"/>
      <c r="C55" t="s">
        <v>214</v>
      </c>
      <c r="D55" t="s">
        <v>202</v>
      </c>
      <c r="E55" t="s">
        <v>292</v>
      </c>
      <c r="F55">
        <v>38</v>
      </c>
      <c r="G55">
        <v>38</v>
      </c>
      <c r="H55">
        <v>0</v>
      </c>
      <c r="I55">
        <v>0</v>
      </c>
      <c r="J55">
        <v>0</v>
      </c>
      <c r="K55">
        <v>0</v>
      </c>
      <c r="L55">
        <v>1</v>
      </c>
      <c r="M55">
        <v>372</v>
      </c>
      <c r="N55">
        <v>372</v>
      </c>
      <c r="O55">
        <v>0</v>
      </c>
      <c r="P55">
        <v>285</v>
      </c>
      <c r="Q55">
        <v>285</v>
      </c>
      <c r="R55">
        <v>0</v>
      </c>
      <c r="S55" s="5">
        <v>77</v>
      </c>
      <c r="T55" s="5">
        <v>0.09193548387096774</v>
      </c>
      <c r="U55" s="5">
        <v>0.09193548387096774</v>
      </c>
      <c r="V55" s="5">
        <v>0</v>
      </c>
      <c r="W55" s="5">
        <v>0.01258064516129032</v>
      </c>
      <c r="X55" s="5">
        <v>0.01258064516129032</v>
      </c>
      <c r="Y55" s="5">
        <v>0</v>
      </c>
      <c r="Z55" s="5">
        <v>0.1368421052631579</v>
      </c>
      <c r="AA55" s="5">
        <v>0.1368421052631579</v>
      </c>
      <c r="AB55" s="5">
        <v>0</v>
      </c>
      <c r="AC55" s="5">
        <v>0.01225806451612903</v>
      </c>
      <c r="AD55">
        <v>0</v>
      </c>
      <c r="AE55">
        <v>29</v>
      </c>
      <c r="AF55"/>
      <c r="AG55" t="str">
        <f>HYPERLINK("https://www.instagram.com/p/Bx0dde3hOIq/","https://www.instagram.com/p/Bx0dde3hOIq/")</f>
        <v>https://www.instagram.com/p/Bx0dde3hOIq/</v>
      </c>
      <c r="AH55" t="str">
        <f>HYPERLINK("https://scontent.xx.fbcdn.net/v/t51.2885-15/61226225_406498003532882_5788855329112661604_n.jpg?_nc_cat=105&amp;_nc_oc=AQlAWZgKhiBucf9Q3BYXwF-1fhABbTXqHjf4xWbz1ZNYAfLgv4MUFeyZwtJE7JhAWKI&amp;_nc_ht=scontent.xx&amp;oh=685e71307381f6eb14b50d31e4c755eb&amp;oe=5DB5D82F","https://scontent.xx.fbcdn.net/v/t51.2885-15/61226225_406498003532882_5788855329112661604_n.jpg?_nc_cat=105&amp;_nc_oc=AQlAWZgKhiBucf9Q3BYXwF-1fhABbTXqHjf4xWbz1ZNYAfLgv4MUFeyZwtJE7JhAWKI&amp;_nc_ht=scontent.xx&amp;oh=685e71307381f6eb14b50d31e4c755eb&amp;oe=5DB5D82F")</f>
        <v>https://scontent.xx.fbcdn.net/v/t51.2885-15/61226225_406498003532882_5788855329112661604_n.jpg?_nc_cat=105&amp;_nc_oc=AQlAWZgKhiBucf9Q3BYXwF-1fhABbTXqHjf4xWbz1ZNYAfLgv4MUFeyZwtJE7JhAWKI&amp;_nc_ht=scontent.xx&amp;oh=685e71307381f6eb14b50d31e4c755eb&amp;oe=5DB5D82F</v>
      </c>
      <c r="AI55" t="s">
        <v>204</v>
      </c>
    </row>
    <row r="56" spans="1:35" customHeight="1" ht="57">
      <c r="A56" t="s">
        <v>293</v>
      </c>
      <c r="B56"/>
      <c r="C56" t="s">
        <v>201</v>
      </c>
      <c r="D56" t="s">
        <v>202</v>
      </c>
      <c r="E56" t="s">
        <v>294</v>
      </c>
      <c r="F56">
        <v>21</v>
      </c>
      <c r="G56">
        <v>21</v>
      </c>
      <c r="H56">
        <v>0</v>
      </c>
      <c r="I56">
        <v>0</v>
      </c>
      <c r="J56">
        <v>0</v>
      </c>
      <c r="K56">
        <v>0</v>
      </c>
      <c r="L56">
        <v>1</v>
      </c>
      <c r="M56">
        <v>350</v>
      </c>
      <c r="N56">
        <v>350</v>
      </c>
      <c r="O56">
        <v>0</v>
      </c>
      <c r="P56">
        <v>293</v>
      </c>
      <c r="Q56">
        <v>293</v>
      </c>
      <c r="R56">
        <v>0</v>
      </c>
      <c r="S56" s="5" t="s">
        <v>204</v>
      </c>
      <c r="T56" s="5">
        <v>0.09454662794449822</v>
      </c>
      <c r="U56" s="5">
        <v>0.09454662794449822</v>
      </c>
      <c r="V56" s="5">
        <v>0</v>
      </c>
      <c r="W56" s="5">
        <v>0.007099064214262664</v>
      </c>
      <c r="X56" s="5">
        <v>0.007099064214262664</v>
      </c>
      <c r="Y56" s="5">
        <v>0</v>
      </c>
      <c r="Z56" s="5">
        <v>0.0750853242320819</v>
      </c>
      <c r="AA56" s="5">
        <v>0.0750853242320819</v>
      </c>
      <c r="AB56" s="5">
        <v>0</v>
      </c>
      <c r="AC56" s="5">
        <v>0.006776379477250726</v>
      </c>
      <c r="AD56">
        <v>0</v>
      </c>
      <c r="AE56">
        <v>29</v>
      </c>
      <c r="AF56"/>
      <c r="AG56" t="str">
        <f>HYPERLINK("https://www.instagram.com/p/Bx-hl2slhAU/","https://www.instagram.com/p/Bx-hl2slhAU/")</f>
        <v>https://www.instagram.com/p/Bx-hl2slhAU/</v>
      </c>
      <c r="AH56" t="str">
        <f>HYPERLINK("https://scontent.xx.fbcdn.net/v/t51.2885-15/60307149_449174522308370_5333184186948385049_n.jpg?_nc_cat=109&amp;_nc_oc=AQn0x4f8Xd9YPtkDN9wVWgToG5CxIv1k9meaQISe8wGesaxPyMrWYmEy_HzyCBRQDPM&amp;_nc_ht=scontent.xx&amp;oh=be5e2c333044bc7dc585f43d153086b7&amp;oe=5D84FA84","https://scontent.xx.fbcdn.net/v/t51.2885-15/60307149_449174522308370_5333184186948385049_n.jpg?_nc_cat=109&amp;_nc_oc=AQn0x4f8Xd9YPtkDN9wVWgToG5CxIv1k9meaQISe8wGesaxPyMrWYmEy_HzyCBRQDPM&amp;_nc_ht=scontent.xx&amp;oh=be5e2c333044bc7dc585f43d153086b7&amp;oe=5D84FA84")</f>
        <v>https://scontent.xx.fbcdn.net/v/t51.2885-15/60307149_449174522308370_5333184186948385049_n.jpg?_nc_cat=109&amp;_nc_oc=AQn0x4f8Xd9YPtkDN9wVWgToG5CxIv1k9meaQISe8wGesaxPyMrWYmEy_HzyCBRQDPM&amp;_nc_ht=scontent.xx&amp;oh=be5e2c333044bc7dc585f43d153086b7&amp;oe=5D84FA84</v>
      </c>
      <c r="AI56" t="s">
        <v>204</v>
      </c>
    </row>
    <row r="57" spans="1:35" customHeight="1" ht="57">
      <c r="A57" t="s">
        <v>295</v>
      </c>
      <c r="B57"/>
      <c r="C57" t="s">
        <v>214</v>
      </c>
      <c r="D57" t="s">
        <v>202</v>
      </c>
      <c r="E57" t="s">
        <v>296</v>
      </c>
      <c r="F57">
        <v>14</v>
      </c>
      <c r="G57">
        <v>14</v>
      </c>
      <c r="H57">
        <v>0</v>
      </c>
      <c r="I57">
        <v>1</v>
      </c>
      <c r="J57">
        <v>1</v>
      </c>
      <c r="K57">
        <v>0</v>
      </c>
      <c r="L57">
        <v>0</v>
      </c>
      <c r="M57">
        <v>319</v>
      </c>
      <c r="N57">
        <v>319</v>
      </c>
      <c r="O57">
        <v>0</v>
      </c>
      <c r="P57">
        <v>267</v>
      </c>
      <c r="Q57">
        <v>267</v>
      </c>
      <c r="R57">
        <v>0</v>
      </c>
      <c r="S57" s="5">
        <v>41</v>
      </c>
      <c r="T57" s="5">
        <v>0.08615682478218782</v>
      </c>
      <c r="U57" s="5">
        <v>0.08615682478218782</v>
      </c>
      <c r="V57" s="5">
        <v>0</v>
      </c>
      <c r="W57" s="5">
        <v>0.00484027105517909</v>
      </c>
      <c r="X57" s="5">
        <v>0.00484027105517909</v>
      </c>
      <c r="Y57" s="5">
        <v>0</v>
      </c>
      <c r="Z57" s="5">
        <v>0.05617977528089888</v>
      </c>
      <c r="AA57" s="5">
        <v>0.05617977528089888</v>
      </c>
      <c r="AB57" s="5">
        <v>0</v>
      </c>
      <c r="AC57" s="5">
        <v>0.004517586318167151</v>
      </c>
      <c r="AD57">
        <v>0.0003226847370119394</v>
      </c>
      <c r="AE57">
        <v>0</v>
      </c>
      <c r="AF57"/>
      <c r="AG57" t="str">
        <f>HYPERLINK("https://www.instagram.com/p/Bx-rv6phW6u/","https://www.instagram.com/p/Bx-rv6phW6u/")</f>
        <v>https://www.instagram.com/p/Bx-rv6phW6u/</v>
      </c>
      <c r="AH57" t="str">
        <f>HYPERLINK("https://scontent.xx.fbcdn.net/v/t51.2885-15/61198781_2763106387092929_8788446789076818731_n.jpg?_nc_cat=105&amp;_nc_oc=AQlR-itWW74rvkZSfAw65qF48F8GmtlD7Vdz8e8jKxw7IoTis94quFCM79Lqfnspftc&amp;_nc_ht=scontent.xx&amp;oh=7ebc0ea0926bc4431c1071ca6bed6569&amp;oe=5D837B98","https://scontent.xx.fbcdn.net/v/t51.2885-15/61198781_2763106387092929_8788446789076818731_n.jpg?_nc_cat=105&amp;_nc_oc=AQlR-itWW74rvkZSfAw65qF48F8GmtlD7Vdz8e8jKxw7IoTis94quFCM79Lqfnspftc&amp;_nc_ht=scontent.xx&amp;oh=7ebc0ea0926bc4431c1071ca6bed6569&amp;oe=5D837B98")</f>
        <v>https://scontent.xx.fbcdn.net/v/t51.2885-15/61198781_2763106387092929_8788446789076818731_n.jpg?_nc_cat=105&amp;_nc_oc=AQlR-itWW74rvkZSfAw65qF48F8GmtlD7Vdz8e8jKxw7IoTis94quFCM79Lqfnspftc&amp;_nc_ht=scontent.xx&amp;oh=7ebc0ea0926bc4431c1071ca6bed6569&amp;oe=5D837B98</v>
      </c>
      <c r="AI57" t="s">
        <v>204</v>
      </c>
    </row>
    <row r="58" spans="1:35" customHeight="1" ht="57">
      <c r="A58" t="s">
        <v>297</v>
      </c>
      <c r="B58"/>
      <c r="C58" t="s">
        <v>214</v>
      </c>
      <c r="D58" t="s">
        <v>202</v>
      </c>
      <c r="E58" t="s">
        <v>298</v>
      </c>
      <c r="F58">
        <v>22</v>
      </c>
      <c r="G58">
        <v>22</v>
      </c>
      <c r="H58">
        <v>0</v>
      </c>
      <c r="I58">
        <v>1</v>
      </c>
      <c r="J58">
        <v>1</v>
      </c>
      <c r="K58">
        <v>0</v>
      </c>
      <c r="L58">
        <v>0</v>
      </c>
      <c r="M58">
        <v>393</v>
      </c>
      <c r="N58">
        <v>393</v>
      </c>
      <c r="O58">
        <v>0</v>
      </c>
      <c r="P58">
        <v>310</v>
      </c>
      <c r="Q58">
        <v>310</v>
      </c>
      <c r="R58">
        <v>0</v>
      </c>
      <c r="S58" s="5">
        <v>79</v>
      </c>
      <c r="T58" s="5">
        <v>0.1000968679367129</v>
      </c>
      <c r="U58" s="5">
        <v>0.1000968679367129</v>
      </c>
      <c r="V58" s="5">
        <v>0</v>
      </c>
      <c r="W58" s="5">
        <v>0.007426541814659348</v>
      </c>
      <c r="X58" s="5">
        <v>0.007426541814659348</v>
      </c>
      <c r="Y58" s="5">
        <v>0</v>
      </c>
      <c r="Z58" s="5">
        <v>0.07419354838709677</v>
      </c>
      <c r="AA58" s="5">
        <v>0.07419354838709677</v>
      </c>
      <c r="AB58" s="5">
        <v>0</v>
      </c>
      <c r="AC58" s="5">
        <v>0.007103648692282855</v>
      </c>
      <c r="AD58">
        <v>0.0003228931223764934</v>
      </c>
      <c r="AE58">
        <v>0</v>
      </c>
      <c r="AF58"/>
      <c r="AG58" t="str">
        <f>HYPERLINK("https://www.instagram.com/p/ByQkCZnhnHt/","https://www.instagram.com/p/ByQkCZnhnHt/")</f>
        <v>https://www.instagram.com/p/ByQkCZnhnHt/</v>
      </c>
      <c r="AH58" t="str">
        <f>HYPERLINK("https://scontent.xx.fbcdn.net/v/t51.2885-15/60559136_305820783687468_7704039327222535030_n.jpg?_nc_cat=107&amp;_nc_oc=AQkyp-SlpRWLwg9l8ySFaHDuDhl_KjoyXOcRKstv12FLGJRlhBJZGMd-1s4abvbXgO0&amp;_nc_ht=scontent.xx&amp;oh=b711e9ebaa6ad767d2dfddfb54d0e1ab&amp;oe=5DBDDC47","https://scontent.xx.fbcdn.net/v/t51.2885-15/60559136_305820783687468_7704039327222535030_n.jpg?_nc_cat=107&amp;_nc_oc=AQkyp-SlpRWLwg9l8ySFaHDuDhl_KjoyXOcRKstv12FLGJRlhBJZGMd-1s4abvbXgO0&amp;_nc_ht=scontent.xx&amp;oh=b711e9ebaa6ad767d2dfddfb54d0e1ab&amp;oe=5DBDDC47")</f>
        <v>https://scontent.xx.fbcdn.net/v/t51.2885-15/60559136_305820783687468_7704039327222535030_n.jpg?_nc_cat=107&amp;_nc_oc=AQkyp-SlpRWLwg9l8ySFaHDuDhl_KjoyXOcRKstv12FLGJRlhBJZGMd-1s4abvbXgO0&amp;_nc_ht=scontent.xx&amp;oh=b711e9ebaa6ad767d2dfddfb54d0e1ab&amp;oe=5DBDDC47</v>
      </c>
      <c r="AI58" t="s">
        <v>204</v>
      </c>
    </row>
    <row r="59" spans="1:35" customHeight="1" ht="57">
      <c r="A59" t="s">
        <v>299</v>
      </c>
      <c r="B59"/>
      <c r="C59" t="s">
        <v>201</v>
      </c>
      <c r="D59" t="s">
        <v>202</v>
      </c>
      <c r="E59" t="s">
        <v>300</v>
      </c>
      <c r="F59">
        <v>25</v>
      </c>
      <c r="G59">
        <v>25</v>
      </c>
      <c r="H59">
        <v>0</v>
      </c>
      <c r="I59">
        <v>0</v>
      </c>
      <c r="J59">
        <v>0</v>
      </c>
      <c r="K59">
        <v>0</v>
      </c>
      <c r="L59">
        <v>0</v>
      </c>
      <c r="M59">
        <v>296</v>
      </c>
      <c r="N59">
        <v>296</v>
      </c>
      <c r="O59">
        <v>0</v>
      </c>
      <c r="P59">
        <v>224</v>
      </c>
      <c r="Q59">
        <v>224</v>
      </c>
      <c r="R59">
        <v>0</v>
      </c>
      <c r="S59" s="5" t="s">
        <v>204</v>
      </c>
      <c r="T59" s="5">
        <v>0.07230471271788251</v>
      </c>
      <c r="U59" s="5">
        <v>0.07230471271788251</v>
      </c>
      <c r="V59" s="5">
        <v>0</v>
      </c>
      <c r="W59" s="5">
        <v>0.008069722401549387</v>
      </c>
      <c r="X59" s="5">
        <v>0.008069722401549387</v>
      </c>
      <c r="Y59" s="5">
        <v>0</v>
      </c>
      <c r="Z59" s="5">
        <v>0.1116071428571429</v>
      </c>
      <c r="AA59" s="5">
        <v>0.1116071428571429</v>
      </c>
      <c r="AB59" s="5">
        <v>0</v>
      </c>
      <c r="AC59" s="5">
        <v>0.008069722401549385</v>
      </c>
      <c r="AD59">
        <v>0</v>
      </c>
      <c r="AE59">
        <v>29</v>
      </c>
      <c r="AF59"/>
      <c r="AG59" t="str">
        <f>HYPERLINK("https://www.instagram.com/p/ByTnStThoZ9/","https://www.instagram.com/p/ByTnStThoZ9/")</f>
        <v>https://www.instagram.com/p/ByTnStThoZ9/</v>
      </c>
      <c r="AH59" t="str">
        <f>HYPERLINK("https://scontent.xx.fbcdn.net/v/t51.2885-15/60997196_592359751253093_3065098211252514869_n.jpg?_nc_cat=106&amp;_nc_oc=AQk5hWoGJF-JyaT7DnLB9vw-pnzLdCNOH8Fb10X9JGZ0qm01TweoBklPN2c2d5IgQno&amp;_nc_ht=scontent.xx&amp;oh=ebf1b7c3b446c8ce4b42cf3554f201a4&amp;oe=5DC147F7","https://scontent.xx.fbcdn.net/v/t51.2885-15/60997196_592359751253093_3065098211252514869_n.jpg?_nc_cat=106&amp;_nc_oc=AQk5hWoGJF-JyaT7DnLB9vw-pnzLdCNOH8Fb10X9JGZ0qm01TweoBklPN2c2d5IgQno&amp;_nc_ht=scontent.xx&amp;oh=ebf1b7c3b446c8ce4b42cf3554f201a4&amp;oe=5DC147F7")</f>
        <v>https://scontent.xx.fbcdn.net/v/t51.2885-15/60997196_592359751253093_3065098211252514869_n.jpg?_nc_cat=106&amp;_nc_oc=AQk5hWoGJF-JyaT7DnLB9vw-pnzLdCNOH8Fb10X9JGZ0qm01TweoBklPN2c2d5IgQno&amp;_nc_ht=scontent.xx&amp;oh=ebf1b7c3b446c8ce4b42cf3554f201a4&amp;oe=5DC147F7</v>
      </c>
      <c r="AI59" t="s">
        <v>204</v>
      </c>
    </row>
    <row r="60" spans="1:35" customHeight="1" ht="57">
      <c r="A60" t="s">
        <v>301</v>
      </c>
      <c r="B60"/>
      <c r="C60" t="s">
        <v>214</v>
      </c>
      <c r="D60" t="s">
        <v>202</v>
      </c>
      <c r="E60" t="s">
        <v>302</v>
      </c>
      <c r="F60">
        <v>27</v>
      </c>
      <c r="G60">
        <v>27</v>
      </c>
      <c r="H60">
        <v>0</v>
      </c>
      <c r="I60">
        <v>1</v>
      </c>
      <c r="J60">
        <v>1</v>
      </c>
      <c r="K60">
        <v>0</v>
      </c>
      <c r="L60">
        <v>0</v>
      </c>
      <c r="M60">
        <v>548</v>
      </c>
      <c r="N60">
        <v>548</v>
      </c>
      <c r="O60">
        <v>0</v>
      </c>
      <c r="P60">
        <v>484</v>
      </c>
      <c r="Q60">
        <v>484</v>
      </c>
      <c r="R60">
        <v>0</v>
      </c>
      <c r="S60" s="5">
        <v>106</v>
      </c>
      <c r="T60" s="5">
        <v>0.1560786842953886</v>
      </c>
      <c r="U60" s="5">
        <v>0.1560786842953886</v>
      </c>
      <c r="V60" s="5">
        <v>0</v>
      </c>
      <c r="W60" s="5">
        <v>0.009029345372460496</v>
      </c>
      <c r="X60" s="5">
        <v>0.009029345372460496</v>
      </c>
      <c r="Y60" s="5">
        <v>0</v>
      </c>
      <c r="Z60" s="5">
        <v>0.05785123966942149</v>
      </c>
      <c r="AA60" s="5">
        <v>0.05785123966942149</v>
      </c>
      <c r="AB60" s="5">
        <v>0</v>
      </c>
      <c r="AC60" s="5">
        <v>0.008706868752015479</v>
      </c>
      <c r="AD60">
        <v>0.0003224766204450177</v>
      </c>
      <c r="AE60">
        <v>27</v>
      </c>
      <c r="AF60"/>
      <c r="AG60" t="str">
        <f>HYPERLINK("https://www.instagram.com/p/ByWOkuBB9VD/","https://www.instagram.com/p/ByWOkuBB9VD/")</f>
        <v>https://www.instagram.com/p/ByWOkuBB9VD/</v>
      </c>
      <c r="AH60" t="str">
        <f>HYPERLINK("https://scontent.xx.fbcdn.net/v/t51.2885-15/60983463_372076253417024_3896660430855500862_n.jpg?_nc_cat=108&amp;_nc_oc=AQnMyP3h-pfKmPkJ2f85e7hseMyqrBwLsSqo2tO9bn_IuhGqEVaT7TW_6Kr35u8BGYw&amp;_nc_ht=scontent.xx&amp;oh=d7df7b3a8e9673859eb3b3ebe5f0d67c&amp;oe=5D7F59EB","https://scontent.xx.fbcdn.net/v/t51.2885-15/60983463_372076253417024_3896660430855500862_n.jpg?_nc_cat=108&amp;_nc_oc=AQnMyP3h-pfKmPkJ2f85e7hseMyqrBwLsSqo2tO9bn_IuhGqEVaT7TW_6Kr35u8BGYw&amp;_nc_ht=scontent.xx&amp;oh=d7df7b3a8e9673859eb3b3ebe5f0d67c&amp;oe=5D7F59EB")</f>
        <v>https://scontent.xx.fbcdn.net/v/t51.2885-15/60983463_372076253417024_3896660430855500862_n.jpg?_nc_cat=108&amp;_nc_oc=AQnMyP3h-pfKmPkJ2f85e7hseMyqrBwLsSqo2tO9bn_IuhGqEVaT7TW_6Kr35u8BGYw&amp;_nc_ht=scontent.xx&amp;oh=d7df7b3a8e9673859eb3b3ebe5f0d67c&amp;oe=5D7F59EB</v>
      </c>
      <c r="AI60" t="s">
        <v>204</v>
      </c>
    </row>
    <row r="61" spans="1:35" customHeight="1" ht="57">
      <c r="A61" t="s">
        <v>303</v>
      </c>
      <c r="B61"/>
      <c r="C61" t="s">
        <v>201</v>
      </c>
      <c r="D61" t="s">
        <v>202</v>
      </c>
      <c r="E61" t="s">
        <v>304</v>
      </c>
      <c r="F61">
        <v>11</v>
      </c>
      <c r="G61">
        <v>11</v>
      </c>
      <c r="H61">
        <v>0</v>
      </c>
      <c r="I61">
        <v>0</v>
      </c>
      <c r="J61">
        <v>0</v>
      </c>
      <c r="K61">
        <v>0</v>
      </c>
      <c r="L61">
        <v>0</v>
      </c>
      <c r="M61">
        <v>247</v>
      </c>
      <c r="N61">
        <v>247</v>
      </c>
      <c r="O61">
        <v>0</v>
      </c>
      <c r="P61">
        <v>195</v>
      </c>
      <c r="Q61">
        <v>195</v>
      </c>
      <c r="R61">
        <v>0</v>
      </c>
      <c r="S61" s="5" t="s">
        <v>204</v>
      </c>
      <c r="T61" s="5">
        <v>0.06278171281390857</v>
      </c>
      <c r="U61" s="5">
        <v>0.06278171281390857</v>
      </c>
      <c r="V61" s="5">
        <v>0</v>
      </c>
      <c r="W61" s="5">
        <v>0.003541532517707663</v>
      </c>
      <c r="X61" s="5">
        <v>0.003541532517707663</v>
      </c>
      <c r="Y61" s="5">
        <v>0</v>
      </c>
      <c r="Z61" s="5">
        <v>0.05641025641025641</v>
      </c>
      <c r="AA61" s="5">
        <v>0.05641025641025641</v>
      </c>
      <c r="AB61" s="5">
        <v>0</v>
      </c>
      <c r="AC61" s="5">
        <v>0.003541532517707663</v>
      </c>
      <c r="AD61">
        <v>0</v>
      </c>
      <c r="AE61">
        <v>24</v>
      </c>
      <c r="AF61"/>
      <c r="AG61" t="str">
        <f>HYPERLINK("https://www.instagram.com/p/ByY1x7chS4f/","https://www.instagram.com/p/ByY1x7chS4f/")</f>
        <v>https://www.instagram.com/p/ByY1x7chS4f/</v>
      </c>
      <c r="AH61" t="str">
        <f>HYPERLINK("https://scontent.xx.fbcdn.net/v/t51.2885-15/61317804_380377432824254_3754087700434905513_n.jpg?_nc_cat=110&amp;_nc_oc=AQlKnLM60ebkFnKNfczoYy7wLeNDXe_ur_jv8RgmppIL5tJHY28TRAPjSRdl9wGdtYo&amp;_nc_ht=scontent.xx&amp;oh=a93ef7e4020bdcc139734bff435a7acc&amp;oe=5DBA22B1","https://scontent.xx.fbcdn.net/v/t51.2885-15/61317804_380377432824254_3754087700434905513_n.jpg?_nc_cat=110&amp;_nc_oc=AQlKnLM60ebkFnKNfczoYy7wLeNDXe_ur_jv8RgmppIL5tJHY28TRAPjSRdl9wGdtYo&amp;_nc_ht=scontent.xx&amp;oh=a93ef7e4020bdcc139734bff435a7acc&amp;oe=5DBA22B1")</f>
        <v>https://scontent.xx.fbcdn.net/v/t51.2885-15/61317804_380377432824254_3754087700434905513_n.jpg?_nc_cat=110&amp;_nc_oc=AQlKnLM60ebkFnKNfczoYy7wLeNDXe_ur_jv8RgmppIL5tJHY28TRAPjSRdl9wGdtYo&amp;_nc_ht=scontent.xx&amp;oh=a93ef7e4020bdcc139734bff435a7acc&amp;oe=5DBA22B1</v>
      </c>
      <c r="AI61" t="s">
        <v>204</v>
      </c>
    </row>
    <row r="62" spans="1:35" customHeight="1" ht="57">
      <c r="A62" t="s">
        <v>305</v>
      </c>
      <c r="B62"/>
      <c r="C62" t="s">
        <v>201</v>
      </c>
      <c r="D62" t="s">
        <v>202</v>
      </c>
      <c r="E62" t="s">
        <v>304</v>
      </c>
      <c r="F62">
        <v>11</v>
      </c>
      <c r="G62">
        <v>11</v>
      </c>
      <c r="H62">
        <v>0</v>
      </c>
      <c r="I62">
        <v>0</v>
      </c>
      <c r="J62">
        <v>0</v>
      </c>
      <c r="K62">
        <v>0</v>
      </c>
      <c r="L62">
        <v>0</v>
      </c>
      <c r="M62">
        <v>261</v>
      </c>
      <c r="N62">
        <v>261</v>
      </c>
      <c r="O62">
        <v>0</v>
      </c>
      <c r="P62">
        <v>192</v>
      </c>
      <c r="Q62">
        <v>192</v>
      </c>
      <c r="R62">
        <v>0</v>
      </c>
      <c r="S62" s="5" t="s">
        <v>204</v>
      </c>
      <c r="T62" s="5">
        <v>0.0618158403090792</v>
      </c>
      <c r="U62" s="5">
        <v>0.0618158403090792</v>
      </c>
      <c r="V62" s="5">
        <v>0</v>
      </c>
      <c r="W62" s="5">
        <v>0.003541532517707663</v>
      </c>
      <c r="X62" s="5">
        <v>0.003541532517707663</v>
      </c>
      <c r="Y62" s="5">
        <v>0</v>
      </c>
      <c r="Z62" s="5">
        <v>0.05729166666666667</v>
      </c>
      <c r="AA62" s="5">
        <v>0.05729166666666667</v>
      </c>
      <c r="AB62" s="5">
        <v>0</v>
      </c>
      <c r="AC62" s="5">
        <v>0.003541532517707663</v>
      </c>
      <c r="AD62">
        <v>0</v>
      </c>
      <c r="AE62">
        <v>24</v>
      </c>
      <c r="AF62"/>
      <c r="AG62" t="str">
        <f>HYPERLINK("https://www.instagram.com/p/ByY11_HB-jR/","https://www.instagram.com/p/ByY11_HB-jR/")</f>
        <v>https://www.instagram.com/p/ByY11_HB-jR/</v>
      </c>
      <c r="AH62" t="str">
        <f>HYPERLINK("https://scontent.xx.fbcdn.net/v/t51.2885-15/61902348_2425078164392928_8243779561274443773_n.jpg?_nc_cat=101&amp;_nc_oc=AQkPKblwPxfDo6NDc5mrgmEzfqRK39GovTdjn7iM-eSG7CmTL61OE6-YJ1JxyiHRhv8&amp;_nc_ht=scontent.xx&amp;oh=46b48d0db8f5b73ef658dcdce97f5d28&amp;oe=5DACD2A6","https://scontent.xx.fbcdn.net/v/t51.2885-15/61902348_2425078164392928_8243779561274443773_n.jpg?_nc_cat=101&amp;_nc_oc=AQkPKblwPxfDo6NDc5mrgmEzfqRK39GovTdjn7iM-eSG7CmTL61OE6-YJ1JxyiHRhv8&amp;_nc_ht=scontent.xx&amp;oh=46b48d0db8f5b73ef658dcdce97f5d28&amp;oe=5DACD2A6")</f>
        <v>https://scontent.xx.fbcdn.net/v/t51.2885-15/61902348_2425078164392928_8243779561274443773_n.jpg?_nc_cat=101&amp;_nc_oc=AQkPKblwPxfDo6NDc5mrgmEzfqRK39GovTdjn7iM-eSG7CmTL61OE6-YJ1JxyiHRhv8&amp;_nc_ht=scontent.xx&amp;oh=46b48d0db8f5b73ef658dcdce97f5d28&amp;oe=5DACD2A6</v>
      </c>
      <c r="AI62" t="s">
        <v>204</v>
      </c>
    </row>
    <row r="63" spans="1:35" customHeight="1" ht="57">
      <c r="A63" t="s">
        <v>306</v>
      </c>
      <c r="B63"/>
      <c r="C63" t="s">
        <v>201</v>
      </c>
      <c r="D63" t="s">
        <v>202</v>
      </c>
      <c r="E63" t="s">
        <v>304</v>
      </c>
      <c r="F63">
        <v>15</v>
      </c>
      <c r="G63">
        <v>15</v>
      </c>
      <c r="H63">
        <v>0</v>
      </c>
      <c r="I63">
        <v>2</v>
      </c>
      <c r="J63">
        <v>2</v>
      </c>
      <c r="K63">
        <v>0</v>
      </c>
      <c r="L63">
        <v>0</v>
      </c>
      <c r="M63">
        <v>208</v>
      </c>
      <c r="N63">
        <v>208</v>
      </c>
      <c r="O63">
        <v>0</v>
      </c>
      <c r="P63">
        <v>168</v>
      </c>
      <c r="Q63">
        <v>168</v>
      </c>
      <c r="R63">
        <v>0</v>
      </c>
      <c r="S63" s="5" t="s">
        <v>204</v>
      </c>
      <c r="T63" s="5">
        <v>0.05408886027044432</v>
      </c>
      <c r="U63" s="5">
        <v>0.05408886027044432</v>
      </c>
      <c r="V63" s="5">
        <v>0</v>
      </c>
      <c r="W63" s="5">
        <v>0.005473277527366388</v>
      </c>
      <c r="X63" s="5">
        <v>0.005473277527366388</v>
      </c>
      <c r="Y63" s="5">
        <v>0</v>
      </c>
      <c r="Z63" s="5">
        <v>0.1011904761904762</v>
      </c>
      <c r="AA63" s="5">
        <v>0.1011904761904762</v>
      </c>
      <c r="AB63" s="5">
        <v>0</v>
      </c>
      <c r="AC63" s="5">
        <v>0.004829362524146812</v>
      </c>
      <c r="AD63">
        <v>0.0006439150032195751</v>
      </c>
      <c r="AE63">
        <v>24</v>
      </c>
      <c r="AF63"/>
      <c r="AG63" t="str">
        <f>HYPERLINK("https://www.instagram.com/p/ByY14wEBjIP/","https://www.instagram.com/p/ByY14wEBjIP/")</f>
        <v>https://www.instagram.com/p/ByY14wEBjIP/</v>
      </c>
      <c r="AH63" t="str">
        <f>HYPERLINK("https://scontent.xx.fbcdn.net/v/t51.2885-15/61476897_2383039918648590_3869215016683798715_n.jpg?_nc_cat=110&amp;_nc_oc=AQkaCoKGfFgWUJvmfL4TNwoeOM36TVumPYuqeQp6_V13p4s_Wv1k8C8y8PEBuJBBGQw&amp;_nc_ht=scontent.xx&amp;oh=942ae9aba4e10a55d3ddd0b8f4ecbed1&amp;oe=5DC2BD0E","https://scontent.xx.fbcdn.net/v/t51.2885-15/61476897_2383039918648590_3869215016683798715_n.jpg?_nc_cat=110&amp;_nc_oc=AQkaCoKGfFgWUJvmfL4TNwoeOM36TVumPYuqeQp6_V13p4s_Wv1k8C8y8PEBuJBBGQw&amp;_nc_ht=scontent.xx&amp;oh=942ae9aba4e10a55d3ddd0b8f4ecbed1&amp;oe=5DC2BD0E")</f>
        <v>https://scontent.xx.fbcdn.net/v/t51.2885-15/61476897_2383039918648590_3869215016683798715_n.jpg?_nc_cat=110&amp;_nc_oc=AQkaCoKGfFgWUJvmfL4TNwoeOM36TVumPYuqeQp6_V13p4s_Wv1k8C8y8PEBuJBBGQw&amp;_nc_ht=scontent.xx&amp;oh=942ae9aba4e10a55d3ddd0b8f4ecbed1&amp;oe=5DC2BD0E</v>
      </c>
      <c r="AI63" t="s">
        <v>204</v>
      </c>
    </row>
    <row r="64" spans="1:35" customHeight="1" ht="57">
      <c r="A64" t="s">
        <v>307</v>
      </c>
      <c r="B64"/>
      <c r="C64" t="s">
        <v>201</v>
      </c>
      <c r="D64" t="s">
        <v>202</v>
      </c>
      <c r="E64" t="s">
        <v>308</v>
      </c>
      <c r="F64">
        <v>17</v>
      </c>
      <c r="G64">
        <v>17</v>
      </c>
      <c r="H64">
        <v>0</v>
      </c>
      <c r="I64">
        <v>4</v>
      </c>
      <c r="J64">
        <v>4</v>
      </c>
      <c r="K64">
        <v>0</v>
      </c>
      <c r="L64">
        <v>1</v>
      </c>
      <c r="M64">
        <v>308</v>
      </c>
      <c r="N64">
        <v>308</v>
      </c>
      <c r="O64">
        <v>0</v>
      </c>
      <c r="P64">
        <v>256</v>
      </c>
      <c r="Q64">
        <v>256</v>
      </c>
      <c r="R64">
        <v>0</v>
      </c>
      <c r="S64" s="5" t="s">
        <v>204</v>
      </c>
      <c r="T64" s="5">
        <v>0.08223578541599745</v>
      </c>
      <c r="U64" s="5">
        <v>0.08223578541599745</v>
      </c>
      <c r="V64" s="5">
        <v>0</v>
      </c>
      <c r="W64" s="5">
        <v>0.007067137809187279</v>
      </c>
      <c r="X64" s="5">
        <v>0.007067137809187279</v>
      </c>
      <c r="Y64" s="5">
        <v>0</v>
      </c>
      <c r="Z64" s="5">
        <v>0.0859375</v>
      </c>
      <c r="AA64" s="5">
        <v>0.0859375</v>
      </c>
      <c r="AB64" s="5">
        <v>0</v>
      </c>
      <c r="AC64" s="5">
        <v>0.00546097012528108</v>
      </c>
      <c r="AD64">
        <v>0.00128493414712496</v>
      </c>
      <c r="AE64">
        <v>30</v>
      </c>
      <c r="AF64"/>
      <c r="AG64" t="str">
        <f>HYPERLINK("https://www.instagram.com/p/BybV2ysB30n/","https://www.instagram.com/p/BybV2ysB30n/")</f>
        <v>https://www.instagram.com/p/BybV2ysB30n/</v>
      </c>
      <c r="AH64" t="str">
        <f>HYPERLINK("https://scontent.xx.fbcdn.net/v/t51.2885-15/61818410_335521763810165_4577452473802240876_n.jpg?_nc_cat=108&amp;_nc_oc=AQkzxiD5zDOgttpbMNAHOaVuELJ2Z1HjB6JM18nLR6e-VfpyJnj3jUgMCgmtj9hO4n0&amp;_nc_ht=scontent.xx&amp;oh=637db5f5982dd76198be5acb15e37226&amp;oe=5DBD489D","https://scontent.xx.fbcdn.net/v/t51.2885-15/61818410_335521763810165_4577452473802240876_n.jpg?_nc_cat=108&amp;_nc_oc=AQkzxiD5zDOgttpbMNAHOaVuELJ2Z1HjB6JM18nLR6e-VfpyJnj3jUgMCgmtj9hO4n0&amp;_nc_ht=scontent.xx&amp;oh=637db5f5982dd76198be5acb15e37226&amp;oe=5DBD489D")</f>
        <v>https://scontent.xx.fbcdn.net/v/t51.2885-15/61818410_335521763810165_4577452473802240876_n.jpg?_nc_cat=108&amp;_nc_oc=AQkzxiD5zDOgttpbMNAHOaVuELJ2Z1HjB6JM18nLR6e-VfpyJnj3jUgMCgmtj9hO4n0&amp;_nc_ht=scontent.xx&amp;oh=637db5f5982dd76198be5acb15e37226&amp;oe=5DBD489D</v>
      </c>
      <c r="AI64" t="s">
        <v>204</v>
      </c>
    </row>
    <row r="65" spans="1:35" customHeight="1" ht="57">
      <c r="A65" t="s">
        <v>309</v>
      </c>
      <c r="B65"/>
      <c r="C65" t="s">
        <v>201</v>
      </c>
      <c r="D65" t="s">
        <v>202</v>
      </c>
      <c r="E65" t="s">
        <v>308</v>
      </c>
      <c r="F65">
        <v>22</v>
      </c>
      <c r="G65">
        <v>22</v>
      </c>
      <c r="H65">
        <v>0</v>
      </c>
      <c r="I65">
        <v>1</v>
      </c>
      <c r="J65">
        <v>1</v>
      </c>
      <c r="K65">
        <v>0</v>
      </c>
      <c r="L65">
        <v>1</v>
      </c>
      <c r="M65">
        <v>378</v>
      </c>
      <c r="N65">
        <v>378</v>
      </c>
      <c r="O65">
        <v>0</v>
      </c>
      <c r="P65">
        <v>315</v>
      </c>
      <c r="Q65">
        <v>315</v>
      </c>
      <c r="R65">
        <v>0</v>
      </c>
      <c r="S65" s="5" t="s">
        <v>204</v>
      </c>
      <c r="T65" s="5">
        <v>0.1011885640860906</v>
      </c>
      <c r="U65" s="5">
        <v>0.1011885640860906</v>
      </c>
      <c r="V65" s="5">
        <v>0</v>
      </c>
      <c r="W65" s="5">
        <v>0.007709604882749759</v>
      </c>
      <c r="X65" s="5">
        <v>0.007709604882749759</v>
      </c>
      <c r="Y65" s="5">
        <v>0</v>
      </c>
      <c r="Z65" s="5">
        <v>0.07619047619047618</v>
      </c>
      <c r="AA65" s="5">
        <v>0.07619047619047618</v>
      </c>
      <c r="AB65" s="5">
        <v>0</v>
      </c>
      <c r="AC65" s="5">
        <v>0.007067137809187279</v>
      </c>
      <c r="AD65">
        <v>0.0003212335367812399</v>
      </c>
      <c r="AE65">
        <v>30</v>
      </c>
      <c r="AF65"/>
      <c r="AG65" t="str">
        <f>HYPERLINK("https://www.instagram.com/p/BybV9wUhLfZ/","https://www.instagram.com/p/BybV9wUhLfZ/")</f>
        <v>https://www.instagram.com/p/BybV9wUhLfZ/</v>
      </c>
      <c r="AH65" t="str">
        <f>HYPERLINK("https://scontent.xx.fbcdn.net/v/t51.2885-15/62473223_119201222639889_4746134393828219508_n.jpg?_nc_cat=107&amp;_nc_oc=AQmBSQLhxKTK58zPDi8JsVBzEE5SoKl99CI4tv5S9pR7zHxNg_rpW75e3wgHgK8rnPg&amp;_nc_ht=scontent.xx&amp;oh=4616443c23d45910686ac375345912af&amp;oe=5DC56165","https://scontent.xx.fbcdn.net/v/t51.2885-15/62473223_119201222639889_4746134393828219508_n.jpg?_nc_cat=107&amp;_nc_oc=AQmBSQLhxKTK58zPDi8JsVBzEE5SoKl99CI4tv5S9pR7zHxNg_rpW75e3wgHgK8rnPg&amp;_nc_ht=scontent.xx&amp;oh=4616443c23d45910686ac375345912af&amp;oe=5DC56165")</f>
        <v>https://scontent.xx.fbcdn.net/v/t51.2885-15/62473223_119201222639889_4746134393828219508_n.jpg?_nc_cat=107&amp;_nc_oc=AQmBSQLhxKTK58zPDi8JsVBzEE5SoKl99CI4tv5S9pR7zHxNg_rpW75e3wgHgK8rnPg&amp;_nc_ht=scontent.xx&amp;oh=4616443c23d45910686ac375345912af&amp;oe=5DC56165</v>
      </c>
      <c r="AI65" t="s">
        <v>204</v>
      </c>
    </row>
    <row r="66" spans="1:35" customHeight="1" ht="57">
      <c r="A66" t="s">
        <v>310</v>
      </c>
      <c r="B66"/>
      <c r="C66" t="s">
        <v>201</v>
      </c>
      <c r="D66" t="s">
        <v>202</v>
      </c>
      <c r="E66" t="s">
        <v>308</v>
      </c>
      <c r="F66">
        <v>26</v>
      </c>
      <c r="G66">
        <v>26</v>
      </c>
      <c r="H66">
        <v>0</v>
      </c>
      <c r="I66">
        <v>1</v>
      </c>
      <c r="J66">
        <v>1</v>
      </c>
      <c r="K66">
        <v>0</v>
      </c>
      <c r="L66">
        <v>0</v>
      </c>
      <c r="M66">
        <v>429</v>
      </c>
      <c r="N66">
        <v>429</v>
      </c>
      <c r="O66">
        <v>0</v>
      </c>
      <c r="P66">
        <v>362</v>
      </c>
      <c r="Q66">
        <v>362</v>
      </c>
      <c r="R66">
        <v>0</v>
      </c>
      <c r="S66" s="5" t="s">
        <v>204</v>
      </c>
      <c r="T66" s="5">
        <v>0.1162865403148089</v>
      </c>
      <c r="U66" s="5">
        <v>0.1162865403148089</v>
      </c>
      <c r="V66" s="5">
        <v>0</v>
      </c>
      <c r="W66" s="5">
        <v>0.008673305493093478</v>
      </c>
      <c r="X66" s="5">
        <v>0.008673305493093478</v>
      </c>
      <c r="Y66" s="5">
        <v>0</v>
      </c>
      <c r="Z66" s="5">
        <v>0.07458563535911603</v>
      </c>
      <c r="AA66" s="5">
        <v>0.07458563535911603</v>
      </c>
      <c r="AB66" s="5">
        <v>0</v>
      </c>
      <c r="AC66" s="5">
        <v>0.008352071956312239</v>
      </c>
      <c r="AD66">
        <v>0.0003212335367812399</v>
      </c>
      <c r="AE66">
        <v>30</v>
      </c>
      <c r="AF66"/>
      <c r="AG66" t="str">
        <f>HYPERLINK("https://www.instagram.com/p/BybWAjpBOcJ/","https://www.instagram.com/p/BybWAjpBOcJ/")</f>
        <v>https://www.instagram.com/p/BybWAjpBOcJ/</v>
      </c>
      <c r="AH66" t="str">
        <f>HYPERLINK("https://scontent.xx.fbcdn.net/v/t51.2885-15/61072154_139772893787999_3138000027859171097_n.jpg?_nc_cat=110&amp;_nc_oc=AQlm-Zqno2H-4YxXmaGXeFq8X_a1btW4vIlOzylw95tlJg3wa_REAEsO0-ZgLSknXZY&amp;_nc_ht=scontent.xx&amp;oh=510eb060efd82b80bccf1fed7f9b1ade&amp;oe=5DB9CF6B","https://scontent.xx.fbcdn.net/v/t51.2885-15/61072154_139772893787999_3138000027859171097_n.jpg?_nc_cat=110&amp;_nc_oc=AQlm-Zqno2H-4YxXmaGXeFq8X_a1btW4vIlOzylw95tlJg3wa_REAEsO0-ZgLSknXZY&amp;_nc_ht=scontent.xx&amp;oh=510eb060efd82b80bccf1fed7f9b1ade&amp;oe=5DB9CF6B")</f>
        <v>https://scontent.xx.fbcdn.net/v/t51.2885-15/61072154_139772893787999_3138000027859171097_n.jpg?_nc_cat=110&amp;_nc_oc=AQlm-Zqno2H-4YxXmaGXeFq8X_a1btW4vIlOzylw95tlJg3wa_REAEsO0-ZgLSknXZY&amp;_nc_ht=scontent.xx&amp;oh=510eb060efd82b80bccf1fed7f9b1ade&amp;oe=5DB9CF6B</v>
      </c>
      <c r="AI66" t="s">
        <v>204</v>
      </c>
    </row>
    <row r="67" spans="1:35" customHeight="1" ht="57">
      <c r="A67" t="s">
        <v>311</v>
      </c>
      <c r="B67"/>
      <c r="C67" t="s">
        <v>201</v>
      </c>
      <c r="D67" t="s">
        <v>202</v>
      </c>
      <c r="E67"/>
      <c r="F67">
        <v>26</v>
      </c>
      <c r="G67">
        <v>26</v>
      </c>
      <c r="H67">
        <v>0</v>
      </c>
      <c r="I67">
        <v>0</v>
      </c>
      <c r="J67">
        <v>0</v>
      </c>
      <c r="K67">
        <v>0</v>
      </c>
      <c r="L67">
        <v>0</v>
      </c>
      <c r="M67">
        <v>435</v>
      </c>
      <c r="N67">
        <v>435</v>
      </c>
      <c r="O67">
        <v>0</v>
      </c>
      <c r="P67">
        <v>367</v>
      </c>
      <c r="Q67">
        <v>367</v>
      </c>
      <c r="R67">
        <v>0</v>
      </c>
      <c r="S67" s="5" t="s">
        <v>204</v>
      </c>
      <c r="T67" s="5">
        <v>0.1178548490687219</v>
      </c>
      <c r="U67" s="5">
        <v>0.1178548490687219</v>
      </c>
      <c r="V67" s="5">
        <v>0</v>
      </c>
      <c r="W67" s="5">
        <v>0.008349389852280027</v>
      </c>
      <c r="X67" s="5">
        <v>0.008349389852280027</v>
      </c>
      <c r="Y67" s="5">
        <v>0</v>
      </c>
      <c r="Z67" s="5">
        <v>0.07084468664850135</v>
      </c>
      <c r="AA67" s="5">
        <v>0.07084468664850135</v>
      </c>
      <c r="AB67" s="5">
        <v>0</v>
      </c>
      <c r="AC67" s="5">
        <v>0.008349389852280027</v>
      </c>
      <c r="AD67">
        <v>0</v>
      </c>
      <c r="AE67">
        <v>0</v>
      </c>
      <c r="AF67"/>
      <c r="AG67" t="str">
        <f>HYPERLINK("https://www.instagram.com/p/Byln83lh1aN/","https://www.instagram.com/p/Byln83lh1aN/")</f>
        <v>https://www.instagram.com/p/Byln83lh1aN/</v>
      </c>
      <c r="AH67" t="str">
        <f>HYPERLINK("https://scontent.xx.fbcdn.net/v/t51.2885-15/61484001_306677800235005_3774073989692010843_n.jpg?_nc_cat=107&amp;_nc_oc=AQmX598E_ycLJXsvFVzXmDctLF4nMwagUCBmzEUNNW9bENtdE-bnueXWmdVpKYMBITU&amp;_nc_ht=scontent.xx&amp;oh=ece8a57c130b5d2ceccb0aa55d4972db&amp;oe=5DB38B3E","https://scontent.xx.fbcdn.net/v/t51.2885-15/61484001_306677800235005_3774073989692010843_n.jpg?_nc_cat=107&amp;_nc_oc=AQmX598E_ycLJXsvFVzXmDctLF4nMwagUCBmzEUNNW9bENtdE-bnueXWmdVpKYMBITU&amp;_nc_ht=scontent.xx&amp;oh=ece8a57c130b5d2ceccb0aa55d4972db&amp;oe=5DB38B3E")</f>
        <v>https://scontent.xx.fbcdn.net/v/t51.2885-15/61484001_306677800235005_3774073989692010843_n.jpg?_nc_cat=107&amp;_nc_oc=AQmX598E_ycLJXsvFVzXmDctLF4nMwagUCBmzEUNNW9bENtdE-bnueXWmdVpKYMBITU&amp;_nc_ht=scontent.xx&amp;oh=ece8a57c130b5d2ceccb0aa55d4972db&amp;oe=5DB38B3E</v>
      </c>
      <c r="AI67" t="s">
        <v>204</v>
      </c>
    </row>
    <row r="68" spans="1:35" customHeight="1" ht="57">
      <c r="A68" t="s">
        <v>312</v>
      </c>
      <c r="B68"/>
      <c r="C68" t="s">
        <v>201</v>
      </c>
      <c r="D68" t="s">
        <v>202</v>
      </c>
      <c r="E68" t="s">
        <v>313</v>
      </c>
      <c r="F68">
        <v>12</v>
      </c>
      <c r="G68">
        <v>12</v>
      </c>
      <c r="H68">
        <v>0</v>
      </c>
      <c r="I68">
        <v>0</v>
      </c>
      <c r="J68">
        <v>0</v>
      </c>
      <c r="K68">
        <v>0</v>
      </c>
      <c r="L68">
        <v>1</v>
      </c>
      <c r="M68">
        <v>259</v>
      </c>
      <c r="N68">
        <v>259</v>
      </c>
      <c r="O68">
        <v>0</v>
      </c>
      <c r="P68">
        <v>191</v>
      </c>
      <c r="Q68">
        <v>191</v>
      </c>
      <c r="R68">
        <v>0</v>
      </c>
      <c r="S68" s="5" t="s">
        <v>204</v>
      </c>
      <c r="T68" s="5">
        <v>0.0613359023763648</v>
      </c>
      <c r="U68" s="5">
        <v>0.0613359023763648</v>
      </c>
      <c r="V68" s="5">
        <v>0</v>
      </c>
      <c r="W68" s="5">
        <v>0.004174694926140013</v>
      </c>
      <c r="X68" s="5">
        <v>0.004174694926140013</v>
      </c>
      <c r="Y68" s="5">
        <v>0</v>
      </c>
      <c r="Z68" s="5">
        <v>0.06806282722513089</v>
      </c>
      <c r="AA68" s="5">
        <v>0.06806282722513089</v>
      </c>
      <c r="AB68" s="5">
        <v>0</v>
      </c>
      <c r="AC68" s="5">
        <v>0.003853564547206166</v>
      </c>
      <c r="AD68">
        <v>0</v>
      </c>
      <c r="AE68">
        <v>28</v>
      </c>
      <c r="AF68"/>
      <c r="AG68" t="str">
        <f>HYPERLINK("https://www.instagram.com/p/ByoGoEyhpJW/","https://www.instagram.com/p/ByoGoEyhpJW/")</f>
        <v>https://www.instagram.com/p/ByoGoEyhpJW/</v>
      </c>
      <c r="AH68" t="str">
        <f>HYPERLINK("https://scontent.xx.fbcdn.net/v/t51.2885-15/62054591_453986185387220_8348346866913601028_n.jpg?_nc_cat=101&amp;_nc_oc=AQmctkQ5S_6QUQ904SqAHwCN3RWn7RiYKPhaxMFurVkVlKS7GkHCMkanmL3GoMDy48I&amp;_nc_ht=scontent.xx&amp;oh=237f287a245552d6514565e0e835168f&amp;oe=5DB40B6B","https://scontent.xx.fbcdn.net/v/t51.2885-15/62054591_453986185387220_8348346866913601028_n.jpg?_nc_cat=101&amp;_nc_oc=AQmctkQ5S_6QUQ904SqAHwCN3RWn7RiYKPhaxMFurVkVlKS7GkHCMkanmL3GoMDy48I&amp;_nc_ht=scontent.xx&amp;oh=237f287a245552d6514565e0e835168f&amp;oe=5DB40B6B")</f>
        <v>https://scontent.xx.fbcdn.net/v/t51.2885-15/62054591_453986185387220_8348346866913601028_n.jpg?_nc_cat=101&amp;_nc_oc=AQmctkQ5S_6QUQ904SqAHwCN3RWn7RiYKPhaxMFurVkVlKS7GkHCMkanmL3GoMDy48I&amp;_nc_ht=scontent.xx&amp;oh=237f287a245552d6514565e0e835168f&amp;oe=5DB40B6B</v>
      </c>
      <c r="AI68" t="s">
        <v>204</v>
      </c>
    </row>
    <row r="69" spans="1:35" customHeight="1" ht="57">
      <c r="A69" t="s">
        <v>314</v>
      </c>
      <c r="B69"/>
      <c r="C69" t="s">
        <v>214</v>
      </c>
      <c r="D69" t="s">
        <v>202</v>
      </c>
      <c r="E69" t="s">
        <v>313</v>
      </c>
      <c r="F69">
        <v>17</v>
      </c>
      <c r="G69">
        <v>17</v>
      </c>
      <c r="H69">
        <v>0</v>
      </c>
      <c r="I69">
        <v>0</v>
      </c>
      <c r="J69">
        <v>0</v>
      </c>
      <c r="K69">
        <v>0</v>
      </c>
      <c r="L69">
        <v>1</v>
      </c>
      <c r="M69">
        <v>337</v>
      </c>
      <c r="N69">
        <v>337</v>
      </c>
      <c r="O69">
        <v>0</v>
      </c>
      <c r="P69">
        <v>229</v>
      </c>
      <c r="Q69">
        <v>229</v>
      </c>
      <c r="R69">
        <v>0</v>
      </c>
      <c r="S69" s="5">
        <v>59</v>
      </c>
      <c r="T69" s="5">
        <v>0.07353885677585099</v>
      </c>
      <c r="U69" s="5">
        <v>0.07353885677585099</v>
      </c>
      <c r="V69" s="5">
        <v>0</v>
      </c>
      <c r="W69" s="5">
        <v>0.005780346820809248</v>
      </c>
      <c r="X69" s="5">
        <v>0.005780346820809248</v>
      </c>
      <c r="Y69" s="5">
        <v>0</v>
      </c>
      <c r="Z69" s="5">
        <v>0.07860262008733625</v>
      </c>
      <c r="AA69" s="5">
        <v>0.07860262008733625</v>
      </c>
      <c r="AB69" s="5">
        <v>0</v>
      </c>
      <c r="AC69" s="5">
        <v>0.005459216441875402</v>
      </c>
      <c r="AD69">
        <v>0</v>
      </c>
      <c r="AE69">
        <v>28</v>
      </c>
      <c r="AF69"/>
      <c r="AG69" t="str">
        <f>HYPERLINK("https://www.instagram.com/p/ByoGuCXBWMr/","https://www.instagram.com/p/ByoGuCXBWMr/")</f>
        <v>https://www.instagram.com/p/ByoGuCXBWMr/</v>
      </c>
      <c r="AH69" t="str">
        <f>HYPERLINK("https://scontent.xx.fbcdn.net/v/t51.2885-15/61779585_308496563438987_3224717153657313288_n.jpg?_nc_cat=101&amp;_nc_oc=AQmyLNHol-0o6bjhumzo12DxRDedJBbVdI8vnjfMOIKdGiALGZewGIDKbxHj2J0PY7k&amp;_nc_ht=scontent.xx&amp;oh=e9447110cbb7cb1016691b6b05228cb7&amp;oe=5D7D056F","https://scontent.xx.fbcdn.net/v/t51.2885-15/61779585_308496563438987_3224717153657313288_n.jpg?_nc_cat=101&amp;_nc_oc=AQmyLNHol-0o6bjhumzo12DxRDedJBbVdI8vnjfMOIKdGiALGZewGIDKbxHj2J0PY7k&amp;_nc_ht=scontent.xx&amp;oh=e9447110cbb7cb1016691b6b05228cb7&amp;oe=5D7D056F")</f>
        <v>https://scontent.xx.fbcdn.net/v/t51.2885-15/61779585_308496563438987_3224717153657313288_n.jpg?_nc_cat=101&amp;_nc_oc=AQmyLNHol-0o6bjhumzo12DxRDedJBbVdI8vnjfMOIKdGiALGZewGIDKbxHj2J0PY7k&amp;_nc_ht=scontent.xx&amp;oh=e9447110cbb7cb1016691b6b05228cb7&amp;oe=5D7D056F</v>
      </c>
      <c r="AI69" t="s">
        <v>204</v>
      </c>
    </row>
    <row r="70" spans="1:35" customHeight="1" ht="57">
      <c r="A70" t="s">
        <v>315</v>
      </c>
      <c r="B70"/>
      <c r="C70" t="s">
        <v>201</v>
      </c>
      <c r="D70" t="s">
        <v>202</v>
      </c>
      <c r="E70" t="s">
        <v>313</v>
      </c>
      <c r="F70">
        <v>18</v>
      </c>
      <c r="G70">
        <v>18</v>
      </c>
      <c r="H70">
        <v>0</v>
      </c>
      <c r="I70">
        <v>0</v>
      </c>
      <c r="J70">
        <v>0</v>
      </c>
      <c r="K70">
        <v>0</v>
      </c>
      <c r="L70">
        <v>1</v>
      </c>
      <c r="M70">
        <v>305</v>
      </c>
      <c r="N70">
        <v>305</v>
      </c>
      <c r="O70">
        <v>0</v>
      </c>
      <c r="P70">
        <v>217</v>
      </c>
      <c r="Q70">
        <v>217</v>
      </c>
      <c r="R70">
        <v>0</v>
      </c>
      <c r="S70" s="5" t="s">
        <v>204</v>
      </c>
      <c r="T70" s="5">
        <v>0.06968529222864485</v>
      </c>
      <c r="U70" s="5">
        <v>0.06968529222864485</v>
      </c>
      <c r="V70" s="5">
        <v>0</v>
      </c>
      <c r="W70" s="5">
        <v>0.006101477199743095</v>
      </c>
      <c r="X70" s="5">
        <v>0.006101477199743095</v>
      </c>
      <c r="Y70" s="5">
        <v>0</v>
      </c>
      <c r="Z70" s="5">
        <v>0.08755760368663594</v>
      </c>
      <c r="AA70" s="5">
        <v>0.08755760368663594</v>
      </c>
      <c r="AB70" s="5">
        <v>0</v>
      </c>
      <c r="AC70" s="5">
        <v>0.005780346820809249</v>
      </c>
      <c r="AD70">
        <v>0</v>
      </c>
      <c r="AE70">
        <v>28</v>
      </c>
      <c r="AF70"/>
      <c r="AG70" t="str">
        <f>HYPERLINK("https://www.instagram.com/p/ByoHpq8h4fZ/","https://www.instagram.com/p/ByoHpq8h4fZ/")</f>
        <v>https://www.instagram.com/p/ByoHpq8h4fZ/</v>
      </c>
      <c r="AH70" t="str">
        <f>HYPERLINK("https://scontent.xx.fbcdn.net/v/t51.2885-15/64570770_114407823145898_1163849719238818994_n.jpg?_nc_cat=107&amp;_nc_oc=AQlpxgdnvp2_a11qJu42zBEdh9ONof-7VfgNSlVGPw68ZMmrmsG16OAbstglagZuyyY&amp;_nc_ht=scontent.xx&amp;oh=861f0d68809284e300005985896ff2dc&amp;oe=5DB043B9","https://scontent.xx.fbcdn.net/v/t51.2885-15/64570770_114407823145898_1163849719238818994_n.jpg?_nc_cat=107&amp;_nc_oc=AQlpxgdnvp2_a11qJu42zBEdh9ONof-7VfgNSlVGPw68ZMmrmsG16OAbstglagZuyyY&amp;_nc_ht=scontent.xx&amp;oh=861f0d68809284e300005985896ff2dc&amp;oe=5DB043B9")</f>
        <v>https://scontent.xx.fbcdn.net/v/t51.2885-15/64570770_114407823145898_1163849719238818994_n.jpg?_nc_cat=107&amp;_nc_oc=AQlpxgdnvp2_a11qJu42zBEdh9ONof-7VfgNSlVGPw68ZMmrmsG16OAbstglagZuyyY&amp;_nc_ht=scontent.xx&amp;oh=861f0d68809284e300005985896ff2dc&amp;oe=5DB043B9</v>
      </c>
      <c r="AI70" t="s">
        <v>204</v>
      </c>
    </row>
    <row r="71" spans="1:35" customHeight="1" ht="57">
      <c r="A71" t="s">
        <v>316</v>
      </c>
      <c r="B71"/>
      <c r="C71" t="s">
        <v>214</v>
      </c>
      <c r="D71" t="s">
        <v>202</v>
      </c>
      <c r="E71" t="s">
        <v>317</v>
      </c>
      <c r="F71">
        <v>21</v>
      </c>
      <c r="G71">
        <v>21</v>
      </c>
      <c r="H71">
        <v>0</v>
      </c>
      <c r="I71">
        <v>1</v>
      </c>
      <c r="J71">
        <v>1</v>
      </c>
      <c r="K71">
        <v>0</v>
      </c>
      <c r="L71">
        <v>0</v>
      </c>
      <c r="M71">
        <v>253</v>
      </c>
      <c r="N71">
        <v>253</v>
      </c>
      <c r="O71">
        <v>0</v>
      </c>
      <c r="P71">
        <v>176</v>
      </c>
      <c r="Q71">
        <v>176</v>
      </c>
      <c r="R71">
        <v>0</v>
      </c>
      <c r="S71" s="5">
        <v>43</v>
      </c>
      <c r="T71" s="5">
        <v>0.05646454924606994</v>
      </c>
      <c r="U71" s="5">
        <v>0.05646454924606994</v>
      </c>
      <c r="V71" s="5">
        <v>0</v>
      </c>
      <c r="W71" s="5">
        <v>0.007058068655758742</v>
      </c>
      <c r="X71" s="5">
        <v>0.007058068655758742</v>
      </c>
      <c r="Y71" s="5">
        <v>0</v>
      </c>
      <c r="Z71" s="5">
        <v>0.125</v>
      </c>
      <c r="AA71" s="5">
        <v>0.125</v>
      </c>
      <c r="AB71" s="5">
        <v>0</v>
      </c>
      <c r="AC71" s="5">
        <v>0.006737247353224254</v>
      </c>
      <c r="AD71">
        <v>0.0003208213025344883</v>
      </c>
      <c r="AE71">
        <v>30</v>
      </c>
      <c r="AF71"/>
      <c r="AG71" t="str">
        <f>HYPERLINK("https://www.instagram.com/p/By09KuAhdac/","https://www.instagram.com/p/By09KuAhdac/")</f>
        <v>https://www.instagram.com/p/By09KuAhdac/</v>
      </c>
      <c r="AH71" t="str">
        <f>HYPERLINK("https://scontent.xx.fbcdn.net/v/t51.2885-15/61754637_225462111778032_2752991600918756033_n.jpg?_nc_cat=101&amp;_nc_oc=AQkEjzn7dtLzDfRzPeq-nMpC-UT3fjQa92VMLbsxt-GEnVAa-x7AtgJUVeldigeV6P8&amp;_nc_ht=scontent.xx&amp;oh=226eee08fee7a2d24097a76a2ccb0ed7&amp;oe=5DB4E929","https://scontent.xx.fbcdn.net/v/t51.2885-15/61754637_225462111778032_2752991600918756033_n.jpg?_nc_cat=101&amp;_nc_oc=AQkEjzn7dtLzDfRzPeq-nMpC-UT3fjQa92VMLbsxt-GEnVAa-x7AtgJUVeldigeV6P8&amp;_nc_ht=scontent.xx&amp;oh=226eee08fee7a2d24097a76a2ccb0ed7&amp;oe=5DB4E929")</f>
        <v>https://scontent.xx.fbcdn.net/v/t51.2885-15/61754637_225462111778032_2752991600918756033_n.jpg?_nc_cat=101&amp;_nc_oc=AQkEjzn7dtLzDfRzPeq-nMpC-UT3fjQa92VMLbsxt-GEnVAa-x7AtgJUVeldigeV6P8&amp;_nc_ht=scontent.xx&amp;oh=226eee08fee7a2d24097a76a2ccb0ed7&amp;oe=5DB4E929</v>
      </c>
      <c r="AI71" t="s">
        <v>204</v>
      </c>
    </row>
    <row r="72" spans="1:35" customHeight="1" ht="57">
      <c r="A72" t="s">
        <v>318</v>
      </c>
      <c r="B72"/>
      <c r="C72" t="s">
        <v>214</v>
      </c>
      <c r="D72" t="s">
        <v>202</v>
      </c>
      <c r="E72" t="s">
        <v>319</v>
      </c>
      <c r="F72">
        <v>17</v>
      </c>
      <c r="G72">
        <v>17</v>
      </c>
      <c r="H72">
        <v>0</v>
      </c>
      <c r="I72">
        <v>1</v>
      </c>
      <c r="J72">
        <v>1</v>
      </c>
      <c r="K72">
        <v>0</v>
      </c>
      <c r="L72">
        <v>0</v>
      </c>
      <c r="M72">
        <v>274</v>
      </c>
      <c r="N72">
        <v>274</v>
      </c>
      <c r="O72">
        <v>0</v>
      </c>
      <c r="P72">
        <v>198</v>
      </c>
      <c r="Q72">
        <v>198</v>
      </c>
      <c r="R72">
        <v>0</v>
      </c>
      <c r="S72" s="5">
        <v>48</v>
      </c>
      <c r="T72" s="5">
        <v>0.06352261790182868</v>
      </c>
      <c r="U72" s="5">
        <v>0.06352261790182868</v>
      </c>
      <c r="V72" s="5">
        <v>0</v>
      </c>
      <c r="W72" s="5">
        <v>0.005774783445620789</v>
      </c>
      <c r="X72" s="5">
        <v>0.005774783445620789</v>
      </c>
      <c r="Y72" s="5">
        <v>0</v>
      </c>
      <c r="Z72" s="5">
        <v>0.09090909090909091</v>
      </c>
      <c r="AA72" s="5">
        <v>0.09090909090909091</v>
      </c>
      <c r="AB72" s="5">
        <v>0</v>
      </c>
      <c r="AC72" s="5">
        <v>0.0054539621430863</v>
      </c>
      <c r="AD72">
        <v>0.0003208213025344883</v>
      </c>
      <c r="AE72">
        <v>26</v>
      </c>
      <c r="AF72"/>
      <c r="AG72" t="str">
        <f>HYPERLINK("https://www.instagram.com/p/By3j5s2BJi5/","https://www.instagram.com/p/By3j5s2BJi5/")</f>
        <v>https://www.instagram.com/p/By3j5s2BJi5/</v>
      </c>
      <c r="AH72" t="str">
        <f>HYPERLINK("https://scontent.xx.fbcdn.net/v/t51.2885-15/64993517_2503404199690680_5700378299741676424_n.jpg?_nc_cat=104&amp;_nc_oc=AQnSiItqke6toVT83qQI2SXbYICzLvLzDzigMke5R6n64NUxfdBsAwhrmmXuWGO6hnw&amp;_nc_ht=scontent.xx&amp;oh=c88a76bf44d76c28b7357e0e2931f0af&amp;oe=5D815257","https://scontent.xx.fbcdn.net/v/t51.2885-15/64993517_2503404199690680_5700378299741676424_n.jpg?_nc_cat=104&amp;_nc_oc=AQnSiItqke6toVT83qQI2SXbYICzLvLzDzigMke5R6n64NUxfdBsAwhrmmXuWGO6hnw&amp;_nc_ht=scontent.xx&amp;oh=c88a76bf44d76c28b7357e0e2931f0af&amp;oe=5D815257")</f>
        <v>https://scontent.xx.fbcdn.net/v/t51.2885-15/64993517_2503404199690680_5700378299741676424_n.jpg?_nc_cat=104&amp;_nc_oc=AQnSiItqke6toVT83qQI2SXbYICzLvLzDzigMke5R6n64NUxfdBsAwhrmmXuWGO6hnw&amp;_nc_ht=scontent.xx&amp;oh=c88a76bf44d76c28b7357e0e2931f0af&amp;oe=5D815257</v>
      </c>
      <c r="AI72" t="s">
        <v>204</v>
      </c>
    </row>
    <row r="73" spans="1:35" customHeight="1" ht="57">
      <c r="A73" t="s">
        <v>320</v>
      </c>
      <c r="B73"/>
      <c r="C73" t="s">
        <v>214</v>
      </c>
      <c r="D73" t="s">
        <v>202</v>
      </c>
      <c r="E73" t="s">
        <v>321</v>
      </c>
      <c r="F73">
        <v>13</v>
      </c>
      <c r="G73">
        <v>13</v>
      </c>
      <c r="H73">
        <v>0</v>
      </c>
      <c r="I73">
        <v>1</v>
      </c>
      <c r="J73">
        <v>1</v>
      </c>
      <c r="K73">
        <v>0</v>
      </c>
      <c r="L73">
        <v>0</v>
      </c>
      <c r="M73">
        <v>277</v>
      </c>
      <c r="N73">
        <v>277</v>
      </c>
      <c r="O73">
        <v>0</v>
      </c>
      <c r="P73">
        <v>176</v>
      </c>
      <c r="Q73">
        <v>176</v>
      </c>
      <c r="R73">
        <v>0</v>
      </c>
      <c r="S73" s="5">
        <v>54</v>
      </c>
      <c r="T73" s="5">
        <v>0.05660984239305243</v>
      </c>
      <c r="U73" s="5">
        <v>0.05660984239305243</v>
      </c>
      <c r="V73" s="5">
        <v>0</v>
      </c>
      <c r="W73" s="5">
        <v>0.004503055644901898</v>
      </c>
      <c r="X73" s="5">
        <v>0.004503055644901898</v>
      </c>
      <c r="Y73" s="5">
        <v>0</v>
      </c>
      <c r="Z73" s="5">
        <v>0.07954545454545454</v>
      </c>
      <c r="AA73" s="5">
        <v>0.07954545454545454</v>
      </c>
      <c r="AB73" s="5">
        <v>0</v>
      </c>
      <c r="AC73" s="5">
        <v>0.00418140881312319</v>
      </c>
      <c r="AD73">
        <v>0.000321646831778707</v>
      </c>
      <c r="AE73">
        <v>26</v>
      </c>
      <c r="AF73"/>
      <c r="AG73" t="str">
        <f>HYPERLINK("https://www.instagram.com/p/By8y0GPhtdZ/","https://www.instagram.com/p/By8y0GPhtdZ/")</f>
        <v>https://www.instagram.com/p/By8y0GPhtdZ/</v>
      </c>
      <c r="AH73" t="str">
        <f>HYPERLINK("https://scontent.xx.fbcdn.net/v/t51.2885-15/62429083_2426311797426548_9177723890491179201_n.jpg?_nc_cat=103&amp;_nc_oc=AQn5cDo9JWzRuUwS6-LnQ0klHF3VWdPAt2lWDKho_be0vGM_kpvTXMeOO8hA-A3KzZE&amp;_nc_ht=scontent.xx&amp;oh=7a3b7c77dd4ac4a51753bee6b7e4f7db&amp;oe=5DC0E245","https://scontent.xx.fbcdn.net/v/t51.2885-15/62429083_2426311797426548_9177723890491179201_n.jpg?_nc_cat=103&amp;_nc_oc=AQn5cDo9JWzRuUwS6-LnQ0klHF3VWdPAt2lWDKho_be0vGM_kpvTXMeOO8hA-A3KzZE&amp;_nc_ht=scontent.xx&amp;oh=7a3b7c77dd4ac4a51753bee6b7e4f7db&amp;oe=5DC0E245")</f>
        <v>https://scontent.xx.fbcdn.net/v/t51.2885-15/62429083_2426311797426548_9177723890491179201_n.jpg?_nc_cat=103&amp;_nc_oc=AQn5cDo9JWzRuUwS6-LnQ0klHF3VWdPAt2lWDKho_be0vGM_kpvTXMeOO8hA-A3KzZE&amp;_nc_ht=scontent.xx&amp;oh=7a3b7c77dd4ac4a51753bee6b7e4f7db&amp;oe=5DC0E245</v>
      </c>
      <c r="AI73" t="s">
        <v>204</v>
      </c>
    </row>
    <row r="74" spans="1:35" customHeight="1" ht="57">
      <c r="A74" t="s">
        <v>322</v>
      </c>
      <c r="B74"/>
      <c r="C74" t="s">
        <v>267</v>
      </c>
      <c r="D74" t="s">
        <v>202</v>
      </c>
      <c r="E74" t="s">
        <v>323</v>
      </c>
      <c r="F74">
        <v>17</v>
      </c>
      <c r="G74">
        <v>17</v>
      </c>
      <c r="H74">
        <v>0</v>
      </c>
      <c r="I74">
        <v>0</v>
      </c>
      <c r="J74">
        <v>0</v>
      </c>
      <c r="K74">
        <v>0</v>
      </c>
      <c r="L74">
        <v>0</v>
      </c>
      <c r="M74">
        <v>451</v>
      </c>
      <c r="N74">
        <v>451</v>
      </c>
      <c r="O74">
        <v>0</v>
      </c>
      <c r="P74">
        <v>296</v>
      </c>
      <c r="Q74">
        <v>296</v>
      </c>
      <c r="R74">
        <v>0</v>
      </c>
      <c r="S74" s="5" t="s">
        <v>204</v>
      </c>
      <c r="T74" s="5">
        <v>0.09517684887459806</v>
      </c>
      <c r="U74" s="5">
        <v>0.09517684887459806</v>
      </c>
      <c r="V74" s="5">
        <v>0</v>
      </c>
      <c r="W74" s="5">
        <v>0.005466237942122186</v>
      </c>
      <c r="X74" s="5">
        <v>0.005466237942122186</v>
      </c>
      <c r="Y74" s="5">
        <v>0</v>
      </c>
      <c r="Z74" s="5">
        <v>0.05743243243243243</v>
      </c>
      <c r="AA74" s="5">
        <v>0.05743243243243243</v>
      </c>
      <c r="AB74" s="5">
        <v>0</v>
      </c>
      <c r="AC74" s="5">
        <v>0.005466237942122186</v>
      </c>
      <c r="AD74">
        <v>0</v>
      </c>
      <c r="AE74">
        <v>27</v>
      </c>
      <c r="AF74"/>
      <c r="AG74" t="str">
        <f>HYPERLINK("https://www.instagram.com/p/BzHBgeyhnUy/","https://www.instagram.com/p/BzHBgeyhnUy/")</f>
        <v>https://www.instagram.com/p/BzHBgeyhnUy/</v>
      </c>
      <c r="AH74" t="str">
        <f>HYPERLINK("https://scontent.xx.fbcdn.net/v/t51.2885-15/65017973_1470959829709200_3412033303627454442_n.jpg?_nc_cat=106&amp;_nc_oc=AQnNwCwKKQT77okNIzFnvO3EnaCQLe_BlF6aksjFe2iEcbskz--hbNI01W0K7j9cY68&amp;_nc_ht=scontent.xx&amp;oh=c2bb17d06c377afb197caa8952076fd7&amp;oe=5DBE6F03","https://scontent.xx.fbcdn.net/v/t51.2885-15/65017973_1470959829709200_3412033303627454442_n.jpg?_nc_cat=106&amp;_nc_oc=AQnNwCwKKQT77okNIzFnvO3EnaCQLe_BlF6aksjFe2iEcbskz--hbNI01W0K7j9cY68&amp;_nc_ht=scontent.xx&amp;oh=c2bb17d06c377afb197caa8952076fd7&amp;oe=5DBE6F03")</f>
        <v>https://scontent.xx.fbcdn.net/v/t51.2885-15/65017973_1470959829709200_3412033303627454442_n.jpg?_nc_cat=106&amp;_nc_oc=AQnNwCwKKQT77okNIzFnvO3EnaCQLe_BlF6aksjFe2iEcbskz--hbNI01W0K7j9cY68&amp;_nc_ht=scontent.xx&amp;oh=c2bb17d06c377afb197caa8952076fd7&amp;oe=5DBE6F03</v>
      </c>
      <c r="AI74" t="s">
        <v>204</v>
      </c>
    </row>
    <row r="75" spans="1:35" customHeight="1" ht="57">
      <c r="A75" t="s">
        <v>324</v>
      </c>
      <c r="B75"/>
      <c r="C75" t="s">
        <v>214</v>
      </c>
      <c r="D75" t="s">
        <v>202</v>
      </c>
      <c r="E75" t="s">
        <v>325</v>
      </c>
      <c r="F75">
        <v>22</v>
      </c>
      <c r="G75">
        <v>22</v>
      </c>
      <c r="H75">
        <v>0</v>
      </c>
      <c r="I75">
        <v>0</v>
      </c>
      <c r="J75">
        <v>0</v>
      </c>
      <c r="K75">
        <v>0</v>
      </c>
      <c r="L75">
        <v>0</v>
      </c>
      <c r="M75">
        <v>317</v>
      </c>
      <c r="N75">
        <v>317</v>
      </c>
      <c r="O75">
        <v>0</v>
      </c>
      <c r="P75">
        <v>236</v>
      </c>
      <c r="Q75">
        <v>236</v>
      </c>
      <c r="R75">
        <v>0</v>
      </c>
      <c r="S75" s="5">
        <v>75</v>
      </c>
      <c r="T75" s="5">
        <v>0.07588424437299035</v>
      </c>
      <c r="U75" s="5">
        <v>0.07588424437299035</v>
      </c>
      <c r="V75" s="5">
        <v>0</v>
      </c>
      <c r="W75" s="5">
        <v>0.00707395498392283</v>
      </c>
      <c r="X75" s="5">
        <v>0.00707395498392283</v>
      </c>
      <c r="Y75" s="5">
        <v>0</v>
      </c>
      <c r="Z75" s="5">
        <v>0.09322033898305085</v>
      </c>
      <c r="AA75" s="5">
        <v>0.09322033898305085</v>
      </c>
      <c r="AB75" s="5">
        <v>0</v>
      </c>
      <c r="AC75" s="5">
        <v>0.00707395498392283</v>
      </c>
      <c r="AD75">
        <v>0</v>
      </c>
      <c r="AE75">
        <v>26</v>
      </c>
      <c r="AF75"/>
      <c r="AG75" t="str">
        <f>HYPERLINK("https://www.instagram.com/p/BzOw78IBAUP/","https://www.instagram.com/p/BzOw78IBAUP/")</f>
        <v>https://www.instagram.com/p/BzOw78IBAUP/</v>
      </c>
      <c r="AH75" t="str">
        <f>HYPERLINK("https://scontent.xx.fbcdn.net/v/t51.2885-15/62574692_452380838658241_1773693720734697203_n.jpg?_nc_cat=101&amp;_nc_oc=AQmqzKqLh5g_Q9yidDBqph2aO5JZm2j4wgwidGiATxoGC7QMlrk6m4NXeQLTonVjXQU&amp;_nc_ht=scontent.xx&amp;oh=b42874739fa8199c2cf2f1da9d0e8de4&amp;oe=5DC11451","https://scontent.xx.fbcdn.net/v/t51.2885-15/62574692_452380838658241_1773693720734697203_n.jpg?_nc_cat=101&amp;_nc_oc=AQmqzKqLh5g_Q9yidDBqph2aO5JZm2j4wgwidGiATxoGC7QMlrk6m4NXeQLTonVjXQU&amp;_nc_ht=scontent.xx&amp;oh=b42874739fa8199c2cf2f1da9d0e8de4&amp;oe=5DC11451")</f>
        <v>https://scontent.xx.fbcdn.net/v/t51.2885-15/62574692_452380838658241_1773693720734697203_n.jpg?_nc_cat=101&amp;_nc_oc=AQmqzKqLh5g_Q9yidDBqph2aO5JZm2j4wgwidGiATxoGC7QMlrk6m4NXeQLTonVjXQU&amp;_nc_ht=scontent.xx&amp;oh=b42874739fa8199c2cf2f1da9d0e8de4&amp;oe=5DC11451</v>
      </c>
      <c r="AI75" t="s">
        <v>204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B1"/>
  </mergeCells>
  <hyperlinks>
    <hyperlink ref="AG3" r:id="rId_hyperlink_1"/>
    <hyperlink ref="AH3" r:id="rId_hyperlink_2"/>
    <hyperlink ref="AG4" r:id="rId_hyperlink_3"/>
    <hyperlink ref="AH4" r:id="rId_hyperlink_4"/>
    <hyperlink ref="AG5" r:id="rId_hyperlink_5"/>
    <hyperlink ref="AH5" r:id="rId_hyperlink_6"/>
    <hyperlink ref="AG6" r:id="rId_hyperlink_7"/>
    <hyperlink ref="AH6" r:id="rId_hyperlink_8"/>
    <hyperlink ref="AG7" r:id="rId_hyperlink_9"/>
    <hyperlink ref="AH7" r:id="rId_hyperlink_10"/>
    <hyperlink ref="AG8" r:id="rId_hyperlink_11"/>
    <hyperlink ref="AH8" r:id="rId_hyperlink_12"/>
    <hyperlink ref="AG9" r:id="rId_hyperlink_13"/>
    <hyperlink ref="AH9" r:id="rId_hyperlink_14"/>
    <hyperlink ref="AG10" r:id="rId_hyperlink_15"/>
    <hyperlink ref="AH10" r:id="rId_hyperlink_16"/>
    <hyperlink ref="AG11" r:id="rId_hyperlink_17"/>
    <hyperlink ref="AH11" r:id="rId_hyperlink_18"/>
    <hyperlink ref="AG12" r:id="rId_hyperlink_19"/>
    <hyperlink ref="AH12" r:id="rId_hyperlink_20"/>
    <hyperlink ref="AG13" r:id="rId_hyperlink_21"/>
    <hyperlink ref="AH13" r:id="rId_hyperlink_22"/>
    <hyperlink ref="AG14" r:id="rId_hyperlink_23"/>
    <hyperlink ref="AH14" r:id="rId_hyperlink_24"/>
    <hyperlink ref="AG15" r:id="rId_hyperlink_25"/>
    <hyperlink ref="AH15" r:id="rId_hyperlink_26"/>
    <hyperlink ref="AG16" r:id="rId_hyperlink_27"/>
    <hyperlink ref="AH16" r:id="rId_hyperlink_28"/>
    <hyperlink ref="AG17" r:id="rId_hyperlink_29"/>
    <hyperlink ref="AH17" r:id="rId_hyperlink_30"/>
    <hyperlink ref="AG18" r:id="rId_hyperlink_31"/>
    <hyperlink ref="AH18" r:id="rId_hyperlink_32"/>
    <hyperlink ref="AG19" r:id="rId_hyperlink_33"/>
    <hyperlink ref="AH19" r:id="rId_hyperlink_34"/>
    <hyperlink ref="AG20" r:id="rId_hyperlink_35"/>
    <hyperlink ref="AH20" r:id="rId_hyperlink_36"/>
    <hyperlink ref="AG21" r:id="rId_hyperlink_37"/>
    <hyperlink ref="AH21" r:id="rId_hyperlink_38"/>
    <hyperlink ref="AG22" r:id="rId_hyperlink_39"/>
    <hyperlink ref="AH22" r:id="rId_hyperlink_40"/>
    <hyperlink ref="AG23" r:id="rId_hyperlink_41"/>
    <hyperlink ref="AH23" r:id="rId_hyperlink_42"/>
    <hyperlink ref="AG24" r:id="rId_hyperlink_43"/>
    <hyperlink ref="AH24" r:id="rId_hyperlink_44"/>
    <hyperlink ref="AG25" r:id="rId_hyperlink_45"/>
    <hyperlink ref="AH25" r:id="rId_hyperlink_46"/>
    <hyperlink ref="AG26" r:id="rId_hyperlink_47"/>
    <hyperlink ref="AH26" r:id="rId_hyperlink_48"/>
    <hyperlink ref="AG27" r:id="rId_hyperlink_49"/>
    <hyperlink ref="AH27" r:id="rId_hyperlink_50"/>
    <hyperlink ref="AG28" r:id="rId_hyperlink_51"/>
    <hyperlink ref="AH28" r:id="rId_hyperlink_52"/>
    <hyperlink ref="AG29" r:id="rId_hyperlink_53"/>
    <hyperlink ref="AH29" r:id="rId_hyperlink_54"/>
    <hyperlink ref="AG30" r:id="rId_hyperlink_55"/>
    <hyperlink ref="AH30" r:id="rId_hyperlink_56"/>
    <hyperlink ref="AG31" r:id="rId_hyperlink_57"/>
    <hyperlink ref="AH31" r:id="rId_hyperlink_58"/>
    <hyperlink ref="AG32" r:id="rId_hyperlink_59"/>
    <hyperlink ref="AH32" r:id="rId_hyperlink_60"/>
    <hyperlink ref="AG33" r:id="rId_hyperlink_61"/>
    <hyperlink ref="AH33" r:id="rId_hyperlink_62"/>
    <hyperlink ref="AG34" r:id="rId_hyperlink_63"/>
    <hyperlink ref="AH34" r:id="rId_hyperlink_64"/>
    <hyperlink ref="AG35" r:id="rId_hyperlink_65"/>
    <hyperlink ref="AH35" r:id="rId_hyperlink_66"/>
    <hyperlink ref="AG36" r:id="rId_hyperlink_67"/>
    <hyperlink ref="AH36" r:id="rId_hyperlink_68"/>
    <hyperlink ref="AG37" r:id="rId_hyperlink_69"/>
    <hyperlink ref="AH37" r:id="rId_hyperlink_70"/>
    <hyperlink ref="AG38" r:id="rId_hyperlink_71"/>
    <hyperlink ref="AH38" r:id="rId_hyperlink_72"/>
    <hyperlink ref="AG39" r:id="rId_hyperlink_73"/>
    <hyperlink ref="AH39" r:id="rId_hyperlink_74"/>
    <hyperlink ref="AG40" r:id="rId_hyperlink_75"/>
    <hyperlink ref="AH40" r:id="rId_hyperlink_76"/>
    <hyperlink ref="AG41" r:id="rId_hyperlink_77"/>
    <hyperlink ref="AH41" r:id="rId_hyperlink_78"/>
    <hyperlink ref="AG42" r:id="rId_hyperlink_79"/>
    <hyperlink ref="AH42" r:id="rId_hyperlink_80"/>
    <hyperlink ref="AG43" r:id="rId_hyperlink_81"/>
    <hyperlink ref="AH43" r:id="rId_hyperlink_82"/>
    <hyperlink ref="AG44" r:id="rId_hyperlink_83"/>
    <hyperlink ref="AH44" r:id="rId_hyperlink_84"/>
    <hyperlink ref="AG45" r:id="rId_hyperlink_85"/>
    <hyperlink ref="AH45" r:id="rId_hyperlink_86"/>
    <hyperlink ref="AG46" r:id="rId_hyperlink_87"/>
    <hyperlink ref="AH46" r:id="rId_hyperlink_88"/>
    <hyperlink ref="AG47" r:id="rId_hyperlink_89"/>
    <hyperlink ref="AH47" r:id="rId_hyperlink_90"/>
    <hyperlink ref="AG48" r:id="rId_hyperlink_91"/>
    <hyperlink ref="AH48" r:id="rId_hyperlink_92"/>
    <hyperlink ref="AG49" r:id="rId_hyperlink_93"/>
    <hyperlink ref="AH49" r:id="rId_hyperlink_94"/>
    <hyperlink ref="AG50" r:id="rId_hyperlink_95"/>
    <hyperlink ref="AH50" r:id="rId_hyperlink_96"/>
    <hyperlink ref="AG51" r:id="rId_hyperlink_97"/>
    <hyperlink ref="AH51" r:id="rId_hyperlink_98"/>
    <hyperlink ref="AG52" r:id="rId_hyperlink_99"/>
    <hyperlink ref="AH52" r:id="rId_hyperlink_100"/>
    <hyperlink ref="AG53" r:id="rId_hyperlink_101"/>
    <hyperlink ref="AH53" r:id="rId_hyperlink_102"/>
    <hyperlink ref="AG54" r:id="rId_hyperlink_103"/>
    <hyperlink ref="AH54" r:id="rId_hyperlink_104"/>
    <hyperlink ref="AG55" r:id="rId_hyperlink_105"/>
    <hyperlink ref="AH55" r:id="rId_hyperlink_106"/>
    <hyperlink ref="AG56" r:id="rId_hyperlink_107"/>
    <hyperlink ref="AH56" r:id="rId_hyperlink_108"/>
    <hyperlink ref="AG57" r:id="rId_hyperlink_109"/>
    <hyperlink ref="AH57" r:id="rId_hyperlink_110"/>
    <hyperlink ref="AG58" r:id="rId_hyperlink_111"/>
    <hyperlink ref="AH58" r:id="rId_hyperlink_112"/>
    <hyperlink ref="AG59" r:id="rId_hyperlink_113"/>
    <hyperlink ref="AH59" r:id="rId_hyperlink_114"/>
    <hyperlink ref="AG60" r:id="rId_hyperlink_115"/>
    <hyperlink ref="AH60" r:id="rId_hyperlink_116"/>
    <hyperlink ref="AG61" r:id="rId_hyperlink_117"/>
    <hyperlink ref="AH61" r:id="rId_hyperlink_118"/>
    <hyperlink ref="AG62" r:id="rId_hyperlink_119"/>
    <hyperlink ref="AH62" r:id="rId_hyperlink_120"/>
    <hyperlink ref="AG63" r:id="rId_hyperlink_121"/>
    <hyperlink ref="AH63" r:id="rId_hyperlink_122"/>
    <hyperlink ref="AG64" r:id="rId_hyperlink_123"/>
    <hyperlink ref="AH64" r:id="rId_hyperlink_124"/>
    <hyperlink ref="AG65" r:id="rId_hyperlink_125"/>
    <hyperlink ref="AH65" r:id="rId_hyperlink_126"/>
    <hyperlink ref="AG66" r:id="rId_hyperlink_127"/>
    <hyperlink ref="AH66" r:id="rId_hyperlink_128"/>
    <hyperlink ref="AG67" r:id="rId_hyperlink_129"/>
    <hyperlink ref="AH67" r:id="rId_hyperlink_130"/>
    <hyperlink ref="AG68" r:id="rId_hyperlink_131"/>
    <hyperlink ref="AH68" r:id="rId_hyperlink_132"/>
    <hyperlink ref="AG69" r:id="rId_hyperlink_133"/>
    <hyperlink ref="AH69" r:id="rId_hyperlink_134"/>
    <hyperlink ref="AG70" r:id="rId_hyperlink_135"/>
    <hyperlink ref="AH70" r:id="rId_hyperlink_136"/>
    <hyperlink ref="AG71" r:id="rId_hyperlink_137"/>
    <hyperlink ref="AH71" r:id="rId_hyperlink_138"/>
    <hyperlink ref="AG72" r:id="rId_hyperlink_139"/>
    <hyperlink ref="AH72" r:id="rId_hyperlink_140"/>
    <hyperlink ref="AG73" r:id="rId_hyperlink_141"/>
    <hyperlink ref="AH73" r:id="rId_hyperlink_142"/>
    <hyperlink ref="AG74" r:id="rId_hyperlink_143"/>
    <hyperlink ref="AH74" r:id="rId_hyperlink_144"/>
    <hyperlink ref="AG75" r:id="rId_hyperlink_145"/>
    <hyperlink ref="AH75" r:id="rId_hyperlink_146"/>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L77"/>
  <sheetViews>
    <sheetView tabSelected="0" workbookViewId="0" showGridLines="true" showRowColHeaders="1">
      <selection activeCell="L77" sqref="L77"/>
    </sheetView>
  </sheetViews>
  <sheetFormatPr defaultRowHeight="14.4" outlineLevelRow="0" outlineLevelCol="0"/>
  <cols>
    <col min="1" max="1" width="23.422852" bestFit="true" customWidth="true" style="0"/>
    <col min="2" max="2" width="6.998291" bestFit="true" customWidth="true" style="0"/>
    <col min="3" max="3" width="13.996582" bestFit="true" customWidth="true" style="0"/>
    <col min="4" max="4" width="6.998291" bestFit="true" customWidth="true" style="0"/>
    <col min="5" max="5" width="23.422852" bestFit="true" customWidth="true" style="0"/>
    <col min="6" max="6" width="12.854004" bestFit="true" customWidth="true" style="0"/>
    <col min="7" max="7" width="11.711426" bestFit="true" customWidth="true" style="0"/>
    <col min="8" max="8" width="15.281982" bestFit="true" customWidth="true" style="0"/>
    <col min="9" max="9" width="6.998291" bestFit="true" customWidth="true" style="0"/>
    <col min="10" max="10" width="9.283447000000001" bestFit="true" customWidth="true" style="0"/>
    <col min="11" max="11" width="18.709717" bestFit="true" customWidth="true" style="0"/>
    <col min="12" max="12" width="11.711426" bestFit="true" customWidth="true" style="0"/>
  </cols>
  <sheetData>
    <row r="1" spans="1:12" customHeight="1" ht="110">
      <c r="A1" s="4" t="s">
        <v>326</v>
      </c>
      <c r="B1"/>
    </row>
    <row r="2" spans="1:12">
      <c r="A2" s="1" t="s">
        <v>169</v>
      </c>
      <c r="B2" s="1" t="s">
        <v>170</v>
      </c>
      <c r="C2" s="1" t="s">
        <v>30</v>
      </c>
      <c r="D2" s="1" t="s">
        <v>31</v>
      </c>
      <c r="E2" s="1" t="s">
        <v>327</v>
      </c>
      <c r="F2" s="1" t="s">
        <v>184</v>
      </c>
      <c r="G2" s="1" t="s">
        <v>328</v>
      </c>
      <c r="H2" s="1" t="s">
        <v>329</v>
      </c>
      <c r="I2" s="1" t="s">
        <v>330</v>
      </c>
      <c r="J2" s="1" t="s">
        <v>331</v>
      </c>
      <c r="K2" s="1" t="s">
        <v>332</v>
      </c>
      <c r="L2" s="1" t="s">
        <v>333</v>
      </c>
    </row>
    <row r="3" spans="1:12">
      <c r="A3" t="s">
        <v>334</v>
      </c>
      <c r="B3" t="s">
        <v>214</v>
      </c>
      <c r="C3">
        <v>37</v>
      </c>
      <c r="D3">
        <v>36</v>
      </c>
      <c r="E3">
        <v>1.03</v>
      </c>
      <c r="F3" s="5">
        <v>0.01228668941979522</v>
      </c>
      <c r="G3">
        <v>0</v>
      </c>
      <c r="H3">
        <v>25</v>
      </c>
      <c r="I3">
        <v>2</v>
      </c>
      <c r="J3">
        <v>0</v>
      </c>
      <c r="K3" s="6">
        <v>0.9459000000000001</v>
      </c>
      <c r="L3" s="6">
        <v>0.0541</v>
      </c>
    </row>
    <row r="4" spans="1:12">
      <c r="A4" t="s">
        <v>335</v>
      </c>
      <c r="B4" t="s">
        <v>214</v>
      </c>
      <c r="C4">
        <v>27</v>
      </c>
      <c r="D4">
        <v>27</v>
      </c>
      <c r="E4">
        <v>1</v>
      </c>
      <c r="F4" s="5">
        <v>0.009215017064846417</v>
      </c>
      <c r="G4">
        <v>0</v>
      </c>
      <c r="H4">
        <v>23</v>
      </c>
      <c r="I4">
        <v>1</v>
      </c>
      <c r="J4">
        <v>0</v>
      </c>
      <c r="K4" s="6">
        <v>0.963</v>
      </c>
      <c r="L4" s="6">
        <v>0.03700000000000001</v>
      </c>
    </row>
    <row r="5" spans="1:12">
      <c r="A5" t="s">
        <v>336</v>
      </c>
      <c r="B5" t="s">
        <v>214</v>
      </c>
      <c r="C5">
        <v>28</v>
      </c>
      <c r="D5">
        <v>27</v>
      </c>
      <c r="E5">
        <v>1.04</v>
      </c>
      <c r="F5" s="5">
        <v>0.009215017064846417</v>
      </c>
      <c r="G5">
        <v>0</v>
      </c>
      <c r="H5">
        <v>24</v>
      </c>
      <c r="I5">
        <v>0</v>
      </c>
      <c r="J5">
        <v>0</v>
      </c>
      <c r="K5" s="6">
        <v>1</v>
      </c>
      <c r="L5" s="6">
        <v>0</v>
      </c>
    </row>
    <row r="6" spans="1:12">
      <c r="A6" t="s">
        <v>337</v>
      </c>
      <c r="B6" t="s">
        <v>214</v>
      </c>
      <c r="C6">
        <v>29</v>
      </c>
      <c r="D6">
        <v>25</v>
      </c>
      <c r="E6">
        <v>1.16</v>
      </c>
      <c r="F6" s="5">
        <v>0.008532423208191127</v>
      </c>
      <c r="G6">
        <v>1</v>
      </c>
      <c r="H6">
        <v>20</v>
      </c>
      <c r="I6">
        <v>2</v>
      </c>
      <c r="J6">
        <v>0</v>
      </c>
      <c r="K6" s="6">
        <v>0.9309999999999999</v>
      </c>
      <c r="L6" s="6">
        <v>0.06900000000000001</v>
      </c>
    </row>
    <row r="7" spans="1:12">
      <c r="A7" t="s">
        <v>338</v>
      </c>
      <c r="B7" t="s">
        <v>201</v>
      </c>
      <c r="C7">
        <v>48</v>
      </c>
      <c r="D7">
        <v>47</v>
      </c>
      <c r="E7">
        <v>1.02</v>
      </c>
      <c r="F7" s="5">
        <v>0.01610140459061322</v>
      </c>
      <c r="G7">
        <v>0</v>
      </c>
      <c r="H7">
        <v>36</v>
      </c>
      <c r="I7">
        <v>0</v>
      </c>
      <c r="J7">
        <v>0</v>
      </c>
      <c r="K7" s="6">
        <v>1</v>
      </c>
      <c r="L7" s="6">
        <v>0</v>
      </c>
    </row>
    <row r="8" spans="1:12">
      <c r="A8" t="s">
        <v>339</v>
      </c>
      <c r="B8" t="s">
        <v>214</v>
      </c>
      <c r="C8">
        <v>42</v>
      </c>
      <c r="D8">
        <v>41</v>
      </c>
      <c r="E8">
        <v>1.02</v>
      </c>
      <c r="F8" s="5">
        <v>0.01404590613223707</v>
      </c>
      <c r="G8">
        <v>1</v>
      </c>
      <c r="H8">
        <v>33</v>
      </c>
      <c r="I8">
        <v>1</v>
      </c>
      <c r="J8">
        <v>0</v>
      </c>
      <c r="K8" s="6">
        <v>0.9762000000000001</v>
      </c>
      <c r="L8" s="6">
        <v>0.0238</v>
      </c>
    </row>
    <row r="9" spans="1:12">
      <c r="A9" t="s">
        <v>340</v>
      </c>
      <c r="B9" t="s">
        <v>214</v>
      </c>
      <c r="C9">
        <v>42</v>
      </c>
      <c r="D9">
        <v>39</v>
      </c>
      <c r="E9">
        <v>1.08</v>
      </c>
      <c r="F9" s="5">
        <v>0.01336073997944502</v>
      </c>
      <c r="G9">
        <v>2</v>
      </c>
      <c r="H9">
        <v>33</v>
      </c>
      <c r="I9">
        <v>0</v>
      </c>
      <c r="J9">
        <v>0</v>
      </c>
      <c r="K9" s="6">
        <v>1</v>
      </c>
      <c r="L9" s="6">
        <v>0</v>
      </c>
    </row>
    <row r="10" spans="1:12">
      <c r="A10" t="s">
        <v>341</v>
      </c>
      <c r="B10" t="s">
        <v>214</v>
      </c>
      <c r="C10">
        <v>36</v>
      </c>
      <c r="D10">
        <v>36</v>
      </c>
      <c r="E10">
        <v>1</v>
      </c>
      <c r="F10" s="5">
        <v>0.01233299075025694</v>
      </c>
      <c r="G10">
        <v>1</v>
      </c>
      <c r="H10">
        <v>32</v>
      </c>
      <c r="I10">
        <v>1</v>
      </c>
      <c r="J10">
        <v>0</v>
      </c>
      <c r="K10" s="6">
        <v>0.9722</v>
      </c>
      <c r="L10" s="6">
        <v>0.0278</v>
      </c>
    </row>
    <row r="11" spans="1:12">
      <c r="A11" t="s">
        <v>342</v>
      </c>
      <c r="B11" t="s">
        <v>214</v>
      </c>
      <c r="C11">
        <v>37</v>
      </c>
      <c r="D11">
        <v>34</v>
      </c>
      <c r="E11">
        <v>1.09</v>
      </c>
      <c r="F11" s="5">
        <v>0.01164782459746488</v>
      </c>
      <c r="G11">
        <v>0</v>
      </c>
      <c r="H11">
        <v>30</v>
      </c>
      <c r="I11">
        <v>3</v>
      </c>
      <c r="J11">
        <v>0</v>
      </c>
      <c r="K11" s="6">
        <v>0.9189000000000001</v>
      </c>
      <c r="L11" s="6">
        <v>0.08109999999999999</v>
      </c>
    </row>
    <row r="12" spans="1:12">
      <c r="A12" t="s">
        <v>343</v>
      </c>
      <c r="B12" t="s">
        <v>201</v>
      </c>
      <c r="C12">
        <v>37</v>
      </c>
      <c r="D12">
        <v>34</v>
      </c>
      <c r="E12">
        <v>1.09</v>
      </c>
      <c r="F12" s="5">
        <v>0.01157643854273068</v>
      </c>
      <c r="G12">
        <v>0</v>
      </c>
      <c r="H12">
        <v>25</v>
      </c>
      <c r="I12">
        <v>1</v>
      </c>
      <c r="J12">
        <v>0</v>
      </c>
      <c r="K12" s="6">
        <v>0.973</v>
      </c>
      <c r="L12" s="6">
        <v>0.027</v>
      </c>
    </row>
    <row r="13" spans="1:12">
      <c r="A13" t="s">
        <v>344</v>
      </c>
      <c r="B13" t="s">
        <v>201</v>
      </c>
      <c r="C13">
        <v>32</v>
      </c>
      <c r="D13">
        <v>32</v>
      </c>
      <c r="E13">
        <v>1</v>
      </c>
      <c r="F13" s="5">
        <v>0.01089547156962887</v>
      </c>
      <c r="G13">
        <v>0</v>
      </c>
      <c r="H13">
        <v>26</v>
      </c>
      <c r="I13">
        <v>1</v>
      </c>
      <c r="J13">
        <v>0</v>
      </c>
      <c r="K13" s="6">
        <v>0.9688</v>
      </c>
      <c r="L13" s="6">
        <v>0.0313</v>
      </c>
    </row>
    <row r="14" spans="1:12">
      <c r="A14" t="s">
        <v>345</v>
      </c>
      <c r="B14" t="s">
        <v>201</v>
      </c>
      <c r="C14">
        <v>32</v>
      </c>
      <c r="D14">
        <v>31</v>
      </c>
      <c r="E14">
        <v>1.03</v>
      </c>
      <c r="F14" s="5">
        <v>0.01055498808307797</v>
      </c>
      <c r="G14">
        <v>0</v>
      </c>
      <c r="H14">
        <v>27</v>
      </c>
      <c r="I14">
        <v>1</v>
      </c>
      <c r="J14">
        <v>0</v>
      </c>
      <c r="K14" s="6">
        <v>0.9688</v>
      </c>
      <c r="L14" s="6">
        <v>0.0313</v>
      </c>
    </row>
    <row r="15" spans="1:12">
      <c r="A15" t="s">
        <v>346</v>
      </c>
      <c r="B15" t="s">
        <v>201</v>
      </c>
      <c r="C15">
        <v>33</v>
      </c>
      <c r="D15">
        <v>31</v>
      </c>
      <c r="E15">
        <v>1.06</v>
      </c>
      <c r="F15" s="5">
        <v>0.01055498808307797</v>
      </c>
      <c r="G15">
        <v>1</v>
      </c>
      <c r="H15">
        <v>25</v>
      </c>
      <c r="I15">
        <v>2</v>
      </c>
      <c r="J15">
        <v>0</v>
      </c>
      <c r="K15" s="6">
        <v>0.9394</v>
      </c>
      <c r="L15" s="6">
        <v>0.06059999999999999</v>
      </c>
    </row>
    <row r="16" spans="1:12">
      <c r="A16" t="s">
        <v>347</v>
      </c>
      <c r="B16" t="s">
        <v>214</v>
      </c>
      <c r="C16">
        <v>49</v>
      </c>
      <c r="D16">
        <v>40</v>
      </c>
      <c r="E16">
        <v>1.23</v>
      </c>
      <c r="F16" s="5">
        <v>0.01351351351351351</v>
      </c>
      <c r="G16">
        <v>1</v>
      </c>
      <c r="H16">
        <v>33</v>
      </c>
      <c r="I16">
        <v>5</v>
      </c>
      <c r="J16">
        <v>0</v>
      </c>
      <c r="K16" s="6">
        <v>0.898</v>
      </c>
      <c r="L16" s="6">
        <v>0.102</v>
      </c>
    </row>
    <row r="17" spans="1:12">
      <c r="A17" t="s">
        <v>348</v>
      </c>
      <c r="B17" t="s">
        <v>214</v>
      </c>
      <c r="C17">
        <v>49</v>
      </c>
      <c r="D17">
        <v>31</v>
      </c>
      <c r="E17">
        <v>1.58</v>
      </c>
      <c r="F17" s="5">
        <v>0.01047297297297297</v>
      </c>
      <c r="G17">
        <v>4</v>
      </c>
      <c r="H17">
        <v>39</v>
      </c>
      <c r="I17">
        <v>4</v>
      </c>
      <c r="J17">
        <v>0</v>
      </c>
      <c r="K17" s="6">
        <v>0.9184</v>
      </c>
      <c r="L17" s="6">
        <v>0.08160000000000001</v>
      </c>
    </row>
    <row r="18" spans="1:12">
      <c r="A18" t="s">
        <v>349</v>
      </c>
      <c r="B18" t="s">
        <v>214</v>
      </c>
      <c r="C18">
        <v>33</v>
      </c>
      <c r="D18">
        <v>28</v>
      </c>
      <c r="E18">
        <v>1.18</v>
      </c>
      <c r="F18" s="5">
        <v>0.00945945945945946</v>
      </c>
      <c r="G18">
        <v>2</v>
      </c>
      <c r="H18">
        <v>29</v>
      </c>
      <c r="I18">
        <v>1</v>
      </c>
      <c r="J18">
        <v>0</v>
      </c>
      <c r="K18" s="6">
        <v>0.9697</v>
      </c>
      <c r="L18" s="6">
        <v>0.0303</v>
      </c>
    </row>
    <row r="19" spans="1:12">
      <c r="A19" t="s">
        <v>350</v>
      </c>
      <c r="B19" t="s">
        <v>214</v>
      </c>
      <c r="C19">
        <v>57</v>
      </c>
      <c r="D19">
        <v>26</v>
      </c>
      <c r="E19">
        <v>2.19</v>
      </c>
      <c r="F19" s="5">
        <v>0.008783783783783784</v>
      </c>
      <c r="G19">
        <v>2</v>
      </c>
      <c r="H19">
        <v>49</v>
      </c>
      <c r="I19">
        <v>5</v>
      </c>
      <c r="J19">
        <v>0</v>
      </c>
      <c r="K19" s="6">
        <v>0.9123</v>
      </c>
      <c r="L19" s="6">
        <v>0.0877</v>
      </c>
    </row>
    <row r="20" spans="1:12">
      <c r="A20" t="s">
        <v>351</v>
      </c>
      <c r="B20" t="s">
        <v>214</v>
      </c>
      <c r="C20">
        <v>27</v>
      </c>
      <c r="D20">
        <v>24</v>
      </c>
      <c r="E20">
        <v>1.13</v>
      </c>
      <c r="F20" s="5">
        <v>0.008108108108108109</v>
      </c>
      <c r="G20">
        <v>2</v>
      </c>
      <c r="H20">
        <v>23</v>
      </c>
      <c r="I20">
        <v>3</v>
      </c>
      <c r="J20">
        <v>0</v>
      </c>
      <c r="K20" s="6">
        <v>0.8889</v>
      </c>
      <c r="L20" s="6">
        <v>0.1111</v>
      </c>
    </row>
    <row r="21" spans="1:12">
      <c r="A21" t="s">
        <v>352</v>
      </c>
      <c r="B21" t="s">
        <v>214</v>
      </c>
      <c r="C21">
        <v>30</v>
      </c>
      <c r="D21">
        <v>23</v>
      </c>
      <c r="E21">
        <v>1.3</v>
      </c>
      <c r="F21" s="5">
        <v>0.00777027027027027</v>
      </c>
      <c r="G21">
        <v>0</v>
      </c>
      <c r="H21">
        <v>27</v>
      </c>
      <c r="I21">
        <v>1</v>
      </c>
      <c r="J21">
        <v>0</v>
      </c>
      <c r="K21" s="6">
        <v>0.9667</v>
      </c>
      <c r="L21" s="6">
        <v>0.0333</v>
      </c>
    </row>
    <row r="22" spans="1:12">
      <c r="A22" t="s">
        <v>353</v>
      </c>
      <c r="B22" t="s">
        <v>214</v>
      </c>
      <c r="C22">
        <v>25</v>
      </c>
      <c r="D22">
        <v>23</v>
      </c>
      <c r="E22">
        <v>1.09</v>
      </c>
      <c r="F22" s="5">
        <v>0.00777027027027027</v>
      </c>
      <c r="G22">
        <v>1</v>
      </c>
      <c r="H22">
        <v>20</v>
      </c>
      <c r="I22">
        <v>1</v>
      </c>
      <c r="J22">
        <v>0</v>
      </c>
      <c r="K22" s="6">
        <v>0.96</v>
      </c>
      <c r="L22" s="6">
        <v>0.04</v>
      </c>
    </row>
    <row r="23" spans="1:12">
      <c r="A23" t="s">
        <v>354</v>
      </c>
      <c r="B23" t="s">
        <v>214</v>
      </c>
      <c r="C23">
        <v>33</v>
      </c>
      <c r="D23">
        <v>31</v>
      </c>
      <c r="E23">
        <v>1.06</v>
      </c>
      <c r="F23" s="5">
        <v>0.01040617656931856</v>
      </c>
      <c r="G23">
        <v>0</v>
      </c>
      <c r="H23">
        <v>25</v>
      </c>
      <c r="I23">
        <v>0</v>
      </c>
      <c r="J23">
        <v>0</v>
      </c>
      <c r="K23" s="6">
        <v>1</v>
      </c>
      <c r="L23" s="6">
        <v>0</v>
      </c>
    </row>
    <row r="24" spans="1:12">
      <c r="A24" t="s">
        <v>355</v>
      </c>
      <c r="B24" t="s">
        <v>214</v>
      </c>
      <c r="C24">
        <v>31</v>
      </c>
      <c r="D24">
        <v>26</v>
      </c>
      <c r="E24">
        <v>1.19</v>
      </c>
      <c r="F24" s="5">
        <v>0.008727760993622021</v>
      </c>
      <c r="G24">
        <v>0</v>
      </c>
      <c r="H24">
        <v>28</v>
      </c>
      <c r="I24">
        <v>2</v>
      </c>
      <c r="J24">
        <v>0</v>
      </c>
      <c r="K24" s="6">
        <v>0.9355</v>
      </c>
      <c r="L24" s="6">
        <v>0.0645</v>
      </c>
    </row>
    <row r="25" spans="1:12">
      <c r="A25" t="s">
        <v>356</v>
      </c>
      <c r="B25" t="s">
        <v>214</v>
      </c>
      <c r="C25">
        <v>35</v>
      </c>
      <c r="D25">
        <v>26</v>
      </c>
      <c r="E25">
        <v>1.35</v>
      </c>
      <c r="F25" s="5">
        <v>0.008727760993622021</v>
      </c>
      <c r="G25">
        <v>4</v>
      </c>
      <c r="H25">
        <v>26</v>
      </c>
      <c r="I25">
        <v>1</v>
      </c>
      <c r="J25">
        <v>0</v>
      </c>
      <c r="K25" s="6">
        <v>0.9714</v>
      </c>
      <c r="L25" s="6">
        <v>0.0286</v>
      </c>
    </row>
    <row r="26" spans="1:12">
      <c r="A26" t="s">
        <v>357</v>
      </c>
      <c r="B26" t="s">
        <v>214</v>
      </c>
      <c r="C26">
        <v>27</v>
      </c>
      <c r="D26">
        <v>25</v>
      </c>
      <c r="E26">
        <v>1.08</v>
      </c>
      <c r="F26" s="5">
        <v>0.008392077878482711</v>
      </c>
      <c r="G26">
        <v>1</v>
      </c>
      <c r="H26">
        <v>24</v>
      </c>
      <c r="I26">
        <v>1</v>
      </c>
      <c r="J26">
        <v>0</v>
      </c>
      <c r="K26" s="6">
        <v>0.963</v>
      </c>
      <c r="L26" s="6">
        <v>0.03700000000000001</v>
      </c>
    </row>
    <row r="27" spans="1:12">
      <c r="A27" t="s">
        <v>358</v>
      </c>
      <c r="B27" t="s">
        <v>201</v>
      </c>
      <c r="C27">
        <v>71</v>
      </c>
      <c r="D27">
        <v>65</v>
      </c>
      <c r="E27">
        <v>1.09</v>
      </c>
      <c r="F27" s="5">
        <v>0.02187079407806191</v>
      </c>
      <c r="G27">
        <v>0</v>
      </c>
      <c r="H27">
        <v>56</v>
      </c>
      <c r="I27">
        <v>6</v>
      </c>
      <c r="J27">
        <v>0</v>
      </c>
      <c r="K27" s="6">
        <v>0.9155</v>
      </c>
      <c r="L27" s="6">
        <v>0.08449999999999999</v>
      </c>
    </row>
    <row r="28" spans="1:12">
      <c r="A28" t="s">
        <v>359</v>
      </c>
      <c r="B28" t="s">
        <v>214</v>
      </c>
      <c r="C28">
        <v>64</v>
      </c>
      <c r="D28">
        <v>58</v>
      </c>
      <c r="E28">
        <v>1.1</v>
      </c>
      <c r="F28" s="5">
        <v>0.01951547779273217</v>
      </c>
      <c r="G28">
        <v>0</v>
      </c>
      <c r="H28">
        <v>50</v>
      </c>
      <c r="I28">
        <v>5</v>
      </c>
      <c r="J28">
        <v>0</v>
      </c>
      <c r="K28" s="6">
        <v>0.9218999999999999</v>
      </c>
      <c r="L28" s="6">
        <v>0.0781</v>
      </c>
    </row>
    <row r="29" spans="1:12">
      <c r="A29" t="s">
        <v>360</v>
      </c>
      <c r="B29" t="s">
        <v>214</v>
      </c>
      <c r="C29">
        <v>61</v>
      </c>
      <c r="D29">
        <v>50</v>
      </c>
      <c r="E29">
        <v>1.22</v>
      </c>
      <c r="F29" s="5">
        <v>0.01682368775235532</v>
      </c>
      <c r="G29">
        <v>3</v>
      </c>
      <c r="H29">
        <v>46</v>
      </c>
      <c r="I29">
        <v>6</v>
      </c>
      <c r="J29">
        <v>0</v>
      </c>
      <c r="K29" s="6">
        <v>0.9016</v>
      </c>
      <c r="L29" s="6">
        <v>0.0984</v>
      </c>
    </row>
    <row r="30" spans="1:12">
      <c r="A30" t="s">
        <v>361</v>
      </c>
      <c r="B30" t="s">
        <v>214</v>
      </c>
      <c r="C30">
        <v>50</v>
      </c>
      <c r="D30">
        <v>47</v>
      </c>
      <c r="E30">
        <v>1.06</v>
      </c>
      <c r="F30" s="5">
        <v>0.015814266487214</v>
      </c>
      <c r="G30">
        <v>2</v>
      </c>
      <c r="H30">
        <v>44</v>
      </c>
      <c r="I30">
        <v>1</v>
      </c>
      <c r="J30">
        <v>0</v>
      </c>
      <c r="K30" s="6">
        <v>0.98</v>
      </c>
      <c r="L30" s="6">
        <v>0.02</v>
      </c>
    </row>
    <row r="31" spans="1:12">
      <c r="A31" t="s">
        <v>362</v>
      </c>
      <c r="B31" t="s">
        <v>201</v>
      </c>
      <c r="C31">
        <v>50</v>
      </c>
      <c r="D31">
        <v>45</v>
      </c>
      <c r="E31">
        <v>1.11</v>
      </c>
      <c r="F31" s="5">
        <v>0.01514131897711978</v>
      </c>
      <c r="G31">
        <v>1</v>
      </c>
      <c r="H31">
        <v>43</v>
      </c>
      <c r="I31">
        <v>0</v>
      </c>
      <c r="J31">
        <v>0</v>
      </c>
      <c r="K31" s="6">
        <v>1</v>
      </c>
      <c r="L31" s="6">
        <v>0</v>
      </c>
    </row>
    <row r="32" spans="1:12">
      <c r="A32" t="s">
        <v>363</v>
      </c>
      <c r="B32" t="s">
        <v>214</v>
      </c>
      <c r="C32">
        <v>54</v>
      </c>
      <c r="D32">
        <v>43</v>
      </c>
      <c r="E32">
        <v>1.26</v>
      </c>
      <c r="F32" s="5">
        <v>0.01447811447811448</v>
      </c>
      <c r="G32">
        <v>0</v>
      </c>
      <c r="H32">
        <v>35</v>
      </c>
      <c r="I32">
        <v>5</v>
      </c>
      <c r="J32">
        <v>0</v>
      </c>
      <c r="K32" s="6">
        <v>0.9074</v>
      </c>
      <c r="L32" s="6">
        <v>0.0926</v>
      </c>
    </row>
    <row r="33" spans="1:12">
      <c r="A33" t="s">
        <v>364</v>
      </c>
      <c r="B33" t="s">
        <v>214</v>
      </c>
      <c r="C33">
        <v>40</v>
      </c>
      <c r="D33">
        <v>35</v>
      </c>
      <c r="E33">
        <v>1.14</v>
      </c>
      <c r="F33" s="5">
        <v>0.01178451178451178</v>
      </c>
      <c r="G33">
        <v>2</v>
      </c>
      <c r="H33">
        <v>34</v>
      </c>
      <c r="I33">
        <v>2</v>
      </c>
      <c r="J33">
        <v>0</v>
      </c>
      <c r="K33" s="6">
        <v>0.95</v>
      </c>
      <c r="L33" s="6">
        <v>0.05</v>
      </c>
    </row>
    <row r="34" spans="1:12">
      <c r="A34" t="s">
        <v>365</v>
      </c>
      <c r="B34" t="s">
        <v>214</v>
      </c>
      <c r="C34">
        <v>164</v>
      </c>
      <c r="D34">
        <v>32</v>
      </c>
      <c r="E34">
        <v>5.13</v>
      </c>
      <c r="F34" s="5">
        <v>0.01077441077441077</v>
      </c>
      <c r="G34">
        <v>6</v>
      </c>
      <c r="H34">
        <v>144</v>
      </c>
      <c r="I34">
        <v>5</v>
      </c>
      <c r="J34">
        <v>0</v>
      </c>
      <c r="K34" s="6">
        <v>0.9695</v>
      </c>
      <c r="L34" s="6">
        <v>0.0305</v>
      </c>
    </row>
    <row r="35" spans="1:12">
      <c r="A35" t="s">
        <v>366</v>
      </c>
      <c r="B35" t="s">
        <v>214</v>
      </c>
      <c r="C35">
        <v>36</v>
      </c>
      <c r="D35">
        <v>32</v>
      </c>
      <c r="E35">
        <v>1.13</v>
      </c>
      <c r="F35" s="5">
        <v>0.01077441077441077</v>
      </c>
      <c r="G35">
        <v>2</v>
      </c>
      <c r="H35">
        <v>30</v>
      </c>
      <c r="I35">
        <v>2</v>
      </c>
      <c r="J35">
        <v>0</v>
      </c>
      <c r="K35" s="6">
        <v>0.9444</v>
      </c>
      <c r="L35" s="6">
        <v>0.0556</v>
      </c>
    </row>
    <row r="36" spans="1:12">
      <c r="A36" t="s">
        <v>367</v>
      </c>
      <c r="B36" t="s">
        <v>214</v>
      </c>
      <c r="C36">
        <v>47</v>
      </c>
      <c r="D36">
        <v>31</v>
      </c>
      <c r="E36">
        <v>1.52</v>
      </c>
      <c r="F36" s="5">
        <v>0.01043771043771044</v>
      </c>
      <c r="G36">
        <v>2</v>
      </c>
      <c r="H36">
        <v>32</v>
      </c>
      <c r="I36">
        <v>7</v>
      </c>
      <c r="J36">
        <v>0</v>
      </c>
      <c r="K36" s="6">
        <v>0.8511</v>
      </c>
      <c r="L36" s="6">
        <v>0.1489</v>
      </c>
    </row>
    <row r="37" spans="1:12">
      <c r="A37" t="s">
        <v>368</v>
      </c>
      <c r="B37" t="s">
        <v>214</v>
      </c>
      <c r="C37">
        <v>36</v>
      </c>
      <c r="D37">
        <v>29</v>
      </c>
      <c r="E37">
        <v>1.24</v>
      </c>
      <c r="F37" s="5">
        <v>0.009764309764309764</v>
      </c>
      <c r="G37">
        <v>3</v>
      </c>
      <c r="H37">
        <v>29</v>
      </c>
      <c r="I37">
        <v>3</v>
      </c>
      <c r="J37">
        <v>0</v>
      </c>
      <c r="K37" s="6">
        <v>0.9167000000000001</v>
      </c>
      <c r="L37" s="6">
        <v>0.0833</v>
      </c>
    </row>
    <row r="38" spans="1:12">
      <c r="A38" t="s">
        <v>369</v>
      </c>
      <c r="B38" t="s">
        <v>214</v>
      </c>
      <c r="C38">
        <v>41</v>
      </c>
      <c r="D38">
        <v>35</v>
      </c>
      <c r="E38">
        <v>1.17</v>
      </c>
      <c r="F38" s="5">
        <v>0.01176075268817204</v>
      </c>
      <c r="G38">
        <v>0</v>
      </c>
      <c r="H38">
        <v>24</v>
      </c>
      <c r="I38">
        <v>2</v>
      </c>
      <c r="J38">
        <v>0</v>
      </c>
      <c r="K38" s="6">
        <v>0.9512</v>
      </c>
      <c r="L38" s="6">
        <v>0.0488</v>
      </c>
    </row>
    <row r="39" spans="1:12">
      <c r="A39" t="s">
        <v>370</v>
      </c>
      <c r="B39" t="s">
        <v>201</v>
      </c>
      <c r="C39">
        <v>30</v>
      </c>
      <c r="D39">
        <v>28</v>
      </c>
      <c r="E39">
        <v>1.07</v>
      </c>
      <c r="F39" s="5">
        <v>0.009408602150537635</v>
      </c>
      <c r="G39">
        <v>1</v>
      </c>
      <c r="H39">
        <v>22</v>
      </c>
      <c r="I39">
        <v>3</v>
      </c>
      <c r="J39">
        <v>0</v>
      </c>
      <c r="K39" s="6">
        <v>0.9</v>
      </c>
      <c r="L39" s="6">
        <v>0.1</v>
      </c>
    </row>
    <row r="40" spans="1:12">
      <c r="A40" t="s">
        <v>371</v>
      </c>
      <c r="B40" t="s">
        <v>201</v>
      </c>
      <c r="C40">
        <v>58</v>
      </c>
      <c r="D40">
        <v>54</v>
      </c>
      <c r="E40">
        <v>1.07</v>
      </c>
      <c r="F40" s="5">
        <v>0.01796407185628742</v>
      </c>
      <c r="G40">
        <v>1</v>
      </c>
      <c r="H40">
        <v>44</v>
      </c>
      <c r="I40">
        <v>4</v>
      </c>
      <c r="J40">
        <v>0</v>
      </c>
      <c r="K40" s="6">
        <v>0.9309999999999999</v>
      </c>
      <c r="L40" s="6">
        <v>0.06900000000000001</v>
      </c>
    </row>
    <row r="41" spans="1:12">
      <c r="A41" t="s">
        <v>372</v>
      </c>
      <c r="B41" t="s">
        <v>201</v>
      </c>
      <c r="C41">
        <v>50</v>
      </c>
      <c r="D41">
        <v>46</v>
      </c>
      <c r="E41">
        <v>1.09</v>
      </c>
      <c r="F41" s="5">
        <v>0.01530272787757818</v>
      </c>
      <c r="G41">
        <v>1</v>
      </c>
      <c r="H41">
        <v>37</v>
      </c>
      <c r="I41">
        <v>6</v>
      </c>
      <c r="J41">
        <v>0</v>
      </c>
      <c r="K41" s="6">
        <v>0.88</v>
      </c>
      <c r="L41" s="6">
        <v>0.12</v>
      </c>
    </row>
    <row r="42" spans="1:12">
      <c r="A42" t="s">
        <v>373</v>
      </c>
      <c r="B42" t="s">
        <v>201</v>
      </c>
      <c r="C42">
        <v>42</v>
      </c>
      <c r="D42">
        <v>42</v>
      </c>
      <c r="E42">
        <v>1</v>
      </c>
      <c r="F42" s="5">
        <v>0.01397205588822355</v>
      </c>
      <c r="G42">
        <v>0</v>
      </c>
      <c r="H42">
        <v>35</v>
      </c>
      <c r="I42">
        <v>0</v>
      </c>
      <c r="J42">
        <v>0</v>
      </c>
      <c r="K42" s="6">
        <v>1</v>
      </c>
      <c r="L42" s="6">
        <v>0</v>
      </c>
    </row>
    <row r="43" spans="1:12">
      <c r="A43" t="s">
        <v>374</v>
      </c>
      <c r="B43" t="s">
        <v>201</v>
      </c>
      <c r="C43">
        <v>41</v>
      </c>
      <c r="D43">
        <v>40</v>
      </c>
      <c r="E43">
        <v>1.03</v>
      </c>
      <c r="F43" s="5">
        <v>0.01330671989354624</v>
      </c>
      <c r="G43">
        <v>0</v>
      </c>
      <c r="H43">
        <v>38</v>
      </c>
      <c r="I43">
        <v>0</v>
      </c>
      <c r="J43">
        <v>0</v>
      </c>
      <c r="K43" s="6">
        <v>1</v>
      </c>
      <c r="L43" s="6">
        <v>0</v>
      </c>
    </row>
    <row r="44" spans="1:12">
      <c r="A44" t="s">
        <v>375</v>
      </c>
      <c r="B44" t="s">
        <v>201</v>
      </c>
      <c r="C44">
        <v>39</v>
      </c>
      <c r="D44">
        <v>37</v>
      </c>
      <c r="E44">
        <v>1.05</v>
      </c>
      <c r="F44" s="5">
        <v>0.01230871590153027</v>
      </c>
      <c r="G44">
        <v>1</v>
      </c>
      <c r="H44">
        <v>35</v>
      </c>
      <c r="I44">
        <v>3</v>
      </c>
      <c r="J44">
        <v>0</v>
      </c>
      <c r="K44" s="6">
        <v>0.9231</v>
      </c>
      <c r="L44" s="6">
        <v>0.07690000000000001</v>
      </c>
    </row>
    <row r="45" spans="1:12">
      <c r="A45" t="s">
        <v>376</v>
      </c>
      <c r="B45" t="s">
        <v>214</v>
      </c>
      <c r="C45">
        <v>57</v>
      </c>
      <c r="D45">
        <v>45</v>
      </c>
      <c r="E45">
        <v>1.27</v>
      </c>
      <c r="F45" s="5">
        <v>0.01480750246791708</v>
      </c>
      <c r="G45">
        <v>1</v>
      </c>
      <c r="H45">
        <v>22</v>
      </c>
      <c r="I45">
        <v>8</v>
      </c>
      <c r="J45">
        <v>0</v>
      </c>
      <c r="K45" s="6">
        <v>0.8595999999999999</v>
      </c>
      <c r="L45" s="6">
        <v>0.1404</v>
      </c>
    </row>
    <row r="46" spans="1:12">
      <c r="A46" t="s">
        <v>377</v>
      </c>
      <c r="B46" t="s">
        <v>201</v>
      </c>
      <c r="C46">
        <v>61</v>
      </c>
      <c r="D46">
        <v>51</v>
      </c>
      <c r="E46">
        <v>1.2</v>
      </c>
      <c r="F46" s="5">
        <v>0.01680949241924852</v>
      </c>
      <c r="G46">
        <v>0</v>
      </c>
      <c r="H46">
        <v>48</v>
      </c>
      <c r="I46">
        <v>7</v>
      </c>
      <c r="J46">
        <v>0</v>
      </c>
      <c r="K46" s="6">
        <v>0.8852</v>
      </c>
      <c r="L46" s="6">
        <v>0.1148</v>
      </c>
    </row>
    <row r="47" spans="1:12">
      <c r="A47" t="s">
        <v>378</v>
      </c>
      <c r="B47" t="s">
        <v>214</v>
      </c>
      <c r="C47">
        <v>185</v>
      </c>
      <c r="D47">
        <v>46</v>
      </c>
      <c r="E47">
        <v>4.02</v>
      </c>
      <c r="F47" s="5">
        <v>0.01516150296638102</v>
      </c>
      <c r="G47">
        <v>5</v>
      </c>
      <c r="H47">
        <v>161</v>
      </c>
      <c r="I47">
        <v>5</v>
      </c>
      <c r="J47">
        <v>0</v>
      </c>
      <c r="K47" s="6">
        <v>0.973</v>
      </c>
      <c r="L47" s="6">
        <v>0.027</v>
      </c>
    </row>
    <row r="48" spans="1:12">
      <c r="A48" t="s">
        <v>379</v>
      </c>
      <c r="B48" t="s">
        <v>214</v>
      </c>
      <c r="C48">
        <v>72</v>
      </c>
      <c r="D48">
        <v>42</v>
      </c>
      <c r="E48">
        <v>1.71</v>
      </c>
      <c r="F48" s="5">
        <v>0.01384311140408701</v>
      </c>
      <c r="G48">
        <v>3</v>
      </c>
      <c r="H48">
        <v>68</v>
      </c>
      <c r="I48">
        <v>6</v>
      </c>
      <c r="J48">
        <v>0</v>
      </c>
      <c r="K48" s="6">
        <v>0.9167000000000001</v>
      </c>
      <c r="L48" s="6">
        <v>0.0833</v>
      </c>
    </row>
    <row r="49" spans="1:12">
      <c r="A49" t="s">
        <v>380</v>
      </c>
      <c r="B49" t="s">
        <v>214</v>
      </c>
      <c r="C49">
        <v>49</v>
      </c>
      <c r="D49">
        <v>39</v>
      </c>
      <c r="E49">
        <v>1.26</v>
      </c>
      <c r="F49" s="5">
        <v>0.01285431773236651</v>
      </c>
      <c r="G49">
        <v>0</v>
      </c>
      <c r="H49">
        <v>49</v>
      </c>
      <c r="I49">
        <v>0</v>
      </c>
      <c r="J49">
        <v>0</v>
      </c>
      <c r="K49" s="6">
        <v>1</v>
      </c>
      <c r="L49" s="6">
        <v>0</v>
      </c>
    </row>
    <row r="50" spans="1:12">
      <c r="A50" t="s">
        <v>381</v>
      </c>
      <c r="B50" t="s">
        <v>214</v>
      </c>
      <c r="C50">
        <v>52</v>
      </c>
      <c r="D50">
        <v>37</v>
      </c>
      <c r="E50">
        <v>1.41</v>
      </c>
      <c r="F50" s="5">
        <v>0.01219512195121951</v>
      </c>
      <c r="G50">
        <v>0</v>
      </c>
      <c r="H50">
        <v>54</v>
      </c>
      <c r="I50">
        <v>1</v>
      </c>
      <c r="J50">
        <v>0</v>
      </c>
      <c r="K50" s="6">
        <v>0.9808</v>
      </c>
      <c r="L50" s="6">
        <v>0.0192</v>
      </c>
    </row>
    <row r="51" spans="1:12">
      <c r="A51" t="s">
        <v>382</v>
      </c>
      <c r="B51" t="s">
        <v>214</v>
      </c>
      <c r="C51">
        <v>42</v>
      </c>
      <c r="D51">
        <v>39</v>
      </c>
      <c r="E51">
        <v>1.08</v>
      </c>
      <c r="F51" s="5">
        <v>0.01285431773236651</v>
      </c>
      <c r="G51">
        <v>0</v>
      </c>
      <c r="H51">
        <v>40</v>
      </c>
      <c r="I51">
        <v>0</v>
      </c>
      <c r="J51">
        <v>0</v>
      </c>
      <c r="K51" s="6">
        <v>1</v>
      </c>
      <c r="L51" s="6">
        <v>0</v>
      </c>
    </row>
    <row r="52" spans="1:12">
      <c r="A52" t="s">
        <v>383</v>
      </c>
      <c r="B52" t="s">
        <v>214</v>
      </c>
      <c r="C52">
        <v>25</v>
      </c>
      <c r="D52">
        <v>21</v>
      </c>
      <c r="E52">
        <v>1.19</v>
      </c>
      <c r="F52" s="5">
        <v>0.006774193548387097</v>
      </c>
      <c r="G52">
        <v>0</v>
      </c>
      <c r="H52">
        <v>15</v>
      </c>
      <c r="I52">
        <v>2</v>
      </c>
      <c r="J52">
        <v>0</v>
      </c>
      <c r="K52" s="6">
        <v>0.92</v>
      </c>
      <c r="L52" s="6">
        <v>0.08</v>
      </c>
    </row>
    <row r="53" spans="1:12">
      <c r="A53" t="s">
        <v>384</v>
      </c>
      <c r="B53" t="s">
        <v>214</v>
      </c>
      <c r="C53">
        <v>26</v>
      </c>
      <c r="D53">
        <v>26</v>
      </c>
      <c r="E53">
        <v>1</v>
      </c>
      <c r="F53" s="5">
        <v>0.008395221181788828</v>
      </c>
      <c r="G53">
        <v>0</v>
      </c>
      <c r="H53">
        <v>22</v>
      </c>
      <c r="I53">
        <v>1</v>
      </c>
      <c r="J53">
        <v>0</v>
      </c>
      <c r="K53" s="6">
        <v>0.9615</v>
      </c>
      <c r="L53" s="6">
        <v>0.0385</v>
      </c>
    </row>
    <row r="54" spans="1:12">
      <c r="A54" t="s">
        <v>385</v>
      </c>
      <c r="B54" t="s">
        <v>214</v>
      </c>
      <c r="C54">
        <v>22</v>
      </c>
      <c r="D54">
        <v>22</v>
      </c>
      <c r="E54">
        <v>1</v>
      </c>
      <c r="F54" s="5">
        <v>0.00710135571336346</v>
      </c>
      <c r="G54">
        <v>0</v>
      </c>
      <c r="H54">
        <v>10</v>
      </c>
      <c r="I54">
        <v>2</v>
      </c>
      <c r="J54">
        <v>0</v>
      </c>
      <c r="K54" s="6">
        <v>0.9091</v>
      </c>
      <c r="L54" s="6">
        <v>0.09089999999999999</v>
      </c>
    </row>
    <row r="55" spans="1:12">
      <c r="A55" t="s">
        <v>386</v>
      </c>
      <c r="B55" t="s">
        <v>201</v>
      </c>
      <c r="C55">
        <v>17</v>
      </c>
      <c r="D55">
        <v>14</v>
      </c>
      <c r="E55">
        <v>1.21</v>
      </c>
      <c r="F55" s="5">
        <v>0.004530744336569578</v>
      </c>
      <c r="G55">
        <v>0</v>
      </c>
      <c r="H55">
        <v>9</v>
      </c>
      <c r="I55">
        <v>1</v>
      </c>
      <c r="J55">
        <v>0</v>
      </c>
      <c r="K55" s="6">
        <v>0.9412</v>
      </c>
      <c r="L55" s="6">
        <v>0.0588</v>
      </c>
    </row>
    <row r="56" spans="1:12">
      <c r="A56" t="s">
        <v>387</v>
      </c>
      <c r="B56" t="s">
        <v>201</v>
      </c>
      <c r="C56">
        <v>10</v>
      </c>
      <c r="D56">
        <v>9</v>
      </c>
      <c r="E56">
        <v>1.11</v>
      </c>
      <c r="F56" s="5">
        <v>0.002912621359223301</v>
      </c>
      <c r="G56">
        <v>1</v>
      </c>
      <c r="H56">
        <v>8</v>
      </c>
      <c r="I56">
        <v>0</v>
      </c>
      <c r="J56">
        <v>0</v>
      </c>
      <c r="K56" s="6">
        <v>1</v>
      </c>
      <c r="L56" s="6">
        <v>0</v>
      </c>
    </row>
    <row r="57" spans="1:12">
      <c r="A57" t="s">
        <v>388</v>
      </c>
      <c r="B57" t="s">
        <v>214</v>
      </c>
      <c r="C57">
        <v>7</v>
      </c>
      <c r="D57">
        <v>7</v>
      </c>
      <c r="E57">
        <v>1</v>
      </c>
      <c r="F57" s="5">
        <v>0.00226537216828479</v>
      </c>
      <c r="G57">
        <v>0</v>
      </c>
      <c r="H57">
        <v>7</v>
      </c>
      <c r="I57">
        <v>0</v>
      </c>
      <c r="J57">
        <v>0</v>
      </c>
      <c r="K57" s="6">
        <v>1</v>
      </c>
      <c r="L57" s="6">
        <v>0</v>
      </c>
    </row>
    <row r="58" spans="1:12">
      <c r="A58" t="s">
        <v>389</v>
      </c>
      <c r="B58" t="s">
        <v>214</v>
      </c>
      <c r="C58">
        <v>55</v>
      </c>
      <c r="D58">
        <v>52</v>
      </c>
      <c r="E58">
        <v>1.06</v>
      </c>
      <c r="F58" s="5">
        <v>0.01670414391262448</v>
      </c>
      <c r="G58">
        <v>1</v>
      </c>
      <c r="H58">
        <v>39</v>
      </c>
      <c r="I58">
        <v>7</v>
      </c>
      <c r="J58">
        <v>0</v>
      </c>
      <c r="K58" s="6">
        <v>0.8726999999999999</v>
      </c>
      <c r="L58" s="6">
        <v>0.1273</v>
      </c>
    </row>
    <row r="59" spans="1:12">
      <c r="A59" t="s">
        <v>390</v>
      </c>
      <c r="B59" t="s">
        <v>214</v>
      </c>
      <c r="C59">
        <v>47</v>
      </c>
      <c r="D59">
        <v>42</v>
      </c>
      <c r="E59">
        <v>1.12</v>
      </c>
      <c r="F59" s="5">
        <v>0.01349180854481208</v>
      </c>
      <c r="G59">
        <v>2</v>
      </c>
      <c r="H59">
        <v>41</v>
      </c>
      <c r="I59">
        <v>2</v>
      </c>
      <c r="J59">
        <v>0</v>
      </c>
      <c r="K59" s="6">
        <v>0.9573999999999999</v>
      </c>
      <c r="L59" s="6">
        <v>0.0426</v>
      </c>
    </row>
    <row r="60" spans="1:12">
      <c r="A60" t="s">
        <v>391</v>
      </c>
      <c r="B60" t="s">
        <v>214</v>
      </c>
      <c r="C60">
        <v>54</v>
      </c>
      <c r="D60">
        <v>38</v>
      </c>
      <c r="E60">
        <v>1.42</v>
      </c>
      <c r="F60" s="5">
        <v>0.01220687439768712</v>
      </c>
      <c r="G60">
        <v>4</v>
      </c>
      <c r="H60">
        <v>39</v>
      </c>
      <c r="I60">
        <v>7</v>
      </c>
      <c r="J60">
        <v>0</v>
      </c>
      <c r="K60" s="6">
        <v>0.8704000000000001</v>
      </c>
      <c r="L60" s="6">
        <v>0.1296</v>
      </c>
    </row>
    <row r="61" spans="1:12">
      <c r="A61" t="s">
        <v>392</v>
      </c>
      <c r="B61" t="s">
        <v>214</v>
      </c>
      <c r="C61">
        <v>40</v>
      </c>
      <c r="D61">
        <v>38</v>
      </c>
      <c r="E61">
        <v>1.05</v>
      </c>
      <c r="F61" s="5">
        <v>0.01220687439768712</v>
      </c>
      <c r="G61">
        <v>2</v>
      </c>
      <c r="H61">
        <v>35</v>
      </c>
      <c r="I61">
        <v>1</v>
      </c>
      <c r="J61">
        <v>0</v>
      </c>
      <c r="K61" s="6">
        <v>0.975</v>
      </c>
      <c r="L61" s="6">
        <v>0.025</v>
      </c>
    </row>
    <row r="62" spans="1:12">
      <c r="A62" t="s">
        <v>393</v>
      </c>
      <c r="B62" t="s">
        <v>214</v>
      </c>
      <c r="C62">
        <v>42</v>
      </c>
      <c r="D62">
        <v>38</v>
      </c>
      <c r="E62">
        <v>1.11</v>
      </c>
      <c r="F62" s="5">
        <v>0.01220687439768712</v>
      </c>
      <c r="G62">
        <v>0</v>
      </c>
      <c r="H62">
        <v>32</v>
      </c>
      <c r="I62">
        <v>3</v>
      </c>
      <c r="J62">
        <v>0</v>
      </c>
      <c r="K62" s="6">
        <v>0.9286</v>
      </c>
      <c r="L62" s="6">
        <v>0.07139999999999999</v>
      </c>
    </row>
    <row r="63" spans="1:12">
      <c r="A63" t="s">
        <v>394</v>
      </c>
      <c r="B63" t="s">
        <v>214</v>
      </c>
      <c r="C63">
        <v>47</v>
      </c>
      <c r="D63">
        <v>36</v>
      </c>
      <c r="E63">
        <v>1.31</v>
      </c>
      <c r="F63" s="5">
        <v>0.01156440732412464</v>
      </c>
      <c r="G63">
        <v>0</v>
      </c>
      <c r="H63">
        <v>16</v>
      </c>
      <c r="I63">
        <v>11</v>
      </c>
      <c r="J63">
        <v>0</v>
      </c>
      <c r="K63" s="6">
        <v>0.7659999999999999</v>
      </c>
      <c r="L63" s="6">
        <v>0.234</v>
      </c>
    </row>
    <row r="64" spans="1:12">
      <c r="A64" t="s">
        <v>395</v>
      </c>
      <c r="B64" t="s">
        <v>201</v>
      </c>
      <c r="C64">
        <v>95</v>
      </c>
      <c r="D64">
        <v>74</v>
      </c>
      <c r="E64">
        <v>1.28</v>
      </c>
      <c r="F64" s="5">
        <v>0.02378656380585021</v>
      </c>
      <c r="G64">
        <v>5</v>
      </c>
      <c r="H64">
        <v>57</v>
      </c>
      <c r="I64">
        <v>14</v>
      </c>
      <c r="J64">
        <v>0</v>
      </c>
      <c r="K64" s="6">
        <v>0.8526</v>
      </c>
      <c r="L64" s="6">
        <v>0.1474</v>
      </c>
    </row>
    <row r="65" spans="1:12">
      <c r="A65" t="s">
        <v>396</v>
      </c>
      <c r="B65" t="s">
        <v>201</v>
      </c>
      <c r="C65">
        <v>61</v>
      </c>
      <c r="D65">
        <v>53</v>
      </c>
      <c r="E65">
        <v>1.15</v>
      </c>
      <c r="F65" s="5">
        <v>0.01703632272581164</v>
      </c>
      <c r="G65">
        <v>1</v>
      </c>
      <c r="H65">
        <v>51</v>
      </c>
      <c r="I65">
        <v>5</v>
      </c>
      <c r="J65">
        <v>0</v>
      </c>
      <c r="K65" s="6">
        <v>0.9179999999999999</v>
      </c>
      <c r="L65" s="6">
        <v>0.08199999999999999</v>
      </c>
    </row>
    <row r="66" spans="1:12">
      <c r="A66" t="s">
        <v>397</v>
      </c>
      <c r="B66" t="s">
        <v>201</v>
      </c>
      <c r="C66">
        <v>60</v>
      </c>
      <c r="D66">
        <v>51</v>
      </c>
      <c r="E66">
        <v>1.18</v>
      </c>
      <c r="F66" s="5">
        <v>0.01639344262295082</v>
      </c>
      <c r="G66">
        <v>1</v>
      </c>
      <c r="H66">
        <v>43</v>
      </c>
      <c r="I66">
        <v>6</v>
      </c>
      <c r="J66">
        <v>0</v>
      </c>
      <c r="K66" s="6">
        <v>0.9</v>
      </c>
      <c r="L66" s="6">
        <v>0.1</v>
      </c>
    </row>
    <row r="67" spans="1:12">
      <c r="A67" t="s">
        <v>398</v>
      </c>
      <c r="B67" t="s">
        <v>201</v>
      </c>
      <c r="C67">
        <v>54</v>
      </c>
      <c r="D67">
        <v>45</v>
      </c>
      <c r="E67">
        <v>1.2</v>
      </c>
      <c r="F67" s="5">
        <v>0.01446480231436837</v>
      </c>
      <c r="G67">
        <v>1</v>
      </c>
      <c r="H67">
        <v>44</v>
      </c>
      <c r="I67">
        <v>4</v>
      </c>
      <c r="J67">
        <v>0</v>
      </c>
      <c r="K67" s="6">
        <v>0.9259000000000001</v>
      </c>
      <c r="L67" s="6">
        <v>0.0741</v>
      </c>
    </row>
    <row r="68" spans="1:12">
      <c r="A68" t="s">
        <v>399</v>
      </c>
      <c r="B68" t="s">
        <v>201</v>
      </c>
      <c r="C68">
        <v>47</v>
      </c>
      <c r="D68">
        <v>42</v>
      </c>
      <c r="E68">
        <v>1.12</v>
      </c>
      <c r="F68" s="5">
        <v>0.01350048216007715</v>
      </c>
      <c r="G68">
        <v>2</v>
      </c>
      <c r="H68">
        <v>38</v>
      </c>
      <c r="I68">
        <v>2</v>
      </c>
      <c r="J68">
        <v>0</v>
      </c>
      <c r="K68" s="6">
        <v>0.9573999999999999</v>
      </c>
      <c r="L68" s="6">
        <v>0.0426</v>
      </c>
    </row>
    <row r="69" spans="1:12">
      <c r="A69" t="s">
        <v>400</v>
      </c>
      <c r="B69" t="s">
        <v>201</v>
      </c>
      <c r="C69">
        <v>40</v>
      </c>
      <c r="D69">
        <v>38</v>
      </c>
      <c r="E69">
        <v>1.05</v>
      </c>
      <c r="F69" s="5">
        <v>0.01221472195435551</v>
      </c>
      <c r="G69">
        <v>0</v>
      </c>
      <c r="H69">
        <v>40</v>
      </c>
      <c r="I69">
        <v>0</v>
      </c>
      <c r="J69">
        <v>0</v>
      </c>
      <c r="K69" s="6">
        <v>1</v>
      </c>
      <c r="L69" s="6">
        <v>0</v>
      </c>
    </row>
    <row r="70" spans="1:12">
      <c r="A70" t="s">
        <v>401</v>
      </c>
      <c r="B70" t="s">
        <v>201</v>
      </c>
      <c r="C70">
        <v>40</v>
      </c>
      <c r="D70">
        <v>38</v>
      </c>
      <c r="E70">
        <v>1.05</v>
      </c>
      <c r="F70" s="5">
        <v>0.01221472195435551</v>
      </c>
      <c r="G70">
        <v>0</v>
      </c>
      <c r="H70">
        <v>38</v>
      </c>
      <c r="I70">
        <v>1</v>
      </c>
      <c r="J70">
        <v>0</v>
      </c>
      <c r="K70" s="6">
        <v>0.975</v>
      </c>
      <c r="L70" s="6">
        <v>0.025</v>
      </c>
    </row>
    <row r="71" spans="1:12">
      <c r="A71" t="s">
        <v>402</v>
      </c>
      <c r="B71" t="s">
        <v>201</v>
      </c>
      <c r="C71">
        <v>37</v>
      </c>
      <c r="D71">
        <v>35</v>
      </c>
      <c r="E71">
        <v>1.06</v>
      </c>
      <c r="F71" s="5">
        <v>0.01125040180006429</v>
      </c>
      <c r="G71">
        <v>0</v>
      </c>
      <c r="H71">
        <v>36</v>
      </c>
      <c r="I71">
        <v>0</v>
      </c>
      <c r="J71">
        <v>0</v>
      </c>
      <c r="K71" s="6">
        <v>1</v>
      </c>
      <c r="L71" s="6">
        <v>0</v>
      </c>
    </row>
    <row r="72" spans="1:12">
      <c r="A72" t="s">
        <v>403</v>
      </c>
      <c r="B72" t="s">
        <v>214</v>
      </c>
      <c r="C72">
        <v>39</v>
      </c>
      <c r="D72">
        <v>32</v>
      </c>
      <c r="E72">
        <v>1.22</v>
      </c>
      <c r="F72" s="5">
        <v>0.01028608164577306</v>
      </c>
      <c r="G72">
        <v>0</v>
      </c>
      <c r="H72">
        <v>34</v>
      </c>
      <c r="I72">
        <v>4</v>
      </c>
      <c r="J72">
        <v>0</v>
      </c>
      <c r="K72" s="6">
        <v>0.8974</v>
      </c>
      <c r="L72" s="6">
        <v>0.1026</v>
      </c>
    </row>
    <row r="73" spans="1:12">
      <c r="A73" t="s">
        <v>404</v>
      </c>
      <c r="B73" t="s">
        <v>214</v>
      </c>
      <c r="C73">
        <v>36</v>
      </c>
      <c r="D73">
        <v>28</v>
      </c>
      <c r="E73">
        <v>1.29</v>
      </c>
      <c r="F73" s="5">
        <v>0.009000321440051431</v>
      </c>
      <c r="G73">
        <v>3</v>
      </c>
      <c r="H73">
        <v>29</v>
      </c>
      <c r="I73">
        <v>3</v>
      </c>
      <c r="J73">
        <v>0</v>
      </c>
      <c r="K73" s="6">
        <v>0.9167000000000001</v>
      </c>
      <c r="L73" s="6">
        <v>0.0833</v>
      </c>
    </row>
    <row r="74" spans="1:12">
      <c r="A74" t="s">
        <v>405</v>
      </c>
      <c r="B74" t="s">
        <v>214</v>
      </c>
      <c r="C74">
        <v>65</v>
      </c>
      <c r="D74">
        <v>54</v>
      </c>
      <c r="E74">
        <v>1.2</v>
      </c>
      <c r="F74" s="5">
        <v>0.01734661098618696</v>
      </c>
      <c r="G74">
        <v>1</v>
      </c>
      <c r="H74">
        <v>44</v>
      </c>
      <c r="I74">
        <v>4</v>
      </c>
      <c r="J74">
        <v>0</v>
      </c>
      <c r="K74" s="6">
        <v>0.9384999999999999</v>
      </c>
      <c r="L74" s="6">
        <v>0.06150000000000001</v>
      </c>
    </row>
    <row r="75" spans="1:12">
      <c r="A75" t="s">
        <v>406</v>
      </c>
      <c r="B75" t="s">
        <v>214</v>
      </c>
      <c r="C75">
        <v>57</v>
      </c>
      <c r="D75">
        <v>44</v>
      </c>
      <c r="E75">
        <v>1.3</v>
      </c>
      <c r="F75" s="5">
        <v>0.01413427561837456</v>
      </c>
      <c r="G75">
        <v>7</v>
      </c>
      <c r="H75">
        <v>37</v>
      </c>
      <c r="I75">
        <v>1</v>
      </c>
      <c r="J75">
        <v>0</v>
      </c>
      <c r="K75" s="6">
        <v>0.9825</v>
      </c>
      <c r="L75" s="6">
        <v>0.0175</v>
      </c>
    </row>
    <row r="76" spans="1:12">
      <c r="A76" t="s">
        <v>407</v>
      </c>
      <c r="B76" t="s">
        <v>214</v>
      </c>
      <c r="C76">
        <v>50</v>
      </c>
      <c r="D76">
        <v>45</v>
      </c>
      <c r="E76">
        <v>1.11</v>
      </c>
      <c r="F76" s="5">
        <v>0.0144555091551558</v>
      </c>
      <c r="G76">
        <v>3</v>
      </c>
      <c r="H76">
        <v>38</v>
      </c>
      <c r="I76">
        <v>0</v>
      </c>
      <c r="J76">
        <v>0</v>
      </c>
      <c r="K76" s="6">
        <v>1</v>
      </c>
      <c r="L76" s="6">
        <v>0</v>
      </c>
    </row>
    <row r="77" spans="1:12">
      <c r="A77" t="s">
        <v>408</v>
      </c>
      <c r="B77" t="s">
        <v>214</v>
      </c>
      <c r="C77">
        <v>52</v>
      </c>
      <c r="D77">
        <v>45</v>
      </c>
      <c r="E77">
        <v>1.16</v>
      </c>
      <c r="F77" s="5">
        <v>0.0144555091551558</v>
      </c>
      <c r="G77">
        <v>2</v>
      </c>
      <c r="H77">
        <v>37</v>
      </c>
      <c r="I77">
        <v>10</v>
      </c>
      <c r="J77">
        <v>0</v>
      </c>
      <c r="K77" s="6">
        <v>0.8077</v>
      </c>
      <c r="L77" s="6">
        <v>0.1923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B1"/>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D93"/>
  <sheetViews>
    <sheetView tabSelected="0" workbookViewId="0" showGridLines="true" showRowColHeaders="1">
      <selection activeCell="D4" sqref="D4"/>
    </sheetView>
  </sheetViews>
  <sheetFormatPr defaultRowHeight="14.4" outlineLevelRow="0" outlineLevelCol="0"/>
  <cols>
    <col min="1" max="1" width="54.129639" bestFit="true" customWidth="true" style="0"/>
    <col min="2" max="2" width="9.283447000000001" bestFit="true" customWidth="true" style="0"/>
    <col min="4" max="4" width="55" customWidth="true" style="0"/>
  </cols>
  <sheetData>
    <row r="1" spans="1:4">
      <c r="A1" s="1" t="s">
        <v>409</v>
      </c>
      <c r="B1" s="1" t="s">
        <v>410</v>
      </c>
    </row>
    <row r="2" spans="1:4">
      <c r="A2" t="s">
        <v>411</v>
      </c>
      <c r="B2" s="2">
        <v>0.9198000000000001</v>
      </c>
    </row>
    <row r="3" spans="1:4">
      <c r="A3" t="s">
        <v>412</v>
      </c>
      <c r="B3" s="2">
        <v>0.0202</v>
      </c>
    </row>
    <row r="4" spans="1:4">
      <c r="A4" t="s">
        <v>413</v>
      </c>
      <c r="B4" s="2">
        <v>0.0117</v>
      </c>
      <c r="D4" s="4" t="s">
        <v>414</v>
      </c>
    </row>
    <row r="5" spans="1:4">
      <c r="A5" t="s">
        <v>415</v>
      </c>
      <c r="B5" s="2">
        <v>0.0072</v>
      </c>
      <c r="D5"/>
    </row>
    <row r="6" spans="1:4">
      <c r="A6" t="s">
        <v>416</v>
      </c>
      <c r="B6" s="2">
        <v>0.0031</v>
      </c>
      <c r="D6"/>
    </row>
    <row r="7" spans="1:4">
      <c r="A7" t="s">
        <v>417</v>
      </c>
      <c r="B7" s="2">
        <v>0.0027</v>
      </c>
      <c r="D7"/>
    </row>
    <row r="8" spans="1:4">
      <c r="A8" t="s">
        <v>418</v>
      </c>
      <c r="B8" s="2">
        <v>0.0024</v>
      </c>
      <c r="D8"/>
    </row>
    <row r="9" spans="1:4">
      <c r="A9" t="s">
        <v>419</v>
      </c>
      <c r="B9" s="2">
        <v>0.0024</v>
      </c>
      <c r="D9"/>
    </row>
    <row r="10" spans="1:4">
      <c r="A10" t="s">
        <v>420</v>
      </c>
      <c r="B10" s="2">
        <v>0.0021</v>
      </c>
      <c r="D10"/>
    </row>
    <row r="11" spans="1:4">
      <c r="A11" t="s">
        <v>421</v>
      </c>
      <c r="B11" s="2">
        <v>0.0021</v>
      </c>
    </row>
    <row r="12" spans="1:4">
      <c r="A12" t="s">
        <v>422</v>
      </c>
      <c r="B12" s="2">
        <v>0.0017</v>
      </c>
    </row>
    <row r="13" spans="1:4">
      <c r="A13" t="s">
        <v>423</v>
      </c>
      <c r="B13" s="2">
        <v>0.0017</v>
      </c>
    </row>
    <row r="14" spans="1:4">
      <c r="A14" t="s">
        <v>424</v>
      </c>
      <c r="B14" s="2">
        <v>0.0014</v>
      </c>
    </row>
    <row r="15" spans="1:4">
      <c r="A15" t="s">
        <v>425</v>
      </c>
      <c r="B15" s="2">
        <v>0.0014</v>
      </c>
    </row>
    <row r="16" spans="1:4">
      <c r="A16" t="s">
        <v>426</v>
      </c>
      <c r="B16" s="2">
        <v>0.0014</v>
      </c>
    </row>
    <row r="17" spans="1:4">
      <c r="A17" t="s">
        <v>427</v>
      </c>
      <c r="B17" s="2">
        <v>0.0014</v>
      </c>
    </row>
    <row r="18" spans="1:4">
      <c r="A18" t="s">
        <v>428</v>
      </c>
      <c r="B18" s="2">
        <v>0.001</v>
      </c>
    </row>
    <row r="19" spans="1:4">
      <c r="A19" t="s">
        <v>429</v>
      </c>
      <c r="B19" s="2">
        <v>0.001</v>
      </c>
    </row>
    <row r="20" spans="1:4">
      <c r="A20" t="s">
        <v>430</v>
      </c>
      <c r="B20" s="2">
        <v>0.001</v>
      </c>
    </row>
    <row r="21" spans="1:4">
      <c r="A21" t="s">
        <v>431</v>
      </c>
      <c r="B21" s="2">
        <v>0.001</v>
      </c>
    </row>
    <row r="22" spans="1:4">
      <c r="A22" t="s">
        <v>432</v>
      </c>
      <c r="B22" s="2">
        <v>0.001</v>
      </c>
    </row>
    <row r="23" spans="1:4">
      <c r="A23" t="s">
        <v>433</v>
      </c>
      <c r="B23" s="2">
        <v>0.001</v>
      </c>
    </row>
    <row r="24" spans="1:4">
      <c r="A24" t="s">
        <v>434</v>
      </c>
      <c r="B24" s="2">
        <v>0.001</v>
      </c>
    </row>
    <row r="25" spans="1:4">
      <c r="A25" t="s">
        <v>435</v>
      </c>
      <c r="B25" s="2">
        <v>0.001</v>
      </c>
    </row>
    <row r="26" spans="1:4">
      <c r="A26" t="s">
        <v>436</v>
      </c>
      <c r="B26" s="2">
        <v>0.0007000000000000001</v>
      </c>
    </row>
    <row r="27" spans="1:4">
      <c r="A27" t="s">
        <v>437</v>
      </c>
      <c r="B27" s="2">
        <v>0.0007000000000000001</v>
      </c>
    </row>
    <row r="28" spans="1:4">
      <c r="A28" t="s">
        <v>438</v>
      </c>
      <c r="B28" s="2">
        <v>0.0007000000000000001</v>
      </c>
    </row>
    <row r="29" spans="1:4">
      <c r="A29" t="s">
        <v>439</v>
      </c>
      <c r="B29" s="2">
        <v>0.0007000000000000001</v>
      </c>
    </row>
    <row r="30" spans="1:4">
      <c r="A30" t="s">
        <v>440</v>
      </c>
      <c r="B30" s="2">
        <v>0.0007000000000000001</v>
      </c>
    </row>
    <row r="31" spans="1:4">
      <c r="A31" t="s">
        <v>441</v>
      </c>
      <c r="B31" s="2">
        <v>0.0007000000000000001</v>
      </c>
    </row>
    <row r="32" spans="1:4">
      <c r="A32" t="s">
        <v>442</v>
      </c>
      <c r="B32" s="2">
        <v>0.0003</v>
      </c>
    </row>
    <row r="33" spans="1:4">
      <c r="A33" t="s">
        <v>443</v>
      </c>
      <c r="B33" s="2">
        <v>0.0003</v>
      </c>
    </row>
    <row r="34" spans="1:4">
      <c r="A34" t="s">
        <v>444</v>
      </c>
      <c r="B34" s="2">
        <v>0.0003</v>
      </c>
    </row>
    <row r="35" spans="1:4">
      <c r="A35" t="s">
        <v>445</v>
      </c>
      <c r="B35" s="2">
        <v>0.0003</v>
      </c>
    </row>
    <row r="36" spans="1:4">
      <c r="A36" t="s">
        <v>446</v>
      </c>
      <c r="B36" s="2">
        <v>0.0003</v>
      </c>
    </row>
    <row r="37" spans="1:4">
      <c r="A37" t="s">
        <v>447</v>
      </c>
      <c r="B37" s="2">
        <v>0.0003</v>
      </c>
    </row>
    <row r="38" spans="1:4">
      <c r="A38" t="s">
        <v>448</v>
      </c>
      <c r="B38" s="2">
        <v>0.0003</v>
      </c>
    </row>
    <row r="39" spans="1:4">
      <c r="A39" t="s">
        <v>449</v>
      </c>
      <c r="B39" s="2">
        <v>0.0003</v>
      </c>
    </row>
    <row r="40" spans="1:4">
      <c r="A40" t="s">
        <v>450</v>
      </c>
      <c r="B40" s="2">
        <v>0.0003</v>
      </c>
    </row>
    <row r="41" spans="1:4">
      <c r="A41" t="s">
        <v>451</v>
      </c>
      <c r="B41" s="2">
        <v>0.0003</v>
      </c>
    </row>
    <row r="42" spans="1:4">
      <c r="A42" t="s">
        <v>452</v>
      </c>
      <c r="B42" s="2">
        <v>0.0003</v>
      </c>
    </row>
    <row r="43" spans="1:4">
      <c r="A43" t="s">
        <v>453</v>
      </c>
      <c r="B43" s="2">
        <v>0.0003</v>
      </c>
    </row>
    <row r="44" spans="1:4">
      <c r="A44" t="s">
        <v>454</v>
      </c>
      <c r="B44" s="2">
        <v>0.0003</v>
      </c>
    </row>
    <row r="45" spans="1:4">
      <c r="A45" t="s">
        <v>455</v>
      </c>
      <c r="B45" s="2">
        <v>0.0003</v>
      </c>
    </row>
    <row r="46" spans="1:4">
      <c r="A46" t="s">
        <v>456</v>
      </c>
      <c r="B46" s="2">
        <v>0.0003</v>
      </c>
    </row>
    <row r="48" spans="1:4">
      <c r="A48" s="1" t="s">
        <v>457</v>
      </c>
      <c r="B48" s="1" t="s">
        <v>410</v>
      </c>
    </row>
    <row r="49" spans="1:4">
      <c r="A49" t="s">
        <v>458</v>
      </c>
      <c r="B49" s="2">
        <v>0.1953</v>
      </c>
    </row>
    <row r="50" spans="1:4">
      <c r="A50" t="s">
        <v>459</v>
      </c>
      <c r="B50" s="2">
        <v>0.1043</v>
      </c>
    </row>
    <row r="51" spans="1:4">
      <c r="A51" t="s">
        <v>460</v>
      </c>
      <c r="B51" s="2">
        <v>0.0492</v>
      </c>
    </row>
    <row r="52" spans="1:4">
      <c r="A52" t="s">
        <v>461</v>
      </c>
      <c r="B52" s="2">
        <v>0.047</v>
      </c>
    </row>
    <row r="53" spans="1:4">
      <c r="A53" t="s">
        <v>462</v>
      </c>
      <c r="B53" s="2">
        <v>0.0404</v>
      </c>
    </row>
    <row r="54" spans="1:4">
      <c r="A54" t="s">
        <v>463</v>
      </c>
      <c r="B54" s="2">
        <v>0.0396</v>
      </c>
    </row>
    <row r="55" spans="1:4">
      <c r="A55" t="s">
        <v>464</v>
      </c>
      <c r="B55" s="2">
        <v>0.0374</v>
      </c>
    </row>
    <row r="56" spans="1:4">
      <c r="A56" t="s">
        <v>465</v>
      </c>
      <c r="B56" s="2">
        <v>0.0367</v>
      </c>
    </row>
    <row r="57" spans="1:4">
      <c r="A57" t="s">
        <v>466</v>
      </c>
      <c r="B57" s="2">
        <v>0.0308</v>
      </c>
    </row>
    <row r="58" spans="1:4">
      <c r="A58" t="s">
        <v>467</v>
      </c>
      <c r="B58" s="2">
        <v>0.0294</v>
      </c>
    </row>
    <row r="59" spans="1:4">
      <c r="A59" t="s">
        <v>468</v>
      </c>
      <c r="B59" s="2">
        <v>0.0235</v>
      </c>
    </row>
    <row r="60" spans="1:4">
      <c r="A60" t="s">
        <v>469</v>
      </c>
      <c r="B60" s="2">
        <v>0.0228</v>
      </c>
    </row>
    <row r="61" spans="1:4">
      <c r="A61" t="s">
        <v>470</v>
      </c>
      <c r="B61" s="2">
        <v>0.0198</v>
      </c>
    </row>
    <row r="62" spans="1:4">
      <c r="A62" t="s">
        <v>471</v>
      </c>
      <c r="B62" s="2">
        <v>0.0198</v>
      </c>
    </row>
    <row r="63" spans="1:4">
      <c r="A63" t="s">
        <v>472</v>
      </c>
      <c r="B63" s="2">
        <v>0.0176</v>
      </c>
    </row>
    <row r="64" spans="1:4">
      <c r="A64" t="s">
        <v>473</v>
      </c>
      <c r="B64" s="2">
        <v>0.0169</v>
      </c>
    </row>
    <row r="65" spans="1:4">
      <c r="A65" t="s">
        <v>474</v>
      </c>
      <c r="B65" s="2">
        <v>0.0169</v>
      </c>
    </row>
    <row r="66" spans="1:4">
      <c r="A66" t="s">
        <v>475</v>
      </c>
      <c r="B66" s="2">
        <v>0.0147</v>
      </c>
    </row>
    <row r="67" spans="1:4">
      <c r="A67" t="s">
        <v>476</v>
      </c>
      <c r="B67" s="2">
        <v>0.0132</v>
      </c>
    </row>
    <row r="68" spans="1:4">
      <c r="A68" t="s">
        <v>477</v>
      </c>
      <c r="B68" s="2">
        <v>0.0125</v>
      </c>
    </row>
    <row r="69" spans="1:4">
      <c r="A69" t="s">
        <v>478</v>
      </c>
      <c r="B69" s="2">
        <v>0.0125</v>
      </c>
    </row>
    <row r="70" spans="1:4">
      <c r="A70" t="s">
        <v>479</v>
      </c>
      <c r="B70" s="2">
        <v>0.011</v>
      </c>
    </row>
    <row r="71" spans="1:4">
      <c r="A71" t="s">
        <v>480</v>
      </c>
      <c r="B71" s="2">
        <v>0.011</v>
      </c>
    </row>
    <row r="72" spans="1:4">
      <c r="A72" t="s">
        <v>481</v>
      </c>
      <c r="B72" s="2">
        <v>0.0103</v>
      </c>
    </row>
    <row r="73" spans="1:4">
      <c r="A73" t="s">
        <v>482</v>
      </c>
      <c r="B73" s="2">
        <v>0.0103</v>
      </c>
    </row>
    <row r="74" spans="1:4">
      <c r="A74" t="s">
        <v>483</v>
      </c>
      <c r="B74" s="2">
        <v>0.0103</v>
      </c>
    </row>
    <row r="75" spans="1:4">
      <c r="A75" t="s">
        <v>484</v>
      </c>
      <c r="B75" s="2">
        <v>0.0103</v>
      </c>
    </row>
    <row r="76" spans="1:4">
      <c r="A76" t="s">
        <v>485</v>
      </c>
      <c r="B76" s="2">
        <v>0.0095</v>
      </c>
    </row>
    <row r="77" spans="1:4">
      <c r="A77" t="s">
        <v>486</v>
      </c>
      <c r="B77" s="2">
        <v>0.008800000000000001</v>
      </c>
    </row>
    <row r="78" spans="1:4">
      <c r="A78" t="s">
        <v>487</v>
      </c>
      <c r="B78" s="2">
        <v>0.008100000000000001</v>
      </c>
    </row>
    <row r="79" spans="1:4">
      <c r="A79" t="s">
        <v>488</v>
      </c>
      <c r="B79" s="2">
        <v>0.008100000000000001</v>
      </c>
    </row>
    <row r="80" spans="1:4">
      <c r="A80" t="s">
        <v>489</v>
      </c>
      <c r="B80" s="2">
        <v>0.008100000000000001</v>
      </c>
    </row>
    <row r="81" spans="1:4">
      <c r="A81" t="s">
        <v>490</v>
      </c>
      <c r="B81" s="2">
        <v>0.008100000000000001</v>
      </c>
    </row>
    <row r="82" spans="1:4">
      <c r="A82" t="s">
        <v>491</v>
      </c>
      <c r="B82" s="2">
        <v>0.008100000000000001</v>
      </c>
    </row>
    <row r="83" spans="1:4">
      <c r="A83" t="s">
        <v>492</v>
      </c>
      <c r="B83" s="2">
        <v>0.008100000000000001</v>
      </c>
    </row>
    <row r="84" spans="1:4">
      <c r="A84" t="s">
        <v>493</v>
      </c>
      <c r="B84" s="2">
        <v>0.008100000000000001</v>
      </c>
    </row>
    <row r="85" spans="1:4">
      <c r="A85" t="s">
        <v>494</v>
      </c>
      <c r="B85" s="2">
        <v>0.0073</v>
      </c>
    </row>
    <row r="86" spans="1:4">
      <c r="A86" t="s">
        <v>495</v>
      </c>
      <c r="B86" s="2">
        <v>0.0073</v>
      </c>
    </row>
    <row r="87" spans="1:4">
      <c r="A87" t="s">
        <v>496</v>
      </c>
      <c r="B87" s="2">
        <v>0.0073</v>
      </c>
    </row>
    <row r="88" spans="1:4">
      <c r="A88" t="s">
        <v>497</v>
      </c>
      <c r="B88" s="2">
        <v>0.0066</v>
      </c>
    </row>
    <row r="89" spans="1:4">
      <c r="A89" t="s">
        <v>498</v>
      </c>
      <c r="B89" s="2">
        <v>0.0066</v>
      </c>
    </row>
    <row r="90" spans="1:4">
      <c r="A90" t="s">
        <v>499</v>
      </c>
      <c r="B90" s="2">
        <v>0.0066</v>
      </c>
    </row>
    <row r="91" spans="1:4">
      <c r="A91" t="s">
        <v>500</v>
      </c>
      <c r="B91" s="2">
        <v>0.0066</v>
      </c>
    </row>
    <row r="92" spans="1:4">
      <c r="A92" t="s">
        <v>501</v>
      </c>
      <c r="B92" s="2">
        <v>0.0066</v>
      </c>
    </row>
    <row r="93" spans="1:4">
      <c r="A93" t="s">
        <v>502</v>
      </c>
      <c r="B93" s="2">
        <v>0.0066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4:D10"/>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H23"/>
  <sheetViews>
    <sheetView tabSelected="0" workbookViewId="0" showGridLines="true" showRowColHeaders="1">
      <selection activeCell="B23" sqref="B23"/>
    </sheetView>
  </sheetViews>
  <sheetFormatPr defaultRowHeight="14.4" outlineLevelRow="0" outlineLevelCol="0"/>
  <cols>
    <col min="1" max="1" width="30.563965" bestFit="true" customWidth="true" style="0"/>
    <col min="2" max="2" width="9.283447000000001" bestFit="true" customWidth="true" style="0"/>
  </cols>
  <sheetData>
    <row r="1" spans="1:8">
      <c r="A1" s="1" t="s">
        <v>503</v>
      </c>
      <c r="B1" s="1" t="s">
        <v>410</v>
      </c>
      <c r="C1" s="1" t="s">
        <v>504</v>
      </c>
    </row>
    <row r="2" spans="1:8">
      <c r="A2" t="s">
        <v>505</v>
      </c>
      <c r="B2" s="2">
        <v>0.8998999999999999</v>
      </c>
      <c r="C2">
        <v>2635</v>
      </c>
    </row>
    <row r="3" spans="1:8">
      <c r="A3" t="s">
        <v>506</v>
      </c>
      <c r="B3" s="2">
        <v>0.029</v>
      </c>
      <c r="C3">
        <v>85</v>
      </c>
    </row>
    <row r="4" spans="1:8">
      <c r="A4" t="s">
        <v>507</v>
      </c>
      <c r="B4" s="2">
        <v>0.0283</v>
      </c>
      <c r="C4">
        <v>83</v>
      </c>
      <c r="E4" s="4" t="s">
        <v>508</v>
      </c>
      <c r="F4"/>
      <c r="G4"/>
      <c r="H4"/>
    </row>
    <row r="5" spans="1:8">
      <c r="A5" t="s">
        <v>509</v>
      </c>
      <c r="B5" s="2">
        <v>0.0191</v>
      </c>
      <c r="C5">
        <v>56</v>
      </c>
      <c r="E5"/>
      <c r="F5"/>
      <c r="G5"/>
      <c r="H5"/>
    </row>
    <row r="6" spans="1:8">
      <c r="A6" t="s">
        <v>510</v>
      </c>
      <c r="B6" s="2">
        <v>0.0048</v>
      </c>
      <c r="C6">
        <v>14</v>
      </c>
      <c r="E6"/>
      <c r="F6"/>
      <c r="G6"/>
      <c r="H6"/>
    </row>
    <row r="7" spans="1:8">
      <c r="A7" t="s">
        <v>511</v>
      </c>
      <c r="B7" s="2">
        <v>0.0044</v>
      </c>
      <c r="C7">
        <v>13</v>
      </c>
      <c r="E7"/>
      <c r="F7"/>
      <c r="G7"/>
      <c r="H7"/>
    </row>
    <row r="8" spans="1:8">
      <c r="A8" t="s">
        <v>512</v>
      </c>
      <c r="B8" s="2">
        <v>0.0027</v>
      </c>
      <c r="C8">
        <v>8</v>
      </c>
    </row>
    <row r="9" spans="1:8">
      <c r="A9" t="s">
        <v>513</v>
      </c>
      <c r="B9" s="2">
        <v>0.0024</v>
      </c>
      <c r="C9">
        <v>7</v>
      </c>
    </row>
    <row r="10" spans="1:8">
      <c r="A10" t="s">
        <v>514</v>
      </c>
      <c r="B10" s="2">
        <v>0.002</v>
      </c>
      <c r="C10">
        <v>6</v>
      </c>
    </row>
    <row r="11" spans="1:8">
      <c r="A11" t="s">
        <v>515</v>
      </c>
      <c r="B11" s="2">
        <v>0.0014</v>
      </c>
      <c r="C11">
        <v>4</v>
      </c>
    </row>
    <row r="12" spans="1:8">
      <c r="A12" t="s">
        <v>516</v>
      </c>
      <c r="B12" s="2">
        <v>0.001</v>
      </c>
      <c r="C12">
        <v>3</v>
      </c>
    </row>
    <row r="13" spans="1:8">
      <c r="A13" t="s">
        <v>517</v>
      </c>
      <c r="B13" s="2">
        <v>0.001</v>
      </c>
      <c r="C13">
        <v>3</v>
      </c>
    </row>
    <row r="14" spans="1:8">
      <c r="A14" t="s">
        <v>518</v>
      </c>
      <c r="B14" s="2">
        <v>0.0007000000000000001</v>
      </c>
      <c r="C14">
        <v>2</v>
      </c>
    </row>
    <row r="15" spans="1:8">
      <c r="A15" t="s">
        <v>519</v>
      </c>
      <c r="B15" s="2">
        <v>0.0003</v>
      </c>
      <c r="C15">
        <v>1</v>
      </c>
    </row>
    <row r="16" spans="1:8">
      <c r="A16" t="s">
        <v>520</v>
      </c>
      <c r="B16" s="2">
        <v>0.0003</v>
      </c>
      <c r="C16">
        <v>1</v>
      </c>
    </row>
    <row r="17" spans="1:8">
      <c r="A17" t="s">
        <v>521</v>
      </c>
      <c r="B17" s="2">
        <v>0.0003</v>
      </c>
      <c r="C17">
        <v>1</v>
      </c>
    </row>
    <row r="18" spans="1:8">
      <c r="A18" t="s">
        <v>522</v>
      </c>
      <c r="B18" s="2">
        <v>0.0003</v>
      </c>
      <c r="C18">
        <v>1</v>
      </c>
    </row>
    <row r="19" spans="1:8">
      <c r="A19" t="s">
        <v>523</v>
      </c>
      <c r="B19" s="2">
        <v>0.0003</v>
      </c>
      <c r="C19">
        <v>1</v>
      </c>
    </row>
    <row r="20" spans="1:8">
      <c r="A20" t="s">
        <v>524</v>
      </c>
      <c r="B20" s="2">
        <v>0.0003</v>
      </c>
      <c r="C20">
        <v>1</v>
      </c>
    </row>
    <row r="21" spans="1:8">
      <c r="A21" t="s">
        <v>525</v>
      </c>
      <c r="B21" s="2">
        <v>0.0003</v>
      </c>
      <c r="C21">
        <v>1</v>
      </c>
    </row>
    <row r="22" spans="1:8">
      <c r="A22" t="s">
        <v>526</v>
      </c>
      <c r="B22" s="2">
        <v>0.0003</v>
      </c>
      <c r="C22">
        <v>1</v>
      </c>
    </row>
    <row r="23" spans="1:8">
      <c r="A23" t="s">
        <v>527</v>
      </c>
      <c r="B23" s="2">
        <v>0.0003</v>
      </c>
      <c r="C23">
        <v>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E4:H7"/>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M7"/>
  <sheetViews>
    <sheetView tabSelected="0" workbookViewId="0" showGridLines="true" showRowColHeaders="1">
      <selection activeCell="I6" sqref="I6"/>
    </sheetView>
  </sheetViews>
  <sheetFormatPr defaultRowHeight="14.4" outlineLevelRow="0" outlineLevelCol="0"/>
  <cols>
    <col min="1" max="1" width="11.711426" bestFit="true" customWidth="true" style="0"/>
    <col min="2" max="2" width="6.998291" bestFit="true" customWidth="true" style="0"/>
    <col min="3" max="3" width="8.140869" bestFit="true" customWidth="true" style="0"/>
    <col min="4" max="4" width="8.140869" bestFit="true" customWidth="true" style="0"/>
    <col min="5" max="5" width="8.140869" bestFit="true" customWidth="true" style="0"/>
    <col min="6" max="6" width="6.998291" bestFit="true" customWidth="true" style="0"/>
    <col min="7" max="7" width="6.998291" bestFit="true" customWidth="true" style="0"/>
    <col min="8" max="8" width="6.998291" bestFit="true" customWidth="true" style="0"/>
    <col min="9" max="9" width="8.140869" bestFit="true" customWidth="true" style="0"/>
  </cols>
  <sheetData>
    <row r="1" spans="1:13">
      <c r="A1" s="1" t="s">
        <v>528</v>
      </c>
      <c r="B1" s="1"/>
      <c r="C1" s="1"/>
      <c r="D1" s="1"/>
      <c r="E1" s="1"/>
      <c r="F1" s="1"/>
      <c r="G1" s="1"/>
      <c r="H1" s="1"/>
      <c r="I1" s="1"/>
    </row>
    <row r="2" spans="1:13">
      <c r="A2" t="s">
        <v>529</v>
      </c>
      <c r="B2" t="s">
        <v>530</v>
      </c>
      <c r="C2" t="s">
        <v>531</v>
      </c>
      <c r="D2" t="s">
        <v>532</v>
      </c>
      <c r="E2" t="s">
        <v>533</v>
      </c>
      <c r="F2" t="s">
        <v>534</v>
      </c>
      <c r="G2" t="s">
        <v>535</v>
      </c>
      <c r="H2" t="s">
        <v>536</v>
      </c>
      <c r="I2" t="s">
        <v>537</v>
      </c>
    </row>
    <row r="3" spans="1:13">
      <c r="A3" t="s">
        <v>538</v>
      </c>
      <c r="B3">
        <v>54</v>
      </c>
      <c r="C3">
        <v>527</v>
      </c>
      <c r="D3">
        <v>1007</v>
      </c>
      <c r="E3">
        <v>564</v>
      </c>
      <c r="F3">
        <v>142</v>
      </c>
      <c r="G3">
        <v>55</v>
      </c>
      <c r="H3">
        <v>24</v>
      </c>
      <c r="I3">
        <v>2373</v>
      </c>
      <c r="K3" s="4" t="s">
        <v>539</v>
      </c>
      <c r="L3"/>
      <c r="M3"/>
    </row>
    <row r="4" spans="1:13">
      <c r="A4" t="s">
        <v>540</v>
      </c>
      <c r="B4" s="2">
        <v>0.0185</v>
      </c>
      <c r="C4" s="2">
        <v>0.1805</v>
      </c>
      <c r="D4" s="2">
        <v>0.3449</v>
      </c>
      <c r="E4" s="2">
        <v>0.1932</v>
      </c>
      <c r="F4" s="2">
        <v>0.0486</v>
      </c>
      <c r="G4" s="2">
        <v>0.0188</v>
      </c>
      <c r="H4" s="2">
        <v>0.008199999999999999</v>
      </c>
      <c r="I4" s="2">
        <v>0.8127</v>
      </c>
      <c r="K4"/>
      <c r="L4"/>
      <c r="M4"/>
    </row>
    <row r="5" spans="1:13">
      <c r="A5" t="s">
        <v>541</v>
      </c>
      <c r="B5">
        <v>14</v>
      </c>
      <c r="C5">
        <v>99</v>
      </c>
      <c r="D5">
        <v>235</v>
      </c>
      <c r="E5">
        <v>144</v>
      </c>
      <c r="F5">
        <v>38</v>
      </c>
      <c r="G5">
        <v>13</v>
      </c>
      <c r="H5">
        <v>4</v>
      </c>
      <c r="I5">
        <v>547</v>
      </c>
      <c r="K5"/>
      <c r="L5"/>
      <c r="M5"/>
    </row>
    <row r="6" spans="1:13">
      <c r="A6" t="s">
        <v>542</v>
      </c>
      <c r="B6" s="2">
        <v>0.0048</v>
      </c>
      <c r="C6" s="2">
        <v>0.0339</v>
      </c>
      <c r="D6" s="2">
        <v>0.0805</v>
      </c>
      <c r="E6" s="2">
        <v>0.0493</v>
      </c>
      <c r="F6" s="2">
        <v>0.013</v>
      </c>
      <c r="G6" s="2">
        <v>0.004500000000000001</v>
      </c>
      <c r="H6" s="2">
        <v>0.0014</v>
      </c>
      <c r="I6" s="2">
        <v>0.1873</v>
      </c>
      <c r="K6"/>
      <c r="L6"/>
      <c r="M6"/>
    </row>
    <row r="7" spans="1:13">
      <c r="K7"/>
      <c r="L7"/>
      <c r="M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K3:M7"/>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G123"/>
  <sheetViews>
    <sheetView tabSelected="0" workbookViewId="0" showGridLines="true" showRowColHeaders="1">
      <selection activeCell="A1" sqref="A1"/>
    </sheetView>
  </sheetViews>
  <sheetFormatPr defaultRowHeight="14.4" outlineLevelRow="0" outlineLevelCol="0"/>
  <cols>
    <col min="1" max="1" width="12.854004" bestFit="true" customWidth="true" style="0"/>
    <col min="2" max="2" width="6.998291" bestFit="true" customWidth="true" style="0"/>
    <col min="3" max="3" width="13.996582" bestFit="true" customWidth="true" style="0"/>
  </cols>
  <sheetData>
    <row r="1" spans="1:7">
      <c r="A1" s="1" t="s">
        <v>42</v>
      </c>
      <c r="B1" s="1" t="s">
        <v>31</v>
      </c>
      <c r="C1" s="1" t="s">
        <v>30</v>
      </c>
    </row>
    <row r="2" spans="1:7">
      <c r="A2" t="s">
        <v>543</v>
      </c>
      <c r="B2">
        <v>62</v>
      </c>
      <c r="C2">
        <v>139</v>
      </c>
    </row>
    <row r="3" spans="1:7">
      <c r="A3" t="s">
        <v>544</v>
      </c>
      <c r="B3">
        <v>31</v>
      </c>
      <c r="C3">
        <v>47</v>
      </c>
      <c r="E3" s="4" t="s">
        <v>545</v>
      </c>
      <c r="F3"/>
      <c r="G3"/>
    </row>
    <row r="4" spans="1:7">
      <c r="A4" t="s">
        <v>546</v>
      </c>
      <c r="B4">
        <v>27</v>
      </c>
      <c r="C4">
        <v>44</v>
      </c>
      <c r="E4"/>
      <c r="F4"/>
      <c r="G4"/>
    </row>
    <row r="5" spans="1:7">
      <c r="A5" t="s">
        <v>547</v>
      </c>
      <c r="B5">
        <v>21</v>
      </c>
      <c r="C5">
        <v>41</v>
      </c>
      <c r="E5"/>
      <c r="F5"/>
      <c r="G5"/>
    </row>
    <row r="6" spans="1:7">
      <c r="A6" t="s">
        <v>548</v>
      </c>
      <c r="B6">
        <v>18</v>
      </c>
      <c r="C6">
        <v>22</v>
      </c>
      <c r="E6"/>
      <c r="F6"/>
      <c r="G6"/>
    </row>
    <row r="7" spans="1:7">
      <c r="A7" t="s">
        <v>549</v>
      </c>
      <c r="B7">
        <v>26</v>
      </c>
      <c r="C7">
        <v>144</v>
      </c>
      <c r="E7"/>
      <c r="F7"/>
      <c r="G7"/>
    </row>
    <row r="8" spans="1:7">
      <c r="A8" t="s">
        <v>550</v>
      </c>
      <c r="B8">
        <v>17</v>
      </c>
      <c r="C8">
        <v>25</v>
      </c>
      <c r="E8"/>
      <c r="F8"/>
      <c r="G8"/>
    </row>
    <row r="9" spans="1:7">
      <c r="A9" t="s">
        <v>551</v>
      </c>
      <c r="B9">
        <v>158</v>
      </c>
      <c r="C9">
        <v>448</v>
      </c>
    </row>
    <row r="10" spans="1:7">
      <c r="A10" t="s">
        <v>552</v>
      </c>
      <c r="B10">
        <v>77</v>
      </c>
      <c r="C10">
        <v>203</v>
      </c>
    </row>
    <row r="11" spans="1:7">
      <c r="A11" t="s">
        <v>553</v>
      </c>
      <c r="B11">
        <v>42</v>
      </c>
      <c r="C11">
        <v>75</v>
      </c>
    </row>
    <row r="12" spans="1:7">
      <c r="A12" t="s">
        <v>554</v>
      </c>
      <c r="B12">
        <v>58</v>
      </c>
      <c r="C12">
        <v>206</v>
      </c>
    </row>
    <row r="13" spans="1:7">
      <c r="A13" t="s">
        <v>555</v>
      </c>
      <c r="B13">
        <v>307</v>
      </c>
      <c r="C13">
        <v>734</v>
      </c>
    </row>
    <row r="14" spans="1:7">
      <c r="A14" t="s">
        <v>556</v>
      </c>
      <c r="B14">
        <v>395</v>
      </c>
      <c r="C14">
        <v>773</v>
      </c>
    </row>
    <row r="15" spans="1:7">
      <c r="A15" t="s">
        <v>557</v>
      </c>
      <c r="B15">
        <v>264</v>
      </c>
      <c r="C15">
        <v>378</v>
      </c>
    </row>
    <row r="16" spans="1:7">
      <c r="A16" t="s">
        <v>558</v>
      </c>
      <c r="B16">
        <v>148</v>
      </c>
      <c r="C16">
        <v>267</v>
      </c>
    </row>
    <row r="17" spans="1:7">
      <c r="A17" t="s">
        <v>559</v>
      </c>
      <c r="B17">
        <v>63</v>
      </c>
      <c r="C17">
        <v>226</v>
      </c>
    </row>
    <row r="18" spans="1:7">
      <c r="A18" t="s">
        <v>560</v>
      </c>
      <c r="B18">
        <v>35</v>
      </c>
      <c r="C18">
        <v>61</v>
      </c>
    </row>
    <row r="19" spans="1:7">
      <c r="A19" t="s">
        <v>561</v>
      </c>
      <c r="B19">
        <v>170</v>
      </c>
      <c r="C19">
        <v>243</v>
      </c>
    </row>
    <row r="20" spans="1:7">
      <c r="A20" t="s">
        <v>562</v>
      </c>
      <c r="B20">
        <v>317</v>
      </c>
      <c r="C20">
        <v>464</v>
      </c>
    </row>
    <row r="21" spans="1:7">
      <c r="A21" t="s">
        <v>563</v>
      </c>
      <c r="B21">
        <v>484</v>
      </c>
      <c r="C21">
        <v>679</v>
      </c>
    </row>
    <row r="22" spans="1:7">
      <c r="A22" t="s">
        <v>564</v>
      </c>
      <c r="B22">
        <v>375</v>
      </c>
      <c r="C22">
        <v>546</v>
      </c>
    </row>
    <row r="23" spans="1:7">
      <c r="A23" t="s">
        <v>565</v>
      </c>
      <c r="B23">
        <v>244</v>
      </c>
      <c r="C23">
        <v>438</v>
      </c>
    </row>
    <row r="24" spans="1:7">
      <c r="A24" t="s">
        <v>566</v>
      </c>
      <c r="B24">
        <v>129</v>
      </c>
      <c r="C24">
        <v>201</v>
      </c>
    </row>
    <row r="25" spans="1:7">
      <c r="A25" t="s">
        <v>567</v>
      </c>
      <c r="B25">
        <v>62</v>
      </c>
      <c r="C25">
        <v>103</v>
      </c>
    </row>
    <row r="26" spans="1:7">
      <c r="A26" t="s">
        <v>568</v>
      </c>
      <c r="B26">
        <v>35</v>
      </c>
      <c r="C26">
        <v>59</v>
      </c>
    </row>
    <row r="27" spans="1:7">
      <c r="A27" t="s">
        <v>569</v>
      </c>
      <c r="B27">
        <v>287</v>
      </c>
      <c r="C27">
        <v>764</v>
      </c>
    </row>
    <row r="28" spans="1:7">
      <c r="A28" t="s">
        <v>570</v>
      </c>
      <c r="B28">
        <v>379</v>
      </c>
      <c r="C28">
        <v>808</v>
      </c>
    </row>
    <row r="29" spans="1:7">
      <c r="A29" t="s">
        <v>571</v>
      </c>
      <c r="B29">
        <v>120</v>
      </c>
      <c r="C29">
        <v>223</v>
      </c>
    </row>
    <row r="30" spans="1:7">
      <c r="A30" t="s">
        <v>572</v>
      </c>
      <c r="B30">
        <v>254</v>
      </c>
      <c r="C30">
        <v>415</v>
      </c>
    </row>
    <row r="31" spans="1:7">
      <c r="A31" t="s">
        <v>573</v>
      </c>
      <c r="B31">
        <v>185</v>
      </c>
      <c r="C31">
        <v>235</v>
      </c>
    </row>
    <row r="32" spans="1:7">
      <c r="A32" t="s">
        <v>574</v>
      </c>
      <c r="B32">
        <v>50</v>
      </c>
      <c r="C32">
        <v>65</v>
      </c>
    </row>
    <row r="33" spans="1:7">
      <c r="A33" t="s">
        <v>575</v>
      </c>
      <c r="B33">
        <v>25</v>
      </c>
      <c r="C33">
        <v>52</v>
      </c>
    </row>
    <row r="34" spans="1:7">
      <c r="A34" t="s">
        <v>576</v>
      </c>
      <c r="B34">
        <v>14</v>
      </c>
      <c r="C34">
        <v>123</v>
      </c>
    </row>
    <row r="35" spans="1:7">
      <c r="A35" t="s">
        <v>577</v>
      </c>
      <c r="B35">
        <v>298</v>
      </c>
      <c r="C35">
        <v>862</v>
      </c>
    </row>
    <row r="36" spans="1:7">
      <c r="A36" t="s">
        <v>578</v>
      </c>
      <c r="B36">
        <v>254</v>
      </c>
      <c r="C36">
        <v>690</v>
      </c>
    </row>
    <row r="37" spans="1:7">
      <c r="A37" t="s">
        <v>579</v>
      </c>
      <c r="B37">
        <v>157</v>
      </c>
      <c r="C37">
        <v>344</v>
      </c>
    </row>
    <row r="38" spans="1:7">
      <c r="A38" t="s">
        <v>580</v>
      </c>
      <c r="B38">
        <v>288</v>
      </c>
      <c r="C38">
        <v>904</v>
      </c>
    </row>
    <row r="39" spans="1:7">
      <c r="A39" t="s">
        <v>581</v>
      </c>
      <c r="B39">
        <v>169</v>
      </c>
      <c r="C39">
        <v>491</v>
      </c>
    </row>
    <row r="40" spans="1:7">
      <c r="A40" t="s">
        <v>582</v>
      </c>
      <c r="B40">
        <v>239</v>
      </c>
      <c r="C40">
        <v>683</v>
      </c>
    </row>
    <row r="41" spans="1:7">
      <c r="A41" t="s">
        <v>583</v>
      </c>
      <c r="B41">
        <v>278</v>
      </c>
      <c r="C41">
        <v>802</v>
      </c>
    </row>
    <row r="42" spans="1:7">
      <c r="A42" t="s">
        <v>584</v>
      </c>
      <c r="B42">
        <v>83</v>
      </c>
      <c r="C42">
        <v>214</v>
      </c>
    </row>
    <row r="43" spans="1:7">
      <c r="A43" t="s">
        <v>585</v>
      </c>
      <c r="B43">
        <v>116</v>
      </c>
      <c r="C43">
        <v>289</v>
      </c>
    </row>
    <row r="44" spans="1:7">
      <c r="A44" t="s">
        <v>586</v>
      </c>
      <c r="B44">
        <v>108</v>
      </c>
      <c r="C44">
        <v>236</v>
      </c>
    </row>
    <row r="45" spans="1:7">
      <c r="A45" t="s">
        <v>587</v>
      </c>
      <c r="B45">
        <v>15</v>
      </c>
      <c r="C45">
        <v>20</v>
      </c>
    </row>
    <row r="46" spans="1:7">
      <c r="A46" t="s">
        <v>588</v>
      </c>
      <c r="B46">
        <v>24</v>
      </c>
      <c r="C46">
        <v>65</v>
      </c>
    </row>
    <row r="47" spans="1:7">
      <c r="A47" t="s">
        <v>589</v>
      </c>
      <c r="B47">
        <v>51</v>
      </c>
      <c r="C47">
        <v>98</v>
      </c>
    </row>
    <row r="48" spans="1:7">
      <c r="A48" t="s">
        <v>590</v>
      </c>
      <c r="B48">
        <v>184</v>
      </c>
      <c r="C48">
        <v>325</v>
      </c>
    </row>
    <row r="49" spans="1:7">
      <c r="A49" t="s">
        <v>591</v>
      </c>
      <c r="B49">
        <v>229</v>
      </c>
      <c r="C49">
        <v>306</v>
      </c>
    </row>
    <row r="50" spans="1:7">
      <c r="A50" t="s">
        <v>592</v>
      </c>
      <c r="B50">
        <v>264</v>
      </c>
      <c r="C50">
        <v>437</v>
      </c>
    </row>
    <row r="51" spans="1:7">
      <c r="A51" t="s">
        <v>593</v>
      </c>
      <c r="B51">
        <v>74</v>
      </c>
      <c r="C51">
        <v>122</v>
      </c>
    </row>
    <row r="52" spans="1:7">
      <c r="A52" t="s">
        <v>594</v>
      </c>
      <c r="B52">
        <v>28</v>
      </c>
      <c r="C52">
        <v>70</v>
      </c>
    </row>
    <row r="53" spans="1:7">
      <c r="A53" t="s">
        <v>595</v>
      </c>
      <c r="B53">
        <v>67</v>
      </c>
      <c r="C53">
        <v>248</v>
      </c>
    </row>
    <row r="54" spans="1:7">
      <c r="A54" t="s">
        <v>596</v>
      </c>
      <c r="B54">
        <v>244</v>
      </c>
      <c r="C54">
        <v>352</v>
      </c>
    </row>
    <row r="55" spans="1:7">
      <c r="A55" t="s">
        <v>597</v>
      </c>
      <c r="B55">
        <v>149</v>
      </c>
      <c r="C55">
        <v>284</v>
      </c>
    </row>
    <row r="56" spans="1:7">
      <c r="A56" t="s">
        <v>598</v>
      </c>
      <c r="B56">
        <v>157</v>
      </c>
      <c r="C56">
        <v>233</v>
      </c>
    </row>
    <row r="57" spans="1:7">
      <c r="A57" t="s">
        <v>599</v>
      </c>
      <c r="B57">
        <v>141</v>
      </c>
      <c r="C57">
        <v>215</v>
      </c>
    </row>
    <row r="58" spans="1:7">
      <c r="A58" t="s">
        <v>600</v>
      </c>
      <c r="B58">
        <v>51</v>
      </c>
      <c r="C58">
        <v>99</v>
      </c>
    </row>
    <row r="59" spans="1:7">
      <c r="A59" t="s">
        <v>601</v>
      </c>
      <c r="B59">
        <v>35</v>
      </c>
      <c r="C59">
        <v>52</v>
      </c>
    </row>
    <row r="60" spans="1:7">
      <c r="A60" t="s">
        <v>602</v>
      </c>
      <c r="B60">
        <v>66</v>
      </c>
      <c r="C60">
        <v>75</v>
      </c>
    </row>
    <row r="61" spans="1:7">
      <c r="A61" t="s">
        <v>603</v>
      </c>
      <c r="B61">
        <v>38</v>
      </c>
      <c r="C61">
        <v>55</v>
      </c>
    </row>
    <row r="62" spans="1:7">
      <c r="A62" t="s">
        <v>604</v>
      </c>
      <c r="B62">
        <v>25</v>
      </c>
      <c r="C62">
        <v>37</v>
      </c>
    </row>
    <row r="63" spans="1:7">
      <c r="A63" t="s">
        <v>605</v>
      </c>
      <c r="B63">
        <v>18</v>
      </c>
      <c r="C63">
        <v>36</v>
      </c>
    </row>
    <row r="64" spans="1:7">
      <c r="A64" t="s">
        <v>606</v>
      </c>
      <c r="B64">
        <v>14</v>
      </c>
      <c r="C64">
        <v>27</v>
      </c>
    </row>
    <row r="65" spans="1:7">
      <c r="A65" t="s">
        <v>607</v>
      </c>
      <c r="B65">
        <v>16</v>
      </c>
      <c r="C65">
        <v>58</v>
      </c>
    </row>
    <row r="66" spans="1:7">
      <c r="A66" t="s">
        <v>608</v>
      </c>
      <c r="B66">
        <v>25</v>
      </c>
      <c r="C66">
        <v>57</v>
      </c>
    </row>
    <row r="67" spans="1:7">
      <c r="A67" t="s">
        <v>609</v>
      </c>
      <c r="B67">
        <v>27</v>
      </c>
      <c r="C67">
        <v>79</v>
      </c>
    </row>
    <row r="68" spans="1:7">
      <c r="A68" t="s">
        <v>610</v>
      </c>
      <c r="B68">
        <v>24</v>
      </c>
      <c r="C68">
        <v>50</v>
      </c>
    </row>
    <row r="69" spans="1:7">
      <c r="A69" t="s">
        <v>611</v>
      </c>
      <c r="B69">
        <v>27</v>
      </c>
      <c r="C69">
        <v>39</v>
      </c>
    </row>
    <row r="70" spans="1:7">
      <c r="A70" t="s">
        <v>612</v>
      </c>
      <c r="B70">
        <v>23</v>
      </c>
      <c r="C70">
        <v>64</v>
      </c>
    </row>
    <row r="71" spans="1:7">
      <c r="A71" t="s">
        <v>613</v>
      </c>
      <c r="B71">
        <v>130</v>
      </c>
      <c r="C71">
        <v>379</v>
      </c>
    </row>
    <row r="72" spans="1:7">
      <c r="A72" t="s">
        <v>614</v>
      </c>
      <c r="B72">
        <v>184</v>
      </c>
      <c r="C72">
        <v>546</v>
      </c>
    </row>
    <row r="73" spans="1:7">
      <c r="A73" t="s">
        <v>615</v>
      </c>
      <c r="B73">
        <v>99</v>
      </c>
      <c r="C73">
        <v>243</v>
      </c>
    </row>
    <row r="74" spans="1:7">
      <c r="A74" t="s">
        <v>616</v>
      </c>
      <c r="B74">
        <v>170</v>
      </c>
      <c r="C74">
        <v>309</v>
      </c>
    </row>
    <row r="75" spans="1:7">
      <c r="A75" t="s">
        <v>617</v>
      </c>
      <c r="B75">
        <v>163</v>
      </c>
      <c r="C75">
        <v>256</v>
      </c>
    </row>
    <row r="76" spans="1:7">
      <c r="A76" t="s">
        <v>618</v>
      </c>
      <c r="B76">
        <v>210</v>
      </c>
      <c r="C76">
        <v>437</v>
      </c>
    </row>
    <row r="77" spans="1:7">
      <c r="A77" t="s">
        <v>619</v>
      </c>
      <c r="B77">
        <v>269</v>
      </c>
      <c r="C77">
        <v>463</v>
      </c>
    </row>
    <row r="78" spans="1:7">
      <c r="A78" t="s">
        <v>620</v>
      </c>
      <c r="B78">
        <v>87</v>
      </c>
      <c r="C78">
        <v>124</v>
      </c>
    </row>
    <row r="79" spans="1:7">
      <c r="A79" t="s">
        <v>621</v>
      </c>
      <c r="B79">
        <v>157</v>
      </c>
      <c r="C79">
        <v>415</v>
      </c>
    </row>
    <row r="80" spans="1:7">
      <c r="A80" t="s">
        <v>622</v>
      </c>
      <c r="B80">
        <v>167</v>
      </c>
      <c r="C80">
        <v>333</v>
      </c>
    </row>
    <row r="81" spans="1:7">
      <c r="A81" t="s">
        <v>623</v>
      </c>
      <c r="B81">
        <v>88</v>
      </c>
      <c r="C81">
        <v>173</v>
      </c>
    </row>
    <row r="82" spans="1:7">
      <c r="A82" t="s">
        <v>624</v>
      </c>
      <c r="B82">
        <v>179</v>
      </c>
      <c r="C82">
        <v>257</v>
      </c>
    </row>
    <row r="83" spans="1:7">
      <c r="A83" t="s">
        <v>625</v>
      </c>
      <c r="B83">
        <v>195</v>
      </c>
      <c r="C83">
        <v>345</v>
      </c>
    </row>
    <row r="84" spans="1:7">
      <c r="A84" t="s">
        <v>626</v>
      </c>
      <c r="B84">
        <v>108</v>
      </c>
      <c r="C84">
        <v>221</v>
      </c>
    </row>
    <row r="85" spans="1:7">
      <c r="A85" t="s">
        <v>627</v>
      </c>
      <c r="B85">
        <v>214</v>
      </c>
      <c r="C85">
        <v>333</v>
      </c>
    </row>
    <row r="86" spans="1:7">
      <c r="A86" t="s">
        <v>628</v>
      </c>
      <c r="B86">
        <v>85</v>
      </c>
      <c r="C86">
        <v>122</v>
      </c>
    </row>
    <row r="87" spans="1:7">
      <c r="A87" t="s">
        <v>629</v>
      </c>
      <c r="B87">
        <v>72</v>
      </c>
      <c r="C87">
        <v>165</v>
      </c>
    </row>
    <row r="88" spans="1:7">
      <c r="A88" t="s">
        <v>630</v>
      </c>
      <c r="B88">
        <v>64</v>
      </c>
      <c r="C88">
        <v>138</v>
      </c>
    </row>
    <row r="89" spans="1:7">
      <c r="A89" t="s">
        <v>631</v>
      </c>
      <c r="B89">
        <v>743</v>
      </c>
      <c r="C89">
        <v>1108</v>
      </c>
    </row>
    <row r="90" spans="1:7">
      <c r="A90" t="s">
        <v>632</v>
      </c>
      <c r="B90">
        <v>11685</v>
      </c>
      <c r="C90">
        <v>13443</v>
      </c>
    </row>
    <row r="91" spans="1:7">
      <c r="A91" t="s">
        <v>633</v>
      </c>
      <c r="B91">
        <v>12036</v>
      </c>
      <c r="C91">
        <v>13536</v>
      </c>
    </row>
    <row r="92" spans="1:7">
      <c r="A92" t="s">
        <v>634</v>
      </c>
      <c r="B92">
        <v>7697</v>
      </c>
      <c r="C92">
        <v>8696</v>
      </c>
    </row>
    <row r="93" spans="1:7">
      <c r="A93" t="s">
        <v>635</v>
      </c>
      <c r="B93">
        <v>7463</v>
      </c>
      <c r="C93">
        <v>9002</v>
      </c>
    </row>
    <row r="94" spans="1:7">
      <c r="A94" t="s">
        <v>636</v>
      </c>
      <c r="B94">
        <v>8505</v>
      </c>
      <c r="C94">
        <v>9905</v>
      </c>
    </row>
    <row r="95" spans="1:7">
      <c r="A95" t="s">
        <v>637</v>
      </c>
      <c r="B95">
        <v>10879</v>
      </c>
      <c r="C95">
        <v>12999</v>
      </c>
    </row>
    <row r="96" spans="1:7">
      <c r="A96" t="s">
        <v>638</v>
      </c>
      <c r="B96">
        <v>12378</v>
      </c>
      <c r="C96">
        <v>14146</v>
      </c>
    </row>
    <row r="97" spans="1:7">
      <c r="A97" t="s">
        <v>639</v>
      </c>
      <c r="B97">
        <v>13233</v>
      </c>
      <c r="C97">
        <v>14625</v>
      </c>
    </row>
    <row r="98" spans="1:7">
      <c r="A98" t="s">
        <v>640</v>
      </c>
      <c r="B98">
        <v>12748</v>
      </c>
      <c r="C98">
        <v>15080</v>
      </c>
    </row>
    <row r="99" spans="1:7">
      <c r="A99" t="s">
        <v>641</v>
      </c>
      <c r="B99">
        <v>12025</v>
      </c>
      <c r="C99">
        <v>13615</v>
      </c>
    </row>
    <row r="100" spans="1:7">
      <c r="A100" t="s">
        <v>642</v>
      </c>
      <c r="B100">
        <v>13502</v>
      </c>
      <c r="C100">
        <v>15275</v>
      </c>
    </row>
    <row r="101" spans="1:7">
      <c r="A101" t="s">
        <v>643</v>
      </c>
      <c r="B101">
        <v>12166</v>
      </c>
      <c r="C101">
        <v>13860</v>
      </c>
    </row>
    <row r="102" spans="1:7">
      <c r="A102" t="s">
        <v>644</v>
      </c>
      <c r="B102">
        <v>16666</v>
      </c>
      <c r="C102">
        <v>18908</v>
      </c>
    </row>
    <row r="103" spans="1:7">
      <c r="A103" t="s">
        <v>645</v>
      </c>
      <c r="B103">
        <v>14183</v>
      </c>
      <c r="C103">
        <v>15797</v>
      </c>
    </row>
    <row r="104" spans="1:7">
      <c r="A104" t="s">
        <v>646</v>
      </c>
      <c r="B104">
        <v>12388</v>
      </c>
      <c r="C104">
        <v>13867</v>
      </c>
    </row>
    <row r="105" spans="1:7">
      <c r="A105" t="s">
        <v>647</v>
      </c>
      <c r="B105">
        <v>13031</v>
      </c>
      <c r="C105">
        <v>15490</v>
      </c>
    </row>
    <row r="106" spans="1:7">
      <c r="A106" t="s">
        <v>648</v>
      </c>
      <c r="B106">
        <v>21723</v>
      </c>
      <c r="C106">
        <v>25393</v>
      </c>
    </row>
    <row r="107" spans="1:7">
      <c r="A107" t="s">
        <v>649</v>
      </c>
      <c r="B107">
        <v>20730</v>
      </c>
      <c r="C107">
        <v>24806</v>
      </c>
    </row>
    <row r="108" spans="1:7">
      <c r="A108" t="s">
        <v>650</v>
      </c>
      <c r="B108">
        <v>21522</v>
      </c>
      <c r="C108">
        <v>25095</v>
      </c>
    </row>
    <row r="109" spans="1:7">
      <c r="A109" t="s">
        <v>651</v>
      </c>
      <c r="B109">
        <v>26246</v>
      </c>
      <c r="C109">
        <v>30063</v>
      </c>
    </row>
    <row r="110" spans="1:7">
      <c r="A110" t="s">
        <v>652</v>
      </c>
      <c r="B110">
        <v>27314</v>
      </c>
      <c r="C110">
        <v>30942</v>
      </c>
    </row>
    <row r="111" spans="1:7">
      <c r="A111" t="s">
        <v>653</v>
      </c>
      <c r="B111">
        <v>25996</v>
      </c>
      <c r="C111">
        <v>29329</v>
      </c>
    </row>
    <row r="112" spans="1:7">
      <c r="A112" t="s">
        <v>654</v>
      </c>
      <c r="B112">
        <v>20130</v>
      </c>
      <c r="C112">
        <v>23269</v>
      </c>
    </row>
    <row r="113" spans="1:7">
      <c r="A113" t="s">
        <v>655</v>
      </c>
      <c r="B113">
        <v>19702</v>
      </c>
      <c r="C113">
        <v>23559</v>
      </c>
    </row>
    <row r="114" spans="1:7">
      <c r="A114" t="s">
        <v>656</v>
      </c>
      <c r="B114">
        <v>20697</v>
      </c>
      <c r="C114">
        <v>24312</v>
      </c>
    </row>
    <row r="115" spans="1:7">
      <c r="A115" t="s">
        <v>657</v>
      </c>
      <c r="B115">
        <v>22027</v>
      </c>
      <c r="C115">
        <v>25912</v>
      </c>
    </row>
    <row r="116" spans="1:7">
      <c r="A116" t="s">
        <v>658</v>
      </c>
      <c r="B116">
        <v>24900</v>
      </c>
      <c r="C116">
        <v>29248</v>
      </c>
    </row>
    <row r="117" spans="1:7">
      <c r="A117" t="s">
        <v>659</v>
      </c>
      <c r="B117">
        <v>19838</v>
      </c>
      <c r="C117">
        <v>24145</v>
      </c>
    </row>
    <row r="118" spans="1:7">
      <c r="A118" t="s">
        <v>660</v>
      </c>
      <c r="B118">
        <v>18580</v>
      </c>
      <c r="C118">
        <v>22724</v>
      </c>
    </row>
    <row r="119" spans="1:7">
      <c r="A119" t="s">
        <v>661</v>
      </c>
      <c r="B119">
        <v>16760</v>
      </c>
      <c r="C119">
        <v>20066</v>
      </c>
    </row>
    <row r="120" spans="1:7">
      <c r="A120" t="s">
        <v>662</v>
      </c>
      <c r="B120">
        <v>18290</v>
      </c>
      <c r="C120">
        <v>21880</v>
      </c>
    </row>
    <row r="121" spans="1:7">
      <c r="A121" t="s">
        <v>663</v>
      </c>
      <c r="B121">
        <v>19232</v>
      </c>
      <c r="C121">
        <v>21902</v>
      </c>
    </row>
    <row r="122" spans="1:7">
      <c r="A122" t="s">
        <v>664</v>
      </c>
      <c r="B122">
        <v>26151</v>
      </c>
      <c r="C122">
        <v>28792</v>
      </c>
    </row>
    <row r="123" spans="1:7">
      <c r="A123" t="s">
        <v>665</v>
      </c>
      <c r="B123">
        <v>29901</v>
      </c>
      <c r="C123">
        <v>33226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E3:G8"/>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Q123"/>
  <sheetViews>
    <sheetView tabSelected="0" workbookViewId="0" showGridLines="true" showRowColHeaders="1">
      <selection activeCell="Q3" sqref="Q3"/>
    </sheetView>
  </sheetViews>
  <sheetFormatPr defaultRowHeight="14.4" outlineLevelRow="0" outlineLevelCol="0"/>
  <cols>
    <col min="1" max="1" width="12.854004" bestFit="true" customWidth="true" style="0"/>
    <col min="2" max="2" width="15.281982" bestFit="true" customWidth="true" style="0"/>
    <col min="3" max="3" width="17.567139" bestFit="true" customWidth="true" style="0"/>
    <col min="4" max="4" width="26.993408" bestFit="true" customWidth="true" style="0"/>
    <col min="5" max="5" width="23.422852" bestFit="true" customWidth="true" style="0"/>
    <col min="6" max="6" width="12.854004" bestFit="true" customWidth="true" style="0"/>
    <col min="7" max="7" width="21.137695" bestFit="true" customWidth="true" style="0"/>
    <col min="8" max="8" width="30.563965" bestFit="true" customWidth="true" style="0"/>
    <col min="9" max="9" width="26.993408" bestFit="true" customWidth="true" style="0"/>
    <col min="10" max="10" width="16.424561" bestFit="true" customWidth="true" style="0"/>
    <col min="11" max="11" width="6.998291" bestFit="true" customWidth="true" style="0"/>
    <col min="12" max="12" width="12.854004" bestFit="true" customWidth="true" style="0"/>
    <col min="13" max="13" width="16.424561" bestFit="true" customWidth="true" style="0"/>
    <col min="14" max="14" width="6.998291" bestFit="true" customWidth="true" style="0"/>
    <col min="15" max="15" width="12.854004" bestFit="true" customWidth="true" style="0"/>
    <col min="17" max="17" width="55" customWidth="true" style="0"/>
  </cols>
  <sheetData>
    <row r="1" spans="1:17">
      <c r="A1" s="1" t="s">
        <v>42</v>
      </c>
      <c r="B1" s="1" t="s">
        <v>14</v>
      </c>
      <c r="C1" s="1" t="s">
        <v>15</v>
      </c>
      <c r="D1" s="1" t="s">
        <v>666</v>
      </c>
      <c r="E1" s="1" t="s">
        <v>667</v>
      </c>
      <c r="F1" s="1" t="s">
        <v>668</v>
      </c>
      <c r="G1" s="1" t="s">
        <v>19</v>
      </c>
      <c r="H1" s="1" t="s">
        <v>20</v>
      </c>
      <c r="I1" s="1" t="s">
        <v>21</v>
      </c>
      <c r="J1" s="1" t="s">
        <v>669</v>
      </c>
      <c r="K1" s="1" t="s">
        <v>28</v>
      </c>
      <c r="L1" s="1" t="s">
        <v>670</v>
      </c>
      <c r="M1" s="1" t="s">
        <v>671</v>
      </c>
      <c r="N1" s="1" t="s">
        <v>183</v>
      </c>
      <c r="O1" s="1" t="s">
        <v>672</v>
      </c>
    </row>
    <row r="2" spans="1:17">
      <c r="A2" t="s">
        <v>673</v>
      </c>
      <c r="B2">
        <v>0</v>
      </c>
      <c r="C2">
        <v>0</v>
      </c>
      <c r="D2">
        <v>0</v>
      </c>
      <c r="E2">
        <v>0</v>
      </c>
      <c r="F2">
        <v>0</v>
      </c>
      <c r="G2">
        <v>0</v>
      </c>
      <c r="H2">
        <v>0</v>
      </c>
      <c r="I2">
        <v>0</v>
      </c>
      <c r="J2">
        <v>0</v>
      </c>
      <c r="K2">
        <v>0</v>
      </c>
      <c r="L2">
        <v>0</v>
      </c>
      <c r="M2">
        <v>0</v>
      </c>
      <c r="N2">
        <v>0</v>
      </c>
      <c r="O2">
        <v>0</v>
      </c>
    </row>
    <row r="3" spans="1:17">
      <c r="A3" t="s">
        <v>674</v>
      </c>
      <c r="B3">
        <v>0</v>
      </c>
      <c r="C3">
        <v>0</v>
      </c>
      <c r="D3">
        <v>0</v>
      </c>
      <c r="E3">
        <v>0</v>
      </c>
      <c r="F3">
        <v>0</v>
      </c>
      <c r="G3">
        <v>0</v>
      </c>
      <c r="H3">
        <v>0</v>
      </c>
      <c r="I3">
        <v>0</v>
      </c>
      <c r="J3">
        <v>0</v>
      </c>
      <c r="K3">
        <v>0</v>
      </c>
      <c r="L3">
        <v>0</v>
      </c>
      <c r="M3">
        <v>0</v>
      </c>
      <c r="N3">
        <v>0</v>
      </c>
      <c r="O3">
        <v>0</v>
      </c>
      <c r="Q3" s="4" t="s">
        <v>675</v>
      </c>
    </row>
    <row r="4" spans="1:17">
      <c r="A4" t="s">
        <v>676</v>
      </c>
      <c r="B4">
        <v>0</v>
      </c>
      <c r="C4">
        <v>0</v>
      </c>
      <c r="D4">
        <v>0</v>
      </c>
      <c r="E4">
        <v>0</v>
      </c>
      <c r="F4">
        <v>0</v>
      </c>
      <c r="G4">
        <v>0</v>
      </c>
      <c r="H4">
        <v>0</v>
      </c>
      <c r="I4">
        <v>0</v>
      </c>
      <c r="J4">
        <v>0</v>
      </c>
      <c r="K4">
        <v>0</v>
      </c>
      <c r="L4">
        <v>0</v>
      </c>
      <c r="M4">
        <v>0</v>
      </c>
      <c r="N4">
        <v>0</v>
      </c>
      <c r="O4">
        <v>0</v>
      </c>
      <c r="Q4"/>
    </row>
    <row r="5" spans="1:17">
      <c r="A5" t="s">
        <v>677</v>
      </c>
      <c r="B5">
        <v>0</v>
      </c>
      <c r="C5">
        <v>0</v>
      </c>
      <c r="D5">
        <v>0</v>
      </c>
      <c r="E5">
        <v>0</v>
      </c>
      <c r="F5">
        <v>0</v>
      </c>
      <c r="G5">
        <v>0</v>
      </c>
      <c r="H5">
        <v>0</v>
      </c>
      <c r="I5">
        <v>0</v>
      </c>
      <c r="J5">
        <v>0</v>
      </c>
      <c r="K5">
        <v>0</v>
      </c>
      <c r="L5">
        <v>0</v>
      </c>
      <c r="M5">
        <v>0</v>
      </c>
      <c r="N5">
        <v>0</v>
      </c>
      <c r="O5">
        <v>0</v>
      </c>
      <c r="Q5"/>
    </row>
    <row r="6" spans="1:17">
      <c r="A6" t="s">
        <v>678</v>
      </c>
      <c r="B6">
        <v>0</v>
      </c>
      <c r="C6">
        <v>0</v>
      </c>
      <c r="D6">
        <v>0</v>
      </c>
      <c r="E6">
        <v>0</v>
      </c>
      <c r="F6">
        <v>0</v>
      </c>
      <c r="G6">
        <v>0</v>
      </c>
      <c r="H6">
        <v>0</v>
      </c>
      <c r="I6">
        <v>0</v>
      </c>
      <c r="J6">
        <v>0</v>
      </c>
      <c r="K6">
        <v>0</v>
      </c>
      <c r="L6">
        <v>0</v>
      </c>
      <c r="M6">
        <v>0</v>
      </c>
      <c r="N6">
        <v>0</v>
      </c>
      <c r="O6">
        <v>0</v>
      </c>
      <c r="Q6"/>
    </row>
    <row r="7" spans="1:17">
      <c r="A7" t="s">
        <v>679</v>
      </c>
      <c r="B7">
        <v>0</v>
      </c>
      <c r="C7">
        <v>0</v>
      </c>
      <c r="D7">
        <v>0</v>
      </c>
      <c r="E7">
        <v>0</v>
      </c>
      <c r="F7">
        <v>0</v>
      </c>
      <c r="G7">
        <v>0</v>
      </c>
      <c r="H7">
        <v>0</v>
      </c>
      <c r="I7">
        <v>0</v>
      </c>
      <c r="J7">
        <v>0</v>
      </c>
      <c r="K7">
        <v>0</v>
      </c>
      <c r="L7">
        <v>0</v>
      </c>
      <c r="M7">
        <v>0</v>
      </c>
      <c r="N7">
        <v>0</v>
      </c>
      <c r="O7">
        <v>0</v>
      </c>
      <c r="Q7"/>
    </row>
    <row r="8" spans="1:17">
      <c r="A8" t="s">
        <v>680</v>
      </c>
      <c r="B8">
        <v>0</v>
      </c>
      <c r="C8">
        <v>0</v>
      </c>
      <c r="D8">
        <v>0</v>
      </c>
      <c r="E8">
        <v>0</v>
      </c>
      <c r="F8">
        <v>0</v>
      </c>
      <c r="G8">
        <v>0</v>
      </c>
      <c r="H8">
        <v>0</v>
      </c>
      <c r="I8">
        <v>0</v>
      </c>
      <c r="J8">
        <v>0</v>
      </c>
      <c r="K8">
        <v>0</v>
      </c>
      <c r="L8">
        <v>0</v>
      </c>
      <c r="M8">
        <v>0</v>
      </c>
      <c r="N8">
        <v>0</v>
      </c>
      <c r="O8">
        <v>0</v>
      </c>
      <c r="Q8"/>
    </row>
    <row r="9" spans="1:17">
      <c r="A9" t="s">
        <v>681</v>
      </c>
      <c r="B9">
        <v>3</v>
      </c>
      <c r="C9">
        <v>56</v>
      </c>
      <c r="D9">
        <v>56</v>
      </c>
      <c r="E9">
        <v>0</v>
      </c>
      <c r="F9">
        <v>18.67</v>
      </c>
      <c r="G9">
        <v>0</v>
      </c>
      <c r="H9">
        <v>0</v>
      </c>
      <c r="I9">
        <v>0</v>
      </c>
      <c r="J9">
        <v>0</v>
      </c>
      <c r="K9">
        <v>0</v>
      </c>
      <c r="L9">
        <v>0</v>
      </c>
      <c r="M9">
        <v>0</v>
      </c>
      <c r="N9">
        <v>0</v>
      </c>
      <c r="O9">
        <v>0</v>
      </c>
      <c r="Q9"/>
    </row>
    <row r="10" spans="1:17">
      <c r="A10" t="s">
        <v>682</v>
      </c>
      <c r="B10">
        <v>0</v>
      </c>
      <c r="C10">
        <v>0</v>
      </c>
      <c r="D10">
        <v>0</v>
      </c>
      <c r="E10">
        <v>0</v>
      </c>
      <c r="F10">
        <v>0</v>
      </c>
      <c r="G10">
        <v>0</v>
      </c>
      <c r="H10">
        <v>0</v>
      </c>
      <c r="I10">
        <v>0</v>
      </c>
      <c r="J10">
        <v>0</v>
      </c>
      <c r="K10">
        <v>0</v>
      </c>
      <c r="L10">
        <v>0</v>
      </c>
      <c r="M10">
        <v>0</v>
      </c>
      <c r="N10">
        <v>0</v>
      </c>
      <c r="O10">
        <v>0</v>
      </c>
      <c r="Q10"/>
    </row>
    <row r="11" spans="1:17">
      <c r="A11" t="s">
        <v>683</v>
      </c>
      <c r="B11">
        <v>0</v>
      </c>
      <c r="C11">
        <v>0</v>
      </c>
      <c r="D11">
        <v>0</v>
      </c>
      <c r="E11">
        <v>0</v>
      </c>
      <c r="F11">
        <v>0</v>
      </c>
      <c r="G11">
        <v>0</v>
      </c>
      <c r="H11">
        <v>0</v>
      </c>
      <c r="I11">
        <v>0</v>
      </c>
      <c r="J11">
        <v>0</v>
      </c>
      <c r="K11">
        <v>0</v>
      </c>
      <c r="L11">
        <v>0</v>
      </c>
      <c r="M11">
        <v>0</v>
      </c>
      <c r="N11">
        <v>0</v>
      </c>
      <c r="O11">
        <v>0</v>
      </c>
    </row>
    <row r="12" spans="1:17">
      <c r="A12" t="s">
        <v>684</v>
      </c>
      <c r="B12">
        <v>0</v>
      </c>
      <c r="C12">
        <v>0</v>
      </c>
      <c r="D12">
        <v>0</v>
      </c>
      <c r="E12">
        <v>0</v>
      </c>
      <c r="F12">
        <v>0</v>
      </c>
      <c r="G12">
        <v>0</v>
      </c>
      <c r="H12">
        <v>0</v>
      </c>
      <c r="I12">
        <v>0</v>
      </c>
      <c r="J12">
        <v>0</v>
      </c>
      <c r="K12">
        <v>0</v>
      </c>
      <c r="L12">
        <v>0</v>
      </c>
      <c r="M12">
        <v>0</v>
      </c>
      <c r="N12">
        <v>0</v>
      </c>
      <c r="O12">
        <v>0</v>
      </c>
    </row>
    <row r="13" spans="1:17">
      <c r="A13" t="s">
        <v>685</v>
      </c>
      <c r="B13">
        <v>3</v>
      </c>
      <c r="C13">
        <v>94</v>
      </c>
      <c r="D13">
        <v>94</v>
      </c>
      <c r="E13">
        <v>0</v>
      </c>
      <c r="F13">
        <v>31.33</v>
      </c>
      <c r="G13">
        <v>8</v>
      </c>
      <c r="H13">
        <v>8</v>
      </c>
      <c r="I13">
        <v>0</v>
      </c>
      <c r="J13">
        <v>2.67</v>
      </c>
      <c r="K13">
        <v>1</v>
      </c>
      <c r="L13">
        <v>0.33</v>
      </c>
      <c r="M13">
        <v>0</v>
      </c>
      <c r="N13">
        <v>0</v>
      </c>
      <c r="O13">
        <v>0</v>
      </c>
    </row>
    <row r="14" spans="1:17">
      <c r="A14" t="s">
        <v>686</v>
      </c>
      <c r="B14">
        <v>1</v>
      </c>
      <c r="C14">
        <v>29</v>
      </c>
      <c r="D14">
        <v>29</v>
      </c>
      <c r="E14">
        <v>0</v>
      </c>
      <c r="F14">
        <v>29</v>
      </c>
      <c r="G14">
        <v>3</v>
      </c>
      <c r="H14">
        <v>3</v>
      </c>
      <c r="I14">
        <v>0</v>
      </c>
      <c r="J14">
        <v>3</v>
      </c>
      <c r="K14">
        <v>0</v>
      </c>
      <c r="L14">
        <v>0</v>
      </c>
      <c r="M14">
        <v>1</v>
      </c>
      <c r="N14">
        <v>65</v>
      </c>
      <c r="O14">
        <v>65</v>
      </c>
    </row>
    <row r="15" spans="1:17">
      <c r="A15" t="s">
        <v>687</v>
      </c>
      <c r="B15">
        <v>1</v>
      </c>
      <c r="C15">
        <v>39</v>
      </c>
      <c r="D15">
        <v>39</v>
      </c>
      <c r="E15">
        <v>0</v>
      </c>
      <c r="F15">
        <v>39</v>
      </c>
      <c r="G15">
        <v>1</v>
      </c>
      <c r="H15">
        <v>1</v>
      </c>
      <c r="I15">
        <v>0</v>
      </c>
      <c r="J15">
        <v>1</v>
      </c>
      <c r="K15">
        <v>0</v>
      </c>
      <c r="L15">
        <v>0</v>
      </c>
      <c r="M15">
        <v>1</v>
      </c>
      <c r="N15">
        <v>54</v>
      </c>
      <c r="O15">
        <v>54</v>
      </c>
    </row>
    <row r="16" spans="1:17">
      <c r="A16" t="s">
        <v>688</v>
      </c>
      <c r="B16">
        <v>0</v>
      </c>
      <c r="C16">
        <v>0</v>
      </c>
      <c r="D16">
        <v>0</v>
      </c>
      <c r="E16">
        <v>0</v>
      </c>
      <c r="F16">
        <v>0</v>
      </c>
      <c r="G16">
        <v>0</v>
      </c>
      <c r="H16">
        <v>0</v>
      </c>
      <c r="I16">
        <v>0</v>
      </c>
      <c r="J16">
        <v>0</v>
      </c>
      <c r="K16">
        <v>0</v>
      </c>
      <c r="L16">
        <v>0</v>
      </c>
      <c r="M16">
        <v>0</v>
      </c>
      <c r="N16">
        <v>0</v>
      </c>
      <c r="O16">
        <v>0</v>
      </c>
    </row>
    <row r="17" spans="1:17">
      <c r="A17" t="s">
        <v>689</v>
      </c>
      <c r="B17">
        <v>0</v>
      </c>
      <c r="C17">
        <v>0</v>
      </c>
      <c r="D17">
        <v>0</v>
      </c>
      <c r="E17">
        <v>0</v>
      </c>
      <c r="F17">
        <v>0</v>
      </c>
      <c r="G17">
        <v>0</v>
      </c>
      <c r="H17">
        <v>0</v>
      </c>
      <c r="I17">
        <v>0</v>
      </c>
      <c r="J17">
        <v>0</v>
      </c>
      <c r="K17">
        <v>0</v>
      </c>
      <c r="L17">
        <v>0</v>
      </c>
      <c r="M17">
        <v>0</v>
      </c>
      <c r="N17">
        <v>0</v>
      </c>
      <c r="O17">
        <v>0</v>
      </c>
    </row>
    <row r="18" spans="1:17">
      <c r="A18" t="s">
        <v>690</v>
      </c>
      <c r="B18">
        <v>0</v>
      </c>
      <c r="C18">
        <v>0</v>
      </c>
      <c r="D18">
        <v>0</v>
      </c>
      <c r="E18">
        <v>0</v>
      </c>
      <c r="F18">
        <v>0</v>
      </c>
      <c r="G18">
        <v>0</v>
      </c>
      <c r="H18">
        <v>0</v>
      </c>
      <c r="I18">
        <v>0</v>
      </c>
      <c r="J18">
        <v>0</v>
      </c>
      <c r="K18">
        <v>0</v>
      </c>
      <c r="L18">
        <v>0</v>
      </c>
      <c r="M18">
        <v>0</v>
      </c>
      <c r="N18">
        <v>0</v>
      </c>
      <c r="O18">
        <v>0</v>
      </c>
    </row>
    <row r="19" spans="1:17">
      <c r="A19" t="s">
        <v>691</v>
      </c>
      <c r="B19">
        <v>1</v>
      </c>
      <c r="C19">
        <v>25</v>
      </c>
      <c r="D19">
        <v>25</v>
      </c>
      <c r="E19">
        <v>0</v>
      </c>
      <c r="F19">
        <v>25</v>
      </c>
      <c r="G19">
        <v>1</v>
      </c>
      <c r="H19">
        <v>1</v>
      </c>
      <c r="I19">
        <v>0</v>
      </c>
      <c r="J19">
        <v>1</v>
      </c>
      <c r="K19">
        <v>0</v>
      </c>
      <c r="L19">
        <v>0</v>
      </c>
      <c r="M19">
        <v>0</v>
      </c>
      <c r="N19">
        <v>0</v>
      </c>
      <c r="O19">
        <v>0</v>
      </c>
    </row>
    <row r="20" spans="1:17">
      <c r="A20" t="s">
        <v>692</v>
      </c>
      <c r="B20">
        <v>1</v>
      </c>
      <c r="C20">
        <v>30</v>
      </c>
      <c r="D20">
        <v>30</v>
      </c>
      <c r="E20">
        <v>0</v>
      </c>
      <c r="F20">
        <v>30</v>
      </c>
      <c r="G20">
        <v>4</v>
      </c>
      <c r="H20">
        <v>4</v>
      </c>
      <c r="I20">
        <v>0</v>
      </c>
      <c r="J20">
        <v>4</v>
      </c>
      <c r="K20">
        <v>0</v>
      </c>
      <c r="L20">
        <v>0</v>
      </c>
      <c r="M20">
        <v>0</v>
      </c>
      <c r="N20">
        <v>0</v>
      </c>
      <c r="O20">
        <v>0</v>
      </c>
    </row>
    <row r="21" spans="1:17">
      <c r="A21" t="s">
        <v>693</v>
      </c>
      <c r="B21">
        <v>1</v>
      </c>
      <c r="C21">
        <v>62</v>
      </c>
      <c r="D21">
        <v>62</v>
      </c>
      <c r="E21">
        <v>0</v>
      </c>
      <c r="F21">
        <v>62</v>
      </c>
      <c r="G21">
        <v>1</v>
      </c>
      <c r="H21">
        <v>1</v>
      </c>
      <c r="I21">
        <v>0</v>
      </c>
      <c r="J21">
        <v>1</v>
      </c>
      <c r="K21">
        <v>0</v>
      </c>
      <c r="L21">
        <v>0</v>
      </c>
      <c r="M21">
        <v>0</v>
      </c>
      <c r="N21">
        <v>0</v>
      </c>
      <c r="O21">
        <v>0</v>
      </c>
    </row>
    <row r="22" spans="1:17">
      <c r="A22" t="s">
        <v>694</v>
      </c>
      <c r="B22">
        <v>0</v>
      </c>
      <c r="C22">
        <v>0</v>
      </c>
      <c r="D22">
        <v>0</v>
      </c>
      <c r="E22">
        <v>0</v>
      </c>
      <c r="F22">
        <v>0</v>
      </c>
      <c r="G22">
        <v>0</v>
      </c>
      <c r="H22">
        <v>0</v>
      </c>
      <c r="I22">
        <v>0</v>
      </c>
      <c r="J22">
        <v>0</v>
      </c>
      <c r="K22">
        <v>0</v>
      </c>
      <c r="L22">
        <v>0</v>
      </c>
      <c r="M22">
        <v>0</v>
      </c>
      <c r="N22">
        <v>0</v>
      </c>
      <c r="O22">
        <v>0</v>
      </c>
    </row>
    <row r="23" spans="1:17">
      <c r="A23" t="s">
        <v>695</v>
      </c>
      <c r="B23">
        <v>1</v>
      </c>
      <c r="C23">
        <v>18</v>
      </c>
      <c r="D23">
        <v>18</v>
      </c>
      <c r="E23">
        <v>0</v>
      </c>
      <c r="F23">
        <v>18</v>
      </c>
      <c r="G23">
        <v>1</v>
      </c>
      <c r="H23">
        <v>1</v>
      </c>
      <c r="I23">
        <v>0</v>
      </c>
      <c r="J23">
        <v>1</v>
      </c>
      <c r="K23">
        <v>1</v>
      </c>
      <c r="L23">
        <v>1</v>
      </c>
      <c r="M23">
        <v>1</v>
      </c>
      <c r="N23">
        <v>132</v>
      </c>
      <c r="O23">
        <v>132</v>
      </c>
    </row>
    <row r="24" spans="1:17">
      <c r="A24" t="s">
        <v>696</v>
      </c>
      <c r="B24">
        <v>0</v>
      </c>
      <c r="C24">
        <v>0</v>
      </c>
      <c r="D24">
        <v>0</v>
      </c>
      <c r="E24">
        <v>0</v>
      </c>
      <c r="F24">
        <v>0</v>
      </c>
      <c r="G24">
        <v>0</v>
      </c>
      <c r="H24">
        <v>0</v>
      </c>
      <c r="I24">
        <v>0</v>
      </c>
      <c r="J24">
        <v>0</v>
      </c>
      <c r="K24">
        <v>0</v>
      </c>
      <c r="L24">
        <v>0</v>
      </c>
      <c r="M24">
        <v>0</v>
      </c>
      <c r="N24">
        <v>0</v>
      </c>
      <c r="O24">
        <v>0</v>
      </c>
    </row>
    <row r="25" spans="1:17">
      <c r="A25" t="s">
        <v>697</v>
      </c>
      <c r="B25">
        <v>0</v>
      </c>
      <c r="C25">
        <v>0</v>
      </c>
      <c r="D25">
        <v>0</v>
      </c>
      <c r="E25">
        <v>0</v>
      </c>
      <c r="F25">
        <v>0</v>
      </c>
      <c r="G25">
        <v>0</v>
      </c>
      <c r="H25">
        <v>0</v>
      </c>
      <c r="I25">
        <v>0</v>
      </c>
      <c r="J25">
        <v>0</v>
      </c>
      <c r="K25">
        <v>0</v>
      </c>
      <c r="L25">
        <v>0</v>
      </c>
      <c r="M25">
        <v>0</v>
      </c>
      <c r="N25">
        <v>0</v>
      </c>
      <c r="O25">
        <v>0</v>
      </c>
    </row>
    <row r="26" spans="1:17">
      <c r="A26" t="s">
        <v>698</v>
      </c>
      <c r="B26">
        <v>0</v>
      </c>
      <c r="C26">
        <v>0</v>
      </c>
      <c r="D26">
        <v>0</v>
      </c>
      <c r="E26">
        <v>0</v>
      </c>
      <c r="F26">
        <v>0</v>
      </c>
      <c r="G26">
        <v>0</v>
      </c>
      <c r="H26">
        <v>0</v>
      </c>
      <c r="I26">
        <v>0</v>
      </c>
      <c r="J26">
        <v>0</v>
      </c>
      <c r="K26">
        <v>0</v>
      </c>
      <c r="L26">
        <v>0</v>
      </c>
      <c r="M26">
        <v>0</v>
      </c>
      <c r="N26">
        <v>0</v>
      </c>
      <c r="O26">
        <v>0</v>
      </c>
    </row>
    <row r="27" spans="1:17">
      <c r="A27" t="s">
        <v>699</v>
      </c>
      <c r="B27">
        <v>3</v>
      </c>
      <c r="C27">
        <v>62</v>
      </c>
      <c r="D27">
        <v>62</v>
      </c>
      <c r="E27">
        <v>0</v>
      </c>
      <c r="F27">
        <v>20.67</v>
      </c>
      <c r="G27">
        <v>7</v>
      </c>
      <c r="H27">
        <v>7</v>
      </c>
      <c r="I27">
        <v>0</v>
      </c>
      <c r="J27">
        <v>2.33</v>
      </c>
      <c r="K27">
        <v>3</v>
      </c>
      <c r="L27">
        <v>1</v>
      </c>
      <c r="M27">
        <v>0</v>
      </c>
      <c r="N27">
        <v>0</v>
      </c>
      <c r="O27">
        <v>0</v>
      </c>
    </row>
    <row r="28" spans="1:17">
      <c r="A28" t="s">
        <v>700</v>
      </c>
      <c r="B28">
        <v>1</v>
      </c>
      <c r="C28">
        <v>15</v>
      </c>
      <c r="D28">
        <v>15</v>
      </c>
      <c r="E28">
        <v>0</v>
      </c>
      <c r="F28">
        <v>15</v>
      </c>
      <c r="G28">
        <v>5</v>
      </c>
      <c r="H28">
        <v>5</v>
      </c>
      <c r="I28">
        <v>0</v>
      </c>
      <c r="J28">
        <v>5</v>
      </c>
      <c r="K28">
        <v>1</v>
      </c>
      <c r="L28">
        <v>1</v>
      </c>
      <c r="M28">
        <v>0</v>
      </c>
      <c r="N28">
        <v>0</v>
      </c>
      <c r="O28">
        <v>0</v>
      </c>
    </row>
    <row r="29" spans="1:17">
      <c r="A29" t="s">
        <v>701</v>
      </c>
      <c r="B29">
        <v>0</v>
      </c>
      <c r="C29">
        <v>0</v>
      </c>
      <c r="D29">
        <v>0</v>
      </c>
      <c r="E29">
        <v>0</v>
      </c>
      <c r="F29">
        <v>0</v>
      </c>
      <c r="G29">
        <v>0</v>
      </c>
      <c r="H29">
        <v>0</v>
      </c>
      <c r="I29">
        <v>0</v>
      </c>
      <c r="J29">
        <v>0</v>
      </c>
      <c r="K29">
        <v>0</v>
      </c>
      <c r="L29">
        <v>0</v>
      </c>
      <c r="M29">
        <v>0</v>
      </c>
      <c r="N29">
        <v>0</v>
      </c>
      <c r="O29">
        <v>0</v>
      </c>
    </row>
    <row r="30" spans="1:17">
      <c r="A30" t="s">
        <v>702</v>
      </c>
      <c r="B30">
        <v>1</v>
      </c>
      <c r="C30">
        <v>45</v>
      </c>
      <c r="D30">
        <v>45</v>
      </c>
      <c r="E30">
        <v>0</v>
      </c>
      <c r="F30">
        <v>45</v>
      </c>
      <c r="G30">
        <v>1</v>
      </c>
      <c r="H30">
        <v>1</v>
      </c>
      <c r="I30">
        <v>0</v>
      </c>
      <c r="J30">
        <v>1</v>
      </c>
      <c r="K30">
        <v>0</v>
      </c>
      <c r="L30">
        <v>0</v>
      </c>
      <c r="M30">
        <v>1</v>
      </c>
      <c r="N30">
        <v>113</v>
      </c>
      <c r="O30">
        <v>113</v>
      </c>
    </row>
    <row r="31" spans="1:17">
      <c r="A31" t="s">
        <v>703</v>
      </c>
      <c r="B31">
        <v>0</v>
      </c>
      <c r="C31">
        <v>0</v>
      </c>
      <c r="D31">
        <v>0</v>
      </c>
      <c r="E31">
        <v>0</v>
      </c>
      <c r="F31">
        <v>0</v>
      </c>
      <c r="G31">
        <v>0</v>
      </c>
      <c r="H31">
        <v>0</v>
      </c>
      <c r="I31">
        <v>0</v>
      </c>
      <c r="J31">
        <v>0</v>
      </c>
      <c r="K31">
        <v>0</v>
      </c>
      <c r="L31">
        <v>0</v>
      </c>
      <c r="M31">
        <v>0</v>
      </c>
      <c r="N31">
        <v>0</v>
      </c>
      <c r="O31">
        <v>0</v>
      </c>
    </row>
    <row r="32" spans="1:17">
      <c r="A32" t="s">
        <v>704</v>
      </c>
      <c r="B32">
        <v>0</v>
      </c>
      <c r="C32">
        <v>0</v>
      </c>
      <c r="D32">
        <v>0</v>
      </c>
      <c r="E32">
        <v>0</v>
      </c>
      <c r="F32">
        <v>0</v>
      </c>
      <c r="G32">
        <v>0</v>
      </c>
      <c r="H32">
        <v>0</v>
      </c>
      <c r="I32">
        <v>0</v>
      </c>
      <c r="J32">
        <v>0</v>
      </c>
      <c r="K32">
        <v>0</v>
      </c>
      <c r="L32">
        <v>0</v>
      </c>
      <c r="M32">
        <v>0</v>
      </c>
      <c r="N32">
        <v>0</v>
      </c>
      <c r="O32">
        <v>0</v>
      </c>
    </row>
    <row r="33" spans="1:17">
      <c r="A33" t="s">
        <v>705</v>
      </c>
      <c r="B33">
        <v>0</v>
      </c>
      <c r="C33">
        <v>0</v>
      </c>
      <c r="D33">
        <v>0</v>
      </c>
      <c r="E33">
        <v>0</v>
      </c>
      <c r="F33">
        <v>0</v>
      </c>
      <c r="G33">
        <v>0</v>
      </c>
      <c r="H33">
        <v>0</v>
      </c>
      <c r="I33">
        <v>0</v>
      </c>
      <c r="J33">
        <v>0</v>
      </c>
      <c r="K33">
        <v>0</v>
      </c>
      <c r="L33">
        <v>0</v>
      </c>
      <c r="M33">
        <v>0</v>
      </c>
      <c r="N33">
        <v>0</v>
      </c>
      <c r="O33">
        <v>0</v>
      </c>
    </row>
    <row r="34" spans="1:17">
      <c r="A34" t="s">
        <v>706</v>
      </c>
      <c r="B34">
        <v>0</v>
      </c>
      <c r="C34">
        <v>0</v>
      </c>
      <c r="D34">
        <v>0</v>
      </c>
      <c r="E34">
        <v>0</v>
      </c>
      <c r="F34">
        <v>0</v>
      </c>
      <c r="G34">
        <v>0</v>
      </c>
      <c r="H34">
        <v>0</v>
      </c>
      <c r="I34">
        <v>0</v>
      </c>
      <c r="J34">
        <v>0</v>
      </c>
      <c r="K34">
        <v>0</v>
      </c>
      <c r="L34">
        <v>0</v>
      </c>
      <c r="M34">
        <v>0</v>
      </c>
      <c r="N34">
        <v>0</v>
      </c>
      <c r="O34">
        <v>0</v>
      </c>
    </row>
    <row r="35" spans="1:17">
      <c r="A35" t="s">
        <v>707</v>
      </c>
      <c r="B35">
        <v>3</v>
      </c>
      <c r="C35">
        <v>62</v>
      </c>
      <c r="D35">
        <v>62</v>
      </c>
      <c r="E35">
        <v>0</v>
      </c>
      <c r="F35">
        <v>20.67</v>
      </c>
      <c r="G35">
        <v>6</v>
      </c>
      <c r="H35">
        <v>6</v>
      </c>
      <c r="I35">
        <v>0</v>
      </c>
      <c r="J35">
        <v>2</v>
      </c>
      <c r="K35">
        <v>1</v>
      </c>
      <c r="L35">
        <v>0.33</v>
      </c>
      <c r="M35">
        <v>0</v>
      </c>
      <c r="N35">
        <v>0</v>
      </c>
      <c r="O35">
        <v>0</v>
      </c>
    </row>
    <row r="36" spans="1:17">
      <c r="A36" t="s">
        <v>708</v>
      </c>
      <c r="B36">
        <v>3</v>
      </c>
      <c r="C36">
        <v>40</v>
      </c>
      <c r="D36">
        <v>40</v>
      </c>
      <c r="E36">
        <v>0</v>
      </c>
      <c r="F36">
        <v>13.33</v>
      </c>
      <c r="G36">
        <v>5</v>
      </c>
      <c r="H36">
        <v>5</v>
      </c>
      <c r="I36">
        <v>0</v>
      </c>
      <c r="J36">
        <v>1.67</v>
      </c>
      <c r="K36">
        <v>0</v>
      </c>
      <c r="L36">
        <v>0</v>
      </c>
      <c r="M36">
        <v>0</v>
      </c>
      <c r="N36">
        <v>0</v>
      </c>
      <c r="O36">
        <v>0</v>
      </c>
    </row>
    <row r="37" spans="1:17">
      <c r="A37" t="s">
        <v>709</v>
      </c>
      <c r="B37">
        <v>0</v>
      </c>
      <c r="C37">
        <v>0</v>
      </c>
      <c r="D37">
        <v>0</v>
      </c>
      <c r="E37">
        <v>0</v>
      </c>
      <c r="F37">
        <v>0</v>
      </c>
      <c r="G37">
        <v>0</v>
      </c>
      <c r="H37">
        <v>0</v>
      </c>
      <c r="I37">
        <v>0</v>
      </c>
      <c r="J37">
        <v>0</v>
      </c>
      <c r="K37">
        <v>0</v>
      </c>
      <c r="L37">
        <v>0</v>
      </c>
      <c r="M37">
        <v>0</v>
      </c>
      <c r="N37">
        <v>0</v>
      </c>
      <c r="O37">
        <v>0</v>
      </c>
    </row>
    <row r="38" spans="1:17">
      <c r="A38" t="s">
        <v>710</v>
      </c>
      <c r="B38">
        <v>3</v>
      </c>
      <c r="C38">
        <v>68</v>
      </c>
      <c r="D38">
        <v>68</v>
      </c>
      <c r="E38">
        <v>0</v>
      </c>
      <c r="F38">
        <v>22.67</v>
      </c>
      <c r="G38">
        <v>5</v>
      </c>
      <c r="H38">
        <v>5</v>
      </c>
      <c r="I38">
        <v>0</v>
      </c>
      <c r="J38">
        <v>1.67</v>
      </c>
      <c r="K38">
        <v>2</v>
      </c>
      <c r="L38">
        <v>0.67</v>
      </c>
      <c r="M38">
        <v>0</v>
      </c>
      <c r="N38">
        <v>0</v>
      </c>
      <c r="O38">
        <v>0</v>
      </c>
    </row>
    <row r="39" spans="1:17">
      <c r="A39" t="s">
        <v>711</v>
      </c>
      <c r="B39">
        <v>0</v>
      </c>
      <c r="C39">
        <v>0</v>
      </c>
      <c r="D39">
        <v>0</v>
      </c>
      <c r="E39">
        <v>0</v>
      </c>
      <c r="F39">
        <v>0</v>
      </c>
      <c r="G39">
        <v>0</v>
      </c>
      <c r="H39">
        <v>0</v>
      </c>
      <c r="I39">
        <v>0</v>
      </c>
      <c r="J39">
        <v>0</v>
      </c>
      <c r="K39">
        <v>0</v>
      </c>
      <c r="L39">
        <v>0</v>
      </c>
      <c r="M39">
        <v>0</v>
      </c>
      <c r="N39">
        <v>0</v>
      </c>
      <c r="O39">
        <v>0</v>
      </c>
    </row>
    <row r="40" spans="1:17">
      <c r="A40" t="s">
        <v>712</v>
      </c>
      <c r="B40">
        <v>3</v>
      </c>
      <c r="C40">
        <v>61</v>
      </c>
      <c r="D40">
        <v>61</v>
      </c>
      <c r="E40">
        <v>0</v>
      </c>
      <c r="F40">
        <v>20.33</v>
      </c>
      <c r="G40">
        <v>2</v>
      </c>
      <c r="H40">
        <v>2</v>
      </c>
      <c r="I40">
        <v>0</v>
      </c>
      <c r="J40">
        <v>0.67</v>
      </c>
      <c r="K40">
        <v>0</v>
      </c>
      <c r="L40">
        <v>0</v>
      </c>
      <c r="M40">
        <v>0</v>
      </c>
      <c r="N40">
        <v>0</v>
      </c>
      <c r="O40">
        <v>0</v>
      </c>
    </row>
    <row r="41" spans="1:17">
      <c r="A41" t="s">
        <v>713</v>
      </c>
      <c r="B41">
        <v>3</v>
      </c>
      <c r="C41">
        <v>49</v>
      </c>
      <c r="D41">
        <v>49</v>
      </c>
      <c r="E41">
        <v>0</v>
      </c>
      <c r="F41">
        <v>16.33</v>
      </c>
      <c r="G41">
        <v>0</v>
      </c>
      <c r="H41">
        <v>0</v>
      </c>
      <c r="I41">
        <v>0</v>
      </c>
      <c r="J41">
        <v>0</v>
      </c>
      <c r="K41">
        <v>0</v>
      </c>
      <c r="L41">
        <v>0</v>
      </c>
      <c r="M41">
        <v>0</v>
      </c>
      <c r="N41">
        <v>0</v>
      </c>
      <c r="O41">
        <v>0</v>
      </c>
    </row>
    <row r="42" spans="1:17">
      <c r="A42" t="s">
        <v>714</v>
      </c>
      <c r="B42">
        <v>0</v>
      </c>
      <c r="C42">
        <v>0</v>
      </c>
      <c r="D42">
        <v>0</v>
      </c>
      <c r="E42">
        <v>0</v>
      </c>
      <c r="F42">
        <v>0</v>
      </c>
      <c r="G42">
        <v>0</v>
      </c>
      <c r="H42">
        <v>0</v>
      </c>
      <c r="I42">
        <v>0</v>
      </c>
      <c r="J42">
        <v>0</v>
      </c>
      <c r="K42">
        <v>0</v>
      </c>
      <c r="L42">
        <v>0</v>
      </c>
      <c r="M42">
        <v>0</v>
      </c>
      <c r="N42">
        <v>0</v>
      </c>
      <c r="O42">
        <v>0</v>
      </c>
    </row>
    <row r="43" spans="1:17">
      <c r="A43" t="s">
        <v>715</v>
      </c>
      <c r="B43">
        <v>0</v>
      </c>
      <c r="C43">
        <v>0</v>
      </c>
      <c r="D43">
        <v>0</v>
      </c>
      <c r="E43">
        <v>0</v>
      </c>
      <c r="F43">
        <v>0</v>
      </c>
      <c r="G43">
        <v>0</v>
      </c>
      <c r="H43">
        <v>0</v>
      </c>
      <c r="I43">
        <v>0</v>
      </c>
      <c r="J43">
        <v>0</v>
      </c>
      <c r="K43">
        <v>0</v>
      </c>
      <c r="L43">
        <v>0</v>
      </c>
      <c r="M43">
        <v>0</v>
      </c>
      <c r="N43">
        <v>0</v>
      </c>
      <c r="O43">
        <v>0</v>
      </c>
    </row>
    <row r="44" spans="1:17">
      <c r="A44" t="s">
        <v>716</v>
      </c>
      <c r="B44">
        <v>0</v>
      </c>
      <c r="C44">
        <v>0</v>
      </c>
      <c r="D44">
        <v>0</v>
      </c>
      <c r="E44">
        <v>0</v>
      </c>
      <c r="F44">
        <v>0</v>
      </c>
      <c r="G44">
        <v>0</v>
      </c>
      <c r="H44">
        <v>0</v>
      </c>
      <c r="I44">
        <v>0</v>
      </c>
      <c r="J44">
        <v>0</v>
      </c>
      <c r="K44">
        <v>0</v>
      </c>
      <c r="L44">
        <v>0</v>
      </c>
      <c r="M44">
        <v>0</v>
      </c>
      <c r="N44">
        <v>0</v>
      </c>
      <c r="O44">
        <v>0</v>
      </c>
    </row>
    <row r="45" spans="1:17">
      <c r="A45" t="s">
        <v>717</v>
      </c>
      <c r="B45">
        <v>0</v>
      </c>
      <c r="C45">
        <v>0</v>
      </c>
      <c r="D45">
        <v>0</v>
      </c>
      <c r="E45">
        <v>0</v>
      </c>
      <c r="F45">
        <v>0</v>
      </c>
      <c r="G45">
        <v>0</v>
      </c>
      <c r="H45">
        <v>0</v>
      </c>
      <c r="I45">
        <v>0</v>
      </c>
      <c r="J45">
        <v>0</v>
      </c>
      <c r="K45">
        <v>0</v>
      </c>
      <c r="L45">
        <v>0</v>
      </c>
      <c r="M45">
        <v>0</v>
      </c>
      <c r="N45">
        <v>0</v>
      </c>
      <c r="O45">
        <v>0</v>
      </c>
    </row>
    <row r="46" spans="1:17">
      <c r="A46" t="s">
        <v>718</v>
      </c>
      <c r="B46">
        <v>0</v>
      </c>
      <c r="C46">
        <v>0</v>
      </c>
      <c r="D46">
        <v>0</v>
      </c>
      <c r="E46">
        <v>0</v>
      </c>
      <c r="F46">
        <v>0</v>
      </c>
      <c r="G46">
        <v>0</v>
      </c>
      <c r="H46">
        <v>0</v>
      </c>
      <c r="I46">
        <v>0</v>
      </c>
      <c r="J46">
        <v>0</v>
      </c>
      <c r="K46">
        <v>0</v>
      </c>
      <c r="L46">
        <v>0</v>
      </c>
      <c r="M46">
        <v>0</v>
      </c>
      <c r="N46">
        <v>0</v>
      </c>
      <c r="O46">
        <v>0</v>
      </c>
    </row>
    <row r="47" spans="1:17">
      <c r="A47" t="s">
        <v>719</v>
      </c>
      <c r="B47">
        <v>0</v>
      </c>
      <c r="C47">
        <v>0</v>
      </c>
      <c r="D47">
        <v>0</v>
      </c>
      <c r="E47">
        <v>0</v>
      </c>
      <c r="F47">
        <v>0</v>
      </c>
      <c r="G47">
        <v>0</v>
      </c>
      <c r="H47">
        <v>0</v>
      </c>
      <c r="I47">
        <v>0</v>
      </c>
      <c r="J47">
        <v>0</v>
      </c>
      <c r="K47">
        <v>0</v>
      </c>
      <c r="L47">
        <v>0</v>
      </c>
      <c r="M47">
        <v>0</v>
      </c>
      <c r="N47">
        <v>0</v>
      </c>
      <c r="O47">
        <v>0</v>
      </c>
    </row>
    <row r="48" spans="1:17">
      <c r="A48" t="s">
        <v>720</v>
      </c>
      <c r="B48">
        <v>1</v>
      </c>
      <c r="C48">
        <v>42</v>
      </c>
      <c r="D48">
        <v>42</v>
      </c>
      <c r="E48">
        <v>0</v>
      </c>
      <c r="F48">
        <v>42</v>
      </c>
      <c r="G48">
        <v>1</v>
      </c>
      <c r="H48">
        <v>1</v>
      </c>
      <c r="I48">
        <v>0</v>
      </c>
      <c r="J48">
        <v>1</v>
      </c>
      <c r="K48">
        <v>0</v>
      </c>
      <c r="L48">
        <v>0</v>
      </c>
      <c r="M48">
        <v>0</v>
      </c>
      <c r="N48">
        <v>0</v>
      </c>
      <c r="O48">
        <v>0</v>
      </c>
    </row>
    <row r="49" spans="1:17">
      <c r="A49" t="s">
        <v>721</v>
      </c>
      <c r="B49">
        <v>1</v>
      </c>
      <c r="C49">
        <v>40</v>
      </c>
      <c r="D49">
        <v>40</v>
      </c>
      <c r="E49">
        <v>0</v>
      </c>
      <c r="F49">
        <v>40</v>
      </c>
      <c r="G49">
        <v>1</v>
      </c>
      <c r="H49">
        <v>1</v>
      </c>
      <c r="I49">
        <v>0</v>
      </c>
      <c r="J49">
        <v>1</v>
      </c>
      <c r="K49">
        <v>1</v>
      </c>
      <c r="L49">
        <v>1</v>
      </c>
      <c r="M49">
        <v>1</v>
      </c>
      <c r="N49">
        <v>67</v>
      </c>
      <c r="O49">
        <v>67</v>
      </c>
    </row>
    <row r="50" spans="1:17">
      <c r="A50" t="s">
        <v>722</v>
      </c>
      <c r="B50">
        <v>1</v>
      </c>
      <c r="C50">
        <v>23</v>
      </c>
      <c r="D50">
        <v>23</v>
      </c>
      <c r="E50">
        <v>0</v>
      </c>
      <c r="F50">
        <v>23</v>
      </c>
      <c r="G50">
        <v>0</v>
      </c>
      <c r="H50">
        <v>0</v>
      </c>
      <c r="I50">
        <v>0</v>
      </c>
      <c r="J50">
        <v>0</v>
      </c>
      <c r="K50">
        <v>0</v>
      </c>
      <c r="L50">
        <v>0</v>
      </c>
      <c r="M50">
        <v>0</v>
      </c>
      <c r="N50">
        <v>0</v>
      </c>
      <c r="O50">
        <v>0</v>
      </c>
    </row>
    <row r="51" spans="1:17">
      <c r="A51" t="s">
        <v>723</v>
      </c>
      <c r="B51">
        <v>0</v>
      </c>
      <c r="C51">
        <v>0</v>
      </c>
      <c r="D51">
        <v>0</v>
      </c>
      <c r="E51">
        <v>0</v>
      </c>
      <c r="F51">
        <v>0</v>
      </c>
      <c r="G51">
        <v>0</v>
      </c>
      <c r="H51">
        <v>0</v>
      </c>
      <c r="I51">
        <v>0</v>
      </c>
      <c r="J51">
        <v>0</v>
      </c>
      <c r="K51">
        <v>0</v>
      </c>
      <c r="L51">
        <v>0</v>
      </c>
      <c r="M51">
        <v>0</v>
      </c>
      <c r="N51">
        <v>0</v>
      </c>
      <c r="O51">
        <v>0</v>
      </c>
    </row>
    <row r="52" spans="1:17">
      <c r="A52" t="s">
        <v>724</v>
      </c>
      <c r="B52">
        <v>0</v>
      </c>
      <c r="C52">
        <v>0</v>
      </c>
      <c r="D52">
        <v>0</v>
      </c>
      <c r="E52">
        <v>0</v>
      </c>
      <c r="F52">
        <v>0</v>
      </c>
      <c r="G52">
        <v>0</v>
      </c>
      <c r="H52">
        <v>0</v>
      </c>
      <c r="I52">
        <v>0</v>
      </c>
      <c r="J52">
        <v>0</v>
      </c>
      <c r="K52">
        <v>0</v>
      </c>
      <c r="L52">
        <v>0</v>
      </c>
      <c r="M52">
        <v>0</v>
      </c>
      <c r="N52">
        <v>0</v>
      </c>
      <c r="O52">
        <v>0</v>
      </c>
    </row>
    <row r="53" spans="1:17">
      <c r="A53" t="s">
        <v>725</v>
      </c>
      <c r="B53">
        <v>0</v>
      </c>
      <c r="C53">
        <v>0</v>
      </c>
      <c r="D53">
        <v>0</v>
      </c>
      <c r="E53">
        <v>0</v>
      </c>
      <c r="F53">
        <v>0</v>
      </c>
      <c r="G53">
        <v>0</v>
      </c>
      <c r="H53">
        <v>0</v>
      </c>
      <c r="I53">
        <v>0</v>
      </c>
      <c r="J53">
        <v>0</v>
      </c>
      <c r="K53">
        <v>0</v>
      </c>
      <c r="L53">
        <v>0</v>
      </c>
      <c r="M53">
        <v>0</v>
      </c>
      <c r="N53">
        <v>0</v>
      </c>
      <c r="O53">
        <v>0</v>
      </c>
    </row>
    <row r="54" spans="1:17">
      <c r="A54" t="s">
        <v>726</v>
      </c>
      <c r="B54">
        <v>1</v>
      </c>
      <c r="C54">
        <v>27</v>
      </c>
      <c r="D54">
        <v>27</v>
      </c>
      <c r="E54">
        <v>0</v>
      </c>
      <c r="F54">
        <v>27</v>
      </c>
      <c r="G54">
        <v>0</v>
      </c>
      <c r="H54">
        <v>0</v>
      </c>
      <c r="I54">
        <v>0</v>
      </c>
      <c r="J54">
        <v>0</v>
      </c>
      <c r="K54">
        <v>1</v>
      </c>
      <c r="L54">
        <v>1</v>
      </c>
      <c r="M54">
        <v>0</v>
      </c>
      <c r="N54">
        <v>0</v>
      </c>
      <c r="O54">
        <v>0</v>
      </c>
    </row>
    <row r="55" spans="1:17">
      <c r="A55" t="s">
        <v>727</v>
      </c>
      <c r="B55">
        <v>1</v>
      </c>
      <c r="C55">
        <v>30</v>
      </c>
      <c r="D55">
        <v>30</v>
      </c>
      <c r="E55">
        <v>0</v>
      </c>
      <c r="F55">
        <v>30</v>
      </c>
      <c r="G55">
        <v>0</v>
      </c>
      <c r="H55">
        <v>0</v>
      </c>
      <c r="I55">
        <v>0</v>
      </c>
      <c r="J55">
        <v>0</v>
      </c>
      <c r="K55">
        <v>0</v>
      </c>
      <c r="L55">
        <v>0</v>
      </c>
      <c r="M55">
        <v>1</v>
      </c>
      <c r="N55">
        <v>75</v>
      </c>
      <c r="O55">
        <v>75</v>
      </c>
    </row>
    <row r="56" spans="1:17">
      <c r="A56" t="s">
        <v>728</v>
      </c>
      <c r="B56">
        <v>1</v>
      </c>
      <c r="C56">
        <v>27</v>
      </c>
      <c r="D56">
        <v>27</v>
      </c>
      <c r="E56">
        <v>0</v>
      </c>
      <c r="F56">
        <v>27</v>
      </c>
      <c r="G56">
        <v>2</v>
      </c>
      <c r="H56">
        <v>2</v>
      </c>
      <c r="I56">
        <v>0</v>
      </c>
      <c r="J56">
        <v>2</v>
      </c>
      <c r="K56">
        <v>0</v>
      </c>
      <c r="L56">
        <v>0</v>
      </c>
      <c r="M56">
        <v>0</v>
      </c>
      <c r="N56">
        <v>0</v>
      </c>
      <c r="O56">
        <v>0</v>
      </c>
    </row>
    <row r="57" spans="1:17">
      <c r="A57" t="s">
        <v>729</v>
      </c>
      <c r="B57">
        <v>0</v>
      </c>
      <c r="C57">
        <v>0</v>
      </c>
      <c r="D57">
        <v>0</v>
      </c>
      <c r="E57">
        <v>0</v>
      </c>
      <c r="F57">
        <v>0</v>
      </c>
      <c r="G57">
        <v>0</v>
      </c>
      <c r="H57">
        <v>0</v>
      </c>
      <c r="I57">
        <v>0</v>
      </c>
      <c r="J57">
        <v>0</v>
      </c>
      <c r="K57">
        <v>0</v>
      </c>
      <c r="L57">
        <v>0</v>
      </c>
      <c r="M57">
        <v>0</v>
      </c>
      <c r="N57">
        <v>0</v>
      </c>
      <c r="O57">
        <v>0</v>
      </c>
    </row>
    <row r="58" spans="1:17">
      <c r="A58" t="s">
        <v>730</v>
      </c>
      <c r="B58">
        <v>0</v>
      </c>
      <c r="C58">
        <v>0</v>
      </c>
      <c r="D58">
        <v>0</v>
      </c>
      <c r="E58">
        <v>0</v>
      </c>
      <c r="F58">
        <v>0</v>
      </c>
      <c r="G58">
        <v>0</v>
      </c>
      <c r="H58">
        <v>0</v>
      </c>
      <c r="I58">
        <v>0</v>
      </c>
      <c r="J58">
        <v>0</v>
      </c>
      <c r="K58">
        <v>0</v>
      </c>
      <c r="L58">
        <v>0</v>
      </c>
      <c r="M58">
        <v>0</v>
      </c>
      <c r="N58">
        <v>0</v>
      </c>
      <c r="O58">
        <v>0</v>
      </c>
    </row>
    <row r="59" spans="1:17">
      <c r="A59" t="s">
        <v>731</v>
      </c>
      <c r="B59">
        <v>0</v>
      </c>
      <c r="C59">
        <v>0</v>
      </c>
      <c r="D59">
        <v>0</v>
      </c>
      <c r="E59">
        <v>0</v>
      </c>
      <c r="F59">
        <v>0</v>
      </c>
      <c r="G59">
        <v>0</v>
      </c>
      <c r="H59">
        <v>0</v>
      </c>
      <c r="I59">
        <v>0</v>
      </c>
      <c r="J59">
        <v>0</v>
      </c>
      <c r="K59">
        <v>0</v>
      </c>
      <c r="L59">
        <v>0</v>
      </c>
      <c r="M59">
        <v>0</v>
      </c>
      <c r="N59">
        <v>0</v>
      </c>
      <c r="O59">
        <v>0</v>
      </c>
    </row>
    <row r="60" spans="1:17">
      <c r="A60" t="s">
        <v>732</v>
      </c>
      <c r="B60">
        <v>0</v>
      </c>
      <c r="C60">
        <v>0</v>
      </c>
      <c r="D60">
        <v>0</v>
      </c>
      <c r="E60">
        <v>0</v>
      </c>
      <c r="F60">
        <v>0</v>
      </c>
      <c r="G60">
        <v>0</v>
      </c>
      <c r="H60">
        <v>0</v>
      </c>
      <c r="I60">
        <v>0</v>
      </c>
      <c r="J60">
        <v>0</v>
      </c>
      <c r="K60">
        <v>0</v>
      </c>
      <c r="L60">
        <v>0</v>
      </c>
      <c r="M60">
        <v>0</v>
      </c>
      <c r="N60">
        <v>0</v>
      </c>
      <c r="O60">
        <v>0</v>
      </c>
    </row>
    <row r="61" spans="1:17">
      <c r="A61" t="s">
        <v>733</v>
      </c>
      <c r="B61">
        <v>0</v>
      </c>
      <c r="C61">
        <v>0</v>
      </c>
      <c r="D61">
        <v>0</v>
      </c>
      <c r="E61">
        <v>0</v>
      </c>
      <c r="F61">
        <v>0</v>
      </c>
      <c r="G61">
        <v>0</v>
      </c>
      <c r="H61">
        <v>0</v>
      </c>
      <c r="I61">
        <v>0</v>
      </c>
      <c r="J61">
        <v>0</v>
      </c>
      <c r="K61">
        <v>0</v>
      </c>
      <c r="L61">
        <v>0</v>
      </c>
      <c r="M61">
        <v>0</v>
      </c>
      <c r="N61">
        <v>0</v>
      </c>
      <c r="O61">
        <v>0</v>
      </c>
    </row>
    <row r="62" spans="1:17">
      <c r="A62" t="s">
        <v>734</v>
      </c>
      <c r="B62">
        <v>0</v>
      </c>
      <c r="C62">
        <v>0</v>
      </c>
      <c r="D62">
        <v>0</v>
      </c>
      <c r="E62">
        <v>0</v>
      </c>
      <c r="F62">
        <v>0</v>
      </c>
      <c r="G62">
        <v>0</v>
      </c>
      <c r="H62">
        <v>0</v>
      </c>
      <c r="I62">
        <v>0</v>
      </c>
      <c r="J62">
        <v>0</v>
      </c>
      <c r="K62">
        <v>0</v>
      </c>
      <c r="L62">
        <v>0</v>
      </c>
      <c r="M62">
        <v>0</v>
      </c>
      <c r="N62">
        <v>0</v>
      </c>
      <c r="O62">
        <v>0</v>
      </c>
    </row>
    <row r="63" spans="1:17">
      <c r="A63" t="s">
        <v>735</v>
      </c>
      <c r="B63">
        <v>0</v>
      </c>
      <c r="C63">
        <v>0</v>
      </c>
      <c r="D63">
        <v>0</v>
      </c>
      <c r="E63">
        <v>0</v>
      </c>
      <c r="F63">
        <v>0</v>
      </c>
      <c r="G63">
        <v>0</v>
      </c>
      <c r="H63">
        <v>0</v>
      </c>
      <c r="I63">
        <v>0</v>
      </c>
      <c r="J63">
        <v>0</v>
      </c>
      <c r="K63">
        <v>0</v>
      </c>
      <c r="L63">
        <v>0</v>
      </c>
      <c r="M63">
        <v>0</v>
      </c>
      <c r="N63">
        <v>0</v>
      </c>
      <c r="O63">
        <v>0</v>
      </c>
    </row>
    <row r="64" spans="1:17">
      <c r="A64" t="s">
        <v>736</v>
      </c>
      <c r="B64">
        <v>0</v>
      </c>
      <c r="C64">
        <v>0</v>
      </c>
      <c r="D64">
        <v>0</v>
      </c>
      <c r="E64">
        <v>0</v>
      </c>
      <c r="F64">
        <v>0</v>
      </c>
      <c r="G64">
        <v>0</v>
      </c>
      <c r="H64">
        <v>0</v>
      </c>
      <c r="I64">
        <v>0</v>
      </c>
      <c r="J64">
        <v>0</v>
      </c>
      <c r="K64">
        <v>0</v>
      </c>
      <c r="L64">
        <v>0</v>
      </c>
      <c r="M64">
        <v>0</v>
      </c>
      <c r="N64">
        <v>0</v>
      </c>
      <c r="O64">
        <v>0</v>
      </c>
    </row>
    <row r="65" spans="1:17">
      <c r="A65" t="s">
        <v>737</v>
      </c>
      <c r="B65">
        <v>0</v>
      </c>
      <c r="C65">
        <v>0</v>
      </c>
      <c r="D65">
        <v>0</v>
      </c>
      <c r="E65">
        <v>0</v>
      </c>
      <c r="F65">
        <v>0</v>
      </c>
      <c r="G65">
        <v>0</v>
      </c>
      <c r="H65">
        <v>0</v>
      </c>
      <c r="I65">
        <v>0</v>
      </c>
      <c r="J65">
        <v>0</v>
      </c>
      <c r="K65">
        <v>0</v>
      </c>
      <c r="L65">
        <v>0</v>
      </c>
      <c r="M65">
        <v>0</v>
      </c>
      <c r="N65">
        <v>0</v>
      </c>
      <c r="O65">
        <v>0</v>
      </c>
    </row>
    <row r="66" spans="1:17">
      <c r="A66" t="s">
        <v>738</v>
      </c>
      <c r="B66">
        <v>0</v>
      </c>
      <c r="C66">
        <v>0</v>
      </c>
      <c r="D66">
        <v>0</v>
      </c>
      <c r="E66">
        <v>0</v>
      </c>
      <c r="F66">
        <v>0</v>
      </c>
      <c r="G66">
        <v>0</v>
      </c>
      <c r="H66">
        <v>0</v>
      </c>
      <c r="I66">
        <v>0</v>
      </c>
      <c r="J66">
        <v>0</v>
      </c>
      <c r="K66">
        <v>0</v>
      </c>
      <c r="L66">
        <v>0</v>
      </c>
      <c r="M66">
        <v>0</v>
      </c>
      <c r="N66">
        <v>0</v>
      </c>
      <c r="O66">
        <v>0</v>
      </c>
    </row>
    <row r="67" spans="1:17">
      <c r="A67" t="s">
        <v>739</v>
      </c>
      <c r="B67">
        <v>0</v>
      </c>
      <c r="C67">
        <v>0</v>
      </c>
      <c r="D67">
        <v>0</v>
      </c>
      <c r="E67">
        <v>0</v>
      </c>
      <c r="F67">
        <v>0</v>
      </c>
      <c r="G67">
        <v>0</v>
      </c>
      <c r="H67">
        <v>0</v>
      </c>
      <c r="I67">
        <v>0</v>
      </c>
      <c r="J67">
        <v>0</v>
      </c>
      <c r="K67">
        <v>0</v>
      </c>
      <c r="L67">
        <v>0</v>
      </c>
      <c r="M67">
        <v>0</v>
      </c>
      <c r="N67">
        <v>0</v>
      </c>
      <c r="O67">
        <v>0</v>
      </c>
    </row>
    <row r="68" spans="1:17">
      <c r="A68" t="s">
        <v>740</v>
      </c>
      <c r="B68">
        <v>0</v>
      </c>
      <c r="C68">
        <v>0</v>
      </c>
      <c r="D68">
        <v>0</v>
      </c>
      <c r="E68">
        <v>0</v>
      </c>
      <c r="F68">
        <v>0</v>
      </c>
      <c r="G68">
        <v>0</v>
      </c>
      <c r="H68">
        <v>0</v>
      </c>
      <c r="I68">
        <v>0</v>
      </c>
      <c r="J68">
        <v>0</v>
      </c>
      <c r="K68">
        <v>0</v>
      </c>
      <c r="L68">
        <v>0</v>
      </c>
      <c r="M68">
        <v>0</v>
      </c>
      <c r="N68">
        <v>0</v>
      </c>
      <c r="O68">
        <v>0</v>
      </c>
    </row>
    <row r="69" spans="1:17">
      <c r="A69" t="s">
        <v>741</v>
      </c>
      <c r="B69">
        <v>0</v>
      </c>
      <c r="C69">
        <v>0</v>
      </c>
      <c r="D69">
        <v>0</v>
      </c>
      <c r="E69">
        <v>0</v>
      </c>
      <c r="F69">
        <v>0</v>
      </c>
      <c r="G69">
        <v>0</v>
      </c>
      <c r="H69">
        <v>0</v>
      </c>
      <c r="I69">
        <v>0</v>
      </c>
      <c r="J69">
        <v>0</v>
      </c>
      <c r="K69">
        <v>0</v>
      </c>
      <c r="L69">
        <v>0</v>
      </c>
      <c r="M69">
        <v>0</v>
      </c>
      <c r="N69">
        <v>0</v>
      </c>
      <c r="O69">
        <v>0</v>
      </c>
    </row>
    <row r="70" spans="1:17">
      <c r="A70" t="s">
        <v>742</v>
      </c>
      <c r="B70">
        <v>0</v>
      </c>
      <c r="C70">
        <v>0</v>
      </c>
      <c r="D70">
        <v>0</v>
      </c>
      <c r="E70">
        <v>0</v>
      </c>
      <c r="F70">
        <v>0</v>
      </c>
      <c r="G70">
        <v>0</v>
      </c>
      <c r="H70">
        <v>0</v>
      </c>
      <c r="I70">
        <v>0</v>
      </c>
      <c r="J70">
        <v>0</v>
      </c>
      <c r="K70">
        <v>0</v>
      </c>
      <c r="L70">
        <v>0</v>
      </c>
      <c r="M70">
        <v>0</v>
      </c>
      <c r="N70">
        <v>0</v>
      </c>
      <c r="O70">
        <v>0</v>
      </c>
    </row>
    <row r="71" spans="1:17">
      <c r="A71" t="s">
        <v>743</v>
      </c>
      <c r="B71">
        <v>3</v>
      </c>
      <c r="C71">
        <v>53</v>
      </c>
      <c r="D71">
        <v>53</v>
      </c>
      <c r="E71">
        <v>0</v>
      </c>
      <c r="F71">
        <v>17.67</v>
      </c>
      <c r="G71">
        <v>0</v>
      </c>
      <c r="H71">
        <v>0</v>
      </c>
      <c r="I71">
        <v>0</v>
      </c>
      <c r="J71">
        <v>0</v>
      </c>
      <c r="K71">
        <v>1</v>
      </c>
      <c r="L71">
        <v>0.33</v>
      </c>
      <c r="M71">
        <v>0</v>
      </c>
      <c r="N71">
        <v>0</v>
      </c>
      <c r="O71">
        <v>0</v>
      </c>
    </row>
    <row r="72" spans="1:17">
      <c r="A72" t="s">
        <v>744</v>
      </c>
      <c r="B72">
        <v>3</v>
      </c>
      <c r="C72">
        <v>74</v>
      </c>
      <c r="D72">
        <v>74</v>
      </c>
      <c r="E72">
        <v>0</v>
      </c>
      <c r="F72">
        <v>24.67</v>
      </c>
      <c r="G72">
        <v>0</v>
      </c>
      <c r="H72">
        <v>0</v>
      </c>
      <c r="I72">
        <v>0</v>
      </c>
      <c r="J72">
        <v>0</v>
      </c>
      <c r="K72">
        <v>0</v>
      </c>
      <c r="L72">
        <v>0</v>
      </c>
      <c r="M72">
        <v>0</v>
      </c>
      <c r="N72">
        <v>0</v>
      </c>
      <c r="O72">
        <v>0</v>
      </c>
    </row>
    <row r="73" spans="1:17">
      <c r="A73" t="s">
        <v>745</v>
      </c>
      <c r="B73">
        <v>0</v>
      </c>
      <c r="C73">
        <v>0</v>
      </c>
      <c r="D73">
        <v>0</v>
      </c>
      <c r="E73">
        <v>0</v>
      </c>
      <c r="F73">
        <v>0</v>
      </c>
      <c r="G73">
        <v>0</v>
      </c>
      <c r="H73">
        <v>0</v>
      </c>
      <c r="I73">
        <v>0</v>
      </c>
      <c r="J73">
        <v>0</v>
      </c>
      <c r="K73">
        <v>0</v>
      </c>
      <c r="L73">
        <v>0</v>
      </c>
      <c r="M73">
        <v>0</v>
      </c>
      <c r="N73">
        <v>0</v>
      </c>
      <c r="O73">
        <v>0</v>
      </c>
    </row>
    <row r="74" spans="1:17">
      <c r="A74" t="s">
        <v>746</v>
      </c>
      <c r="B74">
        <v>1</v>
      </c>
      <c r="C74">
        <v>22</v>
      </c>
      <c r="D74">
        <v>22</v>
      </c>
      <c r="E74">
        <v>0</v>
      </c>
      <c r="F74">
        <v>22</v>
      </c>
      <c r="G74">
        <v>0</v>
      </c>
      <c r="H74">
        <v>0</v>
      </c>
      <c r="I74">
        <v>0</v>
      </c>
      <c r="J74">
        <v>0</v>
      </c>
      <c r="K74">
        <v>0</v>
      </c>
      <c r="L74">
        <v>0</v>
      </c>
      <c r="M74">
        <v>0</v>
      </c>
      <c r="N74">
        <v>0</v>
      </c>
      <c r="O74">
        <v>0</v>
      </c>
    </row>
    <row r="75" spans="1:17">
      <c r="A75" t="s">
        <v>747</v>
      </c>
      <c r="B75">
        <v>1</v>
      </c>
      <c r="C75">
        <v>40</v>
      </c>
      <c r="D75">
        <v>40</v>
      </c>
      <c r="E75">
        <v>0</v>
      </c>
      <c r="F75">
        <v>40</v>
      </c>
      <c r="G75">
        <v>0</v>
      </c>
      <c r="H75">
        <v>0</v>
      </c>
      <c r="I75">
        <v>0</v>
      </c>
      <c r="J75">
        <v>0</v>
      </c>
      <c r="K75">
        <v>0</v>
      </c>
      <c r="L75">
        <v>0</v>
      </c>
      <c r="M75">
        <v>1</v>
      </c>
      <c r="N75">
        <v>53</v>
      </c>
      <c r="O75">
        <v>53</v>
      </c>
    </row>
    <row r="76" spans="1:17">
      <c r="A76" t="s">
        <v>748</v>
      </c>
      <c r="B76">
        <v>0</v>
      </c>
      <c r="C76">
        <v>0</v>
      </c>
      <c r="D76">
        <v>0</v>
      </c>
      <c r="E76">
        <v>0</v>
      </c>
      <c r="F76">
        <v>0</v>
      </c>
      <c r="G76">
        <v>0</v>
      </c>
      <c r="H76">
        <v>0</v>
      </c>
      <c r="I76">
        <v>0</v>
      </c>
      <c r="J76">
        <v>0</v>
      </c>
      <c r="K76">
        <v>0</v>
      </c>
      <c r="L76">
        <v>0</v>
      </c>
      <c r="M76">
        <v>0</v>
      </c>
      <c r="N76">
        <v>0</v>
      </c>
      <c r="O76">
        <v>0</v>
      </c>
    </row>
    <row r="77" spans="1:17">
      <c r="A77" t="s">
        <v>749</v>
      </c>
      <c r="B77">
        <v>1</v>
      </c>
      <c r="C77">
        <v>39</v>
      </c>
      <c r="D77">
        <v>39</v>
      </c>
      <c r="E77">
        <v>0</v>
      </c>
      <c r="F77">
        <v>39</v>
      </c>
      <c r="G77">
        <v>0</v>
      </c>
      <c r="H77">
        <v>0</v>
      </c>
      <c r="I77">
        <v>0</v>
      </c>
      <c r="J77">
        <v>0</v>
      </c>
      <c r="K77">
        <v>0</v>
      </c>
      <c r="L77">
        <v>0</v>
      </c>
      <c r="M77">
        <v>1</v>
      </c>
      <c r="N77">
        <v>55</v>
      </c>
      <c r="O77">
        <v>55</v>
      </c>
    </row>
    <row r="78" spans="1:17">
      <c r="A78" t="s">
        <v>750</v>
      </c>
      <c r="B78">
        <v>0</v>
      </c>
      <c r="C78">
        <v>0</v>
      </c>
      <c r="D78">
        <v>0</v>
      </c>
      <c r="E78">
        <v>0</v>
      </c>
      <c r="F78">
        <v>0</v>
      </c>
      <c r="G78">
        <v>0</v>
      </c>
      <c r="H78">
        <v>0</v>
      </c>
      <c r="I78">
        <v>0</v>
      </c>
      <c r="J78">
        <v>0</v>
      </c>
      <c r="K78">
        <v>0</v>
      </c>
      <c r="L78">
        <v>0</v>
      </c>
      <c r="M78">
        <v>0</v>
      </c>
      <c r="N78">
        <v>0</v>
      </c>
      <c r="O78">
        <v>0</v>
      </c>
    </row>
    <row r="79" spans="1:17">
      <c r="A79" t="s">
        <v>751</v>
      </c>
      <c r="B79">
        <v>3</v>
      </c>
      <c r="C79">
        <v>79</v>
      </c>
      <c r="D79">
        <v>79</v>
      </c>
      <c r="E79">
        <v>0</v>
      </c>
      <c r="F79">
        <v>26.33</v>
      </c>
      <c r="G79">
        <v>0</v>
      </c>
      <c r="H79">
        <v>0</v>
      </c>
      <c r="I79">
        <v>0</v>
      </c>
      <c r="J79">
        <v>0</v>
      </c>
      <c r="K79">
        <v>1</v>
      </c>
      <c r="L79">
        <v>0.33</v>
      </c>
      <c r="M79">
        <v>0</v>
      </c>
      <c r="N79">
        <v>0</v>
      </c>
      <c r="O79">
        <v>0</v>
      </c>
    </row>
    <row r="80" spans="1:17">
      <c r="A80" t="s">
        <v>752</v>
      </c>
      <c r="B80">
        <v>0</v>
      </c>
      <c r="C80">
        <v>0</v>
      </c>
      <c r="D80">
        <v>0</v>
      </c>
      <c r="E80">
        <v>0</v>
      </c>
      <c r="F80">
        <v>0</v>
      </c>
      <c r="G80">
        <v>0</v>
      </c>
      <c r="H80">
        <v>0</v>
      </c>
      <c r="I80">
        <v>0</v>
      </c>
      <c r="J80">
        <v>0</v>
      </c>
      <c r="K80">
        <v>0</v>
      </c>
      <c r="L80">
        <v>0</v>
      </c>
      <c r="M80">
        <v>0</v>
      </c>
      <c r="N80">
        <v>0</v>
      </c>
      <c r="O80">
        <v>0</v>
      </c>
    </row>
    <row r="81" spans="1:17">
      <c r="A81" t="s">
        <v>753</v>
      </c>
      <c r="B81">
        <v>0</v>
      </c>
      <c r="C81">
        <v>0</v>
      </c>
      <c r="D81">
        <v>0</v>
      </c>
      <c r="E81">
        <v>0</v>
      </c>
      <c r="F81">
        <v>0</v>
      </c>
      <c r="G81">
        <v>0</v>
      </c>
      <c r="H81">
        <v>0</v>
      </c>
      <c r="I81">
        <v>0</v>
      </c>
      <c r="J81">
        <v>0</v>
      </c>
      <c r="K81">
        <v>0</v>
      </c>
      <c r="L81">
        <v>0</v>
      </c>
      <c r="M81">
        <v>0</v>
      </c>
      <c r="N81">
        <v>0</v>
      </c>
      <c r="O81">
        <v>0</v>
      </c>
    </row>
    <row r="82" spans="1:17">
      <c r="A82" t="s">
        <v>754</v>
      </c>
      <c r="B82">
        <v>1</v>
      </c>
      <c r="C82">
        <v>25</v>
      </c>
      <c r="D82">
        <v>25</v>
      </c>
      <c r="E82">
        <v>0</v>
      </c>
      <c r="F82">
        <v>25</v>
      </c>
      <c r="G82">
        <v>0</v>
      </c>
      <c r="H82">
        <v>0</v>
      </c>
      <c r="I82">
        <v>0</v>
      </c>
      <c r="J82">
        <v>0</v>
      </c>
      <c r="K82">
        <v>0</v>
      </c>
      <c r="L82">
        <v>0</v>
      </c>
      <c r="M82">
        <v>0</v>
      </c>
      <c r="N82">
        <v>0</v>
      </c>
      <c r="O82">
        <v>0</v>
      </c>
    </row>
    <row r="83" spans="1:17">
      <c r="A83" t="s">
        <v>755</v>
      </c>
      <c r="B83">
        <v>1</v>
      </c>
      <c r="C83">
        <v>30</v>
      </c>
      <c r="D83">
        <v>30</v>
      </c>
      <c r="E83">
        <v>0</v>
      </c>
      <c r="F83">
        <v>30</v>
      </c>
      <c r="G83">
        <v>0</v>
      </c>
      <c r="H83">
        <v>0</v>
      </c>
      <c r="I83">
        <v>0</v>
      </c>
      <c r="J83">
        <v>0</v>
      </c>
      <c r="K83">
        <v>0</v>
      </c>
      <c r="L83">
        <v>0</v>
      </c>
      <c r="M83">
        <v>1</v>
      </c>
      <c r="N83">
        <v>56</v>
      </c>
      <c r="O83">
        <v>56</v>
      </c>
    </row>
    <row r="84" spans="1:17">
      <c r="A84" t="s">
        <v>756</v>
      </c>
      <c r="B84">
        <v>0</v>
      </c>
      <c r="C84">
        <v>0</v>
      </c>
      <c r="D84">
        <v>0</v>
      </c>
      <c r="E84">
        <v>0</v>
      </c>
      <c r="F84">
        <v>0</v>
      </c>
      <c r="G84">
        <v>0</v>
      </c>
      <c r="H84">
        <v>0</v>
      </c>
      <c r="I84">
        <v>0</v>
      </c>
      <c r="J84">
        <v>0</v>
      </c>
      <c r="K84">
        <v>0</v>
      </c>
      <c r="L84">
        <v>0</v>
      </c>
      <c r="M84">
        <v>0</v>
      </c>
      <c r="N84">
        <v>0</v>
      </c>
      <c r="O84">
        <v>0</v>
      </c>
    </row>
    <row r="85" spans="1:17">
      <c r="A85" t="s">
        <v>757</v>
      </c>
      <c r="B85">
        <v>1</v>
      </c>
      <c r="C85">
        <v>38</v>
      </c>
      <c r="D85">
        <v>38</v>
      </c>
      <c r="E85">
        <v>0</v>
      </c>
      <c r="F85">
        <v>38</v>
      </c>
      <c r="G85">
        <v>0</v>
      </c>
      <c r="H85">
        <v>0</v>
      </c>
      <c r="I85">
        <v>0</v>
      </c>
      <c r="J85">
        <v>0</v>
      </c>
      <c r="K85">
        <v>1</v>
      </c>
      <c r="L85">
        <v>1</v>
      </c>
      <c r="M85">
        <v>1</v>
      </c>
      <c r="N85">
        <v>77</v>
      </c>
      <c r="O85">
        <v>77</v>
      </c>
    </row>
    <row r="86" spans="1:17">
      <c r="A86" t="s">
        <v>758</v>
      </c>
      <c r="B86">
        <v>0</v>
      </c>
      <c r="C86">
        <v>0</v>
      </c>
      <c r="D86">
        <v>0</v>
      </c>
      <c r="E86">
        <v>0</v>
      </c>
      <c r="F86">
        <v>0</v>
      </c>
      <c r="G86">
        <v>0</v>
      </c>
      <c r="H86">
        <v>0</v>
      </c>
      <c r="I86">
        <v>0</v>
      </c>
      <c r="J86">
        <v>0</v>
      </c>
      <c r="K86">
        <v>0</v>
      </c>
      <c r="L86">
        <v>0</v>
      </c>
      <c r="M86">
        <v>0</v>
      </c>
      <c r="N86">
        <v>0</v>
      </c>
      <c r="O86">
        <v>0</v>
      </c>
    </row>
    <row r="87" spans="1:17">
      <c r="A87" t="s">
        <v>759</v>
      </c>
      <c r="B87">
        <v>0</v>
      </c>
      <c r="C87">
        <v>0</v>
      </c>
      <c r="D87">
        <v>0</v>
      </c>
      <c r="E87">
        <v>0</v>
      </c>
      <c r="F87">
        <v>0</v>
      </c>
      <c r="G87">
        <v>0</v>
      </c>
      <c r="H87">
        <v>0</v>
      </c>
      <c r="I87">
        <v>0</v>
      </c>
      <c r="J87">
        <v>0</v>
      </c>
      <c r="K87">
        <v>0</v>
      </c>
      <c r="L87">
        <v>0</v>
      </c>
      <c r="M87">
        <v>0</v>
      </c>
      <c r="N87">
        <v>0</v>
      </c>
      <c r="O87">
        <v>0</v>
      </c>
    </row>
    <row r="88" spans="1:17">
      <c r="A88" t="s">
        <v>760</v>
      </c>
      <c r="B88">
        <v>0</v>
      </c>
      <c r="C88">
        <v>0</v>
      </c>
      <c r="D88">
        <v>0</v>
      </c>
      <c r="E88">
        <v>0</v>
      </c>
      <c r="F88">
        <v>0</v>
      </c>
      <c r="G88">
        <v>0</v>
      </c>
      <c r="H88">
        <v>0</v>
      </c>
      <c r="I88">
        <v>0</v>
      </c>
      <c r="J88">
        <v>0</v>
      </c>
      <c r="K88">
        <v>0</v>
      </c>
      <c r="L88">
        <v>0</v>
      </c>
      <c r="M88">
        <v>0</v>
      </c>
      <c r="N88">
        <v>0</v>
      </c>
      <c r="O88">
        <v>0</v>
      </c>
    </row>
    <row r="89" spans="1:17">
      <c r="A89" t="s">
        <v>761</v>
      </c>
      <c r="B89">
        <v>2</v>
      </c>
      <c r="C89">
        <v>35</v>
      </c>
      <c r="D89">
        <v>35</v>
      </c>
      <c r="E89">
        <v>0</v>
      </c>
      <c r="F89">
        <v>17.5</v>
      </c>
      <c r="G89">
        <v>1</v>
      </c>
      <c r="H89">
        <v>1</v>
      </c>
      <c r="I89">
        <v>0</v>
      </c>
      <c r="J89">
        <v>0.5</v>
      </c>
      <c r="K89">
        <v>1</v>
      </c>
      <c r="L89">
        <v>0.5</v>
      </c>
      <c r="M89">
        <v>1</v>
      </c>
      <c r="N89">
        <v>41</v>
      </c>
      <c r="O89">
        <v>41</v>
      </c>
    </row>
    <row r="90" spans="1:17">
      <c r="A90" t="s">
        <v>762</v>
      </c>
      <c r="B90">
        <v>0</v>
      </c>
      <c r="C90">
        <v>0</v>
      </c>
      <c r="D90">
        <v>0</v>
      </c>
      <c r="E90">
        <v>0</v>
      </c>
      <c r="F90">
        <v>0</v>
      </c>
      <c r="G90">
        <v>0</v>
      </c>
      <c r="H90">
        <v>0</v>
      </c>
      <c r="I90">
        <v>0</v>
      </c>
      <c r="J90">
        <v>0</v>
      </c>
      <c r="K90">
        <v>0</v>
      </c>
      <c r="L90">
        <v>0</v>
      </c>
      <c r="M90">
        <v>0</v>
      </c>
      <c r="N90">
        <v>0</v>
      </c>
      <c r="O90">
        <v>0</v>
      </c>
    </row>
    <row r="91" spans="1:17">
      <c r="A91" t="s">
        <v>763</v>
      </c>
      <c r="B91">
        <v>0</v>
      </c>
      <c r="C91">
        <v>0</v>
      </c>
      <c r="D91">
        <v>0</v>
      </c>
      <c r="E91">
        <v>0</v>
      </c>
      <c r="F91">
        <v>0</v>
      </c>
      <c r="G91">
        <v>0</v>
      </c>
      <c r="H91">
        <v>0</v>
      </c>
      <c r="I91">
        <v>0</v>
      </c>
      <c r="J91">
        <v>0</v>
      </c>
      <c r="K91">
        <v>0</v>
      </c>
      <c r="L91">
        <v>0</v>
      </c>
      <c r="M91">
        <v>0</v>
      </c>
      <c r="N91">
        <v>0</v>
      </c>
      <c r="O91">
        <v>0</v>
      </c>
    </row>
    <row r="92" spans="1:17">
      <c r="A92" t="s">
        <v>764</v>
      </c>
      <c r="B92">
        <v>0</v>
      </c>
      <c r="C92">
        <v>0</v>
      </c>
      <c r="D92">
        <v>0</v>
      </c>
      <c r="E92">
        <v>0</v>
      </c>
      <c r="F92">
        <v>0</v>
      </c>
      <c r="G92">
        <v>0</v>
      </c>
      <c r="H92">
        <v>0</v>
      </c>
      <c r="I92">
        <v>0</v>
      </c>
      <c r="J92">
        <v>0</v>
      </c>
      <c r="K92">
        <v>0</v>
      </c>
      <c r="L92">
        <v>0</v>
      </c>
      <c r="M92">
        <v>0</v>
      </c>
      <c r="N92">
        <v>0</v>
      </c>
      <c r="O92">
        <v>0</v>
      </c>
    </row>
    <row r="93" spans="1:17">
      <c r="A93" t="s">
        <v>765</v>
      </c>
      <c r="B93">
        <v>0</v>
      </c>
      <c r="C93">
        <v>0</v>
      </c>
      <c r="D93">
        <v>0</v>
      </c>
      <c r="E93">
        <v>0</v>
      </c>
      <c r="F93">
        <v>0</v>
      </c>
      <c r="G93">
        <v>0</v>
      </c>
      <c r="H93">
        <v>0</v>
      </c>
      <c r="I93">
        <v>0</v>
      </c>
      <c r="J93">
        <v>0</v>
      </c>
      <c r="K93">
        <v>0</v>
      </c>
      <c r="L93">
        <v>0</v>
      </c>
      <c r="M93">
        <v>0</v>
      </c>
      <c r="N93">
        <v>0</v>
      </c>
      <c r="O93">
        <v>0</v>
      </c>
    </row>
    <row r="94" spans="1:17">
      <c r="A94" t="s">
        <v>766</v>
      </c>
      <c r="B94">
        <v>0</v>
      </c>
      <c r="C94">
        <v>0</v>
      </c>
      <c r="D94">
        <v>0</v>
      </c>
      <c r="E94">
        <v>0</v>
      </c>
      <c r="F94">
        <v>0</v>
      </c>
      <c r="G94">
        <v>0</v>
      </c>
      <c r="H94">
        <v>0</v>
      </c>
      <c r="I94">
        <v>0</v>
      </c>
      <c r="J94">
        <v>0</v>
      </c>
      <c r="K94">
        <v>0</v>
      </c>
      <c r="L94">
        <v>0</v>
      </c>
      <c r="M94">
        <v>0</v>
      </c>
      <c r="N94">
        <v>0</v>
      </c>
      <c r="O94">
        <v>0</v>
      </c>
    </row>
    <row r="95" spans="1:17">
      <c r="A95" t="s">
        <v>767</v>
      </c>
      <c r="B95">
        <v>0</v>
      </c>
      <c r="C95">
        <v>0</v>
      </c>
      <c r="D95">
        <v>0</v>
      </c>
      <c r="E95">
        <v>0</v>
      </c>
      <c r="F95">
        <v>0</v>
      </c>
      <c r="G95">
        <v>0</v>
      </c>
      <c r="H95">
        <v>0</v>
      </c>
      <c r="I95">
        <v>0</v>
      </c>
      <c r="J95">
        <v>0</v>
      </c>
      <c r="K95">
        <v>0</v>
      </c>
      <c r="L95">
        <v>0</v>
      </c>
      <c r="M95">
        <v>0</v>
      </c>
      <c r="N95">
        <v>0</v>
      </c>
      <c r="O95">
        <v>0</v>
      </c>
    </row>
    <row r="96" spans="1:17">
      <c r="A96" t="s">
        <v>768</v>
      </c>
      <c r="B96">
        <v>1</v>
      </c>
      <c r="C96">
        <v>22</v>
      </c>
      <c r="D96">
        <v>22</v>
      </c>
      <c r="E96">
        <v>0</v>
      </c>
      <c r="F96">
        <v>22</v>
      </c>
      <c r="G96">
        <v>1</v>
      </c>
      <c r="H96">
        <v>1</v>
      </c>
      <c r="I96">
        <v>0</v>
      </c>
      <c r="J96">
        <v>1</v>
      </c>
      <c r="K96">
        <v>0</v>
      </c>
      <c r="L96">
        <v>0</v>
      </c>
      <c r="M96">
        <v>1</v>
      </c>
      <c r="N96">
        <v>79</v>
      </c>
      <c r="O96">
        <v>79</v>
      </c>
    </row>
    <row r="97" spans="1:17">
      <c r="A97" t="s">
        <v>769</v>
      </c>
      <c r="B97">
        <v>1</v>
      </c>
      <c r="C97">
        <v>25</v>
      </c>
      <c r="D97">
        <v>25</v>
      </c>
      <c r="E97">
        <v>0</v>
      </c>
      <c r="F97">
        <v>25</v>
      </c>
      <c r="G97">
        <v>0</v>
      </c>
      <c r="H97">
        <v>0</v>
      </c>
      <c r="I97">
        <v>0</v>
      </c>
      <c r="J97">
        <v>0</v>
      </c>
      <c r="K97">
        <v>0</v>
      </c>
      <c r="L97">
        <v>0</v>
      </c>
      <c r="M97">
        <v>0</v>
      </c>
      <c r="N97">
        <v>0</v>
      </c>
      <c r="O97">
        <v>0</v>
      </c>
    </row>
    <row r="98" spans="1:17">
      <c r="A98" t="s">
        <v>770</v>
      </c>
      <c r="B98">
        <v>1</v>
      </c>
      <c r="C98">
        <v>27</v>
      </c>
      <c r="D98">
        <v>27</v>
      </c>
      <c r="E98">
        <v>0</v>
      </c>
      <c r="F98">
        <v>27</v>
      </c>
      <c r="G98">
        <v>1</v>
      </c>
      <c r="H98">
        <v>1</v>
      </c>
      <c r="I98">
        <v>0</v>
      </c>
      <c r="J98">
        <v>1</v>
      </c>
      <c r="K98">
        <v>0</v>
      </c>
      <c r="L98">
        <v>0</v>
      </c>
      <c r="M98">
        <v>1</v>
      </c>
      <c r="N98">
        <v>106</v>
      </c>
      <c r="O98">
        <v>106</v>
      </c>
    </row>
    <row r="99" spans="1:17">
      <c r="A99" t="s">
        <v>771</v>
      </c>
      <c r="B99">
        <v>3</v>
      </c>
      <c r="C99">
        <v>37</v>
      </c>
      <c r="D99">
        <v>37</v>
      </c>
      <c r="E99">
        <v>0</v>
      </c>
      <c r="F99">
        <v>12.33</v>
      </c>
      <c r="G99">
        <v>2</v>
      </c>
      <c r="H99">
        <v>2</v>
      </c>
      <c r="I99">
        <v>0</v>
      </c>
      <c r="J99">
        <v>0.67</v>
      </c>
      <c r="K99">
        <v>0</v>
      </c>
      <c r="L99">
        <v>0</v>
      </c>
      <c r="M99">
        <v>0</v>
      </c>
      <c r="N99">
        <v>0</v>
      </c>
      <c r="O99">
        <v>0</v>
      </c>
    </row>
    <row r="100" spans="1:17">
      <c r="A100" t="s">
        <v>772</v>
      </c>
      <c r="B100">
        <v>3</v>
      </c>
      <c r="C100">
        <v>65</v>
      </c>
      <c r="D100">
        <v>65</v>
      </c>
      <c r="E100">
        <v>0</v>
      </c>
      <c r="F100">
        <v>21.67</v>
      </c>
      <c r="G100">
        <v>6</v>
      </c>
      <c r="H100">
        <v>6</v>
      </c>
      <c r="I100">
        <v>0</v>
      </c>
      <c r="J100">
        <v>2</v>
      </c>
      <c r="K100">
        <v>2</v>
      </c>
      <c r="L100">
        <v>0.67</v>
      </c>
      <c r="M100">
        <v>0</v>
      </c>
      <c r="N100">
        <v>0</v>
      </c>
      <c r="O100">
        <v>0</v>
      </c>
    </row>
    <row r="101" spans="1:17">
      <c r="A101" t="s">
        <v>773</v>
      </c>
      <c r="B101">
        <v>0</v>
      </c>
      <c r="C101">
        <v>0</v>
      </c>
      <c r="D101">
        <v>0</v>
      </c>
      <c r="E101">
        <v>0</v>
      </c>
      <c r="F101">
        <v>0</v>
      </c>
      <c r="G101">
        <v>0</v>
      </c>
      <c r="H101">
        <v>0</v>
      </c>
      <c r="I101">
        <v>0</v>
      </c>
      <c r="J101">
        <v>0</v>
      </c>
      <c r="K101">
        <v>0</v>
      </c>
      <c r="L101">
        <v>0</v>
      </c>
      <c r="M101">
        <v>0</v>
      </c>
      <c r="N101">
        <v>0</v>
      </c>
      <c r="O101">
        <v>0</v>
      </c>
    </row>
    <row r="102" spans="1:17">
      <c r="A102" t="s">
        <v>774</v>
      </c>
      <c r="B102">
        <v>0</v>
      </c>
      <c r="C102">
        <v>0</v>
      </c>
      <c r="D102">
        <v>0</v>
      </c>
      <c r="E102">
        <v>0</v>
      </c>
      <c r="F102">
        <v>0</v>
      </c>
      <c r="G102">
        <v>0</v>
      </c>
      <c r="H102">
        <v>0</v>
      </c>
      <c r="I102">
        <v>0</v>
      </c>
      <c r="J102">
        <v>0</v>
      </c>
      <c r="K102">
        <v>0</v>
      </c>
      <c r="L102">
        <v>0</v>
      </c>
      <c r="M102">
        <v>0</v>
      </c>
      <c r="N102">
        <v>0</v>
      </c>
      <c r="O102">
        <v>0</v>
      </c>
    </row>
    <row r="103" spans="1:17">
      <c r="A103" t="s">
        <v>775</v>
      </c>
      <c r="B103">
        <v>0</v>
      </c>
      <c r="C103">
        <v>0</v>
      </c>
      <c r="D103">
        <v>0</v>
      </c>
      <c r="E103">
        <v>0</v>
      </c>
      <c r="F103">
        <v>0</v>
      </c>
      <c r="G103">
        <v>0</v>
      </c>
      <c r="H103">
        <v>0</v>
      </c>
      <c r="I103">
        <v>0</v>
      </c>
      <c r="J103">
        <v>0</v>
      </c>
      <c r="K103">
        <v>0</v>
      </c>
      <c r="L103">
        <v>0</v>
      </c>
      <c r="M103">
        <v>0</v>
      </c>
      <c r="N103">
        <v>0</v>
      </c>
      <c r="O103">
        <v>0</v>
      </c>
    </row>
    <row r="104" spans="1:17">
      <c r="A104" t="s">
        <v>776</v>
      </c>
      <c r="B104">
        <v>1</v>
      </c>
      <c r="C104">
        <v>26</v>
      </c>
      <c r="D104">
        <v>26</v>
      </c>
      <c r="E104">
        <v>0</v>
      </c>
      <c r="F104">
        <v>26</v>
      </c>
      <c r="G104">
        <v>0</v>
      </c>
      <c r="H104">
        <v>0</v>
      </c>
      <c r="I104">
        <v>0</v>
      </c>
      <c r="J104">
        <v>0</v>
      </c>
      <c r="K104">
        <v>0</v>
      </c>
      <c r="L104">
        <v>0</v>
      </c>
      <c r="M104">
        <v>0</v>
      </c>
      <c r="N104">
        <v>0</v>
      </c>
      <c r="O104">
        <v>0</v>
      </c>
    </row>
    <row r="105" spans="1:17">
      <c r="A105" t="s">
        <v>777</v>
      </c>
      <c r="B105">
        <v>3</v>
      </c>
      <c r="C105">
        <v>47</v>
      </c>
      <c r="D105">
        <v>47</v>
      </c>
      <c r="E105">
        <v>0</v>
      </c>
      <c r="F105">
        <v>15.67</v>
      </c>
      <c r="G105">
        <v>0</v>
      </c>
      <c r="H105">
        <v>0</v>
      </c>
      <c r="I105">
        <v>0</v>
      </c>
      <c r="J105">
        <v>0</v>
      </c>
      <c r="K105">
        <v>3</v>
      </c>
      <c r="L105">
        <v>1</v>
      </c>
      <c r="M105">
        <v>1</v>
      </c>
      <c r="N105">
        <v>59</v>
      </c>
      <c r="O105">
        <v>59</v>
      </c>
    </row>
    <row r="106" spans="1:17">
      <c r="A106" t="s">
        <v>778</v>
      </c>
      <c r="B106">
        <v>0</v>
      </c>
      <c r="C106">
        <v>0</v>
      </c>
      <c r="D106">
        <v>0</v>
      </c>
      <c r="E106">
        <v>0</v>
      </c>
      <c r="F106">
        <v>0</v>
      </c>
      <c r="G106">
        <v>0</v>
      </c>
      <c r="H106">
        <v>0</v>
      </c>
      <c r="I106">
        <v>0</v>
      </c>
      <c r="J106">
        <v>0</v>
      </c>
      <c r="K106">
        <v>0</v>
      </c>
      <c r="L106">
        <v>0</v>
      </c>
      <c r="M106">
        <v>0</v>
      </c>
      <c r="N106">
        <v>0</v>
      </c>
      <c r="O106">
        <v>0</v>
      </c>
    </row>
    <row r="107" spans="1:17">
      <c r="A107" t="s">
        <v>779</v>
      </c>
      <c r="B107">
        <v>0</v>
      </c>
      <c r="C107">
        <v>0</v>
      </c>
      <c r="D107">
        <v>0</v>
      </c>
      <c r="E107">
        <v>0</v>
      </c>
      <c r="F107">
        <v>0</v>
      </c>
      <c r="G107">
        <v>0</v>
      </c>
      <c r="H107">
        <v>0</v>
      </c>
      <c r="I107">
        <v>0</v>
      </c>
      <c r="J107">
        <v>0</v>
      </c>
      <c r="K107">
        <v>0</v>
      </c>
      <c r="L107">
        <v>0</v>
      </c>
      <c r="M107">
        <v>0</v>
      </c>
      <c r="N107">
        <v>0</v>
      </c>
      <c r="O107">
        <v>0</v>
      </c>
    </row>
    <row r="108" spans="1:17">
      <c r="A108" t="s">
        <v>780</v>
      </c>
      <c r="B108">
        <v>0</v>
      </c>
      <c r="C108">
        <v>0</v>
      </c>
      <c r="D108">
        <v>0</v>
      </c>
      <c r="E108">
        <v>0</v>
      </c>
      <c r="F108">
        <v>0</v>
      </c>
      <c r="G108">
        <v>0</v>
      </c>
      <c r="H108">
        <v>0</v>
      </c>
      <c r="I108">
        <v>0</v>
      </c>
      <c r="J108">
        <v>0</v>
      </c>
      <c r="K108">
        <v>0</v>
      </c>
      <c r="L108">
        <v>0</v>
      </c>
      <c r="M108">
        <v>0</v>
      </c>
      <c r="N108">
        <v>0</v>
      </c>
      <c r="O108">
        <v>0</v>
      </c>
    </row>
    <row r="109" spans="1:17">
      <c r="A109" t="s">
        <v>781</v>
      </c>
      <c r="B109">
        <v>0</v>
      </c>
      <c r="C109">
        <v>0</v>
      </c>
      <c r="D109">
        <v>0</v>
      </c>
      <c r="E109">
        <v>0</v>
      </c>
      <c r="F109">
        <v>0</v>
      </c>
      <c r="G109">
        <v>0</v>
      </c>
      <c r="H109">
        <v>0</v>
      </c>
      <c r="I109">
        <v>0</v>
      </c>
      <c r="J109">
        <v>0</v>
      </c>
      <c r="K109">
        <v>0</v>
      </c>
      <c r="L109">
        <v>0</v>
      </c>
      <c r="M109">
        <v>0</v>
      </c>
      <c r="N109">
        <v>0</v>
      </c>
      <c r="O109">
        <v>0</v>
      </c>
    </row>
    <row r="110" spans="1:17">
      <c r="A110" t="s">
        <v>782</v>
      </c>
      <c r="B110">
        <v>1</v>
      </c>
      <c r="C110">
        <v>21</v>
      </c>
      <c r="D110">
        <v>21</v>
      </c>
      <c r="E110">
        <v>0</v>
      </c>
      <c r="F110">
        <v>21</v>
      </c>
      <c r="G110">
        <v>1</v>
      </c>
      <c r="H110">
        <v>1</v>
      </c>
      <c r="I110">
        <v>0</v>
      </c>
      <c r="J110">
        <v>1</v>
      </c>
      <c r="K110">
        <v>0</v>
      </c>
      <c r="L110">
        <v>0</v>
      </c>
      <c r="M110">
        <v>1</v>
      </c>
      <c r="N110">
        <v>43</v>
      </c>
      <c r="O110">
        <v>43</v>
      </c>
    </row>
    <row r="111" spans="1:17">
      <c r="A111" t="s">
        <v>783</v>
      </c>
      <c r="B111">
        <v>1</v>
      </c>
      <c r="C111">
        <v>17</v>
      </c>
      <c r="D111">
        <v>17</v>
      </c>
      <c r="E111">
        <v>0</v>
      </c>
      <c r="F111">
        <v>17</v>
      </c>
      <c r="G111">
        <v>1</v>
      </c>
      <c r="H111">
        <v>1</v>
      </c>
      <c r="I111">
        <v>0</v>
      </c>
      <c r="J111">
        <v>1</v>
      </c>
      <c r="K111">
        <v>0</v>
      </c>
      <c r="L111">
        <v>0</v>
      </c>
      <c r="M111">
        <v>1</v>
      </c>
      <c r="N111">
        <v>48</v>
      </c>
      <c r="O111">
        <v>48</v>
      </c>
    </row>
    <row r="112" spans="1:17">
      <c r="A112" t="s">
        <v>784</v>
      </c>
      <c r="B112">
        <v>0</v>
      </c>
      <c r="C112">
        <v>0</v>
      </c>
      <c r="D112">
        <v>0</v>
      </c>
      <c r="E112">
        <v>0</v>
      </c>
      <c r="F112">
        <v>0</v>
      </c>
      <c r="G112">
        <v>0</v>
      </c>
      <c r="H112">
        <v>0</v>
      </c>
      <c r="I112">
        <v>0</v>
      </c>
      <c r="J112">
        <v>0</v>
      </c>
      <c r="K112">
        <v>0</v>
      </c>
      <c r="L112">
        <v>0</v>
      </c>
      <c r="M112">
        <v>0</v>
      </c>
      <c r="N112">
        <v>0</v>
      </c>
      <c r="O112">
        <v>0</v>
      </c>
    </row>
    <row r="113" spans="1:17">
      <c r="A113" t="s">
        <v>785</v>
      </c>
      <c r="B113">
        <v>1</v>
      </c>
      <c r="C113">
        <v>13</v>
      </c>
      <c r="D113">
        <v>13</v>
      </c>
      <c r="E113">
        <v>0</v>
      </c>
      <c r="F113">
        <v>13</v>
      </c>
      <c r="G113">
        <v>1</v>
      </c>
      <c r="H113">
        <v>1</v>
      </c>
      <c r="I113">
        <v>0</v>
      </c>
      <c r="J113">
        <v>1</v>
      </c>
      <c r="K113">
        <v>0</v>
      </c>
      <c r="L113">
        <v>0</v>
      </c>
      <c r="M113">
        <v>1</v>
      </c>
      <c r="N113">
        <v>54</v>
      </c>
      <c r="O113">
        <v>54</v>
      </c>
    </row>
    <row r="114" spans="1:17">
      <c r="A114" t="s">
        <v>786</v>
      </c>
      <c r="B114">
        <v>0</v>
      </c>
      <c r="C114">
        <v>0</v>
      </c>
      <c r="D114">
        <v>0</v>
      </c>
      <c r="E114">
        <v>0</v>
      </c>
      <c r="F114">
        <v>0</v>
      </c>
      <c r="G114">
        <v>0</v>
      </c>
      <c r="H114">
        <v>0</v>
      </c>
      <c r="I114">
        <v>0</v>
      </c>
      <c r="J114">
        <v>0</v>
      </c>
      <c r="K114">
        <v>0</v>
      </c>
      <c r="L114">
        <v>0</v>
      </c>
      <c r="M114">
        <v>0</v>
      </c>
      <c r="N114">
        <v>0</v>
      </c>
      <c r="O114">
        <v>0</v>
      </c>
    </row>
    <row r="115" spans="1:17">
      <c r="A115" t="s">
        <v>787</v>
      </c>
      <c r="B115">
        <v>0</v>
      </c>
      <c r="C115">
        <v>0</v>
      </c>
      <c r="D115">
        <v>0</v>
      </c>
      <c r="E115">
        <v>0</v>
      </c>
      <c r="F115">
        <v>0</v>
      </c>
      <c r="G115">
        <v>0</v>
      </c>
      <c r="H115">
        <v>0</v>
      </c>
      <c r="I115">
        <v>0</v>
      </c>
      <c r="J115">
        <v>0</v>
      </c>
      <c r="K115">
        <v>0</v>
      </c>
      <c r="L115">
        <v>0</v>
      </c>
      <c r="M115">
        <v>0</v>
      </c>
      <c r="N115">
        <v>0</v>
      </c>
      <c r="O115">
        <v>0</v>
      </c>
    </row>
    <row r="116" spans="1:17">
      <c r="A116" t="s">
        <v>788</v>
      </c>
      <c r="B116">
        <v>0</v>
      </c>
      <c r="C116">
        <v>0</v>
      </c>
      <c r="D116">
        <v>0</v>
      </c>
      <c r="E116">
        <v>0</v>
      </c>
      <c r="F116">
        <v>0</v>
      </c>
      <c r="G116">
        <v>0</v>
      </c>
      <c r="H116">
        <v>0</v>
      </c>
      <c r="I116">
        <v>0</v>
      </c>
      <c r="J116">
        <v>0</v>
      </c>
      <c r="K116">
        <v>0</v>
      </c>
      <c r="L116">
        <v>0</v>
      </c>
      <c r="M116">
        <v>0</v>
      </c>
      <c r="N116">
        <v>0</v>
      </c>
      <c r="O116">
        <v>0</v>
      </c>
    </row>
    <row r="117" spans="1:17">
      <c r="A117" t="s">
        <v>789</v>
      </c>
      <c r="B117">
        <v>1</v>
      </c>
      <c r="C117">
        <v>17</v>
      </c>
      <c r="D117">
        <v>17</v>
      </c>
      <c r="E117">
        <v>0</v>
      </c>
      <c r="F117">
        <v>17</v>
      </c>
      <c r="G117">
        <v>0</v>
      </c>
      <c r="H117">
        <v>0</v>
      </c>
      <c r="I117">
        <v>0</v>
      </c>
      <c r="J117">
        <v>0</v>
      </c>
      <c r="K117">
        <v>0</v>
      </c>
      <c r="L117">
        <v>0</v>
      </c>
      <c r="M117">
        <v>0</v>
      </c>
      <c r="N117">
        <v>0</v>
      </c>
      <c r="O117">
        <v>0</v>
      </c>
    </row>
    <row r="118" spans="1:17">
      <c r="A118" t="s">
        <v>790</v>
      </c>
      <c r="B118">
        <v>0</v>
      </c>
      <c r="C118">
        <v>0</v>
      </c>
      <c r="D118">
        <v>0</v>
      </c>
      <c r="E118">
        <v>0</v>
      </c>
      <c r="F118">
        <v>0</v>
      </c>
      <c r="G118">
        <v>0</v>
      </c>
      <c r="H118">
        <v>0</v>
      </c>
      <c r="I118">
        <v>0</v>
      </c>
      <c r="J118">
        <v>0</v>
      </c>
      <c r="K118">
        <v>0</v>
      </c>
      <c r="L118">
        <v>0</v>
      </c>
      <c r="M118">
        <v>0</v>
      </c>
      <c r="N118">
        <v>0</v>
      </c>
      <c r="O118">
        <v>0</v>
      </c>
    </row>
    <row r="119" spans="1:17">
      <c r="A119" t="s">
        <v>791</v>
      </c>
      <c r="B119">
        <v>0</v>
      </c>
      <c r="C119">
        <v>0</v>
      </c>
      <c r="D119">
        <v>0</v>
      </c>
      <c r="E119">
        <v>0</v>
      </c>
      <c r="F119">
        <v>0</v>
      </c>
      <c r="G119">
        <v>0</v>
      </c>
      <c r="H119">
        <v>0</v>
      </c>
      <c r="I119">
        <v>0</v>
      </c>
      <c r="J119">
        <v>0</v>
      </c>
      <c r="K119">
        <v>0</v>
      </c>
      <c r="L119">
        <v>0</v>
      </c>
      <c r="M119">
        <v>0</v>
      </c>
      <c r="N119">
        <v>0</v>
      </c>
      <c r="O119">
        <v>0</v>
      </c>
    </row>
    <row r="120" spans="1:17">
      <c r="A120" t="s">
        <v>792</v>
      </c>
      <c r="B120">
        <v>1</v>
      </c>
      <c r="C120">
        <v>22</v>
      </c>
      <c r="D120">
        <v>22</v>
      </c>
      <c r="E120">
        <v>0</v>
      </c>
      <c r="F120">
        <v>22</v>
      </c>
      <c r="G120">
        <v>0</v>
      </c>
      <c r="H120">
        <v>0</v>
      </c>
      <c r="I120">
        <v>0</v>
      </c>
      <c r="J120">
        <v>0</v>
      </c>
      <c r="K120">
        <v>0</v>
      </c>
      <c r="L120">
        <v>0</v>
      </c>
      <c r="M120">
        <v>1</v>
      </c>
      <c r="N120">
        <v>75</v>
      </c>
      <c r="O120">
        <v>75</v>
      </c>
    </row>
    <row r="121" spans="1:17">
      <c r="A121" t="s">
        <v>793</v>
      </c>
      <c r="B121">
        <v>0</v>
      </c>
      <c r="C121">
        <v>0</v>
      </c>
      <c r="D121">
        <v>0</v>
      </c>
      <c r="E121">
        <v>0</v>
      </c>
      <c r="F121">
        <v>0</v>
      </c>
      <c r="G121">
        <v>0</v>
      </c>
      <c r="H121">
        <v>0</v>
      </c>
      <c r="I121">
        <v>0</v>
      </c>
      <c r="J121">
        <v>0</v>
      </c>
      <c r="K121">
        <v>0</v>
      </c>
      <c r="L121">
        <v>0</v>
      </c>
      <c r="M121">
        <v>0</v>
      </c>
      <c r="N121">
        <v>0</v>
      </c>
      <c r="O121">
        <v>0</v>
      </c>
    </row>
    <row r="122" spans="1:17">
      <c r="A122" t="s">
        <v>794</v>
      </c>
      <c r="B122">
        <v>0</v>
      </c>
      <c r="C122">
        <v>0</v>
      </c>
      <c r="D122">
        <v>0</v>
      </c>
      <c r="E122">
        <v>0</v>
      </c>
      <c r="F122">
        <v>0</v>
      </c>
      <c r="G122">
        <v>0</v>
      </c>
      <c r="H122">
        <v>0</v>
      </c>
      <c r="I122">
        <v>0</v>
      </c>
      <c r="J122">
        <v>0</v>
      </c>
      <c r="K122">
        <v>0</v>
      </c>
      <c r="L122">
        <v>0</v>
      </c>
      <c r="M122">
        <v>0</v>
      </c>
      <c r="N122">
        <v>0</v>
      </c>
      <c r="O122">
        <v>0</v>
      </c>
    </row>
    <row r="123" spans="1:17">
      <c r="A123" t="s">
        <v>795</v>
      </c>
      <c r="B123">
        <v>0</v>
      </c>
      <c r="C123">
        <v>0</v>
      </c>
      <c r="D123">
        <v>0</v>
      </c>
      <c r="E123">
        <v>0</v>
      </c>
      <c r="F123">
        <v>0</v>
      </c>
      <c r="G123">
        <v>0</v>
      </c>
      <c r="H123">
        <v>0</v>
      </c>
      <c r="I123">
        <v>0</v>
      </c>
      <c r="J123">
        <v>0</v>
      </c>
      <c r="K123">
        <v>0</v>
      </c>
      <c r="L123">
        <v>0</v>
      </c>
      <c r="M123">
        <v>0</v>
      </c>
      <c r="N123">
        <v>0</v>
      </c>
      <c r="O123">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Q3:Q10"/>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Summary</vt:lpstr>
      <vt:lpstr>Followers Growth</vt:lpstr>
      <vt:lpstr>My media</vt:lpstr>
      <vt:lpstr>My stories</vt:lpstr>
      <vt:lpstr>Followers geolocation</vt:lpstr>
      <vt:lpstr>Followers languages</vt:lpstr>
      <vt:lpstr>Followers age and gender</vt:lpstr>
      <vt:lpstr>Reach and impressions</vt:lpstr>
      <vt:lpstr>Engagement</vt:lpstr>
      <vt:lpstr>Profile activity</vt:lpstr>
      <vt:lpstr>Hashtag usage</vt:lpstr>
      <vt:lpstr>Filter usage</vt: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2019-07-04T15:05:25-03:00</dcterms:created>
  <dcterms:modified xsi:type="dcterms:W3CDTF">2019-07-04T15:05:25-03:00</dcterms:modified>
  <dc:title>Untitled Spreadsheet</dc:title>
  <dc:description/>
  <dc:subject/>
  <cp:keywords/>
  <cp:category/>
</cp:coreProperties>
</file>