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drawings/drawing3.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ummary" sheetId="1" r:id="rId4"/>
    <sheet name="Followers Growth" sheetId="2" r:id="rId5"/>
    <sheet name="My media" sheetId="3" r:id="rId6"/>
    <sheet name="My stories" sheetId="4" r:id="rId7"/>
    <sheet name="Followers geolocation" sheetId="5" r:id="rId8"/>
    <sheet name="Followers languages" sheetId="6" r:id="rId9"/>
    <sheet name="Followers age and gender" sheetId="7" r:id="rId10"/>
    <sheet name="Reach and impressions" sheetId="8" r:id="rId11"/>
    <sheet name="Engagement" sheetId="9" r:id="rId12"/>
    <sheet name="Profile activity" sheetId="10" r:id="rId13"/>
    <sheet name="Hashtag usage" sheetId="11" r:id="rId14"/>
    <sheet name="Filter usage" sheetId="12" r:id="rId15"/>
    <sheet name="Worksheet" sheetId="13" r:id="rId16"/>
  </sheets>
  <definedNames/>
  <calcPr calcId="999999" calcMode="auto" calcCompleted="1" fullCalcOnLoad="0"/>
</workbook>
</file>

<file path=xl/sharedStrings.xml><?xml version="1.0" encoding="utf-8"?>
<sst xmlns="http://schemas.openxmlformats.org/spreadsheetml/2006/main" uniqueCount="1005">
  <si>
    <t>Username</t>
  </si>
  <si>
    <t>nogginla</t>
  </si>
  <si>
    <t>Date Range</t>
  </si>
  <si>
    <t>from 2019/03/01 to 2019/06/30</t>
  </si>
  <si>
    <t>Data</t>
  </si>
  <si>
    <t>Previous
period</t>
  </si>
  <si>
    <t>% Growth vs. previous period</t>
  </si>
  <si>
    <t>Follower count</t>
  </si>
  <si>
    <t>Follower growth</t>
  </si>
  <si>
    <t>This export is available for download anytime you need it on Iconosquare</t>
  </si>
  <si>
    <t>Photos</t>
  </si>
  <si>
    <t>Videos</t>
  </si>
  <si>
    <t>Carousels</t>
  </si>
  <si>
    <t>Here is a summary of your Instagram activity and performance over the period.</t>
  </si>
  <si>
    <t>Media posted</t>
  </si>
  <si>
    <t>Likes received</t>
  </si>
  <si>
    <t>Likes received organic</t>
  </si>
  <si>
    <t>Likes received paid</t>
  </si>
  <si>
    <t>Average likes per media</t>
  </si>
  <si>
    <t>Comments received</t>
  </si>
  <si>
    <t>Comments organic received</t>
  </si>
  <si>
    <t>Comments paid received</t>
  </si>
  <si>
    <t>Average comments per media</t>
  </si>
  <si>
    <t>Average engagement rate</t>
  </si>
  <si>
    <t>Average engagement rate organic</t>
  </si>
  <si>
    <t>Average engagement rate paid</t>
  </si>
  <si>
    <t>Video views</t>
  </si>
  <si>
    <t>Average views per video</t>
  </si>
  <si>
    <t>Saves</t>
  </si>
  <si>
    <t>Average saves per media</t>
  </si>
  <si>
    <t>Impressions</t>
  </si>
  <si>
    <t>Reach</t>
  </si>
  <si>
    <t>Average engagement on reach</t>
  </si>
  <si>
    <t>Average engagement on reach organic</t>
  </si>
  <si>
    <t>Average engagement on reach paid</t>
  </si>
  <si>
    <t>Average reach per post</t>
  </si>
  <si>
    <t>Average reach rate per post</t>
  </si>
  <si>
    <t>Stories posted</t>
  </si>
  <si>
    <t>Stories impressions</t>
  </si>
  <si>
    <t>Stories reach</t>
  </si>
  <si>
    <t>Average impressions per story</t>
  </si>
  <si>
    <t>Average reach per story</t>
  </si>
  <si>
    <t>Day</t>
  </si>
  <si>
    <t>Followers</t>
  </si>
  <si>
    <t>Evolution</t>
  </si>
  <si>
    <t>2019-03-01</t>
  </si>
  <si>
    <t>2019-03-02</t>
  </si>
  <si>
    <t>2019-03-03</t>
  </si>
  <si>
    <t>Here is your daily follower growth and number of media posted over the period.</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</si>
  <si>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</si>
  <si>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</si>
  <si>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</si>
  <si>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</si>
  <si>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</si>
  <si>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</si>
  <si>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</si>
  <si>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</si>
  <si>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</si>
  <si>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</si>
  <si>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</si>
  <si>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</si>
  <si>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</si>
  <si>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</si>
  <si>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</si>
  <si>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</si>
  <si>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</si>
  <si>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</si>
  <si>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</si>
  <si>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</si>
  <si>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</si>
  <si>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</si>
  <si>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</si>
  <si>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</si>
  <si>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</si>
  <si>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</si>
  <si>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</si>
  <si>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</si>
  <si>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</si>
  <si>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</si>
  <si>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</si>
  <si>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</si>
  <si>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</si>
  <si>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</si>
  <si>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</si>
  <si>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</si>
  <si>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</si>
  <si>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</si>
  <si>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</si>
  <si>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</si>
  <si>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</si>
  <si>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</si>
  <si>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</si>
  <si>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</si>
  <si>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</si>
  <si>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</si>
  <si>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</si>
  <si>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</si>
  <si>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</si>
  <si>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</si>
  <si>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</si>
  <si>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</si>
  <si>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</si>
  <si>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</si>
  <si>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</si>
  <si>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</si>
  <si>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</si>
  <si>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</si>
  <si>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</si>
  <si>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</si>
  <si>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</si>
  <si>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</si>
  <si>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</si>
  <si>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</si>
  <si>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</si>
  <si>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</si>
  <si>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</si>
  <si>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</si>
  <si>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</si>
  <si>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</si>
  <si>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</si>
  <si>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</si>
  <si>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</si>
  <si>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</si>
  <si>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</si>
  <si>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</si>
  <si>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</si>
  <si>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</si>
  <si>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</si>
  <si>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</si>
  <si>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</si>
  <si>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</si>
  <si>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</si>
  <si>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</si>
  <si>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</si>
  <si>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</si>
  <si>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</si>
  <si>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</si>
  <si>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</si>
  <si>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</si>
  <si>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</si>
  <si>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</si>
  <si>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</si>
  <si>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</si>
  <si>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</si>
  <si>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</si>
  <si>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</si>
  <si>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</si>
  <si>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</si>
  <si>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</si>
  <si>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</si>
  <si>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</si>
  <si>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</si>
  <si>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</si>
  <si>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</si>
  <si>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</si>
  <si>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</si>
  <si>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</si>
  <si>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</si>
  <si>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</si>
  <si>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</si>
  <si>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</si>
  <si>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</si>
  <si>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</si>
  <si>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</si>
  <si>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</si>
  <si>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</si>
  <si>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</si>
  <si>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</si>
  <si>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On this sheet you can find all the media you've posted over the period. For each media you get the total number of likes, comments and engagement rate. You can also access the Instagram URL and the source URL of your posts.</t>
  </si>
  <si>
    <t>Date and time</t>
  </si>
  <si>
    <t>Type</t>
  </si>
  <si>
    <t>Promoted</t>
  </si>
  <si>
    <t>Caption</t>
  </si>
  <si>
    <t>Likes</t>
  </si>
  <si>
    <t>Likes organic</t>
  </si>
  <si>
    <t>Likes paid</t>
  </si>
  <si>
    <t>Comments</t>
  </si>
  <si>
    <t>Comments organic</t>
  </si>
  <si>
    <t>Comments paid</t>
  </si>
  <si>
    <t>Impressions organic</t>
  </si>
  <si>
    <t>Impressions paid</t>
  </si>
  <si>
    <t>Reach organic</t>
  </si>
  <si>
    <t>Reach paid</t>
  </si>
  <si>
    <t>Views</t>
  </si>
  <si>
    <t>Reach rate</t>
  </si>
  <si>
    <t>Reach rate organic</t>
  </si>
  <si>
    <t>Reach rate paid</t>
  </si>
  <si>
    <t>Engagement rate</t>
  </si>
  <si>
    <t>Engagement rate organic</t>
  </si>
  <si>
    <t>Engagement rate paid</t>
  </si>
  <si>
    <t>Engagement on reach</t>
  </si>
  <si>
    <t>Engagement on reach organic</t>
  </si>
  <si>
    <t>Engagement on reach paid</t>
  </si>
  <si>
    <t>Love rate</t>
  </si>
  <si>
    <t>Talk rate</t>
  </si>
  <si>
    <t>Number of tags</t>
  </si>
  <si>
    <t>Filter</t>
  </si>
  <si>
    <t>Instagram URL</t>
  </si>
  <si>
    <t>Media direct URL</t>
  </si>
  <si>
    <t>Location</t>
  </si>
  <si>
    <t>2019/03/08 13:00:18</t>
  </si>
  <si>
    <t>photo</t>
  </si>
  <si>
    <t>no</t>
  </si>
  <si>
    <t>Llegó la serie más dulces para tus peques 🍫🍩🍪. Con mensajes sobre los conceptos de amor y la amistad hasta la tolerancia, Chocolix es la serie con los mejores valores de familia. ¡Link en bio para bajarte la app!⁣</t>
  </si>
  <si>
    <t>N/A</t>
  </si>
  <si>
    <t>2019/03/08 13:01:17</t>
  </si>
  <si>
    <t>2019/03/08 13:37:47</t>
  </si>
  <si>
    <t>Llegó la serie más dulces para tus peques 🍫🍩🍪. Con mensajes sobre los conceptos de amor y la amistad hasta la tolerancia, Chocolix es la serie con los mejores valores de familia. ¡Link en bio para bajarte la app!</t>
  </si>
  <si>
    <t>2019/03/11 17:47:09</t>
  </si>
  <si>
    <t>video</t>
  </si>
  <si>
    <t>El servicio de streaming más seguro para preescolares con la opción de ver los mejores shows de Nick Jr. en cualquier momento del día. Descárgala ya desde el enlace en la bio 👇🔽</t>
  </si>
  <si>
    <t>2019/03/12 14:55:53</t>
  </si>
  <si>
    <t>Los Chocolix, nuestra nueva serie de preescolar, tiene la responsabilidad de traer discusiones importantes al ámbito infantil, abordando temas como bullying y tolerancia con lo que es diferente, en diversos aspectos. Bájate la app para ver esta increíble serie. Link en bio.</t>
  </si>
  <si>
    <t>2019/03/13 18:27:54</t>
  </si>
  <si>
    <t>La app más segura 🛡 para tu tranquilidad y el entretenimiento educativo de tu hijo es Noggin ¡Link en bio para descargarla 🔽!</t>
  </si>
  <si>
    <t>2019/03/14 17:32:02</t>
  </si>
  <si>
    <t>¡Llegó Rescate Máximo de Paw Patrol 🐶🚒🚓🚁🚤🏍para salvar el día con la ayuda de tu peque! Descarga la app y aprovecha los 7 días gratis para disfrutar de este gran especial. Link en bio para bajarte la app.</t>
  </si>
  <si>
    <t>2019/03/14 17:32:16</t>
  </si>
  <si>
    <t>2019/03/14 17:32:42</t>
  </si>
  <si>
    <t>2019/03/19 12:52:20</t>
  </si>
  <si>
    <t>No te pierdas el especial de Paw Patrol, donde los cachorros más adorables nos dan una gran lección: AYUDAR A LA COMUNIDAD ES TODO.</t>
  </si>
  <si>
    <t>2019/03/20 17:16:43</t>
  </si>
  <si>
    <t>#Chocolix -nuestra nueva serie de preescolar- tiene la responsabilidad de traer discusiones importantes del ámbito infantil, abordando temas como bullying, tolerancia y diversidad. Sigue el link en la bio para bajarte la app 🍫📲</t>
  </si>
  <si>
    <t>2019/03/22 16:14:24</t>
  </si>
  <si>
    <t>Tenemos la navegación más segura para los preescolares: programas desarrollados por profesionales, sin comerciales y con la opción de controlar el tiempo pantalla de tu hijo. ¡Descárgate la app ya!
.
.
.
.
.
.
#igmoms #instamoms #instamamis #hijos #paternidad #mishijos #Rubble #mobile #PawPatrol #UltimateRescue #NickJr #Nickelodeon #Noggin #ParaChicos #MiFamilia #KidSafe #AppSeguro #tabletinfantil #techkids #serieparachicos #aprenderesdivertido</t>
  </si>
  <si>
    <t>2019/03/26 13:13:21</t>
  </si>
  <si>
    <t>En Noggin la diversión no se corta porque tienes la opción de disfrutar offline ⚡️💯👀. ¡Link en bio para bajarte la app!
.
.
.
.
.
#MisHijos #Instamami #Crecimiento #Parapadres #PawPatrol #Blaze #ParaChicos #MiFamilia #Noggin #Nickelodeon #NickJr #KidSafe #AppSeguro #Español #KidShows</t>
  </si>
  <si>
    <t>2019/03/26 13:13:36</t>
  </si>
  <si>
    <t>2019/03/26 13:13:48</t>
  </si>
  <si>
    <t>2019/03/27 19:02:53</t>
  </si>
  <si>
    <t>Nuevo especial de Paw Patrol, nuevo desafío en Bahía Aventura. Tu peque no se puede perder el trabajo en equipo que realizan estos cachorros para salvar su comunidad. Sigue el link en la bio para bajarte la app.
.
.
.
.
.
.
.
#FamilyGoals #Mamas #Padres #Instamama #Famiia #MisHijos #PawPatrol #UltimateRescue #Emoji #Desafío #JuegoParaNiños #Jueguito #Dibujos #ProtegeATusHijos #SerieParaChicos #Nickelodeon #NickJr</t>
  </si>
  <si>
    <t>2019/03/29 13:18:21</t>
  </si>
  <si>
    <t>Llegó una temporada completa de Blaze y los Monster Machines, el equivalente de muchos conceptos complicados de física 🧠🤯 explicados de manera sencilla y divertida a preescolares. ¡El momentum perfecto para descargarte nuestra app es ahora!
.
.
.
.
.
.
.
#Preescolares #AmoAMiFamilia #ParaNiños #Entretenimiento #Fun #Blaze #NewSeason #BlazeAndTheMonsterMachines  #NuevaTemporada #STEM #NickJr #Noggin #Nickelodeon #Streaming #AppSeguro #Descarga</t>
  </si>
  <si>
    <t>2019/04/02 13:32:25</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</si>
  <si>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#Rusty #RustyRivets #PreEscolares #MakerMovement #Computadora #App #Dibujos</t>
  </si>
  <si>
    <t>2019/04/02 13:32:47</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</si>
  <si>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#Innovacion #Rusty #RustyRivets #PreEscolares #MakerMovement #Computadora #App #Dibujos</t>
  </si>
  <si>
    <t>2019/04/02 13:33:16</t>
  </si>
  <si>
    <t>Rusty Rivets es un show muy valioso para los preescolares ya que muestra muchos aspectos del Maker Movement: una tendencia a crear productos que se producen ensamblando productos electrónicos, plástico, silicio, desechados o rotos de algún dispositivo relacionado con la computadora. ¡Link en bio para descargar la app!
.
.
.
.
.
.
.
#Hijos #InstaMama #Mamas #Familia #MisHijos #TechKids #MakerMovement #Ciencia #Tecnologia #Ingenieria #Rusty #RustyRivets #PreEscolares #MakerMovement #Computadora #App #Dibujos #NuevosEpisodios</t>
  </si>
  <si>
    <t>2019/04/03 18:32:33</t>
  </si>
  <si>
    <t>Llegó una nueva temporada de Pistas de Blue, el programa educativo-interactivo con un perrito juguetón. Steve, el anfitrión humano, y luego Joe, interactúan con los niños en el programa y en casa. ¡Descarga la app para disfrutar de este programa!
.
.
.
.
.
.
.
#ParaPadres #Mama #FamilyGoals #Niños #Hijos #TechKids #Magenta #Steve #PistasDeBlue #BluesClues #Snack #Nickelodeon #NickJr #Noggin #App #SafeContent</t>
  </si>
  <si>
    <t>2019/04/03 18:32:50</t>
  </si>
  <si>
    <t>2019/04/03 18:34:16</t>
  </si>
  <si>
    <t>2019/04/04 16:57:34</t>
  </si>
  <si>
    <t>Blaze, Paw Patrol, Team Umizoomi y todos los personajes favoritos de tu hijo, se aventurarán en búsquedas de huevos y otros premios que requieren la ayuda de tu peque. ¡Descarga la app para disfrutarlo!
.
.
.
.
.
.
.
#ParaNiños #Kids #Madres #Entretenimiento #Preescolares #AmoAMiFamilia #Fun #Blaze #PawPatrol #TeamUmizoomi #BlazeAndTheMonsterMachines #Autos #NuevaTemporada #Streaming #NickJr #Noggin #Nickelodeon</t>
  </si>
  <si>
    <t>2019/04/04 16:57:44</t>
  </si>
  <si>
    <t>2019/04/04 16:58:23</t>
  </si>
  <si>
    <t>2019/04/08 16:57:19</t>
  </si>
  <si>
    <t>Nella la Princesa Valiente es nuestra serie premiere en Noggin! Es un show renovador que rompe con el anticuado rol de la princesa de porcelana. Nella es la protectora de su reino y activa un rol de liderazgo entre sus amigos y un modelo a seguir para preescolares. ¡Descarga la app para disfrutarlo!
.
.
.
.
.
.
#Familia #Instamom #Paternidad #ParaNiños #Entretenimiento #Nella #Princesanella #Princesa #ParaChicos #Modelo #MiFamilia #NickJr #Nickelodeon #App #Noggin #KidSafe #AppSeguro #Tablet #Infantil #Preescolar</t>
  </si>
  <si>
    <t>2019/04/08 16:57:30</t>
  </si>
  <si>
    <t>2019/04/08 16:57:51</t>
  </si>
  <si>
    <t>Nella la Princesa Valiente es nuestra serie premiere en Noggin! Es un show renovador que rompe con el anticuado rol de la princesa de porcelana. Nella es la protectora de su reino y activa un rol de liderazgo entre sus amigos y un modelo a seguir para preescolares. ¡Descarga la app para disfrutarlo!
.
.
.
.
.
.
#Familia #Instamom #Paternidad #ParaNiños #Entretenimiento #Premiere #Nella #Princesanella #Princesa #ParaChicos #Modelo #MiFamilia #NickJr #Nickelodeon #App #Noggin #KidSafe #AppSeguro #Tablet #Infantil #Preescolar</t>
  </si>
  <si>
    <t>2019/04/09 13:15:38</t>
  </si>
  <si>
    <t>¡El Cuarto de Blue llegó a Noggin! Suma a tu hijo a esta historia de aprendizaje: esta serie es un spin-off de Pistas de Blue, la serie preescolar más innovadora de su clase y aclamada por la crítica. ¡Descarga Noggin ya!
.
.
.
.
.
.
#MiFamilia #instamoms #aprenderesdivertido #Mamisdeinstagram #instamamis #hijos #paternidad #igmoms #mishijos #BluesRoom #BluesClues #Blue #Steve #Nickelodeon #Nick #NickJr #Mobile #AppSeguro #tablet #techkids</t>
  </si>
  <si>
    <t>2019/04/09 13:15:52</t>
  </si>
  <si>
    <t>2019/04/09 13:16:18</t>
  </si>
  <si>
    <t>¡El Cuarto de Blue llegó a Noggin! Suma a tu hijo a esta historia de aprendizaje: esta serie es un spin-off de Pistas de Blue, la serie preescolar más innovadora de su clase y aclamada por la crítica. ¡Descarga Noggin ya!
.
.
.
.
.
.
#MiFamilia #instamoms #aprenderesdivertido #Mamisdeinstagram #instamamis #hijos #paternidad #igmoms #mishijos #BluesRoom #BluesClues #Blue #Steve #TemporadaCompleta #Nickelodeon #Nick #NickJr #Mobile #AppSeguro #tablet #techkids</t>
  </si>
  <si>
    <t>2019/04/15 18:04:05</t>
  </si>
  <si>
    <t>Nella la Princesa Valiente es nuestro súper estreno del mes y refresca el rol de las princesas en los cuentos de hadas. ¡Tu peque no se lo puede perder! Toca el link en bio para descargarte la app 👉📱 .
.
.
.
.
#AmordeMama #Padres #Familia #Instamom #Entretenimiento #Nella #Princesanella #Princesa #ParaChicos #NickJr #Nickelodeon #App #Noggin #Infantil #Preescolar #KidSafe #AppSegura #Tablet</t>
  </si>
  <si>
    <t>2019/04/16 13:13:22</t>
  </si>
  <si>
    <t>¿Sabes qué consume tu hijo en Internet? Con Noggin además de darle contenido, puedes tomar el tiempo que pasa en la pantalla y ver qué elige. ¡Descarga Noggin ya del link en Bio! 👉📱 .
.
.
.
.
.
.
#Kids #Madres #Entretenimiento #Preescolares #AmoAMiFamilia #Fun #Blaze #DoraLaExploradora #PawPatrol #PeterRabbit #RustyRivets #NellaPrincesa #TeamUmizoomi #BlazeAndTheMonsterMachines #Estreno #NuevaTemporada #Streaming #NickJr #Noggin #Nickelodeon</t>
  </si>
  <si>
    <t>2019/04/17 17:41:46</t>
  </si>
  <si>
    <t>Ser difícil de encasillar es la mayor fortaleza de Nella. Esto da el ejemplo a los niños de que tienen un potencial sin límites. Elegante y pensativa en su rol de princesa, además de decidida y valiente como un caballero. No se pierdan a Nella la Princesa Valiente en Noggin. Link en bio para descargarte la app 👉📱
.
.
.
.
.
.
.
#Madres #Padres #Familia  #Entretenimiento #Nella #Princesanella #Princesa #ParaChicos #AppSegura #Tablet #NickJr #Nickelodeon #App #Noggin #Infantil #Preescolar #KidSafe</t>
  </si>
  <si>
    <t>2019/04/22 18:06:48</t>
  </si>
  <si>
    <t>Ingenioso, creativo y lleno de ideas, Rusty es el paquete entero de entusiasmo y habilidad. Cuando se trata de inventar, él sabe lo que hace y lo comparte con el nivel de comprensión adecuado para preescolares. ¡Nueva temporada de Rusty Rivets en Noggin!
.
.
.
.
.
.
.
#Entretenimiento  #Kids #Madres #AmoAMiFamilia #Preescolares  #NuevaTemporada #Estreno #Fun #RustyRivets #Estreno #NuevaTemporada #Streaming #NickJr #Noggin #Nickelodeon</t>
  </si>
  <si>
    <t>2019/04/23 13:21:22</t>
  </si>
  <si>
    <t>El show de Rusty Rivets le transmite a los niños como combinar ideas en algo creativo y viable. Descarga Noggin en nuestra bio para ver la nueva temporada de Rusty Rivets 👉📱
.
.
.
.
.
.
#Familia #ParaNiños #Instamom #Paternidad #Entretenimiento #Rusty #RustyRivets #ParaChicos #Modelo #MiFamilia #NickJr #Nickelodeon #App #Noggin #KidSafe #AppSeguro #Tablet #Infantil #Preescolar</t>
  </si>
  <si>
    <t>2019/04/24 17:29:41</t>
  </si>
  <si>
    <t>carousel</t>
  </si>
  <si>
    <t>¿Encontrarás las diferencias? ¡Dinos donde están! En cada episodio de PISTAS DE BLUE, Steve guía a preescolares animándolos a encontrar pistas que resolverán su impronta. Blue, su adorable perro, ayuda a Joe a descifrar las pistas. Link en bio para descargarte la app 👉📱
.
.
.
.
.
.
.
#Juego #Diferencias #Mama #FamilyGoals #Niños #Hijos #TechKids #PistasDeBlue #BluesClues #Game #Nickelodeon #NickJr #Noggin #App #SafeContent</t>
  </si>
  <si>
    <t>2019/05/09 19:38:10</t>
  </si>
  <si>
    <t>Llegó una nueva temporada de Dora la Exploradora, un programa sobre una comunicadora bilingüe que puede hablar con todas las criaturas que conoce en sus viajes. Link en bio para descargarte la app 👆👆👆
.
.
.
.
.
.
.
#ParaNiños #Kids #Madres #Entretenimiento #Preescolares #AmoAMiFamilia #Fun #Dora #DoraLaExploradora #TeamUmizoomi  #NuevaTemporada #Streaming #NickJr #Noggin #Nickelodeon</t>
  </si>
  <si>
    <t>2019/05/09 19:40:01</t>
  </si>
  <si>
    <t>2019/05/09 19:40:19</t>
  </si>
  <si>
    <t>2019/05/10 13:47:28</t>
  </si>
  <si>
    <t>¡ATENCIÓN! ¡Llegó el nuevo furor entre los preescolares! Sunny, Rox y Blair desenredan juntas varios problemas de manera creativa con lo que mejor saben hacer: estilizando el cabello. No te pierdas con tu peque la serie Sunny Day. Link en bio para descargarte la app 👆👆👆
.
.
.
.
.
.
.
#Diversion #Creatividad #Kids #ParaNiños #Preescolar #Madres #Entretenimiento #AmoAMiFamilia #Sunny #Rox #Blair #SunnyDay #NuevaTemporada #Streaming #NickJr #Noggin #Nickelodeon</t>
  </si>
  <si>
    <t>2019/05/10 13:48:58</t>
  </si>
  <si>
    <t>2019/05/10 13:49:26</t>
  </si>
  <si>
    <t>¡ATENCIÓN! ¡Llegó el nuevo furor entre los preescolares! Sunny, Rox y Blair desenredan juntas varios problemas de manera creativa con lo que mejor saben hacer: estilizando el cabello. No te pierdas con tu peque la serie Sunny Day. Link en bio para descargarte la app 👆👆👆
.
.
.
.
.
.
.
#Diversion #Creatividad #Kids #ParaNiños #Preescolar #Madres #Entretenimiento #AmoAMiFamilia #Sunny #Rox #Blair #SunnyDay #Estreno #NuevaTemporada #Streaming #NickJr #Noggin #Nickelodeon</t>
  </si>
  <si>
    <t>2019/05/12 11:32:38</t>
  </si>
  <si>
    <t>#FelizDia de las mamis 💝</t>
  </si>
  <si>
    <t>2019/05/13 18:40:18</t>
  </si>
  <si>
    <t>Imperdible el MEGA ESTRENO de Sunny Day, en cada episodio tu peque encontrará lecciones socioemocionales sobre cooperación, amistad y bondad. Aprovecha los 7 días gratis para disfrutar esta increíble serie. Link en bio para descargarte la app 👆👆👆
.
.
.
.
.
.
.
#ParaNiños #Serie #Gratis #Kids #Madres #Entretenimiento #Fun #SunnyDay #Sunny #Day #Estreno #App #NuevaTemporada #Streaming #NickJr #Noggin #Nickelodeon</t>
  </si>
  <si>
    <t>2019/05/14 12:48:31</t>
  </si>
  <si>
    <t>Armada con sus herramientas, sus amigos y su actitud positiva, Sunny está lista para salvar el día, ¡Un peinado a la vez! Descubre esta nueva serie descargando la app 👆👆👆
.
.
.
.
.
.
.
#Positiva #Serie #Gratis #Niños #Madres #Padres #Entretenimiento #Fun #SunnyDay #Sunny #Day #Estreno #App #NuevaTemporada #Streaming #NickJr #Noggin #Nickelodeon</t>
  </si>
  <si>
    <t>2019/05/17 15:04:31</t>
  </si>
  <si>
    <t>Mayo es mes de las madres y decidimos juntar a los personajes más queridos de Nick Jr. para celebrar el Día de la Madre. Encuentra una selección de episodios dedicados a las mamis. ¡Disfrutalo en familia!
.
.
.
.
.
.
.
#Mamis #Madres #Niños #Serie #Gratis #Kids #Entretenimiento #Fun #Especial #Estreno #App #NuevaTemporada #Streaming #NickJr #Noggin #Nickelodeon</t>
  </si>
  <si>
    <t>2019/05/17 15:04:41</t>
  </si>
  <si>
    <t>2019/05/17 15:05:03</t>
  </si>
  <si>
    <t>2019/05/20 17:51:43</t>
  </si>
  <si>
    <t>Los premios Webby son el honor más grande que otorga Internet y ¡¡¡¡este año fuimos elegidos como ganadores!!!!! Nuestra categoría incluye apps, sitios móviles y web apps que destacan contenido, juegos, educación y herramientas para niños, familias y padres. Seguiremos desarrollando la plataforma más segura 🛡 y con calidad🥇 para preescolares 💪🏾.
.
.
.
.
.
.
.
#Webby #Premio #ParaNiños #Padres #Serie #Gratis #Kids #Madres #Entretenimiento #Fun #Seguridad #AppSegura #Estreno #NuevaTemporada #Streaming #NickJr #Noggin #Nickelodeon</t>
  </si>
  <si>
    <t>2019/05/21 16:10:28</t>
  </si>
  <si>
    <t>Desde temporadas completas, estrenos y juegos; las sorpresas no paran. Disfruta con tu peque una nueva forma de aprender. .
.
.
.
.
.
#doratheexplorer #ParaNiños #Padres #Serie #Gratis #Kids #Madres #Entretenimiento #Fun #Seguridad #AppSegura #Estreno #NuevaTemporada #Streaming #NickJr #Noggin #Nickelodeon</t>
  </si>
  <si>
    <t>2019/05/23 18:09:56</t>
  </si>
  <si>
    <t>Con Noggin tienes las temporadas completas de Dora la Exploradora, la guía turística bilingüe favorita de los preescolares. Descarga la app y disfruta con tu peque una nueva forma de consumir y aprender online. .
.
.
.
.
.
#parachicos #ParaNiños #Padres #Serie #Gratis #Kids #Madres #Entretenimiento #Fun #Seguridad #AppSegura #Estreno #NuevaTemporada #Streaming #NickJr #Noggin #Nickelodeon #kidsblogger</t>
  </si>
  <si>
    <t>2019/05/27 15:58:03</t>
  </si>
  <si>
    <t>¡Este mes celebramos la más alta expresión del amor! Celebra el Día de la Madre con tus peques disfrutando de episodios especiales dedicados a las mamis. Descarga la app siguiendo el enlace de la bio.
.
.
.
.
.
.
#ParaNiños #Padres #Serie #Gratis #Kids #Madres #Entretenimiento #Fun #Seguridad #AppSegura #Estreno #NuevaTemporada #Streaming #NickJr #Noggin #Nickelodeon #diadelamadre #mesdelamadre</t>
  </si>
  <si>
    <t>2019/05/27 16:27:06</t>
  </si>
  <si>
    <t>La seguridad de tu hijo es nuestra prioridad. Sin comerciales y con una plataforma certificada, garantizamos su protección.
.
.
.
.
.
#noggin #seguridad #kidsafe #cuidaatushijos #internetsafe #safekids #onlinesafety #cuidoamishijos #nickjr</t>
  </si>
  <si>
    <t>2019/06/03 15:56:13</t>
  </si>
  <si>
    <t>Tenemos los mejores shows de Nick Jr., juegos y especiales para que tu peque aprenda mientras disfruta. ¡Descárgala ya!</t>
  </si>
  <si>
    <t>2019/06/04 17:06:46</t>
  </si>
  <si>
    <t>Sumérgete junto a tu peque en las emocionantes aventuras marinas de Paw Patrol. El especial Sea Patrol ya está disponible en Noggin para disfrutar offline. Sigue el link en bio para descargar la app 🐶💦
.
.
.
.
.
#ParaNiños #Padres #Madres #Entretenimiento #AppSegura #Estreno #SeaPatrol #NuevaTemporada #Streaming #NickJr #Noggin .
.
.
.
 #bookstagram  #goodreads #booklover #ilovebooks #instabook #booknerdigans #bookstagramfeature #booknerd #bookstagrammer #bookish #booksofinstagram #bookstagramfeature #bookblogger #igreads #bookgeek #booklove #bookishfeatures #bookphotography</t>
  </si>
  <si>
    <t>2019/06/05 16:37:35</t>
  </si>
  <si>
    <t>En el Día Mundial del Medio Ambiente 🌎🌱 es bueno recordar las lecciones de Zuma y Paw Patrol en el especial SEA PATROL. ¡Disfrútenlo offline descargando la app!
.
.
.
.
.
.
#DíaMundialdelMedioAmbiente #MedioAmbiente #Serie #Gratis #Kids #Madres #Entretenimiento #Fun #AppSegura #Estreno #Zuma #PawPatrol #SeaPatrol #NuevaTemporada #Streaming #NickJr #Noggin #Nickelodeon</t>
  </si>
  <si>
    <t>2019/06/06 17:36:56</t>
  </si>
  <si>
    <t>¡Atención maratoneros! ¡Estrenamos un show multicolor 💛💙💚💜♥️! Rainbow Rangers se centra en siete amigas que trabajan en equipo para ayudar a las personas, los animales y los recursos que están amenazados en la Tierra. ¡Descarga la app para disfrutarlo con tu peque!
.
.
.
.
.
.
#Show #Equipo #Tierra #Serie #Gratis #Kids #Madres #Entretenimiento #Fun #AppSegura #Maratón #Estreno #RainbowRangers #Rainbow #Arcoiris #NuevaTemporada #Streaming #NickJr #Noggin #Nickelodeon</t>
  </si>
  <si>
    <t>2019/06/06 17:37:05</t>
  </si>
  <si>
    <t>2019/06/06 17:37:13</t>
  </si>
  <si>
    <t>2019/06/07 13:00:19</t>
  </si>
  <si>
    <t>Llegaron nuevas profundidades de emociones con el especial Sea Patrol, donde los cachorros favoritos de tus peques se zambullen al rescate de nuevos amigos 🐶💦🚤. Link en bio para descargarte la app.
.
.
.
.
.
.
#Cachorros #Amigos #Padres #Serie #Gratis #Kids #Madres #Entretenimiento #Fun #Seguridad #AppSegura #Estreno #SeaPatrol #NuevaTemporada #Streaming #NickJr #Noggin #Nickelodeon</t>
  </si>
  <si>
    <t>2019/06/07 13:00:40</t>
  </si>
  <si>
    <t>2019/06/07 13:01:19</t>
  </si>
  <si>
    <t>2019/06/11 13:32:53</t>
  </si>
  <si>
    <t>Las aventuras sumergibles más divertidas están en Noggin. Descubran cómo Paw Patrol coordina las habilidades 🏊‍♂️de sus cachorros para realizar rescates marítimos en el especial SEA PATROL. ¡No se lo pierdan!
.
.
.
.
.
.
#ParaNiños #Padres #Serie #Gratis #Kids #Madres #Entretenimiento #Fun #Seguridad #AppSegura #Estreno #SeaPatrol #NuevaTemporada #Streaming #NickJr #Noggin #Nickelodeon</t>
  </si>
  <si>
    <t>2019/06/12 18:00:12</t>
  </si>
  <si>
    <t>Todos los meses sumamos nuevas temporadas para que tus hijos las descarguen y disfruten donde quieran, dentro de la seguridad de nuestra plataforma. Aprovecha los 7 días gratis para probarla y descargarla.
.
.
.
.
.
#Cachorros #Amigos #Padres #Serie #Gratis #Kids #Madres #Entretenimiento #Fun #Seguridad #AppSegura #Estreno #ShimmerandShine #NuevaTemporada #Streaming #NickJr #Noggin #Nickelodeon</t>
  </si>
  <si>
    <t>2019/06/12 18:01:27</t>
  </si>
  <si>
    <t>2019/06/12 18:01:31</t>
  </si>
  <si>
    <t>2019/06/16 17:37:38</t>
  </si>
  <si>
    <t>Papá biológico o de corazón, no importa. ¡Feliz día a todos los papis! #FelizDíaDelPadre</t>
  </si>
  <si>
    <t>2019/06/17 16:45:00</t>
  </si>
  <si>
    <t>Llegó un estreno de épicos colores a Noggin, y ahora el tiempo pantalla de tu peque cobrará nueva vida con los episodios de Rainbow Rangers, un equipo con la misión de salvar nuestros recursos. ¡Descarga la app y disfrutenlo!
.
.
.
.
.
.
#Show #Equipo #Tierra #Serie #Gratis #Kids #Madres #Entretenimiento #Fun #AppSegura #Maratón #Estreno #RainbowRangers #Rainbow #Arcoiris #NuevaTemporada #Streaming #NickJr #Noggin #Nickelodeon</t>
  </si>
  <si>
    <t>2019/06/18 18:07:46</t>
  </si>
  <si>
    <t>¡Alerta Arco iris! Llegó la familia más colorida del planeta a Noggin. Rainbow Rangers, un equipo multifacético de chicas en defensa de nuestros recursos naturales 🌎🌱. Disfruta la primera temporada sin comerciales y con opción de descarga. 🔽 Descarga la app siguiendo el enlace de nuestra bio
.
.
.
.
.
.#Temporada #Descarga #Chicas #Equipo #Serie #Gratis #Kids #Madres #Entretenimiento #Fun #AppSegura #Maratón #Estreno #RainbowRangers #Rainbow #Arcoiris #NuevaTemporada #Streaming #NickJr #Noggin #Nickelodeon</t>
  </si>
  <si>
    <t>2019/06/20 20:04:06</t>
  </si>
  <si>
    <t>¿Ya te contaron? ¡Tenemos MEGA estreno! Rainbow Rangers llegaron a salvar el mundo con los poderes especiales del arco iris. ¡Descubre cuál es el tuyo y el de tu peque deteniendo el video!
.
.
.
.
.
.
#Show #Equipo #Tierra #Serie #Gratis #Kids #Madres #Entretenimiento #Fun #AppSegura #Maratón #Estreno #RainbowRangers #Rainbow #Arcoiris #NuevaTemporada #Streaming #NickJr #Noggin #Nickelodeon</t>
  </si>
  <si>
    <t>2019/06/24 17:07:08</t>
  </si>
  <si>
    <t>¡Llamada de alerta fans de Paw Patrol! Llegó un nuevo especial a Noggin. Disfruten Sea Patrol, las aventuras marítimas de los cachorros más queridos de Nick Jr. ¡Si aún no tienes Noggin, descárgala ya!
.
.
.
.
.
.
#ParaNiños #Padres #Serie #Gratis #Kids #Madres #Entretenimiento #Fun #Seguridad #AppSegura #Estreno #SeaPatrol #NuevaTemporada #Streaming #NickJr #Noggin #Nickelodeon</t>
  </si>
  <si>
    <t>2019/06/27 19:10:03</t>
  </si>
  <si>
    <t>Tu peque podrá explorar el mar con sus cachorros favoritos en el especial SEA PATROL, donde los uniformes se reemplazan por trajes de buceo. Tírate de cabeza a Noggin y obtén los mejores beneficios de la plataforma de videos de Nick Jr.
.
.
.
.
.
.
#ParaNiños #Padres #Serie #Gratis #Kids #Madres #Entretenimiento #Fun #Seguridad #AppSegura #Estreno #SeaPatrol #NuevaTemporada #Streaming #NickJr #Noggin #Nickelodeon</t>
  </si>
  <si>
    <t>On this sheet you can find all the Stories you've posted during the period, with corresponding analytics. Only Stories published after you verified your Business Profile on Iconosquare are displayed.</t>
  </si>
  <si>
    <t>Average Impressions</t>
  </si>
  <si>
    <t>Taps back</t>
  </si>
  <si>
    <t>Taps forward</t>
  </si>
  <si>
    <t>Exits</t>
  </si>
  <si>
    <t>Replies</t>
  </si>
  <si>
    <t>Completion rate</t>
  </si>
  <si>
    <t>Exit rate</t>
  </si>
  <si>
    <t>2019-03-10 12:01:25</t>
  </si>
  <si>
    <t>2019-03-10 12:01:48</t>
  </si>
  <si>
    <t>2019-03-10 12:02:07</t>
  </si>
  <si>
    <t>2019-03-10 12:04:03</t>
  </si>
  <si>
    <t>2019-03-10 12:05:04</t>
  </si>
  <si>
    <t>2019-03-15 15:01:28</t>
  </si>
  <si>
    <t>2019-03-15 15:01:29</t>
  </si>
  <si>
    <t>2019-03-15 15:01:30</t>
  </si>
  <si>
    <t>2019-03-15 15:01:31</t>
  </si>
  <si>
    <t>2019-03-21 17:20:31</t>
  </si>
  <si>
    <t>2019-03-21 17:22:29</t>
  </si>
  <si>
    <t>2019-03-21 17:26:30</t>
  </si>
  <si>
    <t>2019-03-21 17:32:28</t>
  </si>
  <si>
    <t>2019-03-21 17:35:26</t>
  </si>
  <si>
    <t>2019-03-21 17:40:47</t>
  </si>
  <si>
    <t>2019-03-21 17:41:28</t>
  </si>
  <si>
    <t>2019-03-24 12:02:02</t>
  </si>
  <si>
    <t>2019-03-24 12:02:16</t>
  </si>
  <si>
    <t>2019-03-28 18:31:28</t>
  </si>
  <si>
    <t>2019-03-28 18:31:29</t>
  </si>
  <si>
    <t>2019-03-28 18:31:30</t>
  </si>
  <si>
    <t>2019-03-28 18:31:31</t>
  </si>
  <si>
    <t>2019-04-07 11:25:18</t>
  </si>
  <si>
    <t>2019-04-07 11:26:35</t>
  </si>
  <si>
    <t>2019-04-07 11:29:35</t>
  </si>
  <si>
    <t>2019-04-07 11:31:12</t>
  </si>
  <si>
    <t>2019-04-07 11:33:39</t>
  </si>
  <si>
    <t>2019-04-11 17:13:58</t>
  </si>
  <si>
    <t>2019-04-11 17:17:42</t>
  </si>
  <si>
    <t>2019-04-11 17:19:24</t>
  </si>
  <si>
    <t>2019-04-11 17:19:25</t>
  </si>
  <si>
    <t>2019-04-11 17:19:26</t>
  </si>
  <si>
    <t>2019-04-11 17:22:37</t>
  </si>
  <si>
    <t>2019-04-21 12:12:28</t>
  </si>
  <si>
    <t>2019-04-21 12:12:29</t>
  </si>
  <si>
    <t>2019-04-21 12:12:30</t>
  </si>
  <si>
    <t>2019-04-21 12:12:31</t>
  </si>
  <si>
    <t>2019-04-21 12:12:32</t>
  </si>
  <si>
    <t>2019-04-28 11:57:34</t>
  </si>
  <si>
    <t>2019-05-11 11:02:51</t>
  </si>
  <si>
    <t>2019-05-11 11:04:18</t>
  </si>
  <si>
    <t>2019-05-11 11:05:09</t>
  </si>
  <si>
    <t>2019-05-11 11:05:21</t>
  </si>
  <si>
    <t>2019-05-11 11:05:31</t>
  </si>
  <si>
    <t>2019-05-11 11:05:46</t>
  </si>
  <si>
    <t>2019-05-15 18:00:16</t>
  </si>
  <si>
    <t>2019-05-15 18:00:17</t>
  </si>
  <si>
    <t>2019-05-15 18:00:18</t>
  </si>
  <si>
    <t>2019-05-15 18:00:19</t>
  </si>
  <si>
    <t>2019-05-15 18:00:20</t>
  </si>
  <si>
    <t>2019-05-15 18:01:00</t>
  </si>
  <si>
    <t>2019-05-22 12:13:34</t>
  </si>
  <si>
    <t>2019-05-28 10:55:17</t>
  </si>
  <si>
    <t>2019-06-10 17:55:17</t>
  </si>
  <si>
    <t>2019-06-10 17:55:18</t>
  </si>
  <si>
    <t>2019-06-10 17:55:19</t>
  </si>
  <si>
    <t>2019-06-10 17:55:20</t>
  </si>
  <si>
    <t>2019-06-10 17:55:21</t>
  </si>
  <si>
    <t>2019-06-13 16:48:25</t>
  </si>
  <si>
    <t>2019-06-19 16:35:11</t>
  </si>
  <si>
    <t>2019-06-19 16:35:12</t>
  </si>
  <si>
    <t>2019-06-19 16:35:13</t>
  </si>
  <si>
    <t>2019-06-19 16:35:14</t>
  </si>
  <si>
    <t>2019-06-19 16:35:15</t>
  </si>
  <si>
    <t>2019-06-19 16:35:16</t>
  </si>
  <si>
    <t>2019-06-19 16:35:17</t>
  </si>
  <si>
    <t>2019-06-19 16:35:18</t>
  </si>
  <si>
    <t>2019-06-19 16:35:19</t>
  </si>
  <si>
    <t>2019-06-19 16:35:20</t>
  </si>
  <si>
    <t>2019-06-26 16:56:01</t>
  </si>
  <si>
    <t>2019-06-26 16:56:02</t>
  </si>
  <si>
    <t>2019-06-26 16:56:03</t>
  </si>
  <si>
    <t>2019-06-26 16:56:04</t>
  </si>
  <si>
    <t>2019-06-26 16:56:05</t>
  </si>
  <si>
    <t>Country</t>
  </si>
  <si>
    <t>% Users</t>
  </si>
  <si>
    <t>Argentina</t>
  </si>
  <si>
    <t>Mexico</t>
  </si>
  <si>
    <t>United States of America</t>
  </si>
  <si>
    <t>Here is the distribution by country and cities of your followers based on their geolocation. Private accounts are not taken into consideration.</t>
  </si>
  <si>
    <t>Chile</t>
  </si>
  <si>
    <t>Dominican Republic</t>
  </si>
  <si>
    <t>Colombia</t>
  </si>
  <si>
    <t>Spain</t>
  </si>
  <si>
    <t>Venezuela</t>
  </si>
  <si>
    <t>Brazil</t>
  </si>
  <si>
    <t>Peru</t>
  </si>
  <si>
    <t>Uruguay</t>
  </si>
  <si>
    <t>Ecuador</t>
  </si>
  <si>
    <t>El Salvador</t>
  </si>
  <si>
    <t>Panama</t>
  </si>
  <si>
    <t>Indonesia</t>
  </si>
  <si>
    <t>Guatemala</t>
  </si>
  <si>
    <t>Paraguay</t>
  </si>
  <si>
    <t>Italy</t>
  </si>
  <si>
    <t>Canada</t>
  </si>
  <si>
    <t>Costa Rica</t>
  </si>
  <si>
    <t>India</t>
  </si>
  <si>
    <t>Russia</t>
  </si>
  <si>
    <t>Egypt</t>
  </si>
  <si>
    <t>Honduras</t>
  </si>
  <si>
    <t>United Kingdom</t>
  </si>
  <si>
    <t>Philippines</t>
  </si>
  <si>
    <t>Portugal</t>
  </si>
  <si>
    <t>Germany</t>
  </si>
  <si>
    <t>Greece</t>
  </si>
  <si>
    <t>France</t>
  </si>
  <si>
    <t>Morocco</t>
  </si>
  <si>
    <t>Malaysia</t>
  </si>
  <si>
    <t>Romania</t>
  </si>
  <si>
    <t>Japan</t>
  </si>
  <si>
    <t>Bolivia</t>
  </si>
  <si>
    <t>Nigeria</t>
  </si>
  <si>
    <t>Mozambique</t>
  </si>
  <si>
    <t>Saudi Arabia</t>
  </si>
  <si>
    <t>Sweden</t>
  </si>
  <si>
    <t>Ivory Coast</t>
  </si>
  <si>
    <t>Thailand</t>
  </si>
  <si>
    <t>Ukraine</t>
  </si>
  <si>
    <t>Australia</t>
  </si>
  <si>
    <t>Azerbaijan</t>
  </si>
  <si>
    <t>South Africa</t>
  </si>
  <si>
    <t>City</t>
  </si>
  <si>
    <t>Buenos Aires, Ciudad Autónoma de Buenos Aires</t>
  </si>
  <si>
    <t>Santo Domingo, Santo Domingo Province</t>
  </si>
  <si>
    <t>Santiago, Santiago Metropolitan Region</t>
  </si>
  <si>
    <t>Mexico City, Distrito Federal</t>
  </si>
  <si>
    <t>Lima, Lima Region</t>
  </si>
  <si>
    <t>Bogotá, Distrito Especial</t>
  </si>
  <si>
    <t>Córdoba, Córdoba</t>
  </si>
  <si>
    <t>Panama City, Panamá Province</t>
  </si>
  <si>
    <t>Colón, Buenos Aires</t>
  </si>
  <si>
    <t>New York, New York</t>
  </si>
  <si>
    <t>Caracas, Capital District</t>
  </si>
  <si>
    <t>Montevideo, Montevideo Department</t>
  </si>
  <si>
    <t>San Salvador, San Salvador Department</t>
  </si>
  <si>
    <t>Santiago de los Caballeros, Santiago Province</t>
  </si>
  <si>
    <t>Madrid, Comunidad de Madrid</t>
  </si>
  <si>
    <t>Medellín, Antioquia</t>
  </si>
  <si>
    <t>Barranquilla, Atlantico</t>
  </si>
  <si>
    <t>Guayaquil, Guayas Province</t>
  </si>
  <si>
    <t>Rosario, Santa Fe</t>
  </si>
  <si>
    <t>Monterrey, Nuevo León</t>
  </si>
  <si>
    <t>Guadalajara, Jalisco</t>
  </si>
  <si>
    <t>San Miguel de Tucumán, Tucuman</t>
  </si>
  <si>
    <t>Miami, Florida</t>
  </si>
  <si>
    <t>La Plata, Buenos Aires</t>
  </si>
  <si>
    <t>Guatemala City, Guatemala Department</t>
  </si>
  <si>
    <t>Santiago de Cali, Valle del Cauca</t>
  </si>
  <si>
    <t>Resistencia, Chaco</t>
  </si>
  <si>
    <t>Barcelona, Cataluña</t>
  </si>
  <si>
    <t>Quilmes, Buenos Aires</t>
  </si>
  <si>
    <t>São Paulo, São Paulo (state)</t>
  </si>
  <si>
    <t>Maracaibo, Zulia</t>
  </si>
  <si>
    <t>Paraná, Entre Rios</t>
  </si>
  <si>
    <t>Santa Fe, Santa Fe</t>
  </si>
  <si>
    <t>Lanús, Buenos Aires</t>
  </si>
  <si>
    <t>Cartagena, Bolivar</t>
  </si>
  <si>
    <t>Mar del Plata, Buenos Aires</t>
  </si>
  <si>
    <t>Quito, Pichincha Province</t>
  </si>
  <si>
    <t>Bucaramanga, Santander</t>
  </si>
  <si>
    <t>Querétaro, Querétaro Arteaga</t>
  </si>
  <si>
    <t>Merlo, Buenos Aires</t>
  </si>
  <si>
    <t>Berazategui, Buenos Aires</t>
  </si>
  <si>
    <t>Santa Cruz de Tenerife, Islas Canarias</t>
  </si>
  <si>
    <t>Los Angeles, California</t>
  </si>
  <si>
    <t>San Miguel, Buenos Aires</t>
  </si>
  <si>
    <t>Jakarta, Jakarta</t>
  </si>
  <si>
    <t>Languages</t>
  </si>
  <si>
    <t>Count</t>
  </si>
  <si>
    <t>Spanish (Latin America)</t>
  </si>
  <si>
    <t>Spanish (Spain)</t>
  </si>
  <si>
    <t>English (United States)</t>
  </si>
  <si>
    <t>Here are the most commonly used languages among your followers (since the account's creation date)</t>
  </si>
  <si>
    <t>Portuguese (Brazil)</t>
  </si>
  <si>
    <t>English (United Kingdom)</t>
  </si>
  <si>
    <t>Indonesian (Indonesia)</t>
  </si>
  <si>
    <t>Arabic (World)</t>
  </si>
  <si>
    <t>Italian (Italy)</t>
  </si>
  <si>
    <t>French (France)</t>
  </si>
  <si>
    <t>Portuguese (Portugal)</t>
  </si>
  <si>
    <t>Russian (Russia)</t>
  </si>
  <si>
    <t>Greek (Greece)</t>
  </si>
  <si>
    <t>Romanian (Romania)</t>
  </si>
  <si>
    <t>Spanish (Mexico)</t>
  </si>
  <si>
    <t>German (Germany)</t>
  </si>
  <si>
    <t>Malay (Malaysia)</t>
  </si>
  <si>
    <t>Catalan (Spain)</t>
  </si>
  <si>
    <t>Swedish (Sweden)</t>
  </si>
  <si>
    <t>Japanese (Japan)</t>
  </si>
  <si>
    <t>Korean (South Korea)</t>
  </si>
  <si>
    <t>Macedonian (Macedonia)</t>
  </si>
  <si>
    <t>Latvian (Latvia)</t>
  </si>
  <si>
    <t>Norwegian Bokmål (Norway)</t>
  </si>
  <si>
    <t>Dutch (Netherlands)</t>
  </si>
  <si>
    <t>Polish (Poland)</t>
  </si>
  <si>
    <t>Bulgarian (Bulgaria)</t>
  </si>
  <si>
    <t>Hungarian (Hungary)</t>
  </si>
  <si>
    <t>Hebrew (Israel)</t>
  </si>
  <si>
    <t>French (Canada)</t>
  </si>
  <si>
    <t>Swahili (Kenya)</t>
  </si>
  <si>
    <t>Turkish (Turkey)</t>
  </si>
  <si>
    <t>Ukrainian (Ukraine)</t>
  </si>
  <si>
    <t>Chinese (Taiwan)</t>
  </si>
  <si>
    <t>FOLLOWERS</t>
  </si>
  <si>
    <t>Age</t>
  </si>
  <si>
    <t>13-17</t>
  </si>
  <si>
    <t>18-24</t>
  </si>
  <si>
    <t>25-34</t>
  </si>
  <si>
    <t>35-44</t>
  </si>
  <si>
    <t>45-54</t>
  </si>
  <si>
    <t>55-64</t>
  </si>
  <si>
    <t>65+</t>
  </si>
  <si>
    <t>Total</t>
  </si>
  <si>
    <t>Women</t>
  </si>
  <si>
    <t>Here is the distribution of men and women by age range among your followers. (since the account's creation date)</t>
  </si>
  <si>
    <t>%Women</t>
  </si>
  <si>
    <t>Men</t>
  </si>
  <si>
    <t>%Men</t>
  </si>
  <si>
    <t>01/03/2019</t>
  </si>
  <si>
    <t>02/03/2019</t>
  </si>
  <si>
    <t xml:space="preserve">Here is the daily number of people reached and impressions on your profile or any of your posts. </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</si>
  <si>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</si>
  <si>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</si>
  <si>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</si>
  <si>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</si>
  <si>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</si>
  <si>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</si>
  <si>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</si>
  <si>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</si>
  <si>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</si>
  <si>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</si>
  <si>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</si>
  <si>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</si>
  <si>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</si>
  <si>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</si>
  <si>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</si>
  <si>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</si>
  <si>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</si>
  <si>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</si>
  <si>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</si>
  <si>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</si>
  <si>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</si>
  <si>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</si>
  <si>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</si>
  <si>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</si>
  <si>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</si>
  <si>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</si>
  <si>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</si>
  <si>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</si>
  <si>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</si>
  <si>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</si>
  <si>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</si>
  <si>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</si>
  <si>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</si>
  <si>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</si>
  <si>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</si>
  <si>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</si>
  <si>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</si>
  <si>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</si>
  <si>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</si>
  <si>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</si>
  <si>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</si>
  <si>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</si>
  <si>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</si>
  <si>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</si>
  <si>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</si>
  <si>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</si>
  <si>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</si>
  <si>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</si>
  <si>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</si>
  <si>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</si>
  <si>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</si>
  <si>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</si>
  <si>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</si>
  <si>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</si>
  <si>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</si>
  <si>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</si>
  <si>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</si>
  <si>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</si>
  <si>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</si>
  <si>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</si>
  <si>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</si>
  <si>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</si>
  <si>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</si>
  <si>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</si>
  <si>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</si>
  <si>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</si>
  <si>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</si>
  <si>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</si>
  <si>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</si>
  <si>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</si>
  <si>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</si>
  <si>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</si>
  <si>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</si>
  <si>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</si>
  <si>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</si>
  <si>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</si>
  <si>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</si>
  <si>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</si>
  <si>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</si>
  <si>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</si>
  <si>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</si>
  <si>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</si>
  <si>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</si>
  <si>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</si>
  <si>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</si>
  <si>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</si>
  <si>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</si>
  <si>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</si>
  <si>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</si>
  <si>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</si>
  <si>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</si>
  <si>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</si>
  <si>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</si>
  <si>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</si>
  <si>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</si>
  <si>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</si>
  <si>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</si>
  <si>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</si>
  <si>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</si>
  <si>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</si>
  <si>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</si>
  <si>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</si>
  <si>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</si>
  <si>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</si>
  <si>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</si>
  <si>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</si>
  <si>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</si>
  <si>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</si>
  <si>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</si>
  <si>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</si>
  <si>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</si>
  <si>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</si>
  <si>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</si>
  <si>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</si>
  <si>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</si>
  <si>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</si>
  <si>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</si>
  <si>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</si>
  <si>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</si>
  <si>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</si>
  <si>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Likes organic received</t>
  </si>
  <si>
    <t>Likes paid received</t>
  </si>
  <si>
    <t>Avg. likes</t>
  </si>
  <si>
    <t>Avg. comments</t>
  </si>
  <si>
    <t>Avg. saves</t>
  </si>
  <si>
    <t>Videos posted</t>
  </si>
  <si>
    <t>Avg. views</t>
  </si>
  <si>
    <t>2019/03/01</t>
  </si>
  <si>
    <t>2019/03/02</t>
  </si>
  <si>
    <t>Here is the daily number of likes, comments, saves and video views according to the number of media you posted.</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</si>
  <si>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</si>
  <si>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</si>
  <si>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</si>
  <si>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</si>
  <si>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</si>
  <si>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</si>
  <si>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</si>
  <si>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</si>
  <si>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</si>
  <si>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</si>
  <si>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</si>
  <si>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</si>
  <si>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</si>
  <si>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</si>
  <si>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</si>
  <si>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</si>
  <si>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</si>
  <si>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</si>
  <si>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</si>
  <si>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</si>
  <si>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</si>
  <si>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</si>
  <si>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</si>
  <si>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</si>
  <si>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</si>
  <si>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</si>
  <si>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</si>
  <si>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</si>
  <si>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</si>
  <si>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</si>
  <si>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</si>
  <si>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</si>
  <si>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</si>
  <si>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</si>
  <si>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</si>
  <si>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</si>
  <si>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</si>
  <si>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</si>
  <si>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</si>
  <si>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</si>
  <si>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</si>
  <si>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</si>
  <si>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</si>
  <si>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</si>
  <si>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</si>
  <si>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</si>
  <si>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</si>
  <si>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</si>
  <si>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</si>
  <si>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</si>
  <si>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</si>
  <si>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</si>
  <si>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</si>
  <si>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</si>
  <si>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</si>
  <si>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</si>
  <si>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</si>
  <si>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</si>
  <si>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</si>
  <si>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</si>
  <si>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</si>
  <si>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</si>
  <si>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</si>
  <si>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</si>
  <si>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</si>
  <si>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</si>
  <si>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</si>
  <si>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</si>
  <si>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</si>
  <si>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</si>
  <si>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</si>
  <si>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</si>
  <si>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</si>
  <si>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</si>
  <si>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</si>
  <si>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</si>
  <si>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</si>
  <si>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</si>
  <si>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</si>
  <si>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</si>
  <si>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</si>
  <si>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</si>
  <si>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</si>
  <si>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</si>
  <si>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</si>
  <si>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</si>
  <si>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</si>
  <si>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</si>
  <si>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</si>
  <si>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</si>
  <si>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</si>
  <si>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</si>
  <si>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</si>
  <si>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</si>
  <si>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</si>
  <si>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</si>
  <si>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</si>
  <si>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</si>
  <si>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</si>
  <si>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</si>
  <si>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</si>
  <si>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</si>
  <si>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</si>
  <si>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</si>
  <si>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</si>
  <si>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</si>
  <si>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</si>
  <si>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</si>
  <si>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</si>
  <si>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</si>
  <si>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</si>
  <si>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</si>
  <si>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</si>
  <si>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</si>
  <si>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</si>
  <si>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</si>
  <si>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</si>
  <si>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</si>
  <si>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</si>
  <si>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</si>
  <si>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Profile views</t>
  </si>
  <si>
    <t>Profile views (growth vs previous period)</t>
  </si>
  <si>
    <t>Website clicks</t>
  </si>
  <si>
    <t>Here are analytics related to your profile page: profile views and clicks on your website, your email address and your get directions link.</t>
  </si>
  <si>
    <t>Website clicks (growth vs previous period)</t>
  </si>
  <si>
    <t>Email clicks</t>
  </si>
  <si>
    <t>Email clicks (growth vs previous period)</t>
  </si>
  <si>
    <t>Get direction clicks</t>
  </si>
  <si>
    <t>Get direction clicks (growth vs previous period)</t>
  </si>
  <si>
    <t>Website click rate</t>
  </si>
  <si>
    <t>Website click rate (growth vs previous period)</t>
  </si>
  <si>
    <t>Email click rate</t>
  </si>
  <si>
    <t>Email click rate (growth vs previous period)</t>
  </si>
  <si>
    <t>Get direction click rate</t>
  </si>
  <si>
    <t>Get direction click rate (growth vs previous period)</t>
  </si>
  <si>
    <t>Hashtag</t>
  </si>
  <si>
    <t>Number of media</t>
  </si>
  <si>
    <t>Total likes</t>
  </si>
  <si>
    <t>Total comments</t>
  </si>
  <si>
    <t>Avg Likes/media</t>
  </si>
  <si>
    <t>Avg Comments/media</t>
  </si>
  <si>
    <t>NickJr</t>
  </si>
  <si>
    <t>Nickelodeon</t>
  </si>
  <si>
    <t>Here are the hashtags you use the most and their impact on the number of likes and comments you get.</t>
  </si>
  <si>
    <t>Noggin</t>
  </si>
  <si>
    <t>Entretenimiento</t>
  </si>
  <si>
    <t>NuevaTemporada</t>
  </si>
  <si>
    <t>Madres</t>
  </si>
  <si>
    <t>Streaming</t>
  </si>
  <si>
    <t>Kids</t>
  </si>
  <si>
    <t>Fun</t>
  </si>
  <si>
    <t>Estreno</t>
  </si>
  <si>
    <t>Serie</t>
  </si>
  <si>
    <t>Gratis</t>
  </si>
  <si>
    <t>ParaNiños</t>
  </si>
  <si>
    <t>AppSegura</t>
  </si>
  <si>
    <t>Padres</t>
  </si>
  <si>
    <t>App</t>
  </si>
  <si>
    <t>Seguridad</t>
  </si>
  <si>
    <t>AppSeguro</t>
  </si>
  <si>
    <t>AmoAMiFamilia</t>
  </si>
  <si>
    <t>MiFamilia</t>
  </si>
  <si>
    <t>KidSafe</t>
  </si>
  <si>
    <t>ParaChicos</t>
  </si>
  <si>
    <t>PawPatrol</t>
  </si>
  <si>
    <t>Preescolar</t>
  </si>
  <si>
    <t>Familia</t>
  </si>
  <si>
    <t>Preescolares</t>
  </si>
  <si>
    <t>SeaPatrol</t>
  </si>
  <si>
    <t>Blaze</t>
  </si>
  <si>
    <t>Niños</t>
  </si>
  <si>
    <t>TeamUmizoomi</t>
  </si>
  <si>
    <t>BluesClues</t>
  </si>
  <si>
    <t>TechKids</t>
  </si>
  <si>
    <t>MisHijos</t>
  </si>
  <si>
    <t>Hijos</t>
  </si>
  <si>
    <t>Rainbow</t>
  </si>
  <si>
    <t>RainbowRangers</t>
  </si>
  <si>
    <t>Arcoiris</t>
  </si>
  <si>
    <t>MakerMovement</t>
  </si>
  <si>
    <t>Steve</t>
  </si>
  <si>
    <t>Amigos</t>
  </si>
  <si>
    <t>Maratón</t>
  </si>
  <si>
    <t>Cachorros</t>
  </si>
  <si>
    <t>RustyRivets</t>
  </si>
  <si>
    <t>Infantil</t>
  </si>
  <si>
    <t>Tablet</t>
  </si>
  <si>
    <t>Equipo</t>
  </si>
  <si>
    <t>FamilyGoals</t>
  </si>
  <si>
    <t>Instamom</t>
  </si>
  <si>
    <t>Sunny</t>
  </si>
  <si>
    <t>Nella</t>
  </si>
  <si>
    <t>Princesanella</t>
  </si>
  <si>
    <t>Tierra</t>
  </si>
  <si>
    <t>Princesa</t>
  </si>
  <si>
    <t>BlazeAndTheMonsterMachines</t>
  </si>
  <si>
    <t>Show</t>
  </si>
  <si>
    <t>SunnyDay</t>
  </si>
  <si>
    <t>Modelo</t>
  </si>
  <si>
    <t>paternidad</t>
  </si>
  <si>
    <t>Dibujos</t>
  </si>
  <si>
    <t>Mamas</t>
  </si>
  <si>
    <t>techkids</t>
  </si>
  <si>
    <t>mishijos</t>
  </si>
  <si>
    <t>igmoms</t>
  </si>
  <si>
    <t>instamamis</t>
  </si>
  <si>
    <t>Mama</t>
  </si>
  <si>
    <t>aprenderesdivertido</t>
  </si>
  <si>
    <t>PistasDeBlue</t>
  </si>
  <si>
    <t>instamoms</t>
  </si>
  <si>
    <t>SafeContent</t>
  </si>
  <si>
    <t>Paternidad</t>
  </si>
  <si>
    <t>Rusty</t>
  </si>
  <si>
    <t>hijos</t>
  </si>
  <si>
    <t>DoraLaExploradora</t>
  </si>
  <si>
    <t>Blue</t>
  </si>
  <si>
    <t>Español</t>
  </si>
  <si>
    <t>Computadora</t>
  </si>
  <si>
    <t>Nick</t>
  </si>
  <si>
    <t>InstaMama</t>
  </si>
  <si>
    <t>Snack</t>
  </si>
  <si>
    <t>Magenta</t>
  </si>
  <si>
    <t>ParaPadres</t>
  </si>
  <si>
    <t>Autos</t>
  </si>
  <si>
    <t>Mamisdeinstagram</t>
  </si>
  <si>
    <t>ShimmerandShine</t>
  </si>
  <si>
    <t>Crecimiento</t>
  </si>
  <si>
    <t>Parapadres</t>
  </si>
  <si>
    <t>Instamami</t>
  </si>
  <si>
    <t>KidShows</t>
  </si>
  <si>
    <t>Mobile</t>
  </si>
  <si>
    <t>BluesRoom</t>
  </si>
  <si>
    <t>Diversion</t>
  </si>
  <si>
    <t>Creatividad</t>
  </si>
  <si>
    <t>Especial</t>
  </si>
  <si>
    <t>Mamis</t>
  </si>
  <si>
    <t>PreEscolares</t>
  </si>
  <si>
    <t>Rox</t>
  </si>
  <si>
    <t>Blair</t>
  </si>
  <si>
    <t>tablet</t>
  </si>
  <si>
    <t>Dora</t>
  </si>
  <si>
    <t>bookstagramfeature</t>
  </si>
  <si>
    <t>Descarga</t>
  </si>
  <si>
    <t>UltimateRescue</t>
  </si>
  <si>
    <t>Premiere</t>
  </si>
  <si>
    <t>Ciencia</t>
  </si>
  <si>
    <t>FelizDíaDelPadre</t>
  </si>
  <si>
    <t>Chicas</t>
  </si>
  <si>
    <t>Positiva</t>
  </si>
  <si>
    <t>Tecnologia</t>
  </si>
  <si>
    <t>JuegoParaNiños</t>
  </si>
  <si>
    <t>serieparachicos</t>
  </si>
  <si>
    <t>tabletinfantil</t>
  </si>
  <si>
    <t>mobile</t>
  </si>
  <si>
    <t>Rubble</t>
  </si>
  <si>
    <t>SerieParaChicos</t>
  </si>
  <si>
    <t>ProtegeATusHijos</t>
  </si>
  <si>
    <t>Jueguito</t>
  </si>
  <si>
    <t>Desafío</t>
  </si>
  <si>
    <t>Ingenieria</t>
  </si>
  <si>
    <t>Emoji</t>
  </si>
  <si>
    <t>Famiia</t>
  </si>
  <si>
    <t>Instamama</t>
  </si>
  <si>
    <t>NewSeason</t>
  </si>
  <si>
    <t>Innovacion</t>
  </si>
  <si>
    <t>NuevosEpisodios</t>
  </si>
  <si>
    <t>Temporada</t>
  </si>
  <si>
    <t>STEM</t>
  </si>
  <si>
    <t>bookstagram</t>
  </si>
  <si>
    <t>TemporadaCompleta</t>
  </si>
  <si>
    <t>diadelamadre</t>
  </si>
  <si>
    <t>kidsafe</t>
  </si>
  <si>
    <t>cuidaatushijos</t>
  </si>
  <si>
    <t>internetsafe</t>
  </si>
  <si>
    <t>safekids</t>
  </si>
  <si>
    <t>Game</t>
  </si>
  <si>
    <t>onlinesafety</t>
  </si>
  <si>
    <t>cuidoamishijos</t>
  </si>
  <si>
    <t>nickjr</t>
  </si>
  <si>
    <t>mesdelamadre</t>
  </si>
  <si>
    <t>noggin</t>
  </si>
  <si>
    <t>parachicos</t>
  </si>
  <si>
    <t>Diferencias</t>
  </si>
  <si>
    <t>Juego</t>
  </si>
  <si>
    <t>kidsblogger</t>
  </si>
  <si>
    <t>doratheexplorer</t>
  </si>
  <si>
    <t>Webby</t>
  </si>
  <si>
    <t>Premio</t>
  </si>
  <si>
    <t>FelizDia</t>
  </si>
  <si>
    <t>seguridad</t>
  </si>
  <si>
    <t>bookphotography</t>
  </si>
  <si>
    <t>DíaMundialdelMedioAmbiente</t>
  </si>
  <si>
    <t>NellaPrincesa</t>
  </si>
  <si>
    <t>MedioAmbiente</t>
  </si>
  <si>
    <t>Zuma</t>
  </si>
  <si>
    <t>goodreads</t>
  </si>
  <si>
    <t>booklover</t>
  </si>
  <si>
    <t>ilovebooks</t>
  </si>
  <si>
    <t>instabook</t>
  </si>
  <si>
    <t>AmordeMama</t>
  </si>
  <si>
    <t>booknerdigans</t>
  </si>
  <si>
    <t>PeterRabbit</t>
  </si>
  <si>
    <t>bookishfeatures</t>
  </si>
  <si>
    <t>booknerd</t>
  </si>
  <si>
    <t>bookstagrammer</t>
  </si>
  <si>
    <t>bookish</t>
  </si>
  <si>
    <t>booksofinstagram</t>
  </si>
  <si>
    <t>bookblogger</t>
  </si>
  <si>
    <t>igreads</t>
  </si>
  <si>
    <t>bookgeek</t>
  </si>
  <si>
    <t>booklove</t>
  </si>
  <si>
    <t>Chocolix</t>
  </si>
  <si>
    <t>Filter name</t>
  </si>
  <si>
    <t>Here are the filters you use the most and their impact on the number of likes and comments you get.</t>
  </si>
</sst>
</file>

<file path=xl/styles.xml><?xml version="1.0" encoding="utf-8"?>
<styleSheet xmlns="http://schemas.openxmlformats.org/spreadsheetml/2006/main" xml:space="preserve">
  <numFmts count="2">
    <numFmt numFmtId="164" formatCode="0.000%"/>
    <numFmt numFmtId="165" formatCode="0.0%"/>
  </numFmts>
  <fonts count="2">
    <font>
      <b val="0"/>
      <i val="0"/>
      <strike val="0"/>
      <u val="none"/>
      <sz val="11"/>
      <color rgb="FF000000"/>
      <name val="Calibri"/>
    </font>
    <font>
      <b val="1"/>
      <i val="0"/>
      <strike val="0"/>
      <u val="none"/>
      <sz val="11"/>
      <color rgb="FFFFFFFF"/>
      <name val="Calibri"/>
    </font>
  </fonts>
  <fills count="4">
    <fill>
      <patternFill patternType="none"/>
    </fill>
    <fill>
      <patternFill patternType="gray125">
        <fgColor rgb="FFFFFFFF"/>
        <bgColor rgb="FF000000"/>
      </patternFill>
    </fill>
    <fill>
      <patternFill patternType="solid">
        <fgColor rgb="FF4BACC5"/>
        <bgColor rgb="FF000000"/>
      </patternFill>
    </fill>
    <fill>
      <patternFill patternType="solid">
        <fgColor rgb="FFFFFF00"/>
        <bgColor rgb="FFFFFF00"/>
      </patternFill>
    </fill>
  </fills>
  <borders count="1">
    <border/>
  </borders>
  <cellStyleXfs count="1">
    <xf numFmtId="0" fontId="0" fillId="0" borderId="0"/>
  </cellStyleXfs>
  <cellXfs count="7">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0" numFmtId="10" fillId="0" borderId="0" applyFont="0" applyNumberFormat="1" applyFill="0"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0" numFmtId="0" fillId="3" borderId="0" applyFont="0" applyNumberFormat="0" applyFill="1" applyBorder="0" applyAlignment="1">
      <alignment horizontal="general" vertical="center" textRotation="0" wrapText="true" shrinkToFit="false"/>
    </xf>
    <xf xfId="0" fontId="0" numFmtId="164" fillId="0" borderId="0" applyFont="0" applyNumberFormat="1" applyFill="0" applyBorder="0" applyAlignment="0">
      <alignment horizontal="general" vertical="bottom" textRotation="0" wrapText="false" shrinkToFit="false"/>
    </xf>
    <xf xfId="0" fontId="0" numFmtId="165" fillId="0" borderId="0" applyFont="0" applyNumberFormat="1"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drawings/_rels/drawing3.xml.rels><?xml version="1.0" encoding="UTF-8" standalone="yes"?>
<Relationships xmlns="http://schemas.openxmlformats.org/package/2006/relationships"><Relationship Id="rId1" Type="http://schemas.openxmlformats.org/officeDocument/2006/relationships/image" Target="../media/e91f295724653ae753956454c2b8f73f1.png"/><Relationship Id="rId2" Type="http://schemas.openxmlformats.org/officeDocument/2006/relationships/image" Target="../media/9d09f0a62a02d8d2f8cc7c058355508a2.png"/><Relationship Id="rId3" Type="http://schemas.openxmlformats.org/officeDocument/2006/relationships/image" Target="../media/030beac126c98e8bd68f385050232b4b3.png"/><Relationship Id="rId4" Type="http://schemas.openxmlformats.org/officeDocument/2006/relationships/image" Target="../media/58572b7d686cee10af02cf8e8d40bb544.png"/><Relationship Id="rId5" Type="http://schemas.openxmlformats.org/officeDocument/2006/relationships/image" Target="../media/674bbf273e43864ca8cca10f5b075fc95.png"/><Relationship Id="rId6" Type="http://schemas.openxmlformats.org/officeDocument/2006/relationships/image" Target="../media/3c18757b416dc18c4fa131c7bf9bc4466.png"/><Relationship Id="rId7" Type="http://schemas.openxmlformats.org/officeDocument/2006/relationships/image" Target="../media/2301a2bde69a94be7a393600cf1752a57.png"/><Relationship Id="rId8" Type="http://schemas.openxmlformats.org/officeDocument/2006/relationships/image" Target="../media/0c10e0d371bb6133ee96aa6a376f6e188.png"/><Relationship Id="rId9" Type="http://schemas.openxmlformats.org/officeDocument/2006/relationships/image" Target="../media/b165340ec13748b6e9bf06b12b55c3d49.png"/><Relationship Id="rId10" Type="http://schemas.openxmlformats.org/officeDocument/2006/relationships/image" Target="../media/c39a31018195e9478bdd1224d96c8c4410.png"/><Relationship Id="rId11" Type="http://schemas.openxmlformats.org/officeDocument/2006/relationships/image" Target="../media/888732e4624176a8cfb7bfb292c1481211.png"/><Relationship Id="rId12" Type="http://schemas.openxmlformats.org/officeDocument/2006/relationships/image" Target="../media/aeaf9de49e82098a249a8a5419b5184a12.png"/><Relationship Id="rId13" Type="http://schemas.openxmlformats.org/officeDocument/2006/relationships/image" Target="../media/772735e6223c11ec2f318d95d6c41fc613.png"/><Relationship Id="rId14" Type="http://schemas.openxmlformats.org/officeDocument/2006/relationships/image" Target="../media/f59e0b372437c137f4bd093c401ee0bf14.png"/><Relationship Id="rId15" Type="http://schemas.openxmlformats.org/officeDocument/2006/relationships/image" Target="../media/3aedfe7a4a22ad3847873c0e3601331115.png"/><Relationship Id="rId16" Type="http://schemas.openxmlformats.org/officeDocument/2006/relationships/image" Target="../media/cf7c395eab53d77088c662542c36dc8216.png"/><Relationship Id="rId17" Type="http://schemas.openxmlformats.org/officeDocument/2006/relationships/image" Target="../media/6089a5bf354cfeafbe33bb1b683c91aa17.png"/><Relationship Id="rId18" Type="http://schemas.openxmlformats.org/officeDocument/2006/relationships/image" Target="../media/735a64cb4d8428b01ca3d5ba1c47c16218.png"/><Relationship Id="rId19" Type="http://schemas.openxmlformats.org/officeDocument/2006/relationships/image" Target="../media/208feaa3bd5df5543e46636d25f375a519.png"/><Relationship Id="rId20" Type="http://schemas.openxmlformats.org/officeDocument/2006/relationships/image" Target="../media/512249b2b7cc65268188a49ab9c957f620.png"/><Relationship Id="rId21" Type="http://schemas.openxmlformats.org/officeDocument/2006/relationships/image" Target="../media/439a851f1066e608100960fca8eda84621.png"/><Relationship Id="rId22" Type="http://schemas.openxmlformats.org/officeDocument/2006/relationships/image" Target="../media/78a8b529af7a177d2a9a2523a01b4e3222.png"/><Relationship Id="rId23" Type="http://schemas.openxmlformats.org/officeDocument/2006/relationships/image" Target="../media/60f9537662da0eae075dd1b5025ecda823.png"/><Relationship Id="rId24" Type="http://schemas.openxmlformats.org/officeDocument/2006/relationships/image" Target="../media/7ac88056e7f7693690bb12fa46e2558f24.png"/><Relationship Id="rId25" Type="http://schemas.openxmlformats.org/officeDocument/2006/relationships/image" Target="../media/abb924d48498c30d62e54ac3465105e225.png"/><Relationship Id="rId26" Type="http://schemas.openxmlformats.org/officeDocument/2006/relationships/image" Target="../media/e574c73aeb5176544df1787c6e07b3ac26.png"/><Relationship Id="rId27" Type="http://schemas.openxmlformats.org/officeDocument/2006/relationships/image" Target="../media/d53f3f36705b4eaada1dbf3324838fb527.png"/><Relationship Id="rId28" Type="http://schemas.openxmlformats.org/officeDocument/2006/relationships/image" Target="../media/31b4d86dd865af8aa10ae4cb89a62c6e28.png"/><Relationship Id="rId29" Type="http://schemas.openxmlformats.org/officeDocument/2006/relationships/image" Target="../media/ee798ba0459f30f19f7b9da6ca9617cc29.png"/><Relationship Id="rId30" Type="http://schemas.openxmlformats.org/officeDocument/2006/relationships/image" Target="../media/54137378d61f9118b0ce830e35011a9130.png"/><Relationship Id="rId31" Type="http://schemas.openxmlformats.org/officeDocument/2006/relationships/image" Target="../media/822745e72516816a3e80fb2c4de4216831.png"/><Relationship Id="rId32" Type="http://schemas.openxmlformats.org/officeDocument/2006/relationships/image" Target="../media/a0e57a27268400207d2a6c9f384bdbec32.png"/><Relationship Id="rId33" Type="http://schemas.openxmlformats.org/officeDocument/2006/relationships/image" Target="../media/e421e77bafa0df5efa76127f43a953d633.png"/><Relationship Id="rId34" Type="http://schemas.openxmlformats.org/officeDocument/2006/relationships/image" Target="../media/902e92412324df4442cbe62aa105e02734.png"/><Relationship Id="rId35" Type="http://schemas.openxmlformats.org/officeDocument/2006/relationships/image" Target="../media/5f38260330900d598db132ac46bf9a5935.png"/><Relationship Id="rId36" Type="http://schemas.openxmlformats.org/officeDocument/2006/relationships/image" Target="../media/e53bb4f06e91a2acc046e19e41c95b2236.png"/><Relationship Id="rId37" Type="http://schemas.openxmlformats.org/officeDocument/2006/relationships/image" Target="../media/c966e36015725691a2e8c3bc68bb98ec37.png"/><Relationship Id="rId38" Type="http://schemas.openxmlformats.org/officeDocument/2006/relationships/image" Target="../media/7233d4621b8d5e65925a42a8885dadeb38.png"/><Relationship Id="rId39" Type="http://schemas.openxmlformats.org/officeDocument/2006/relationships/image" Target="../media/02160bc1189202756689b55469b7caa139.png"/><Relationship Id="rId40" Type="http://schemas.openxmlformats.org/officeDocument/2006/relationships/image" Target="../media/4e4fca5961ad386cf81b9436335fa81e40.png"/><Relationship Id="rId41" Type="http://schemas.openxmlformats.org/officeDocument/2006/relationships/image" Target="../media/79e0c9dc949b746839c52393ce092ed541.png"/><Relationship Id="rId42" Type="http://schemas.openxmlformats.org/officeDocument/2006/relationships/image" Target="../media/3c015dcc1b99f659ca28400d75138d2a42.png"/><Relationship Id="rId43" Type="http://schemas.openxmlformats.org/officeDocument/2006/relationships/image" Target="../media/50ab12f1d8c77267e6bce2edb649b34243.png"/><Relationship Id="rId44" Type="http://schemas.openxmlformats.org/officeDocument/2006/relationships/image" Target="../media/27c60b9f00f0415d6a34086dece94b6344.png"/><Relationship Id="rId45" Type="http://schemas.openxmlformats.org/officeDocument/2006/relationships/image" Target="../media/477d9fdf944138f574f88b70afa5d15545.png"/><Relationship Id="rId46" Type="http://schemas.openxmlformats.org/officeDocument/2006/relationships/image" Target="../media/8e9311a89e2664f41b606592f3264bd446.png"/><Relationship Id="rId47" Type="http://schemas.openxmlformats.org/officeDocument/2006/relationships/image" Target="../media/98e386339e58dbcda03ce8cbe4ddac4147.png"/><Relationship Id="rId48" Type="http://schemas.openxmlformats.org/officeDocument/2006/relationships/image" Target="../media/5b0f01243cd3aa20ad4678109274a50c48.png"/><Relationship Id="rId49" Type="http://schemas.openxmlformats.org/officeDocument/2006/relationships/image" Target="../media/f7f0d3df4690b78ef3a2d0bcc633d99549.png"/><Relationship Id="rId50" Type="http://schemas.openxmlformats.org/officeDocument/2006/relationships/image" Target="../media/d8cbac5464beba0bbc2695580296dfbb50.png"/><Relationship Id="rId51" Type="http://schemas.openxmlformats.org/officeDocument/2006/relationships/image" Target="../media/d1358636fb76a6e8b69ed52bdb329e9651.png"/><Relationship Id="rId52" Type="http://schemas.openxmlformats.org/officeDocument/2006/relationships/image" Target="../media/f17534ee5d697cdd08364db74a60354752.png"/><Relationship Id="rId53" Type="http://schemas.openxmlformats.org/officeDocument/2006/relationships/image" Target="../media/7abff5b24e1895465d2d0893a4943b3553.png"/><Relationship Id="rId54" Type="http://schemas.openxmlformats.org/officeDocument/2006/relationships/image" Target="../media/9d37fb72476596162d5ed20c4109630454.png"/><Relationship Id="rId55" Type="http://schemas.openxmlformats.org/officeDocument/2006/relationships/image" Target="../media/ef636b9e96412285aee78dadbaf0ecba55.png"/><Relationship Id="rId56" Type="http://schemas.openxmlformats.org/officeDocument/2006/relationships/image" Target="../media/c8e57330f6e6985ffd3eec0aab5b94e456.png"/><Relationship Id="rId57" Type="http://schemas.openxmlformats.org/officeDocument/2006/relationships/image" Target="../media/22c9e8bd9d3773500a753d52680eb95257.png"/><Relationship Id="rId58" Type="http://schemas.openxmlformats.org/officeDocument/2006/relationships/image" Target="../media/d6239087d4079e5e6a219e4f9e9ad21b58.png"/><Relationship Id="rId59" Type="http://schemas.openxmlformats.org/officeDocument/2006/relationships/image" Target="../media/11383377d480d21c3ae589b07dd9174d59.png"/><Relationship Id="rId60" Type="http://schemas.openxmlformats.org/officeDocument/2006/relationships/image" Target="../media/606134ec2b585982b855be4348cb1bbb60.png"/><Relationship Id="rId61" Type="http://schemas.openxmlformats.org/officeDocument/2006/relationships/image" Target="../media/e7e60213250ef3aecc62307e8a44ea4c61.png"/><Relationship Id="rId62" Type="http://schemas.openxmlformats.org/officeDocument/2006/relationships/image" Target="../media/38ac99cb165e2b2b3c00c5573973ade362.png"/><Relationship Id="rId63" Type="http://schemas.openxmlformats.org/officeDocument/2006/relationships/image" Target="../media/efc3e050c014726a82024b08914f16b663.png"/><Relationship Id="rId64" Type="http://schemas.openxmlformats.org/officeDocument/2006/relationships/image" Target="../media/5d540f7e306808f66d66a63000dac27064.png"/><Relationship Id="rId65" Type="http://schemas.openxmlformats.org/officeDocument/2006/relationships/image" Target="../media/718aa47c9193ef07115c80cb5e80cb5e65.png"/><Relationship Id="rId66" Type="http://schemas.openxmlformats.org/officeDocument/2006/relationships/image" Target="../media/12cd97c5d8d56557e329e294b25a23d266.png"/><Relationship Id="rId67" Type="http://schemas.openxmlformats.org/officeDocument/2006/relationships/image" Target="../media/b1dda84fa1bf55b5de4b7ff2161ac84567.png"/><Relationship Id="rId68" Type="http://schemas.openxmlformats.org/officeDocument/2006/relationships/image" Target="../media/198588b83ac4275c7382222bce77a7fc68.png"/><Relationship Id="rId69" Type="http://schemas.openxmlformats.org/officeDocument/2006/relationships/image" Target="../media/17dea56148bd3ddb5cd2044f63cf25b469.png"/><Relationship Id="rId70" Type="http://schemas.openxmlformats.org/officeDocument/2006/relationships/image" Target="../media/cd1724756b4d68bdbb1985467cd85abf70.png"/><Relationship Id="rId71" Type="http://schemas.openxmlformats.org/officeDocument/2006/relationships/image" Target="../media/383dd011989130d5cf6e550a892e1c2971.png"/><Relationship Id="rId72" Type="http://schemas.openxmlformats.org/officeDocument/2006/relationships/image" Target="../media/3e2cbf4ec04601f660d1fc6c21ce988f72.png"/><Relationship Id="rId73" Type="http://schemas.openxmlformats.org/officeDocument/2006/relationships/image" Target="../media/686d0103249bcf9c6977affa32c42fde73.png"/><Relationship Id="rId74" Type="http://schemas.openxmlformats.org/officeDocument/2006/relationships/image" Target="../media/19a40646890b7eb66da360e59065a9a074.png"/></Relationships>
</file>

<file path=xl/drawings/drawing3.xml><?xml version="1.0" encoding="utf-8"?>
<xdr:wsDr xmlns:xdr="http://schemas.openxmlformats.org/drawingml/2006/spreadsheetDrawing" xmlns:a="http://schemas.openxmlformats.org/drawingml/2006/main">
  <xdr:oneCellAnchor>
    <xdr:from>
      <xdr:col>1</xdr:col>
      <xdr:colOff>0</xdr:colOff>
      <xdr:row>2</xdr:row>
      <xdr:rowOff>0</xdr:rowOff>
    </xdr:from>
    <xdr:ext cx="714375" cy="714375"/>
    <xdr:pic>
      <xdr:nvPicPr>
        <xdr:cNvPr id="1" name="In-Memory image 3" descr="In-Memory image 3"/>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3</xdr:row>
      <xdr:rowOff>0</xdr:rowOff>
    </xdr:from>
    <xdr:ext cx="714375" cy="714375"/>
    <xdr:pic>
      <xdr:nvPicPr>
        <xdr:cNvPr id="2" name="In-Memory image 4" descr="In-Memory image 4"/>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1</xdr:col>
      <xdr:colOff>0</xdr:colOff>
      <xdr:row>4</xdr:row>
      <xdr:rowOff>0</xdr:rowOff>
    </xdr:from>
    <xdr:ext cx="714375" cy="714375"/>
    <xdr:pic>
      <xdr:nvPicPr>
        <xdr:cNvPr id="3" name="In-Memory image 5" descr="In-Memory image 5"/>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oneCellAnchor>
    <xdr:from>
      <xdr:col>1</xdr:col>
      <xdr:colOff>0</xdr:colOff>
      <xdr:row>5</xdr:row>
      <xdr:rowOff>0</xdr:rowOff>
    </xdr:from>
    <xdr:ext cx="714375" cy="714375"/>
    <xdr:pic>
      <xdr:nvPicPr>
        <xdr:cNvPr id="4" name="In-Memory image 6" descr="In-Memory image 6"/>
        <xdr:cNvPicPr>
          <a:picLocks noChangeAspect="1"/>
        </xdr:cNvPicPr>
      </xdr:nvPicPr>
      <xdr:blipFill>
        <a:blip xmlns:r="http://schemas.openxmlformats.org/officeDocument/2006/relationships" r:embed="rId4"/>
        <a:stretch>
          <a:fillRect/>
        </a:stretch>
      </xdr:blipFill>
      <xdr:spPr>
        <a:xfrm rot="0"/>
        <a:prstGeom prst="rect">
          <a:avLst/>
        </a:prstGeom>
      </xdr:spPr>
    </xdr:pic>
    <xdr:clientData/>
  </xdr:oneCellAnchor>
  <xdr:oneCellAnchor>
    <xdr:from>
      <xdr:col>1</xdr:col>
      <xdr:colOff>0</xdr:colOff>
      <xdr:row>6</xdr:row>
      <xdr:rowOff>0</xdr:rowOff>
    </xdr:from>
    <xdr:ext cx="714375" cy="714375"/>
    <xdr:pic>
      <xdr:nvPicPr>
        <xdr:cNvPr id="5" name="In-Memory image 7" descr="In-Memory image 7"/>
        <xdr:cNvPicPr>
          <a:picLocks noChangeAspect="1"/>
        </xdr:cNvPicPr>
      </xdr:nvPicPr>
      <xdr:blipFill>
        <a:blip xmlns:r="http://schemas.openxmlformats.org/officeDocument/2006/relationships" r:embed="rId5"/>
        <a:stretch>
          <a:fillRect/>
        </a:stretch>
      </xdr:blipFill>
      <xdr:spPr>
        <a:xfrm rot="0"/>
        <a:prstGeom prst="rect">
          <a:avLst/>
        </a:prstGeom>
      </xdr:spPr>
    </xdr:pic>
    <xdr:clientData/>
  </xdr:oneCellAnchor>
  <xdr:oneCellAnchor>
    <xdr:from>
      <xdr:col>1</xdr:col>
      <xdr:colOff>0</xdr:colOff>
      <xdr:row>7</xdr:row>
      <xdr:rowOff>0</xdr:rowOff>
    </xdr:from>
    <xdr:ext cx="714375" cy="714375"/>
    <xdr:pic>
      <xdr:nvPicPr>
        <xdr:cNvPr id="6" name="In-Memory image 8" descr="In-Memory image 8"/>
        <xdr:cNvPicPr>
          <a:picLocks noChangeAspect="1"/>
        </xdr:cNvPicPr>
      </xdr:nvPicPr>
      <xdr:blipFill>
        <a:blip xmlns:r="http://schemas.openxmlformats.org/officeDocument/2006/relationships" r:embed="rId6"/>
        <a:stretch>
          <a:fillRect/>
        </a:stretch>
      </xdr:blipFill>
      <xdr:spPr>
        <a:xfrm rot="0"/>
        <a:prstGeom prst="rect">
          <a:avLst/>
        </a:prstGeom>
      </xdr:spPr>
    </xdr:pic>
    <xdr:clientData/>
  </xdr:oneCellAnchor>
  <xdr:oneCellAnchor>
    <xdr:from>
      <xdr:col>1</xdr:col>
      <xdr:colOff>0</xdr:colOff>
      <xdr:row>8</xdr:row>
      <xdr:rowOff>0</xdr:rowOff>
    </xdr:from>
    <xdr:ext cx="714375" cy="714375"/>
    <xdr:pic>
      <xdr:nvPicPr>
        <xdr:cNvPr id="7" name="In-Memory image 9" descr="In-Memory image 9"/>
        <xdr:cNvPicPr>
          <a:picLocks noChangeAspect="1"/>
        </xdr:cNvPicPr>
      </xdr:nvPicPr>
      <xdr:blipFill>
        <a:blip xmlns:r="http://schemas.openxmlformats.org/officeDocument/2006/relationships" r:embed="rId7"/>
        <a:stretch>
          <a:fillRect/>
        </a:stretch>
      </xdr:blipFill>
      <xdr:spPr>
        <a:xfrm rot="0"/>
        <a:prstGeom prst="rect">
          <a:avLst/>
        </a:prstGeom>
      </xdr:spPr>
    </xdr:pic>
    <xdr:clientData/>
  </xdr:oneCellAnchor>
  <xdr:oneCellAnchor>
    <xdr:from>
      <xdr:col>1</xdr:col>
      <xdr:colOff>0</xdr:colOff>
      <xdr:row>9</xdr:row>
      <xdr:rowOff>0</xdr:rowOff>
    </xdr:from>
    <xdr:ext cx="714375" cy="714375"/>
    <xdr:pic>
      <xdr:nvPicPr>
        <xdr:cNvPr id="8" name="In-Memory image 10" descr="In-Memory image 10"/>
        <xdr:cNvPicPr>
          <a:picLocks noChangeAspect="1"/>
        </xdr:cNvPicPr>
      </xdr:nvPicPr>
      <xdr:blipFill>
        <a:blip xmlns:r="http://schemas.openxmlformats.org/officeDocument/2006/relationships" r:embed="rId8"/>
        <a:stretch>
          <a:fillRect/>
        </a:stretch>
      </xdr:blipFill>
      <xdr:spPr>
        <a:xfrm rot="0"/>
        <a:prstGeom prst="rect">
          <a:avLst/>
        </a:prstGeom>
      </xdr:spPr>
    </xdr:pic>
    <xdr:clientData/>
  </xdr:oneCellAnchor>
  <xdr:oneCellAnchor>
    <xdr:from>
      <xdr:col>1</xdr:col>
      <xdr:colOff>0</xdr:colOff>
      <xdr:row>10</xdr:row>
      <xdr:rowOff>0</xdr:rowOff>
    </xdr:from>
    <xdr:ext cx="714375" cy="714375"/>
    <xdr:pic>
      <xdr:nvPicPr>
        <xdr:cNvPr id="9" name="In-Memory image 11" descr="In-Memory image 11"/>
        <xdr:cNvPicPr>
          <a:picLocks noChangeAspect="1"/>
        </xdr:cNvPicPr>
      </xdr:nvPicPr>
      <xdr:blipFill>
        <a:blip xmlns:r="http://schemas.openxmlformats.org/officeDocument/2006/relationships" r:embed="rId9"/>
        <a:stretch>
          <a:fillRect/>
        </a:stretch>
      </xdr:blipFill>
      <xdr:spPr>
        <a:xfrm rot="0"/>
        <a:prstGeom prst="rect">
          <a:avLst/>
        </a:prstGeom>
      </xdr:spPr>
    </xdr:pic>
    <xdr:clientData/>
  </xdr:oneCellAnchor>
  <xdr:oneCellAnchor>
    <xdr:from>
      <xdr:col>1</xdr:col>
      <xdr:colOff>0</xdr:colOff>
      <xdr:row>11</xdr:row>
      <xdr:rowOff>0</xdr:rowOff>
    </xdr:from>
    <xdr:ext cx="714375" cy="714375"/>
    <xdr:pic>
      <xdr:nvPicPr>
        <xdr:cNvPr id="10" name="In-Memory image 12" descr="In-Memory image 12"/>
        <xdr:cNvPicPr>
          <a:picLocks noChangeAspect="1"/>
        </xdr:cNvPicPr>
      </xdr:nvPicPr>
      <xdr:blipFill>
        <a:blip xmlns:r="http://schemas.openxmlformats.org/officeDocument/2006/relationships" r:embed="rId10"/>
        <a:stretch>
          <a:fillRect/>
        </a:stretch>
      </xdr:blipFill>
      <xdr:spPr>
        <a:xfrm rot="0"/>
        <a:prstGeom prst="rect">
          <a:avLst/>
        </a:prstGeom>
      </xdr:spPr>
    </xdr:pic>
    <xdr:clientData/>
  </xdr:oneCellAnchor>
  <xdr:oneCellAnchor>
    <xdr:from>
      <xdr:col>1</xdr:col>
      <xdr:colOff>0</xdr:colOff>
      <xdr:row>12</xdr:row>
      <xdr:rowOff>0</xdr:rowOff>
    </xdr:from>
    <xdr:ext cx="714375" cy="714375"/>
    <xdr:pic>
      <xdr:nvPicPr>
        <xdr:cNvPr id="11" name="In-Memory image 13" descr="In-Memory image 13"/>
        <xdr:cNvPicPr>
          <a:picLocks noChangeAspect="1"/>
        </xdr:cNvPicPr>
      </xdr:nvPicPr>
      <xdr:blipFill>
        <a:blip xmlns:r="http://schemas.openxmlformats.org/officeDocument/2006/relationships" r:embed="rId11"/>
        <a:stretch>
          <a:fillRect/>
        </a:stretch>
      </xdr:blipFill>
      <xdr:spPr>
        <a:xfrm rot="0"/>
        <a:prstGeom prst="rect">
          <a:avLst/>
        </a:prstGeom>
      </xdr:spPr>
    </xdr:pic>
    <xdr:clientData/>
  </xdr:oneCellAnchor>
  <xdr:oneCellAnchor>
    <xdr:from>
      <xdr:col>1</xdr:col>
      <xdr:colOff>0</xdr:colOff>
      <xdr:row>13</xdr:row>
      <xdr:rowOff>0</xdr:rowOff>
    </xdr:from>
    <xdr:ext cx="714375" cy="714375"/>
    <xdr:pic>
      <xdr:nvPicPr>
        <xdr:cNvPr id="12" name="In-Memory image 14" descr="In-Memory image 14"/>
        <xdr:cNvPicPr>
          <a:picLocks noChangeAspect="1"/>
        </xdr:cNvPicPr>
      </xdr:nvPicPr>
      <xdr:blipFill>
        <a:blip xmlns:r="http://schemas.openxmlformats.org/officeDocument/2006/relationships" r:embed="rId12"/>
        <a:stretch>
          <a:fillRect/>
        </a:stretch>
      </xdr:blipFill>
      <xdr:spPr>
        <a:xfrm rot="0"/>
        <a:prstGeom prst="rect">
          <a:avLst/>
        </a:prstGeom>
      </xdr:spPr>
    </xdr:pic>
    <xdr:clientData/>
  </xdr:oneCellAnchor>
  <xdr:oneCellAnchor>
    <xdr:from>
      <xdr:col>1</xdr:col>
      <xdr:colOff>0</xdr:colOff>
      <xdr:row>14</xdr:row>
      <xdr:rowOff>0</xdr:rowOff>
    </xdr:from>
    <xdr:ext cx="714375" cy="714375"/>
    <xdr:pic>
      <xdr:nvPicPr>
        <xdr:cNvPr id="13" name="In-Memory image 15" descr="In-Memory image 15"/>
        <xdr:cNvPicPr>
          <a:picLocks noChangeAspect="1"/>
        </xdr:cNvPicPr>
      </xdr:nvPicPr>
      <xdr:blipFill>
        <a:blip xmlns:r="http://schemas.openxmlformats.org/officeDocument/2006/relationships" r:embed="rId13"/>
        <a:stretch>
          <a:fillRect/>
        </a:stretch>
      </xdr:blipFill>
      <xdr:spPr>
        <a:xfrm rot="0"/>
        <a:prstGeom prst="rect">
          <a:avLst/>
        </a:prstGeom>
      </xdr:spPr>
    </xdr:pic>
    <xdr:clientData/>
  </xdr:oneCellAnchor>
  <xdr:oneCellAnchor>
    <xdr:from>
      <xdr:col>1</xdr:col>
      <xdr:colOff>0</xdr:colOff>
      <xdr:row>15</xdr:row>
      <xdr:rowOff>0</xdr:rowOff>
    </xdr:from>
    <xdr:ext cx="714375" cy="714375"/>
    <xdr:pic>
      <xdr:nvPicPr>
        <xdr:cNvPr id="14" name="In-Memory image 16" descr="In-Memory image 16"/>
        <xdr:cNvPicPr>
          <a:picLocks noChangeAspect="1"/>
        </xdr:cNvPicPr>
      </xdr:nvPicPr>
      <xdr:blipFill>
        <a:blip xmlns:r="http://schemas.openxmlformats.org/officeDocument/2006/relationships" r:embed="rId14"/>
        <a:stretch>
          <a:fillRect/>
        </a:stretch>
      </xdr:blipFill>
      <xdr:spPr>
        <a:xfrm rot="0"/>
        <a:prstGeom prst="rect">
          <a:avLst/>
        </a:prstGeom>
      </xdr:spPr>
    </xdr:pic>
    <xdr:clientData/>
  </xdr:oneCellAnchor>
  <xdr:oneCellAnchor>
    <xdr:from>
      <xdr:col>1</xdr:col>
      <xdr:colOff>0</xdr:colOff>
      <xdr:row>16</xdr:row>
      <xdr:rowOff>0</xdr:rowOff>
    </xdr:from>
    <xdr:ext cx="714375" cy="714375"/>
    <xdr:pic>
      <xdr:nvPicPr>
        <xdr:cNvPr id="15" name="In-Memory image 17" descr="In-Memory image 17"/>
        <xdr:cNvPicPr>
          <a:picLocks noChangeAspect="1"/>
        </xdr:cNvPicPr>
      </xdr:nvPicPr>
      <xdr:blipFill>
        <a:blip xmlns:r="http://schemas.openxmlformats.org/officeDocument/2006/relationships" r:embed="rId15"/>
        <a:stretch>
          <a:fillRect/>
        </a:stretch>
      </xdr:blipFill>
      <xdr:spPr>
        <a:xfrm rot="0"/>
        <a:prstGeom prst="rect">
          <a:avLst/>
        </a:prstGeom>
      </xdr:spPr>
    </xdr:pic>
    <xdr:clientData/>
  </xdr:oneCellAnchor>
  <xdr:oneCellAnchor>
    <xdr:from>
      <xdr:col>1</xdr:col>
      <xdr:colOff>0</xdr:colOff>
      <xdr:row>17</xdr:row>
      <xdr:rowOff>0</xdr:rowOff>
    </xdr:from>
    <xdr:ext cx="714375" cy="714375"/>
    <xdr:pic>
      <xdr:nvPicPr>
        <xdr:cNvPr id="16" name="In-Memory image 18" descr="In-Memory image 18"/>
        <xdr:cNvPicPr>
          <a:picLocks noChangeAspect="1"/>
        </xdr:cNvPicPr>
      </xdr:nvPicPr>
      <xdr:blipFill>
        <a:blip xmlns:r="http://schemas.openxmlformats.org/officeDocument/2006/relationships" r:embed="rId16"/>
        <a:stretch>
          <a:fillRect/>
        </a:stretch>
      </xdr:blipFill>
      <xdr:spPr>
        <a:xfrm rot="0"/>
        <a:prstGeom prst="rect">
          <a:avLst/>
        </a:prstGeom>
      </xdr:spPr>
    </xdr:pic>
    <xdr:clientData/>
  </xdr:oneCellAnchor>
  <xdr:oneCellAnchor>
    <xdr:from>
      <xdr:col>1</xdr:col>
      <xdr:colOff>0</xdr:colOff>
      <xdr:row>18</xdr:row>
      <xdr:rowOff>0</xdr:rowOff>
    </xdr:from>
    <xdr:ext cx="714375" cy="714375"/>
    <xdr:pic>
      <xdr:nvPicPr>
        <xdr:cNvPr id="17" name="In-Memory image 19" descr="In-Memory image 19"/>
        <xdr:cNvPicPr>
          <a:picLocks noChangeAspect="1"/>
        </xdr:cNvPicPr>
      </xdr:nvPicPr>
      <xdr:blipFill>
        <a:blip xmlns:r="http://schemas.openxmlformats.org/officeDocument/2006/relationships" r:embed="rId17"/>
        <a:stretch>
          <a:fillRect/>
        </a:stretch>
      </xdr:blipFill>
      <xdr:spPr>
        <a:xfrm rot="0"/>
        <a:prstGeom prst="rect">
          <a:avLst/>
        </a:prstGeom>
      </xdr:spPr>
    </xdr:pic>
    <xdr:clientData/>
  </xdr:oneCellAnchor>
  <xdr:oneCellAnchor>
    <xdr:from>
      <xdr:col>1</xdr:col>
      <xdr:colOff>0</xdr:colOff>
      <xdr:row>19</xdr:row>
      <xdr:rowOff>0</xdr:rowOff>
    </xdr:from>
    <xdr:ext cx="714375" cy="714375"/>
    <xdr:pic>
      <xdr:nvPicPr>
        <xdr:cNvPr id="18" name="In-Memory image 20" descr="In-Memory image 20"/>
        <xdr:cNvPicPr>
          <a:picLocks noChangeAspect="1"/>
        </xdr:cNvPicPr>
      </xdr:nvPicPr>
      <xdr:blipFill>
        <a:blip xmlns:r="http://schemas.openxmlformats.org/officeDocument/2006/relationships" r:embed="rId18"/>
        <a:stretch>
          <a:fillRect/>
        </a:stretch>
      </xdr:blipFill>
      <xdr:spPr>
        <a:xfrm rot="0"/>
        <a:prstGeom prst="rect">
          <a:avLst/>
        </a:prstGeom>
      </xdr:spPr>
    </xdr:pic>
    <xdr:clientData/>
  </xdr:oneCellAnchor>
  <xdr:oneCellAnchor>
    <xdr:from>
      <xdr:col>1</xdr:col>
      <xdr:colOff>0</xdr:colOff>
      <xdr:row>20</xdr:row>
      <xdr:rowOff>0</xdr:rowOff>
    </xdr:from>
    <xdr:ext cx="714375" cy="714375"/>
    <xdr:pic>
      <xdr:nvPicPr>
        <xdr:cNvPr id="19" name="In-Memory image 21" descr="In-Memory image 21"/>
        <xdr:cNvPicPr>
          <a:picLocks noChangeAspect="1"/>
        </xdr:cNvPicPr>
      </xdr:nvPicPr>
      <xdr:blipFill>
        <a:blip xmlns:r="http://schemas.openxmlformats.org/officeDocument/2006/relationships" r:embed="rId19"/>
        <a:stretch>
          <a:fillRect/>
        </a:stretch>
      </xdr:blipFill>
      <xdr:spPr>
        <a:xfrm rot="0"/>
        <a:prstGeom prst="rect">
          <a:avLst/>
        </a:prstGeom>
      </xdr:spPr>
    </xdr:pic>
    <xdr:clientData/>
  </xdr:oneCellAnchor>
  <xdr:oneCellAnchor>
    <xdr:from>
      <xdr:col>1</xdr:col>
      <xdr:colOff>0</xdr:colOff>
      <xdr:row>21</xdr:row>
      <xdr:rowOff>0</xdr:rowOff>
    </xdr:from>
    <xdr:ext cx="714375" cy="714375"/>
    <xdr:pic>
      <xdr:nvPicPr>
        <xdr:cNvPr id="20" name="In-Memory image 22" descr="In-Memory image 22"/>
        <xdr:cNvPicPr>
          <a:picLocks noChangeAspect="1"/>
        </xdr:cNvPicPr>
      </xdr:nvPicPr>
      <xdr:blipFill>
        <a:blip xmlns:r="http://schemas.openxmlformats.org/officeDocument/2006/relationships" r:embed="rId20"/>
        <a:stretch>
          <a:fillRect/>
        </a:stretch>
      </xdr:blipFill>
      <xdr:spPr>
        <a:xfrm rot="0"/>
        <a:prstGeom prst="rect">
          <a:avLst/>
        </a:prstGeom>
      </xdr:spPr>
    </xdr:pic>
    <xdr:clientData/>
  </xdr:oneCellAnchor>
  <xdr:oneCellAnchor>
    <xdr:from>
      <xdr:col>1</xdr:col>
      <xdr:colOff>0</xdr:colOff>
      <xdr:row>22</xdr:row>
      <xdr:rowOff>0</xdr:rowOff>
    </xdr:from>
    <xdr:ext cx="714375" cy="714375"/>
    <xdr:pic>
      <xdr:nvPicPr>
        <xdr:cNvPr id="21" name="In-Memory image 23" descr="In-Memory image 23"/>
        <xdr:cNvPicPr>
          <a:picLocks noChangeAspect="1"/>
        </xdr:cNvPicPr>
      </xdr:nvPicPr>
      <xdr:blipFill>
        <a:blip xmlns:r="http://schemas.openxmlformats.org/officeDocument/2006/relationships" r:embed="rId21"/>
        <a:stretch>
          <a:fillRect/>
        </a:stretch>
      </xdr:blipFill>
      <xdr:spPr>
        <a:xfrm rot="0"/>
        <a:prstGeom prst="rect">
          <a:avLst/>
        </a:prstGeom>
      </xdr:spPr>
    </xdr:pic>
    <xdr:clientData/>
  </xdr:oneCellAnchor>
  <xdr:oneCellAnchor>
    <xdr:from>
      <xdr:col>1</xdr:col>
      <xdr:colOff>0</xdr:colOff>
      <xdr:row>23</xdr:row>
      <xdr:rowOff>0</xdr:rowOff>
    </xdr:from>
    <xdr:ext cx="714375" cy="714375"/>
    <xdr:pic>
      <xdr:nvPicPr>
        <xdr:cNvPr id="22" name="In-Memory image 24" descr="In-Memory image 24"/>
        <xdr:cNvPicPr>
          <a:picLocks noChangeAspect="1"/>
        </xdr:cNvPicPr>
      </xdr:nvPicPr>
      <xdr:blipFill>
        <a:blip xmlns:r="http://schemas.openxmlformats.org/officeDocument/2006/relationships" r:embed="rId22"/>
        <a:stretch>
          <a:fillRect/>
        </a:stretch>
      </xdr:blipFill>
      <xdr:spPr>
        <a:xfrm rot="0"/>
        <a:prstGeom prst="rect">
          <a:avLst/>
        </a:prstGeom>
      </xdr:spPr>
    </xdr:pic>
    <xdr:clientData/>
  </xdr:oneCellAnchor>
  <xdr:oneCellAnchor>
    <xdr:from>
      <xdr:col>1</xdr:col>
      <xdr:colOff>0</xdr:colOff>
      <xdr:row>24</xdr:row>
      <xdr:rowOff>0</xdr:rowOff>
    </xdr:from>
    <xdr:ext cx="714375" cy="714375"/>
    <xdr:pic>
      <xdr:nvPicPr>
        <xdr:cNvPr id="23" name="In-Memory image 25" descr="In-Memory image 25"/>
        <xdr:cNvPicPr>
          <a:picLocks noChangeAspect="1"/>
        </xdr:cNvPicPr>
      </xdr:nvPicPr>
      <xdr:blipFill>
        <a:blip xmlns:r="http://schemas.openxmlformats.org/officeDocument/2006/relationships" r:embed="rId23"/>
        <a:stretch>
          <a:fillRect/>
        </a:stretch>
      </xdr:blipFill>
      <xdr:spPr>
        <a:xfrm rot="0"/>
        <a:prstGeom prst="rect">
          <a:avLst/>
        </a:prstGeom>
      </xdr:spPr>
    </xdr:pic>
    <xdr:clientData/>
  </xdr:oneCellAnchor>
  <xdr:oneCellAnchor>
    <xdr:from>
      <xdr:col>1</xdr:col>
      <xdr:colOff>0</xdr:colOff>
      <xdr:row>25</xdr:row>
      <xdr:rowOff>0</xdr:rowOff>
    </xdr:from>
    <xdr:ext cx="714375" cy="714375"/>
    <xdr:pic>
      <xdr:nvPicPr>
        <xdr:cNvPr id="24" name="In-Memory image 26" descr="In-Memory image 26"/>
        <xdr:cNvPicPr>
          <a:picLocks noChangeAspect="1"/>
        </xdr:cNvPicPr>
      </xdr:nvPicPr>
      <xdr:blipFill>
        <a:blip xmlns:r="http://schemas.openxmlformats.org/officeDocument/2006/relationships" r:embed="rId24"/>
        <a:stretch>
          <a:fillRect/>
        </a:stretch>
      </xdr:blipFill>
      <xdr:spPr>
        <a:xfrm rot="0"/>
        <a:prstGeom prst="rect">
          <a:avLst/>
        </a:prstGeom>
      </xdr:spPr>
    </xdr:pic>
    <xdr:clientData/>
  </xdr:oneCellAnchor>
  <xdr:oneCellAnchor>
    <xdr:from>
      <xdr:col>1</xdr:col>
      <xdr:colOff>0</xdr:colOff>
      <xdr:row>26</xdr:row>
      <xdr:rowOff>0</xdr:rowOff>
    </xdr:from>
    <xdr:ext cx="714375" cy="714375"/>
    <xdr:pic>
      <xdr:nvPicPr>
        <xdr:cNvPr id="25" name="In-Memory image 27" descr="In-Memory image 27"/>
        <xdr:cNvPicPr>
          <a:picLocks noChangeAspect="1"/>
        </xdr:cNvPicPr>
      </xdr:nvPicPr>
      <xdr:blipFill>
        <a:blip xmlns:r="http://schemas.openxmlformats.org/officeDocument/2006/relationships" r:embed="rId25"/>
        <a:stretch>
          <a:fillRect/>
        </a:stretch>
      </xdr:blipFill>
      <xdr:spPr>
        <a:xfrm rot="0"/>
        <a:prstGeom prst="rect">
          <a:avLst/>
        </a:prstGeom>
      </xdr:spPr>
    </xdr:pic>
    <xdr:clientData/>
  </xdr:oneCellAnchor>
  <xdr:oneCellAnchor>
    <xdr:from>
      <xdr:col>1</xdr:col>
      <xdr:colOff>0</xdr:colOff>
      <xdr:row>27</xdr:row>
      <xdr:rowOff>0</xdr:rowOff>
    </xdr:from>
    <xdr:ext cx="714375" cy="714375"/>
    <xdr:pic>
      <xdr:nvPicPr>
        <xdr:cNvPr id="26" name="In-Memory image 28" descr="In-Memory image 28"/>
        <xdr:cNvPicPr>
          <a:picLocks noChangeAspect="1"/>
        </xdr:cNvPicPr>
      </xdr:nvPicPr>
      <xdr:blipFill>
        <a:blip xmlns:r="http://schemas.openxmlformats.org/officeDocument/2006/relationships" r:embed="rId26"/>
        <a:stretch>
          <a:fillRect/>
        </a:stretch>
      </xdr:blipFill>
      <xdr:spPr>
        <a:xfrm rot="0"/>
        <a:prstGeom prst="rect">
          <a:avLst/>
        </a:prstGeom>
      </xdr:spPr>
    </xdr:pic>
    <xdr:clientData/>
  </xdr:oneCellAnchor>
  <xdr:oneCellAnchor>
    <xdr:from>
      <xdr:col>1</xdr:col>
      <xdr:colOff>0</xdr:colOff>
      <xdr:row>28</xdr:row>
      <xdr:rowOff>0</xdr:rowOff>
    </xdr:from>
    <xdr:ext cx="714375" cy="714375"/>
    <xdr:pic>
      <xdr:nvPicPr>
        <xdr:cNvPr id="27" name="In-Memory image 29" descr="In-Memory image 29"/>
        <xdr:cNvPicPr>
          <a:picLocks noChangeAspect="1"/>
        </xdr:cNvPicPr>
      </xdr:nvPicPr>
      <xdr:blipFill>
        <a:blip xmlns:r="http://schemas.openxmlformats.org/officeDocument/2006/relationships" r:embed="rId27"/>
        <a:stretch>
          <a:fillRect/>
        </a:stretch>
      </xdr:blipFill>
      <xdr:spPr>
        <a:xfrm rot="0"/>
        <a:prstGeom prst="rect">
          <a:avLst/>
        </a:prstGeom>
      </xdr:spPr>
    </xdr:pic>
    <xdr:clientData/>
  </xdr:oneCellAnchor>
  <xdr:oneCellAnchor>
    <xdr:from>
      <xdr:col>1</xdr:col>
      <xdr:colOff>0</xdr:colOff>
      <xdr:row>29</xdr:row>
      <xdr:rowOff>0</xdr:rowOff>
    </xdr:from>
    <xdr:ext cx="714375" cy="714375"/>
    <xdr:pic>
      <xdr:nvPicPr>
        <xdr:cNvPr id="28" name="In-Memory image 30" descr="In-Memory image 30"/>
        <xdr:cNvPicPr>
          <a:picLocks noChangeAspect="1"/>
        </xdr:cNvPicPr>
      </xdr:nvPicPr>
      <xdr:blipFill>
        <a:blip xmlns:r="http://schemas.openxmlformats.org/officeDocument/2006/relationships" r:embed="rId28"/>
        <a:stretch>
          <a:fillRect/>
        </a:stretch>
      </xdr:blipFill>
      <xdr:spPr>
        <a:xfrm rot="0"/>
        <a:prstGeom prst="rect">
          <a:avLst/>
        </a:prstGeom>
      </xdr:spPr>
    </xdr:pic>
    <xdr:clientData/>
  </xdr:oneCellAnchor>
  <xdr:oneCellAnchor>
    <xdr:from>
      <xdr:col>1</xdr:col>
      <xdr:colOff>0</xdr:colOff>
      <xdr:row>30</xdr:row>
      <xdr:rowOff>0</xdr:rowOff>
    </xdr:from>
    <xdr:ext cx="714375" cy="714375"/>
    <xdr:pic>
      <xdr:nvPicPr>
        <xdr:cNvPr id="29" name="In-Memory image 31" descr="In-Memory image 31"/>
        <xdr:cNvPicPr>
          <a:picLocks noChangeAspect="1"/>
        </xdr:cNvPicPr>
      </xdr:nvPicPr>
      <xdr:blipFill>
        <a:blip xmlns:r="http://schemas.openxmlformats.org/officeDocument/2006/relationships" r:embed="rId29"/>
        <a:stretch>
          <a:fillRect/>
        </a:stretch>
      </xdr:blipFill>
      <xdr:spPr>
        <a:xfrm rot="0"/>
        <a:prstGeom prst="rect">
          <a:avLst/>
        </a:prstGeom>
      </xdr:spPr>
    </xdr:pic>
    <xdr:clientData/>
  </xdr:oneCellAnchor>
  <xdr:oneCellAnchor>
    <xdr:from>
      <xdr:col>1</xdr:col>
      <xdr:colOff>0</xdr:colOff>
      <xdr:row>31</xdr:row>
      <xdr:rowOff>0</xdr:rowOff>
    </xdr:from>
    <xdr:ext cx="714375" cy="714375"/>
    <xdr:pic>
      <xdr:nvPicPr>
        <xdr:cNvPr id="30" name="In-Memory image 32" descr="In-Memory image 32"/>
        <xdr:cNvPicPr>
          <a:picLocks noChangeAspect="1"/>
        </xdr:cNvPicPr>
      </xdr:nvPicPr>
      <xdr:blipFill>
        <a:blip xmlns:r="http://schemas.openxmlformats.org/officeDocument/2006/relationships" r:embed="rId30"/>
        <a:stretch>
          <a:fillRect/>
        </a:stretch>
      </xdr:blipFill>
      <xdr:spPr>
        <a:xfrm rot="0"/>
        <a:prstGeom prst="rect">
          <a:avLst/>
        </a:prstGeom>
      </xdr:spPr>
    </xdr:pic>
    <xdr:clientData/>
  </xdr:oneCellAnchor>
  <xdr:oneCellAnchor>
    <xdr:from>
      <xdr:col>1</xdr:col>
      <xdr:colOff>0</xdr:colOff>
      <xdr:row>32</xdr:row>
      <xdr:rowOff>0</xdr:rowOff>
    </xdr:from>
    <xdr:ext cx="714375" cy="714375"/>
    <xdr:pic>
      <xdr:nvPicPr>
        <xdr:cNvPr id="31" name="In-Memory image 33" descr="In-Memory image 33"/>
        <xdr:cNvPicPr>
          <a:picLocks noChangeAspect="1"/>
        </xdr:cNvPicPr>
      </xdr:nvPicPr>
      <xdr:blipFill>
        <a:blip xmlns:r="http://schemas.openxmlformats.org/officeDocument/2006/relationships" r:embed="rId31"/>
        <a:stretch>
          <a:fillRect/>
        </a:stretch>
      </xdr:blipFill>
      <xdr:spPr>
        <a:xfrm rot="0"/>
        <a:prstGeom prst="rect">
          <a:avLst/>
        </a:prstGeom>
      </xdr:spPr>
    </xdr:pic>
    <xdr:clientData/>
  </xdr:oneCellAnchor>
  <xdr:oneCellAnchor>
    <xdr:from>
      <xdr:col>1</xdr:col>
      <xdr:colOff>0</xdr:colOff>
      <xdr:row>33</xdr:row>
      <xdr:rowOff>0</xdr:rowOff>
    </xdr:from>
    <xdr:ext cx="714375" cy="714375"/>
    <xdr:pic>
      <xdr:nvPicPr>
        <xdr:cNvPr id="32" name="In-Memory image 34" descr="In-Memory image 34"/>
        <xdr:cNvPicPr>
          <a:picLocks noChangeAspect="1"/>
        </xdr:cNvPicPr>
      </xdr:nvPicPr>
      <xdr:blipFill>
        <a:blip xmlns:r="http://schemas.openxmlformats.org/officeDocument/2006/relationships" r:embed="rId32"/>
        <a:stretch>
          <a:fillRect/>
        </a:stretch>
      </xdr:blipFill>
      <xdr:spPr>
        <a:xfrm rot="0"/>
        <a:prstGeom prst="rect">
          <a:avLst/>
        </a:prstGeom>
      </xdr:spPr>
    </xdr:pic>
    <xdr:clientData/>
  </xdr:oneCellAnchor>
  <xdr:oneCellAnchor>
    <xdr:from>
      <xdr:col>1</xdr:col>
      <xdr:colOff>0</xdr:colOff>
      <xdr:row>34</xdr:row>
      <xdr:rowOff>0</xdr:rowOff>
    </xdr:from>
    <xdr:ext cx="714375" cy="714375"/>
    <xdr:pic>
      <xdr:nvPicPr>
        <xdr:cNvPr id="33" name="In-Memory image 35" descr="In-Memory image 35"/>
        <xdr:cNvPicPr>
          <a:picLocks noChangeAspect="1"/>
        </xdr:cNvPicPr>
      </xdr:nvPicPr>
      <xdr:blipFill>
        <a:blip xmlns:r="http://schemas.openxmlformats.org/officeDocument/2006/relationships" r:embed="rId33"/>
        <a:stretch>
          <a:fillRect/>
        </a:stretch>
      </xdr:blipFill>
      <xdr:spPr>
        <a:xfrm rot="0"/>
        <a:prstGeom prst="rect">
          <a:avLst/>
        </a:prstGeom>
      </xdr:spPr>
    </xdr:pic>
    <xdr:clientData/>
  </xdr:oneCellAnchor>
  <xdr:oneCellAnchor>
    <xdr:from>
      <xdr:col>1</xdr:col>
      <xdr:colOff>0</xdr:colOff>
      <xdr:row>35</xdr:row>
      <xdr:rowOff>0</xdr:rowOff>
    </xdr:from>
    <xdr:ext cx="714375" cy="714375"/>
    <xdr:pic>
      <xdr:nvPicPr>
        <xdr:cNvPr id="34" name="In-Memory image 36" descr="In-Memory image 36"/>
        <xdr:cNvPicPr>
          <a:picLocks noChangeAspect="1"/>
        </xdr:cNvPicPr>
      </xdr:nvPicPr>
      <xdr:blipFill>
        <a:blip xmlns:r="http://schemas.openxmlformats.org/officeDocument/2006/relationships" r:embed="rId34"/>
        <a:stretch>
          <a:fillRect/>
        </a:stretch>
      </xdr:blipFill>
      <xdr:spPr>
        <a:xfrm rot="0"/>
        <a:prstGeom prst="rect">
          <a:avLst/>
        </a:prstGeom>
      </xdr:spPr>
    </xdr:pic>
    <xdr:clientData/>
  </xdr:oneCellAnchor>
  <xdr:oneCellAnchor>
    <xdr:from>
      <xdr:col>1</xdr:col>
      <xdr:colOff>0</xdr:colOff>
      <xdr:row>36</xdr:row>
      <xdr:rowOff>0</xdr:rowOff>
    </xdr:from>
    <xdr:ext cx="714375" cy="714375"/>
    <xdr:pic>
      <xdr:nvPicPr>
        <xdr:cNvPr id="35" name="In-Memory image 37" descr="In-Memory image 37"/>
        <xdr:cNvPicPr>
          <a:picLocks noChangeAspect="1"/>
        </xdr:cNvPicPr>
      </xdr:nvPicPr>
      <xdr:blipFill>
        <a:blip xmlns:r="http://schemas.openxmlformats.org/officeDocument/2006/relationships" r:embed="rId35"/>
        <a:stretch>
          <a:fillRect/>
        </a:stretch>
      </xdr:blipFill>
      <xdr:spPr>
        <a:xfrm rot="0"/>
        <a:prstGeom prst="rect">
          <a:avLst/>
        </a:prstGeom>
      </xdr:spPr>
    </xdr:pic>
    <xdr:clientData/>
  </xdr:oneCellAnchor>
  <xdr:oneCellAnchor>
    <xdr:from>
      <xdr:col>1</xdr:col>
      <xdr:colOff>0</xdr:colOff>
      <xdr:row>37</xdr:row>
      <xdr:rowOff>0</xdr:rowOff>
    </xdr:from>
    <xdr:ext cx="714375" cy="714375"/>
    <xdr:pic>
      <xdr:nvPicPr>
        <xdr:cNvPr id="36" name="In-Memory image 38" descr="In-Memory image 38"/>
        <xdr:cNvPicPr>
          <a:picLocks noChangeAspect="1"/>
        </xdr:cNvPicPr>
      </xdr:nvPicPr>
      <xdr:blipFill>
        <a:blip xmlns:r="http://schemas.openxmlformats.org/officeDocument/2006/relationships" r:embed="rId36"/>
        <a:stretch>
          <a:fillRect/>
        </a:stretch>
      </xdr:blipFill>
      <xdr:spPr>
        <a:xfrm rot="0"/>
        <a:prstGeom prst="rect">
          <a:avLst/>
        </a:prstGeom>
      </xdr:spPr>
    </xdr:pic>
    <xdr:clientData/>
  </xdr:oneCellAnchor>
  <xdr:oneCellAnchor>
    <xdr:from>
      <xdr:col>1</xdr:col>
      <xdr:colOff>0</xdr:colOff>
      <xdr:row>38</xdr:row>
      <xdr:rowOff>0</xdr:rowOff>
    </xdr:from>
    <xdr:ext cx="714375" cy="714375"/>
    <xdr:pic>
      <xdr:nvPicPr>
        <xdr:cNvPr id="37" name="In-Memory image 39" descr="In-Memory image 39"/>
        <xdr:cNvPicPr>
          <a:picLocks noChangeAspect="1"/>
        </xdr:cNvPicPr>
      </xdr:nvPicPr>
      <xdr:blipFill>
        <a:blip xmlns:r="http://schemas.openxmlformats.org/officeDocument/2006/relationships" r:embed="rId37"/>
        <a:stretch>
          <a:fillRect/>
        </a:stretch>
      </xdr:blipFill>
      <xdr:spPr>
        <a:xfrm rot="0"/>
        <a:prstGeom prst="rect">
          <a:avLst/>
        </a:prstGeom>
      </xdr:spPr>
    </xdr:pic>
    <xdr:clientData/>
  </xdr:oneCellAnchor>
  <xdr:oneCellAnchor>
    <xdr:from>
      <xdr:col>1</xdr:col>
      <xdr:colOff>0</xdr:colOff>
      <xdr:row>39</xdr:row>
      <xdr:rowOff>0</xdr:rowOff>
    </xdr:from>
    <xdr:ext cx="714375" cy="714375"/>
    <xdr:pic>
      <xdr:nvPicPr>
        <xdr:cNvPr id="38" name="In-Memory image 40" descr="In-Memory image 40"/>
        <xdr:cNvPicPr>
          <a:picLocks noChangeAspect="1"/>
        </xdr:cNvPicPr>
      </xdr:nvPicPr>
      <xdr:blipFill>
        <a:blip xmlns:r="http://schemas.openxmlformats.org/officeDocument/2006/relationships" r:embed="rId38"/>
        <a:stretch>
          <a:fillRect/>
        </a:stretch>
      </xdr:blipFill>
      <xdr:spPr>
        <a:xfrm rot="0"/>
        <a:prstGeom prst="rect">
          <a:avLst/>
        </a:prstGeom>
      </xdr:spPr>
    </xdr:pic>
    <xdr:clientData/>
  </xdr:oneCellAnchor>
  <xdr:oneCellAnchor>
    <xdr:from>
      <xdr:col>1</xdr:col>
      <xdr:colOff>0</xdr:colOff>
      <xdr:row>40</xdr:row>
      <xdr:rowOff>0</xdr:rowOff>
    </xdr:from>
    <xdr:ext cx="714375" cy="714375"/>
    <xdr:pic>
      <xdr:nvPicPr>
        <xdr:cNvPr id="39" name="In-Memory image 41" descr="In-Memory image 41"/>
        <xdr:cNvPicPr>
          <a:picLocks noChangeAspect="1"/>
        </xdr:cNvPicPr>
      </xdr:nvPicPr>
      <xdr:blipFill>
        <a:blip xmlns:r="http://schemas.openxmlformats.org/officeDocument/2006/relationships" r:embed="rId39"/>
        <a:stretch>
          <a:fillRect/>
        </a:stretch>
      </xdr:blipFill>
      <xdr:spPr>
        <a:xfrm rot="0"/>
        <a:prstGeom prst="rect">
          <a:avLst/>
        </a:prstGeom>
      </xdr:spPr>
    </xdr:pic>
    <xdr:clientData/>
  </xdr:oneCellAnchor>
  <xdr:oneCellAnchor>
    <xdr:from>
      <xdr:col>1</xdr:col>
      <xdr:colOff>0</xdr:colOff>
      <xdr:row>41</xdr:row>
      <xdr:rowOff>0</xdr:rowOff>
    </xdr:from>
    <xdr:ext cx="714375" cy="714375"/>
    <xdr:pic>
      <xdr:nvPicPr>
        <xdr:cNvPr id="40" name="In-Memory image 42" descr="In-Memory image 42"/>
        <xdr:cNvPicPr>
          <a:picLocks noChangeAspect="1"/>
        </xdr:cNvPicPr>
      </xdr:nvPicPr>
      <xdr:blipFill>
        <a:blip xmlns:r="http://schemas.openxmlformats.org/officeDocument/2006/relationships" r:embed="rId40"/>
        <a:stretch>
          <a:fillRect/>
        </a:stretch>
      </xdr:blipFill>
      <xdr:spPr>
        <a:xfrm rot="0"/>
        <a:prstGeom prst="rect">
          <a:avLst/>
        </a:prstGeom>
      </xdr:spPr>
    </xdr:pic>
    <xdr:clientData/>
  </xdr:oneCellAnchor>
  <xdr:oneCellAnchor>
    <xdr:from>
      <xdr:col>1</xdr:col>
      <xdr:colOff>0</xdr:colOff>
      <xdr:row>42</xdr:row>
      <xdr:rowOff>0</xdr:rowOff>
    </xdr:from>
    <xdr:ext cx="714375" cy="714375"/>
    <xdr:pic>
      <xdr:nvPicPr>
        <xdr:cNvPr id="41" name="In-Memory image 43" descr="In-Memory image 43"/>
        <xdr:cNvPicPr>
          <a:picLocks noChangeAspect="1"/>
        </xdr:cNvPicPr>
      </xdr:nvPicPr>
      <xdr:blipFill>
        <a:blip xmlns:r="http://schemas.openxmlformats.org/officeDocument/2006/relationships" r:embed="rId41"/>
        <a:stretch>
          <a:fillRect/>
        </a:stretch>
      </xdr:blipFill>
      <xdr:spPr>
        <a:xfrm rot="0"/>
        <a:prstGeom prst="rect">
          <a:avLst/>
        </a:prstGeom>
      </xdr:spPr>
    </xdr:pic>
    <xdr:clientData/>
  </xdr:oneCellAnchor>
  <xdr:oneCellAnchor>
    <xdr:from>
      <xdr:col>1</xdr:col>
      <xdr:colOff>0</xdr:colOff>
      <xdr:row>43</xdr:row>
      <xdr:rowOff>0</xdr:rowOff>
    </xdr:from>
    <xdr:ext cx="714375" cy="714375"/>
    <xdr:pic>
      <xdr:nvPicPr>
        <xdr:cNvPr id="42" name="In-Memory image 44" descr="In-Memory image 44"/>
        <xdr:cNvPicPr>
          <a:picLocks noChangeAspect="1"/>
        </xdr:cNvPicPr>
      </xdr:nvPicPr>
      <xdr:blipFill>
        <a:blip xmlns:r="http://schemas.openxmlformats.org/officeDocument/2006/relationships" r:embed="rId42"/>
        <a:stretch>
          <a:fillRect/>
        </a:stretch>
      </xdr:blipFill>
      <xdr:spPr>
        <a:xfrm rot="0"/>
        <a:prstGeom prst="rect">
          <a:avLst/>
        </a:prstGeom>
      </xdr:spPr>
    </xdr:pic>
    <xdr:clientData/>
  </xdr:oneCellAnchor>
  <xdr:oneCellAnchor>
    <xdr:from>
      <xdr:col>1</xdr:col>
      <xdr:colOff>0</xdr:colOff>
      <xdr:row>44</xdr:row>
      <xdr:rowOff>0</xdr:rowOff>
    </xdr:from>
    <xdr:ext cx="714375" cy="714375"/>
    <xdr:pic>
      <xdr:nvPicPr>
        <xdr:cNvPr id="43" name="In-Memory image 45" descr="In-Memory image 45"/>
        <xdr:cNvPicPr>
          <a:picLocks noChangeAspect="1"/>
        </xdr:cNvPicPr>
      </xdr:nvPicPr>
      <xdr:blipFill>
        <a:blip xmlns:r="http://schemas.openxmlformats.org/officeDocument/2006/relationships" r:embed="rId43"/>
        <a:stretch>
          <a:fillRect/>
        </a:stretch>
      </xdr:blipFill>
      <xdr:spPr>
        <a:xfrm rot="0"/>
        <a:prstGeom prst="rect">
          <a:avLst/>
        </a:prstGeom>
      </xdr:spPr>
    </xdr:pic>
    <xdr:clientData/>
  </xdr:oneCellAnchor>
  <xdr:oneCellAnchor>
    <xdr:from>
      <xdr:col>1</xdr:col>
      <xdr:colOff>0</xdr:colOff>
      <xdr:row>45</xdr:row>
      <xdr:rowOff>0</xdr:rowOff>
    </xdr:from>
    <xdr:ext cx="714375" cy="714375"/>
    <xdr:pic>
      <xdr:nvPicPr>
        <xdr:cNvPr id="44" name="In-Memory image 46" descr="In-Memory image 46"/>
        <xdr:cNvPicPr>
          <a:picLocks noChangeAspect="1"/>
        </xdr:cNvPicPr>
      </xdr:nvPicPr>
      <xdr:blipFill>
        <a:blip xmlns:r="http://schemas.openxmlformats.org/officeDocument/2006/relationships" r:embed="rId44"/>
        <a:stretch>
          <a:fillRect/>
        </a:stretch>
      </xdr:blipFill>
      <xdr:spPr>
        <a:xfrm rot="0"/>
        <a:prstGeom prst="rect">
          <a:avLst/>
        </a:prstGeom>
      </xdr:spPr>
    </xdr:pic>
    <xdr:clientData/>
  </xdr:oneCellAnchor>
  <xdr:oneCellAnchor>
    <xdr:from>
      <xdr:col>1</xdr:col>
      <xdr:colOff>0</xdr:colOff>
      <xdr:row>46</xdr:row>
      <xdr:rowOff>0</xdr:rowOff>
    </xdr:from>
    <xdr:ext cx="714375" cy="714375"/>
    <xdr:pic>
      <xdr:nvPicPr>
        <xdr:cNvPr id="45" name="In-Memory image 47" descr="In-Memory image 47"/>
        <xdr:cNvPicPr>
          <a:picLocks noChangeAspect="1"/>
        </xdr:cNvPicPr>
      </xdr:nvPicPr>
      <xdr:blipFill>
        <a:blip xmlns:r="http://schemas.openxmlformats.org/officeDocument/2006/relationships" r:embed="rId45"/>
        <a:stretch>
          <a:fillRect/>
        </a:stretch>
      </xdr:blipFill>
      <xdr:spPr>
        <a:xfrm rot="0"/>
        <a:prstGeom prst="rect">
          <a:avLst/>
        </a:prstGeom>
      </xdr:spPr>
    </xdr:pic>
    <xdr:clientData/>
  </xdr:oneCellAnchor>
  <xdr:oneCellAnchor>
    <xdr:from>
      <xdr:col>1</xdr:col>
      <xdr:colOff>0</xdr:colOff>
      <xdr:row>47</xdr:row>
      <xdr:rowOff>0</xdr:rowOff>
    </xdr:from>
    <xdr:ext cx="714375" cy="714375"/>
    <xdr:pic>
      <xdr:nvPicPr>
        <xdr:cNvPr id="46" name="In-Memory image 48" descr="In-Memory image 48"/>
        <xdr:cNvPicPr>
          <a:picLocks noChangeAspect="1"/>
        </xdr:cNvPicPr>
      </xdr:nvPicPr>
      <xdr:blipFill>
        <a:blip xmlns:r="http://schemas.openxmlformats.org/officeDocument/2006/relationships" r:embed="rId46"/>
        <a:stretch>
          <a:fillRect/>
        </a:stretch>
      </xdr:blipFill>
      <xdr:spPr>
        <a:xfrm rot="0"/>
        <a:prstGeom prst="rect">
          <a:avLst/>
        </a:prstGeom>
      </xdr:spPr>
    </xdr:pic>
    <xdr:clientData/>
  </xdr:oneCellAnchor>
  <xdr:oneCellAnchor>
    <xdr:from>
      <xdr:col>1</xdr:col>
      <xdr:colOff>0</xdr:colOff>
      <xdr:row>48</xdr:row>
      <xdr:rowOff>0</xdr:rowOff>
    </xdr:from>
    <xdr:ext cx="714375" cy="714375"/>
    <xdr:pic>
      <xdr:nvPicPr>
        <xdr:cNvPr id="47" name="In-Memory image 49" descr="In-Memory image 49"/>
        <xdr:cNvPicPr>
          <a:picLocks noChangeAspect="1"/>
        </xdr:cNvPicPr>
      </xdr:nvPicPr>
      <xdr:blipFill>
        <a:blip xmlns:r="http://schemas.openxmlformats.org/officeDocument/2006/relationships" r:embed="rId47"/>
        <a:stretch>
          <a:fillRect/>
        </a:stretch>
      </xdr:blipFill>
      <xdr:spPr>
        <a:xfrm rot="0"/>
        <a:prstGeom prst="rect">
          <a:avLst/>
        </a:prstGeom>
      </xdr:spPr>
    </xdr:pic>
    <xdr:clientData/>
  </xdr:oneCellAnchor>
  <xdr:oneCellAnchor>
    <xdr:from>
      <xdr:col>1</xdr:col>
      <xdr:colOff>0</xdr:colOff>
      <xdr:row>49</xdr:row>
      <xdr:rowOff>0</xdr:rowOff>
    </xdr:from>
    <xdr:ext cx="714375" cy="714375"/>
    <xdr:pic>
      <xdr:nvPicPr>
        <xdr:cNvPr id="48" name="In-Memory image 50" descr="In-Memory image 50"/>
        <xdr:cNvPicPr>
          <a:picLocks noChangeAspect="1"/>
        </xdr:cNvPicPr>
      </xdr:nvPicPr>
      <xdr:blipFill>
        <a:blip xmlns:r="http://schemas.openxmlformats.org/officeDocument/2006/relationships" r:embed="rId48"/>
        <a:stretch>
          <a:fillRect/>
        </a:stretch>
      </xdr:blipFill>
      <xdr:spPr>
        <a:xfrm rot="0"/>
        <a:prstGeom prst="rect">
          <a:avLst/>
        </a:prstGeom>
      </xdr:spPr>
    </xdr:pic>
    <xdr:clientData/>
  </xdr:oneCellAnchor>
  <xdr:oneCellAnchor>
    <xdr:from>
      <xdr:col>1</xdr:col>
      <xdr:colOff>0</xdr:colOff>
      <xdr:row>50</xdr:row>
      <xdr:rowOff>0</xdr:rowOff>
    </xdr:from>
    <xdr:ext cx="714375" cy="714375"/>
    <xdr:pic>
      <xdr:nvPicPr>
        <xdr:cNvPr id="49" name="In-Memory image 51" descr="In-Memory image 51"/>
        <xdr:cNvPicPr>
          <a:picLocks noChangeAspect="1"/>
        </xdr:cNvPicPr>
      </xdr:nvPicPr>
      <xdr:blipFill>
        <a:blip xmlns:r="http://schemas.openxmlformats.org/officeDocument/2006/relationships" r:embed="rId49"/>
        <a:stretch>
          <a:fillRect/>
        </a:stretch>
      </xdr:blipFill>
      <xdr:spPr>
        <a:xfrm rot="0"/>
        <a:prstGeom prst="rect">
          <a:avLst/>
        </a:prstGeom>
      </xdr:spPr>
    </xdr:pic>
    <xdr:clientData/>
  </xdr:oneCellAnchor>
  <xdr:oneCellAnchor>
    <xdr:from>
      <xdr:col>1</xdr:col>
      <xdr:colOff>0</xdr:colOff>
      <xdr:row>51</xdr:row>
      <xdr:rowOff>0</xdr:rowOff>
    </xdr:from>
    <xdr:ext cx="714375" cy="714375"/>
    <xdr:pic>
      <xdr:nvPicPr>
        <xdr:cNvPr id="50" name="In-Memory image 52" descr="In-Memory image 52"/>
        <xdr:cNvPicPr>
          <a:picLocks noChangeAspect="1"/>
        </xdr:cNvPicPr>
      </xdr:nvPicPr>
      <xdr:blipFill>
        <a:blip xmlns:r="http://schemas.openxmlformats.org/officeDocument/2006/relationships" r:embed="rId50"/>
        <a:stretch>
          <a:fillRect/>
        </a:stretch>
      </xdr:blipFill>
      <xdr:spPr>
        <a:xfrm rot="0"/>
        <a:prstGeom prst="rect">
          <a:avLst/>
        </a:prstGeom>
      </xdr:spPr>
    </xdr:pic>
    <xdr:clientData/>
  </xdr:oneCellAnchor>
  <xdr:oneCellAnchor>
    <xdr:from>
      <xdr:col>1</xdr:col>
      <xdr:colOff>0</xdr:colOff>
      <xdr:row>52</xdr:row>
      <xdr:rowOff>0</xdr:rowOff>
    </xdr:from>
    <xdr:ext cx="714375" cy="714375"/>
    <xdr:pic>
      <xdr:nvPicPr>
        <xdr:cNvPr id="51" name="In-Memory image 53" descr="In-Memory image 53"/>
        <xdr:cNvPicPr>
          <a:picLocks noChangeAspect="1"/>
        </xdr:cNvPicPr>
      </xdr:nvPicPr>
      <xdr:blipFill>
        <a:blip xmlns:r="http://schemas.openxmlformats.org/officeDocument/2006/relationships" r:embed="rId51"/>
        <a:stretch>
          <a:fillRect/>
        </a:stretch>
      </xdr:blipFill>
      <xdr:spPr>
        <a:xfrm rot="0"/>
        <a:prstGeom prst="rect">
          <a:avLst/>
        </a:prstGeom>
      </xdr:spPr>
    </xdr:pic>
    <xdr:clientData/>
  </xdr:oneCellAnchor>
  <xdr:oneCellAnchor>
    <xdr:from>
      <xdr:col>1</xdr:col>
      <xdr:colOff>0</xdr:colOff>
      <xdr:row>53</xdr:row>
      <xdr:rowOff>0</xdr:rowOff>
    </xdr:from>
    <xdr:ext cx="714375" cy="714375"/>
    <xdr:pic>
      <xdr:nvPicPr>
        <xdr:cNvPr id="52" name="In-Memory image 54" descr="In-Memory image 54"/>
        <xdr:cNvPicPr>
          <a:picLocks noChangeAspect="1"/>
        </xdr:cNvPicPr>
      </xdr:nvPicPr>
      <xdr:blipFill>
        <a:blip xmlns:r="http://schemas.openxmlformats.org/officeDocument/2006/relationships" r:embed="rId52"/>
        <a:stretch>
          <a:fillRect/>
        </a:stretch>
      </xdr:blipFill>
      <xdr:spPr>
        <a:xfrm rot="0"/>
        <a:prstGeom prst="rect">
          <a:avLst/>
        </a:prstGeom>
      </xdr:spPr>
    </xdr:pic>
    <xdr:clientData/>
  </xdr:oneCellAnchor>
  <xdr:oneCellAnchor>
    <xdr:from>
      <xdr:col>1</xdr:col>
      <xdr:colOff>0</xdr:colOff>
      <xdr:row>54</xdr:row>
      <xdr:rowOff>0</xdr:rowOff>
    </xdr:from>
    <xdr:ext cx="714375" cy="714375"/>
    <xdr:pic>
      <xdr:nvPicPr>
        <xdr:cNvPr id="53" name="In-Memory image 55" descr="In-Memory image 55"/>
        <xdr:cNvPicPr>
          <a:picLocks noChangeAspect="1"/>
        </xdr:cNvPicPr>
      </xdr:nvPicPr>
      <xdr:blipFill>
        <a:blip xmlns:r="http://schemas.openxmlformats.org/officeDocument/2006/relationships" r:embed="rId53"/>
        <a:stretch>
          <a:fillRect/>
        </a:stretch>
      </xdr:blipFill>
      <xdr:spPr>
        <a:xfrm rot="0"/>
        <a:prstGeom prst="rect">
          <a:avLst/>
        </a:prstGeom>
      </xdr:spPr>
    </xdr:pic>
    <xdr:clientData/>
  </xdr:oneCellAnchor>
  <xdr:oneCellAnchor>
    <xdr:from>
      <xdr:col>1</xdr:col>
      <xdr:colOff>0</xdr:colOff>
      <xdr:row>55</xdr:row>
      <xdr:rowOff>0</xdr:rowOff>
    </xdr:from>
    <xdr:ext cx="714375" cy="714375"/>
    <xdr:pic>
      <xdr:nvPicPr>
        <xdr:cNvPr id="54" name="In-Memory image 56" descr="In-Memory image 56"/>
        <xdr:cNvPicPr>
          <a:picLocks noChangeAspect="1"/>
        </xdr:cNvPicPr>
      </xdr:nvPicPr>
      <xdr:blipFill>
        <a:blip xmlns:r="http://schemas.openxmlformats.org/officeDocument/2006/relationships" r:embed="rId54"/>
        <a:stretch>
          <a:fillRect/>
        </a:stretch>
      </xdr:blipFill>
      <xdr:spPr>
        <a:xfrm rot="0"/>
        <a:prstGeom prst="rect">
          <a:avLst/>
        </a:prstGeom>
      </xdr:spPr>
    </xdr:pic>
    <xdr:clientData/>
  </xdr:oneCellAnchor>
  <xdr:oneCellAnchor>
    <xdr:from>
      <xdr:col>1</xdr:col>
      <xdr:colOff>0</xdr:colOff>
      <xdr:row>56</xdr:row>
      <xdr:rowOff>0</xdr:rowOff>
    </xdr:from>
    <xdr:ext cx="714375" cy="714375"/>
    <xdr:pic>
      <xdr:nvPicPr>
        <xdr:cNvPr id="55" name="In-Memory image 57" descr="In-Memory image 57"/>
        <xdr:cNvPicPr>
          <a:picLocks noChangeAspect="1"/>
        </xdr:cNvPicPr>
      </xdr:nvPicPr>
      <xdr:blipFill>
        <a:blip xmlns:r="http://schemas.openxmlformats.org/officeDocument/2006/relationships" r:embed="rId55"/>
        <a:stretch>
          <a:fillRect/>
        </a:stretch>
      </xdr:blipFill>
      <xdr:spPr>
        <a:xfrm rot="0"/>
        <a:prstGeom prst="rect">
          <a:avLst/>
        </a:prstGeom>
      </xdr:spPr>
    </xdr:pic>
    <xdr:clientData/>
  </xdr:oneCellAnchor>
  <xdr:oneCellAnchor>
    <xdr:from>
      <xdr:col>1</xdr:col>
      <xdr:colOff>0</xdr:colOff>
      <xdr:row>57</xdr:row>
      <xdr:rowOff>0</xdr:rowOff>
    </xdr:from>
    <xdr:ext cx="714375" cy="714375"/>
    <xdr:pic>
      <xdr:nvPicPr>
        <xdr:cNvPr id="56" name="In-Memory image 58" descr="In-Memory image 58"/>
        <xdr:cNvPicPr>
          <a:picLocks noChangeAspect="1"/>
        </xdr:cNvPicPr>
      </xdr:nvPicPr>
      <xdr:blipFill>
        <a:blip xmlns:r="http://schemas.openxmlformats.org/officeDocument/2006/relationships" r:embed="rId56"/>
        <a:stretch>
          <a:fillRect/>
        </a:stretch>
      </xdr:blipFill>
      <xdr:spPr>
        <a:xfrm rot="0"/>
        <a:prstGeom prst="rect">
          <a:avLst/>
        </a:prstGeom>
      </xdr:spPr>
    </xdr:pic>
    <xdr:clientData/>
  </xdr:oneCellAnchor>
  <xdr:oneCellAnchor>
    <xdr:from>
      <xdr:col>1</xdr:col>
      <xdr:colOff>0</xdr:colOff>
      <xdr:row>58</xdr:row>
      <xdr:rowOff>0</xdr:rowOff>
    </xdr:from>
    <xdr:ext cx="714375" cy="714375"/>
    <xdr:pic>
      <xdr:nvPicPr>
        <xdr:cNvPr id="57" name="In-Memory image 59" descr="In-Memory image 59"/>
        <xdr:cNvPicPr>
          <a:picLocks noChangeAspect="1"/>
        </xdr:cNvPicPr>
      </xdr:nvPicPr>
      <xdr:blipFill>
        <a:blip xmlns:r="http://schemas.openxmlformats.org/officeDocument/2006/relationships" r:embed="rId57"/>
        <a:stretch>
          <a:fillRect/>
        </a:stretch>
      </xdr:blipFill>
      <xdr:spPr>
        <a:xfrm rot="0"/>
        <a:prstGeom prst="rect">
          <a:avLst/>
        </a:prstGeom>
      </xdr:spPr>
    </xdr:pic>
    <xdr:clientData/>
  </xdr:oneCellAnchor>
  <xdr:oneCellAnchor>
    <xdr:from>
      <xdr:col>1</xdr:col>
      <xdr:colOff>0</xdr:colOff>
      <xdr:row>59</xdr:row>
      <xdr:rowOff>0</xdr:rowOff>
    </xdr:from>
    <xdr:ext cx="714375" cy="714375"/>
    <xdr:pic>
      <xdr:nvPicPr>
        <xdr:cNvPr id="58" name="In-Memory image 60" descr="In-Memory image 60"/>
        <xdr:cNvPicPr>
          <a:picLocks noChangeAspect="1"/>
        </xdr:cNvPicPr>
      </xdr:nvPicPr>
      <xdr:blipFill>
        <a:blip xmlns:r="http://schemas.openxmlformats.org/officeDocument/2006/relationships" r:embed="rId58"/>
        <a:stretch>
          <a:fillRect/>
        </a:stretch>
      </xdr:blipFill>
      <xdr:spPr>
        <a:xfrm rot="0"/>
        <a:prstGeom prst="rect">
          <a:avLst/>
        </a:prstGeom>
      </xdr:spPr>
    </xdr:pic>
    <xdr:clientData/>
  </xdr:oneCellAnchor>
  <xdr:oneCellAnchor>
    <xdr:from>
      <xdr:col>1</xdr:col>
      <xdr:colOff>0</xdr:colOff>
      <xdr:row>60</xdr:row>
      <xdr:rowOff>0</xdr:rowOff>
    </xdr:from>
    <xdr:ext cx="714375" cy="714375"/>
    <xdr:pic>
      <xdr:nvPicPr>
        <xdr:cNvPr id="59" name="In-Memory image 61" descr="In-Memory image 61"/>
        <xdr:cNvPicPr>
          <a:picLocks noChangeAspect="1"/>
        </xdr:cNvPicPr>
      </xdr:nvPicPr>
      <xdr:blipFill>
        <a:blip xmlns:r="http://schemas.openxmlformats.org/officeDocument/2006/relationships" r:embed="rId59"/>
        <a:stretch>
          <a:fillRect/>
        </a:stretch>
      </xdr:blipFill>
      <xdr:spPr>
        <a:xfrm rot="0"/>
        <a:prstGeom prst="rect">
          <a:avLst/>
        </a:prstGeom>
      </xdr:spPr>
    </xdr:pic>
    <xdr:clientData/>
  </xdr:oneCellAnchor>
  <xdr:oneCellAnchor>
    <xdr:from>
      <xdr:col>1</xdr:col>
      <xdr:colOff>0</xdr:colOff>
      <xdr:row>61</xdr:row>
      <xdr:rowOff>0</xdr:rowOff>
    </xdr:from>
    <xdr:ext cx="714375" cy="714375"/>
    <xdr:pic>
      <xdr:nvPicPr>
        <xdr:cNvPr id="60" name="In-Memory image 62" descr="In-Memory image 62"/>
        <xdr:cNvPicPr>
          <a:picLocks noChangeAspect="1"/>
        </xdr:cNvPicPr>
      </xdr:nvPicPr>
      <xdr:blipFill>
        <a:blip xmlns:r="http://schemas.openxmlformats.org/officeDocument/2006/relationships" r:embed="rId60"/>
        <a:stretch>
          <a:fillRect/>
        </a:stretch>
      </xdr:blipFill>
      <xdr:spPr>
        <a:xfrm rot="0"/>
        <a:prstGeom prst="rect">
          <a:avLst/>
        </a:prstGeom>
      </xdr:spPr>
    </xdr:pic>
    <xdr:clientData/>
  </xdr:oneCellAnchor>
  <xdr:oneCellAnchor>
    <xdr:from>
      <xdr:col>1</xdr:col>
      <xdr:colOff>0</xdr:colOff>
      <xdr:row>62</xdr:row>
      <xdr:rowOff>0</xdr:rowOff>
    </xdr:from>
    <xdr:ext cx="714375" cy="714375"/>
    <xdr:pic>
      <xdr:nvPicPr>
        <xdr:cNvPr id="61" name="In-Memory image 63" descr="In-Memory image 63"/>
        <xdr:cNvPicPr>
          <a:picLocks noChangeAspect="1"/>
        </xdr:cNvPicPr>
      </xdr:nvPicPr>
      <xdr:blipFill>
        <a:blip xmlns:r="http://schemas.openxmlformats.org/officeDocument/2006/relationships" r:embed="rId61"/>
        <a:stretch>
          <a:fillRect/>
        </a:stretch>
      </xdr:blipFill>
      <xdr:spPr>
        <a:xfrm rot="0"/>
        <a:prstGeom prst="rect">
          <a:avLst/>
        </a:prstGeom>
      </xdr:spPr>
    </xdr:pic>
    <xdr:clientData/>
  </xdr:oneCellAnchor>
  <xdr:oneCellAnchor>
    <xdr:from>
      <xdr:col>1</xdr:col>
      <xdr:colOff>0</xdr:colOff>
      <xdr:row>63</xdr:row>
      <xdr:rowOff>0</xdr:rowOff>
    </xdr:from>
    <xdr:ext cx="714375" cy="714375"/>
    <xdr:pic>
      <xdr:nvPicPr>
        <xdr:cNvPr id="62" name="In-Memory image 64" descr="In-Memory image 64"/>
        <xdr:cNvPicPr>
          <a:picLocks noChangeAspect="1"/>
        </xdr:cNvPicPr>
      </xdr:nvPicPr>
      <xdr:blipFill>
        <a:blip xmlns:r="http://schemas.openxmlformats.org/officeDocument/2006/relationships" r:embed="rId62"/>
        <a:stretch>
          <a:fillRect/>
        </a:stretch>
      </xdr:blipFill>
      <xdr:spPr>
        <a:xfrm rot="0"/>
        <a:prstGeom prst="rect">
          <a:avLst/>
        </a:prstGeom>
      </xdr:spPr>
    </xdr:pic>
    <xdr:clientData/>
  </xdr:oneCellAnchor>
  <xdr:oneCellAnchor>
    <xdr:from>
      <xdr:col>1</xdr:col>
      <xdr:colOff>0</xdr:colOff>
      <xdr:row>64</xdr:row>
      <xdr:rowOff>0</xdr:rowOff>
    </xdr:from>
    <xdr:ext cx="714375" cy="714375"/>
    <xdr:pic>
      <xdr:nvPicPr>
        <xdr:cNvPr id="63" name="In-Memory image 65" descr="In-Memory image 65"/>
        <xdr:cNvPicPr>
          <a:picLocks noChangeAspect="1"/>
        </xdr:cNvPicPr>
      </xdr:nvPicPr>
      <xdr:blipFill>
        <a:blip xmlns:r="http://schemas.openxmlformats.org/officeDocument/2006/relationships" r:embed="rId63"/>
        <a:stretch>
          <a:fillRect/>
        </a:stretch>
      </xdr:blipFill>
      <xdr:spPr>
        <a:xfrm rot="0"/>
        <a:prstGeom prst="rect">
          <a:avLst/>
        </a:prstGeom>
      </xdr:spPr>
    </xdr:pic>
    <xdr:clientData/>
  </xdr:oneCellAnchor>
  <xdr:oneCellAnchor>
    <xdr:from>
      <xdr:col>1</xdr:col>
      <xdr:colOff>0</xdr:colOff>
      <xdr:row>65</xdr:row>
      <xdr:rowOff>0</xdr:rowOff>
    </xdr:from>
    <xdr:ext cx="714375" cy="714375"/>
    <xdr:pic>
      <xdr:nvPicPr>
        <xdr:cNvPr id="64" name="In-Memory image 66" descr="In-Memory image 66"/>
        <xdr:cNvPicPr>
          <a:picLocks noChangeAspect="1"/>
        </xdr:cNvPicPr>
      </xdr:nvPicPr>
      <xdr:blipFill>
        <a:blip xmlns:r="http://schemas.openxmlformats.org/officeDocument/2006/relationships" r:embed="rId64"/>
        <a:stretch>
          <a:fillRect/>
        </a:stretch>
      </xdr:blipFill>
      <xdr:spPr>
        <a:xfrm rot="0"/>
        <a:prstGeom prst="rect">
          <a:avLst/>
        </a:prstGeom>
      </xdr:spPr>
    </xdr:pic>
    <xdr:clientData/>
  </xdr:oneCellAnchor>
  <xdr:oneCellAnchor>
    <xdr:from>
      <xdr:col>1</xdr:col>
      <xdr:colOff>0</xdr:colOff>
      <xdr:row>66</xdr:row>
      <xdr:rowOff>0</xdr:rowOff>
    </xdr:from>
    <xdr:ext cx="714375" cy="714375"/>
    <xdr:pic>
      <xdr:nvPicPr>
        <xdr:cNvPr id="65" name="In-Memory image 67" descr="In-Memory image 67"/>
        <xdr:cNvPicPr>
          <a:picLocks noChangeAspect="1"/>
        </xdr:cNvPicPr>
      </xdr:nvPicPr>
      <xdr:blipFill>
        <a:blip xmlns:r="http://schemas.openxmlformats.org/officeDocument/2006/relationships" r:embed="rId65"/>
        <a:stretch>
          <a:fillRect/>
        </a:stretch>
      </xdr:blipFill>
      <xdr:spPr>
        <a:xfrm rot="0"/>
        <a:prstGeom prst="rect">
          <a:avLst/>
        </a:prstGeom>
      </xdr:spPr>
    </xdr:pic>
    <xdr:clientData/>
  </xdr:oneCellAnchor>
  <xdr:oneCellAnchor>
    <xdr:from>
      <xdr:col>1</xdr:col>
      <xdr:colOff>0</xdr:colOff>
      <xdr:row>67</xdr:row>
      <xdr:rowOff>0</xdr:rowOff>
    </xdr:from>
    <xdr:ext cx="714375" cy="714375"/>
    <xdr:pic>
      <xdr:nvPicPr>
        <xdr:cNvPr id="66" name="In-Memory image 68" descr="In-Memory image 68"/>
        <xdr:cNvPicPr>
          <a:picLocks noChangeAspect="1"/>
        </xdr:cNvPicPr>
      </xdr:nvPicPr>
      <xdr:blipFill>
        <a:blip xmlns:r="http://schemas.openxmlformats.org/officeDocument/2006/relationships" r:embed="rId66"/>
        <a:stretch>
          <a:fillRect/>
        </a:stretch>
      </xdr:blipFill>
      <xdr:spPr>
        <a:xfrm rot="0"/>
        <a:prstGeom prst="rect">
          <a:avLst/>
        </a:prstGeom>
      </xdr:spPr>
    </xdr:pic>
    <xdr:clientData/>
  </xdr:oneCellAnchor>
  <xdr:oneCellAnchor>
    <xdr:from>
      <xdr:col>1</xdr:col>
      <xdr:colOff>0</xdr:colOff>
      <xdr:row>68</xdr:row>
      <xdr:rowOff>0</xdr:rowOff>
    </xdr:from>
    <xdr:ext cx="714375" cy="714375"/>
    <xdr:pic>
      <xdr:nvPicPr>
        <xdr:cNvPr id="67" name="In-Memory image 69" descr="In-Memory image 69"/>
        <xdr:cNvPicPr>
          <a:picLocks noChangeAspect="1"/>
        </xdr:cNvPicPr>
      </xdr:nvPicPr>
      <xdr:blipFill>
        <a:blip xmlns:r="http://schemas.openxmlformats.org/officeDocument/2006/relationships" r:embed="rId67"/>
        <a:stretch>
          <a:fillRect/>
        </a:stretch>
      </xdr:blipFill>
      <xdr:spPr>
        <a:xfrm rot="0"/>
        <a:prstGeom prst="rect">
          <a:avLst/>
        </a:prstGeom>
      </xdr:spPr>
    </xdr:pic>
    <xdr:clientData/>
  </xdr:oneCellAnchor>
  <xdr:oneCellAnchor>
    <xdr:from>
      <xdr:col>1</xdr:col>
      <xdr:colOff>0</xdr:colOff>
      <xdr:row>69</xdr:row>
      <xdr:rowOff>0</xdr:rowOff>
    </xdr:from>
    <xdr:ext cx="714375" cy="714375"/>
    <xdr:pic>
      <xdr:nvPicPr>
        <xdr:cNvPr id="68" name="In-Memory image 70" descr="In-Memory image 70"/>
        <xdr:cNvPicPr>
          <a:picLocks noChangeAspect="1"/>
        </xdr:cNvPicPr>
      </xdr:nvPicPr>
      <xdr:blipFill>
        <a:blip xmlns:r="http://schemas.openxmlformats.org/officeDocument/2006/relationships" r:embed="rId68"/>
        <a:stretch>
          <a:fillRect/>
        </a:stretch>
      </xdr:blipFill>
      <xdr:spPr>
        <a:xfrm rot="0"/>
        <a:prstGeom prst="rect">
          <a:avLst/>
        </a:prstGeom>
      </xdr:spPr>
    </xdr:pic>
    <xdr:clientData/>
  </xdr:oneCellAnchor>
  <xdr:oneCellAnchor>
    <xdr:from>
      <xdr:col>1</xdr:col>
      <xdr:colOff>0</xdr:colOff>
      <xdr:row>70</xdr:row>
      <xdr:rowOff>0</xdr:rowOff>
    </xdr:from>
    <xdr:ext cx="714375" cy="714375"/>
    <xdr:pic>
      <xdr:nvPicPr>
        <xdr:cNvPr id="69" name="In-Memory image 71" descr="In-Memory image 71"/>
        <xdr:cNvPicPr>
          <a:picLocks noChangeAspect="1"/>
        </xdr:cNvPicPr>
      </xdr:nvPicPr>
      <xdr:blipFill>
        <a:blip xmlns:r="http://schemas.openxmlformats.org/officeDocument/2006/relationships" r:embed="rId69"/>
        <a:stretch>
          <a:fillRect/>
        </a:stretch>
      </xdr:blipFill>
      <xdr:spPr>
        <a:xfrm rot="0"/>
        <a:prstGeom prst="rect">
          <a:avLst/>
        </a:prstGeom>
      </xdr:spPr>
    </xdr:pic>
    <xdr:clientData/>
  </xdr:oneCellAnchor>
  <xdr:oneCellAnchor>
    <xdr:from>
      <xdr:col>1</xdr:col>
      <xdr:colOff>0</xdr:colOff>
      <xdr:row>71</xdr:row>
      <xdr:rowOff>0</xdr:rowOff>
    </xdr:from>
    <xdr:ext cx="714375" cy="714375"/>
    <xdr:pic>
      <xdr:nvPicPr>
        <xdr:cNvPr id="70" name="In-Memory image 72" descr="In-Memory image 72"/>
        <xdr:cNvPicPr>
          <a:picLocks noChangeAspect="1"/>
        </xdr:cNvPicPr>
      </xdr:nvPicPr>
      <xdr:blipFill>
        <a:blip xmlns:r="http://schemas.openxmlformats.org/officeDocument/2006/relationships" r:embed="rId70"/>
        <a:stretch>
          <a:fillRect/>
        </a:stretch>
      </xdr:blipFill>
      <xdr:spPr>
        <a:xfrm rot="0"/>
        <a:prstGeom prst="rect">
          <a:avLst/>
        </a:prstGeom>
      </xdr:spPr>
    </xdr:pic>
    <xdr:clientData/>
  </xdr:oneCellAnchor>
  <xdr:oneCellAnchor>
    <xdr:from>
      <xdr:col>1</xdr:col>
      <xdr:colOff>0</xdr:colOff>
      <xdr:row>72</xdr:row>
      <xdr:rowOff>0</xdr:rowOff>
    </xdr:from>
    <xdr:ext cx="714375" cy="714375"/>
    <xdr:pic>
      <xdr:nvPicPr>
        <xdr:cNvPr id="71" name="In-Memory image 73" descr="In-Memory image 73"/>
        <xdr:cNvPicPr>
          <a:picLocks noChangeAspect="1"/>
        </xdr:cNvPicPr>
      </xdr:nvPicPr>
      <xdr:blipFill>
        <a:blip xmlns:r="http://schemas.openxmlformats.org/officeDocument/2006/relationships" r:embed="rId71"/>
        <a:stretch>
          <a:fillRect/>
        </a:stretch>
      </xdr:blipFill>
      <xdr:spPr>
        <a:xfrm rot="0"/>
        <a:prstGeom prst="rect">
          <a:avLst/>
        </a:prstGeom>
      </xdr:spPr>
    </xdr:pic>
    <xdr:clientData/>
  </xdr:oneCellAnchor>
  <xdr:oneCellAnchor>
    <xdr:from>
      <xdr:col>1</xdr:col>
      <xdr:colOff>0</xdr:colOff>
      <xdr:row>73</xdr:row>
      <xdr:rowOff>0</xdr:rowOff>
    </xdr:from>
    <xdr:ext cx="714375" cy="714375"/>
    <xdr:pic>
      <xdr:nvPicPr>
        <xdr:cNvPr id="72" name="In-Memory image 74" descr="In-Memory image 74"/>
        <xdr:cNvPicPr>
          <a:picLocks noChangeAspect="1"/>
        </xdr:cNvPicPr>
      </xdr:nvPicPr>
      <xdr:blipFill>
        <a:blip xmlns:r="http://schemas.openxmlformats.org/officeDocument/2006/relationships" r:embed="rId72"/>
        <a:stretch>
          <a:fillRect/>
        </a:stretch>
      </xdr:blipFill>
      <xdr:spPr>
        <a:xfrm rot="0"/>
        <a:prstGeom prst="rect">
          <a:avLst/>
        </a:prstGeom>
      </xdr:spPr>
    </xdr:pic>
    <xdr:clientData/>
  </xdr:oneCellAnchor>
  <xdr:oneCellAnchor>
    <xdr:from>
      <xdr:col>1</xdr:col>
      <xdr:colOff>0</xdr:colOff>
      <xdr:row>74</xdr:row>
      <xdr:rowOff>0</xdr:rowOff>
    </xdr:from>
    <xdr:ext cx="714375" cy="714375"/>
    <xdr:pic>
      <xdr:nvPicPr>
        <xdr:cNvPr id="73" name="In-Memory image 75" descr="In-Memory image 75"/>
        <xdr:cNvPicPr>
          <a:picLocks noChangeAspect="1"/>
        </xdr:cNvPicPr>
      </xdr:nvPicPr>
      <xdr:blipFill>
        <a:blip xmlns:r="http://schemas.openxmlformats.org/officeDocument/2006/relationships" r:embed="rId73"/>
        <a:stretch>
          <a:fillRect/>
        </a:stretch>
      </xdr:blipFill>
      <xdr:spPr>
        <a:xfrm rot="0"/>
        <a:prstGeom prst="rect">
          <a:avLst/>
        </a:prstGeom>
      </xdr:spPr>
    </xdr:pic>
    <xdr:clientData/>
  </xdr:oneCellAnchor>
  <xdr:oneCellAnchor>
    <xdr:from>
      <xdr:col>1</xdr:col>
      <xdr:colOff>0</xdr:colOff>
      <xdr:row>75</xdr:row>
      <xdr:rowOff>0</xdr:rowOff>
    </xdr:from>
    <xdr:ext cx="714375" cy="714375"/>
    <xdr:pic>
      <xdr:nvPicPr>
        <xdr:cNvPr id="74" name="In-Memory image 76" descr="In-Memory image 76"/>
        <xdr:cNvPicPr>
          <a:picLocks noChangeAspect="1"/>
        </xdr:cNvPicPr>
      </xdr:nvPicPr>
      <xdr:blipFill>
        <a:blip xmlns:r="http://schemas.openxmlformats.org/officeDocument/2006/relationships" r:embed="rId74"/>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_hyperlink_1" Type="http://schemas.openxmlformats.org/officeDocument/2006/relationships/hyperlink" Target="https://www.instagram.com/p/BuwNUY3AogW/" TargetMode="External"/><Relationship Id="rId_hyperlink_2" Type="http://schemas.openxmlformats.org/officeDocument/2006/relationships/hyperlink" Target="https://scontent.xx.fbcdn.net/v/t51.2885-15/54248003_2100549653569698_3607441118471474364_n.jpg?_nc_cat=109&amp;_nc_oc=AQkGqe9wI4Z3ULFQhV5v_XkNsWGsCkLCaRnCUepzc9nBX89Y9ILxPcBUL7XVZ1dP5EU&amp;_nc_ht=scontent.xx&amp;oh=f5e26133e0b1ac991cabeff35599b139&amp;oe=5DB3ACF4" TargetMode="External"/><Relationship Id="rId_hyperlink_3" Type="http://schemas.openxmlformats.org/officeDocument/2006/relationships/hyperlink" Target="https://www.instagram.com/p/BuwNbpFlhq4/" TargetMode="External"/><Relationship Id="rId_hyperlink_4" Type="http://schemas.openxmlformats.org/officeDocument/2006/relationships/hyperlink" Target="https://scontent.xx.fbcdn.net/v/t51.2885-15/52872394_2403618572995237_4575970965200063429_n.jpg?_nc_cat=102&amp;_nc_oc=AQmsFTKJ8zmRvdBfvjBYP3Wn6XN0U-7xccGvlUmz_sFfQ93O3gVZ5joPyx5gxxeeS0o&amp;_nc_ht=scontent.xx&amp;oh=f45005b1846c43a54637b44f6ee50f0d&amp;oe=5DBF0DC9" TargetMode="External"/><Relationship Id="rId_hyperlink_5" Type="http://schemas.openxmlformats.org/officeDocument/2006/relationships/hyperlink" Target="https://www.instagram.com/p/BuwRm7GAXbG/" TargetMode="External"/><Relationship Id="rId_hyperlink_6" Type="http://schemas.openxmlformats.org/officeDocument/2006/relationships/hyperlink" Target="https://scontent.xx.fbcdn.net/v/t51.2885-15/54247499_2797332153825680_2054457144541182506_n.jpg?_nc_cat=110&amp;_nc_oc=AQmupcl3wcVbtF_AUdsFIfguaSzKWO4fAMP0Gy_VbfWJ1mlxHA9qF5FFn4Hit9Nj814&amp;_nc_ht=scontent.xx&amp;oh=351fb670d18cf898c880b085fb18d177&amp;oe=5DBDF266" TargetMode="External"/><Relationship Id="rId_hyperlink_7" Type="http://schemas.openxmlformats.org/officeDocument/2006/relationships/hyperlink" Target="https://www.instagram.com/p/Bu4cf5PBHio/" TargetMode="External"/><Relationship Id="rId_hyperlink_8" Type="http://schemas.openxmlformats.org/officeDocument/2006/relationships/hyperlink" Target="https://scontent.xx.fbcdn.net/v/t51.2885-15/52385036_330052017623720_1382659345673039953_n.jpg?_nc_cat=100&amp;_nc_oc=AQkZfZEVR_uROLPYwfAPYosoBmvGZwR9SEwtKLTmxDkfzQB0BhONBynKjGGTTinrAKs&amp;_nc_ht=scontent.xx&amp;oh=f4eedc862dd602cf69757e10dcc6b919&amp;oe=5D7B7C46" TargetMode="External"/><Relationship Id="rId_hyperlink_9" Type="http://schemas.openxmlformats.org/officeDocument/2006/relationships/hyperlink" Target="https://www.instagram.com/p/Bu6tuY7BM3z/" TargetMode="External"/><Relationship Id="rId_hyperlink_10" Type="http://schemas.openxmlformats.org/officeDocument/2006/relationships/hyperlink" Target="https://scontent.xx.fbcdn.net/v/t51.2885-15/52476632_259603078275940_8920693595874641894_n.jpg?_nc_cat=111&amp;_nc_oc=AQmFU4tl_eNl-Ca2ybZX8LvHMF8cbW2rExH0Mz_LUjEIV65HTtF4XYdssxuW1Rpv9z8&amp;_nc_ht=scontent.xx&amp;oh=467ac80a871cbf80c562f33799f0d826&amp;oe=5DC3CFE1" TargetMode="External"/><Relationship Id="rId_hyperlink_11" Type="http://schemas.openxmlformats.org/officeDocument/2006/relationships/hyperlink" Target="https://www.instagram.com/p/Bu9j4D6BlAf/" TargetMode="External"/><Relationship Id="rId_hyperlink_12" Type="http://schemas.openxmlformats.org/officeDocument/2006/relationships/hyperlink" Target="https://scontent.xx.fbcdn.net/v/t51.2885-15/53577805_2385661435002523_207837343211984547_n.jpg?_nc_cat=105&amp;_nc_oc=AQlc-dWv8eiAA9pB6tt9V_cHYAjbQ1Fb-Sws2UguIXes1fnZCFiG_nY4Lvo_7YZ6e9M&amp;_nc_ht=scontent.xx&amp;oh=834441f0004ad0d564d036ecf75984f5&amp;oe=5DBCBEA8" TargetMode="External"/><Relationship Id="rId_hyperlink_13" Type="http://schemas.openxmlformats.org/officeDocument/2006/relationships/hyperlink" Target="https://www.instagram.com/p/BvAJL1UgTvv/" TargetMode="External"/><Relationship Id="rId_hyperlink_14" Type="http://schemas.openxmlformats.org/officeDocument/2006/relationships/hyperlink" Target="https://scontent.xx.fbcdn.net/v/t51.2885-15/54198856_569674970109120_8674837246372358663_n.jpg?_nc_cat=100&amp;_nc_oc=AQlB0nlTz4-sf-O3ns9nEvyJzlkeh1nWC4kCwiwSkJs2fKMwjawhxZK0Faqfb8SUiN0&amp;_nc_ht=scontent.xx&amp;oh=acde73a02d306dd7071a52fc98d9a61e&amp;oe=5D7D5569" TargetMode="External"/><Relationship Id="rId_hyperlink_15" Type="http://schemas.openxmlformats.org/officeDocument/2006/relationships/hyperlink" Target="https://www.instagram.com/p/BvAJNnjAyjv/" TargetMode="External"/><Relationship Id="rId_hyperlink_16" Type="http://schemas.openxmlformats.org/officeDocument/2006/relationships/hyperlink" Target="https://scontent.xx.fbcdn.net/v/t51.2885-15/52688868_2290566671221509_1191869632450480850_n.jpg?_nc_cat=100&amp;_nc_oc=AQkGQ3JC31iDiXEgXVrFoHeK0TpgtvZ6s_zBwJ51J_pSl4CCWdRFSySeabwqLKmGP88&amp;_nc_ht=scontent.xx&amp;oh=9cf01b1a6a5594895f6e67c530e43efd&amp;oe=5DBF24C3" TargetMode="External"/><Relationship Id="rId_hyperlink_17" Type="http://schemas.openxmlformats.org/officeDocument/2006/relationships/hyperlink" Target="https://www.instagram.com/p/BvAJQ0MAeV0/" TargetMode="External"/><Relationship Id="rId_hyperlink_18" Type="http://schemas.openxmlformats.org/officeDocument/2006/relationships/hyperlink" Target="https://scontent.xx.fbcdn.net/v/t51.2885-15/52723483_1441491195986296_2845280781637057385_n.jpg?_nc_cat=104&amp;_nc_oc=AQnS64kL-lUJPMg5lX542OUTQgi1pe1CCXJmiYbyeqdV3hR6Ch4uzwd8um4mf4qsnpA&amp;_nc_ht=scontent.xx&amp;oh=1c7b87c94cb17eb0b1963ad8222e92b2&amp;oe=5DBA397A" TargetMode="External"/><Relationship Id="rId_hyperlink_19" Type="http://schemas.openxmlformats.org/officeDocument/2006/relationships/hyperlink" Target="https://www.instagram.com/p/BvMhJo4hXjg/" TargetMode="External"/><Relationship Id="rId_hyperlink_20" Type="http://schemas.openxmlformats.org/officeDocument/2006/relationships/hyperlink" Target="https://scontent.xx.fbcdn.net/v/t51.2885-15/54248075_362244174630184_1646698467287599322_n.jpg?_nc_cat=104&amp;_nc_oc=AQnvp9Xt-VE0gIPmX4DbeH9W8JJkCprsKpYjItmCzUqlkHHDqZ9929EfY5ndCD2C0IY&amp;_nc_ht=scontent.xx&amp;oh=05b3186f230c52b7698cc6c9aa28541f&amp;oe=5DB62D14" TargetMode="External"/><Relationship Id="rId_hyperlink_21" Type="http://schemas.openxmlformats.org/officeDocument/2006/relationships/hyperlink" Target="https://www.instagram.com/p/BvPkM4lBGNW/" TargetMode="External"/><Relationship Id="rId_hyperlink_22" Type="http://schemas.openxmlformats.org/officeDocument/2006/relationships/hyperlink" Target="https://scontent.xx.fbcdn.net/v/t51.2885-15/54511441_147069802994351_411124879407406762_n.jpg?_nc_cat=108&amp;_nc_oc=AQmxR7VrCtDZNTQ-ozxJSWznhtq37V0hPaCbFrmFUanJlo6a81-i5idbA4RG7gf6mkY&amp;_nc_ht=scontent.xx&amp;oh=c8947f6ddd5a2b8fa7ef4da4754efd98&amp;oe=5DBC834C" TargetMode="External"/><Relationship Id="rId_hyperlink_23" Type="http://schemas.openxmlformats.org/officeDocument/2006/relationships/hyperlink" Target="https://www.instagram.com/p/BvUmn7dhlrl/" TargetMode="External"/><Relationship Id="rId_hyperlink_24" Type="http://schemas.openxmlformats.org/officeDocument/2006/relationships/hyperlink" Target="https://scontent.xx.fbcdn.net/v/t51.2885-15/53563176_1309805305833170_4888101207086235432_n.jpg?_nc_cat=104&amp;_nc_oc=AQmxdEXtzSBOI2ipQk2Dsk3dmK6aOljYKQFSvOcxYl_3UeW_p8jr_evfhNcVjJvXxOk&amp;_nc_ht=scontent.xx&amp;oh=9d9a6f2db0a74134c6d72fadfc95ee69&amp;oe=5DB827BD" TargetMode="External"/><Relationship Id="rId_hyperlink_25" Type="http://schemas.openxmlformats.org/officeDocument/2006/relationships/hyperlink" Target="https://www.instagram.com/p/BvelHtBB8gq/" TargetMode="External"/><Relationship Id="rId_hyperlink_26" Type="http://schemas.openxmlformats.org/officeDocument/2006/relationships/hyperlink" Target="https://scontent.xx.fbcdn.net/v/t51.2885-15/53586732_403590486886280_1293071965907328166_n.jpg?_nc_cat=110&amp;_nc_oc=AQnVSVtYKsPA5KyvkfjP6v2bDvwB9lL954GWNsmT4QKGqZeWUYAg3tdc-t0M38zwC4k&amp;_nc_ht=scontent.xx&amp;oh=d858f1d29e7fbba48c6d6504fbaf8113&amp;oe=5D7C64C2" TargetMode="External"/><Relationship Id="rId_hyperlink_27" Type="http://schemas.openxmlformats.org/officeDocument/2006/relationships/hyperlink" Target="https://www.instagram.com/p/BvelJipBcY-/" TargetMode="External"/><Relationship Id="rId_hyperlink_28" Type="http://schemas.openxmlformats.org/officeDocument/2006/relationships/hyperlink" Target="https://scontent.xx.fbcdn.net/v/t51.2885-15/54247615_601401183668007_7980604704461961317_n.jpg?_nc_cat=111&amp;_nc_oc=AQkUckRjhN9e-9ZVlFxnmzyyCcTNsvEc5JGR2OpN_z0_GoeAuREQxv5cRV6sfvYf_u8&amp;_nc_ht=scontent.xx&amp;oh=4bf9edd66e67f9cb6d3e47e19d530543&amp;oe=5D8646D7" TargetMode="External"/><Relationship Id="rId_hyperlink_29" Type="http://schemas.openxmlformats.org/officeDocument/2006/relationships/hyperlink" Target="https://www.instagram.com/p/BvelK__BpYY/" TargetMode="External"/><Relationship Id="rId_hyperlink_30" Type="http://schemas.openxmlformats.org/officeDocument/2006/relationships/hyperlink" Target="https://scontent.xx.fbcdn.net/v/t51.2885-15/53412689_665108153924775_5705558818899913145_n.jpg?_nc_cat=108&amp;_nc_oc=AQmFvE-SnLjERx3dWpfBc0jnJS-WPHD5HFXvbyiFS1JBfcNkMWDdCDGnaOicKiRRyN0&amp;_nc_ht=scontent.xx&amp;oh=5eecaffa90976c4ec762629737304fe7&amp;oe=5DBF1F58" TargetMode="External"/><Relationship Id="rId_hyperlink_31" Type="http://schemas.openxmlformats.org/officeDocument/2006/relationships/hyperlink" Target="https://www.instagram.com/p/Bvhx6nYh5-w/" TargetMode="External"/><Relationship Id="rId_hyperlink_32" Type="http://schemas.openxmlformats.org/officeDocument/2006/relationships/hyperlink" Target="https://scontent.xx.fbcdn.net/v/t51.2885-15/53871689_372357970018411_4025688794289646565_n.jpg?_nc_cat=110&amp;_nc_oc=AQli0v3swWSNW4T7EnnrUfdRPVqUwyrxUN3xaEcIJEEH6VX4yPwImgMoAT03_V1T1o4&amp;_nc_ht=scontent.xx&amp;oh=3b340ffd08a4f1b522184569f975a79e&amp;oe=5DB79F8E" TargetMode="External"/><Relationship Id="rId_hyperlink_33" Type="http://schemas.openxmlformats.org/officeDocument/2006/relationships/hyperlink" Target="https://www.instagram.com/p/BvmT1QqBeRb/" TargetMode="External"/><Relationship Id="rId_hyperlink_34" Type="http://schemas.openxmlformats.org/officeDocument/2006/relationships/hyperlink" Target="https://scontent.xx.fbcdn.net/v/t51.2885-15/54512968_323022571740736_1289532320344323569_n.jpg?_nc_cat=111&amp;_nc_oc=AQm2Lwp9JChajhYvGqIC1QBA_6U_xzAgPM2nTcfVNZ1VXhqyCd4jR2jOkmlE8uyP1GQ&amp;_nc_ht=scontent.xx&amp;oh=a127129c9c413204945b8fe1ce1ad327&amp;oe=5DC58562" TargetMode="External"/><Relationship Id="rId_hyperlink_35" Type="http://schemas.openxmlformats.org/officeDocument/2006/relationships/hyperlink" Target="https://www.instagram.com/p/Bvwo3jJnLGE/" TargetMode="External"/><Relationship Id="rId_hyperlink_36" Type="http://schemas.openxmlformats.org/officeDocument/2006/relationships/hyperlink" Target="https://scontent.xx.fbcdn.net/v/t51.2885-15/54510989_178705216445763_1479574920920196178_n.jpg?_nc_cat=102&amp;_nc_oc=AQnxwZDhT4bqaVdksbtyjKTkNJiUf2gBwaeE9MUFbsxywh2bUyvZroFR81c0BIdiJC4&amp;_nc_ht=scontent.xx&amp;oh=d7eb89b35d93dfd7b1d8f22425758e3b&amp;oe=5D791ECD" TargetMode="External"/><Relationship Id="rId_hyperlink_37" Type="http://schemas.openxmlformats.org/officeDocument/2006/relationships/hyperlink" Target="https://www.instagram.com/p/Bvwo6K2nR4b/" TargetMode="External"/><Relationship Id="rId_hyperlink_38" Type="http://schemas.openxmlformats.org/officeDocument/2006/relationships/hyperlink" Target="https://scontent.xx.fbcdn.net/v/t51.2885-15/55817187_2288815214708073_4883383634002883104_n.jpg?_nc_cat=103&amp;_nc_oc=AQlsN7kGBDn70-l-2wQ0lphgkGFk3RQcMuXaccrg55YepGU4OI2nDgezAa4rAgbbq0A&amp;_nc_ht=scontent.xx&amp;oh=4a6103007d0f3dfb9d40476e0f89e974&amp;oe=5DC1B479" TargetMode="External"/><Relationship Id="rId_hyperlink_39" Type="http://schemas.openxmlformats.org/officeDocument/2006/relationships/hyperlink" Target="https://www.instagram.com/p/Bvwo9xEHRBl/" TargetMode="External"/><Relationship Id="rId_hyperlink_40" Type="http://schemas.openxmlformats.org/officeDocument/2006/relationships/hyperlink" Target="https://scontent.xx.fbcdn.net/v/t51.2885-15/54731620_160062741657689_6879405949221231600_n.jpg?_nc_cat=105&amp;_nc_oc=AQm8lc7RaTHJt-4HlHpQZUEG8VxKHlfuah52HjN40ym9kHVsOLIfYSPrPzfL_ogu2Ps&amp;_nc_ht=scontent.xx&amp;oh=d51e903c33d2c1c6b38903d6e445c6b5&amp;oe=5D82CAD9" TargetMode="External"/><Relationship Id="rId_hyperlink_41" Type="http://schemas.openxmlformats.org/officeDocument/2006/relationships/hyperlink" Target="https://www.instagram.com/p/BvzwApBFy4Q/" TargetMode="External"/><Relationship Id="rId_hyperlink_42" Type="http://schemas.openxmlformats.org/officeDocument/2006/relationships/hyperlink" Target="https://scontent.xx.fbcdn.net/v/t51.2885-15/54446565_2080341752265997_3783793537542987869_n.jpg?_nc_cat=105&amp;_nc_oc=AQlJd5VJ-ElWVCDs4N7v0qBw2F9ljt7O5Z1lFQe6UFhv9ca2OfvHZ6r2lP4vr2SR1zk&amp;_nc_ht=scontent.xx&amp;oh=42e2f0a39240ee6cb33f7e87f8bc61b0&amp;oe=5D7BACFD" TargetMode="External"/><Relationship Id="rId_hyperlink_43" Type="http://schemas.openxmlformats.org/officeDocument/2006/relationships/hyperlink" Target="https://www.instagram.com/p/BvzwCvgl1fo/" TargetMode="External"/><Relationship Id="rId_hyperlink_44" Type="http://schemas.openxmlformats.org/officeDocument/2006/relationships/hyperlink" Target="https://scontent.xx.fbcdn.net/v/t51.2885-15/54511484_128196458268419_5106435566084416648_n.jpg?_nc_cat=103&amp;_nc_oc=AQmEjH1MgjWwyb6UQQDRoQmk90BkXod8iJerM8SjiP7Jo2nTZJ1VHSc-II0nCo6NkEw&amp;_nc_ht=scontent.xx&amp;oh=0ffce10013b7990ef1241048ea0ef730&amp;oe=5DB010D7" TargetMode="External"/><Relationship Id="rId_hyperlink_45" Type="http://schemas.openxmlformats.org/officeDocument/2006/relationships/hyperlink" Target="https://www.instagram.com/p/BvzwNPTFKAJ/" TargetMode="External"/><Relationship Id="rId_hyperlink_46" Type="http://schemas.openxmlformats.org/officeDocument/2006/relationships/hyperlink" Target="https://scontent.xx.fbcdn.net/v/t51.2885-15/54266498_196448457999833_1271458064863900233_n.jpg?_nc_cat=100&amp;_nc_oc=AQl6bCXYhVVNLUyMwLw90nv8J88a7RI4aY0nNLN6RdX-ij2UpcF0txfTdBuYE95TGJI&amp;_nc_ht=scontent.xx&amp;oh=125dfe6dcd5799c2f7aa558c6e496e8c&amp;oe=5DB36FAC" TargetMode="External"/><Relationship Id="rId_hyperlink_47" Type="http://schemas.openxmlformats.org/officeDocument/2006/relationships/hyperlink" Target="https://www.instagram.com/p/Bv2J7xXF09F/" TargetMode="External"/><Relationship Id="rId_hyperlink_48" Type="http://schemas.openxmlformats.org/officeDocument/2006/relationships/hyperlink" Target="https://scontent.xx.fbcdn.net/v/t51.2885-15/54510794_409844423163843_6229725346108812413_n.jpg?_nc_cat=107&amp;_nc_oc=AQkEJsJKH5r8WR6jlzhy25UXkhB4jwly3jIi99XSXQrPsDeVUgcVkEuWvGQMpfGKSSY&amp;_nc_ht=scontent.xx&amp;oh=fe875bf1c937982e3fa3e39ab4283d4f&amp;oe=5DB823BA" TargetMode="External"/><Relationship Id="rId_hyperlink_49" Type="http://schemas.openxmlformats.org/officeDocument/2006/relationships/hyperlink" Target="https://www.instagram.com/p/Bv2J9D-FT-e/" TargetMode="External"/><Relationship Id="rId_hyperlink_50" Type="http://schemas.openxmlformats.org/officeDocument/2006/relationships/hyperlink" Target="https://scontent.xx.fbcdn.net/v/t51.2885-15/53837173_155942022085662_686251457031519904_n.jpg?_nc_cat=102&amp;_nc_oc=AQnGfIn1JmSi_lf7SDwAymcV_tUeIyG8ikJFyVaZpblpoqF1tdKA8iNVI680uaDaICU&amp;_nc_ht=scontent.xx&amp;oh=35d39e12eaa72ab939ce40a6db3ae753&amp;oe=5DB70647" TargetMode="External"/><Relationship Id="rId_hyperlink_51" Type="http://schemas.openxmlformats.org/officeDocument/2006/relationships/hyperlink" Target="https://www.instagram.com/p/Bv2KBvdleZY/" TargetMode="External"/><Relationship Id="rId_hyperlink_52" Type="http://schemas.openxmlformats.org/officeDocument/2006/relationships/hyperlink" Target="https://scontent.xx.fbcdn.net/v/t51.2885-15/54731932_2206786602697888_2978742567005771641_n.jpg?_nc_cat=107&amp;_nc_oc=AQlDvRAJ9D5w0MBcE0SnL39f2LlWDgMTjkRCzfDqcnXbyyQeDAnacx0nAHorU14JBvI&amp;_nc_ht=scontent.xx&amp;oh=4b601a75b10e00cb39bb1e071b708382&amp;oe=5DB754D1" TargetMode="External"/><Relationship Id="rId_hyperlink_53" Type="http://schemas.openxmlformats.org/officeDocument/2006/relationships/hyperlink" Target="https://www.instagram.com/p/BwAdFerFfb0/" TargetMode="External"/><Relationship Id="rId_hyperlink_54" Type="http://schemas.openxmlformats.org/officeDocument/2006/relationships/hyperlink" Target="https://scontent.xx.fbcdn.net/v/t51.2885-15/56263010_2267092976842177_7257081014397866666_n.jpg?_nc_cat=102&amp;_nc_oc=AQmhZtfV7kGb-ZP9x__9qIiuJyCGoQqf1GNGWRz1SBJvF_pWiqsmwTfhcIK2VkB3rZ0&amp;_nc_ht=scontent.xx&amp;oh=6f4100c3eb9d89c1cfdbd53d8e79e6a2&amp;oe=5DC30059" TargetMode="External"/><Relationship Id="rId_hyperlink_55" Type="http://schemas.openxmlformats.org/officeDocument/2006/relationships/hyperlink" Target="https://www.instagram.com/p/BwAdG17lRGA/" TargetMode="External"/><Relationship Id="rId_hyperlink_56" Type="http://schemas.openxmlformats.org/officeDocument/2006/relationships/hyperlink" Target="https://scontent.xx.fbcdn.net/v/t51.2885-15/54512302_1038850589654239_6239925236075482813_n.jpg?_nc_cat=110&amp;_nc_oc=AQkfsWhqOWxWJTKod_cPGS5zVynS2zm_fprFLMSPAdZBs3LwLofOcBrxTE3T97NzqsY&amp;_nc_ht=scontent.xx&amp;oh=8f30cb2b41cd79925a36be6f46b82937&amp;oe=5DABB283" TargetMode="External"/><Relationship Id="rId_hyperlink_57" Type="http://schemas.openxmlformats.org/officeDocument/2006/relationships/hyperlink" Target="https://www.instagram.com/p/BwAdJXblAy6/" TargetMode="External"/><Relationship Id="rId_hyperlink_58" Type="http://schemas.openxmlformats.org/officeDocument/2006/relationships/hyperlink" Target="https://scontent.xx.fbcdn.net/v/t51.2885-15/56508848_2495606270472221_2400485244466031782_n.jpg?_nc_cat=105&amp;_nc_oc=AQlRAk3UYAI08t3YMdOVtCJMfLTU3r6KHONv-4Mg12HgJrxTy3m_kiqzYwqMZLeP644&amp;_nc_ht=scontent.xx&amp;oh=8ae2d15ad6e8a7b3e308302d4494aaa9&amp;oe=5DBEB89F" TargetMode="External"/><Relationship Id="rId_hyperlink_59" Type="http://schemas.openxmlformats.org/officeDocument/2006/relationships/hyperlink" Target="https://www.instagram.com/p/BwCogvSlQAU/" TargetMode="External"/><Relationship Id="rId_hyperlink_60" Type="http://schemas.openxmlformats.org/officeDocument/2006/relationships/hyperlink" Target="https://scontent.xx.fbcdn.net/v/t51.2885-15/54800671_317269852225507_6270149996372479711_n.jpg?_nc_cat=107&amp;_nc_oc=AQnOZflEp7kTu58JnlrNLb9k_Dhhn_nikstwgfs1RiV6y-woqjGdwh7PV4l5g2UOCGc&amp;_nc_ht=scontent.xx&amp;oh=c4d2440f0798f7cc8261f3059dd42b5d&amp;oe=5DB72CF1" TargetMode="External"/><Relationship Id="rId_hyperlink_61" Type="http://schemas.openxmlformats.org/officeDocument/2006/relationships/hyperlink" Target="https://www.instagram.com/p/BwCoibBljMs/" TargetMode="External"/><Relationship Id="rId_hyperlink_62" Type="http://schemas.openxmlformats.org/officeDocument/2006/relationships/hyperlink" Target="https://scontent.xx.fbcdn.net/v/t51.2885-15/54731758_165607434378565_3454338233730733571_n.jpg?_nc_cat=105&amp;_nc_oc=AQlsE2Jua1hm-KTy1Oz_YQlSsoYlx5DxFWrvOKjWEAP6AEfSECNX_MxjinTHntRfkQk&amp;_nc_ht=scontent.xx&amp;oh=09e16435ee074c73d0d039125e2b98a7&amp;oe=5DAFA8FE" TargetMode="External"/><Relationship Id="rId_hyperlink_63" Type="http://schemas.openxmlformats.org/officeDocument/2006/relationships/hyperlink" Target="https://www.instagram.com/p/BwColiNlx_i/" TargetMode="External"/><Relationship Id="rId_hyperlink_64" Type="http://schemas.openxmlformats.org/officeDocument/2006/relationships/hyperlink" Target="https://scontent.xx.fbcdn.net/v/t51.2885-15/54511186_2271378432919130_5240861874979012937_n.jpg?_nc_cat=108&amp;_nc_oc=AQkyYurs-DR6AkLGFxQ6Nia7GKRsd0BsIlWogGQlOcwYiBL_u1EXaZ1Kbc8t5xdTvjg&amp;_nc_ht=scontent.xx&amp;oh=f7dbcb5743565b7f452c0d663cac463e&amp;oe=5D823FD4" TargetMode="External"/><Relationship Id="rId_hyperlink_65" Type="http://schemas.openxmlformats.org/officeDocument/2006/relationships/hyperlink" Target="https://www.instagram.com/p/BwSmSqEHU8N/" TargetMode="External"/><Relationship Id="rId_hyperlink_66" Type="http://schemas.openxmlformats.org/officeDocument/2006/relationships/hyperlink" Target="https://scontent.xx.fbcdn.net/v/t51.2885-15/56382773_2514175141940501_7833222483052760931_n.jpg?_nc_cat=102&amp;_nc_oc=AQlRrvXTGoER-3MB_yLleE48FWenbfnINtI7Gx58zsUR3mg2anDsLIuazQSu0lEEO40&amp;_nc_ht=scontent.xx&amp;oh=d1c103114281a9b9c167cba21066a636&amp;oe=5DC0CDF3" TargetMode="External"/><Relationship Id="rId_hyperlink_67" Type="http://schemas.openxmlformats.org/officeDocument/2006/relationships/hyperlink" Target="https://www.instagram.com/p/BwUpxSpHgCq/" TargetMode="External"/><Relationship Id="rId_hyperlink_68" Type="http://schemas.openxmlformats.org/officeDocument/2006/relationships/hyperlink" Target="https://scontent.xx.fbcdn.net/v/t51.2885-15/56532483_2287941404755208_7688203288976367962_n.jpg?_nc_cat=108&amp;_nc_oc=AQk71GYrGf-Xw5ii4Z8LHnw_gYafJw_QykDPAnx0sXoDxyeB1UPUvwoKhJIqVXTvoFM&amp;_nc_ht=scontent.xx&amp;oh=bd301ea83be95c02f8ace4fd28dc416d&amp;oe=5D7C67B7" TargetMode="External"/><Relationship Id="rId_hyperlink_69" Type="http://schemas.openxmlformats.org/officeDocument/2006/relationships/hyperlink" Target="https://www.instagram.com/p/BwXtU5VHI25/" TargetMode="External"/><Relationship Id="rId_hyperlink_70" Type="http://schemas.openxmlformats.org/officeDocument/2006/relationships/hyperlink" Target="https://scontent.xx.fbcdn.net/v/t51.2885-15/56215372_340124496708324_7805537934382665930_n.jpg?_nc_cat=110&amp;_nc_oc=AQl7CKd7N4qZVK2KAYF-YXDZGf75xIp5Ci-Y13CQYiVJIIyVThFkeYzporUsQOfMM64&amp;_nc_ht=scontent.xx&amp;oh=1c44e827d98cd9e302851aef569cef6e&amp;oe=5D7EDAB4" TargetMode="External"/><Relationship Id="rId_hyperlink_71" Type="http://schemas.openxmlformats.org/officeDocument/2006/relationships/hyperlink" Target="https://www.instagram.com/p/BwkoKr3HDSk/" TargetMode="External"/><Relationship Id="rId_hyperlink_72" Type="http://schemas.openxmlformats.org/officeDocument/2006/relationships/hyperlink" Target="https://scontent.xx.fbcdn.net/v/t51.2885-15/56529090_283385669237586_7399207127513049645_n.jpg?_nc_cat=108&amp;_nc_oc=AQmle7xw1ShUYK0ayEnTbx0E0cYZu0q-8mO4Sw2MtssUtHcSgxoVaMCvHt0k5XplZC0&amp;_nc_ht=scontent.xx&amp;oh=f201eb61fd2c1606bceccd8c5bfeab1c&amp;oe=5DBFDA10" TargetMode="External"/><Relationship Id="rId_hyperlink_73" Type="http://schemas.openxmlformats.org/officeDocument/2006/relationships/hyperlink" Target="https://www.instagram.com/p/BwmliDuHVVM/" TargetMode="External"/><Relationship Id="rId_hyperlink_74" Type="http://schemas.openxmlformats.org/officeDocument/2006/relationships/hyperlink" Target="https://scontent.xx.fbcdn.net/v/t51.2885-15/58453620_176684269992057_6161667618320970189_n.jpg?_nc_cat=100&amp;_nc_oc=AQm0ub_idakU1GUc7dFBR_IctKR0Jg36QkbZvTAD9U6_C4pb9b4QEDmTtv1mp53wXEc&amp;_nc_ht=scontent.xx&amp;oh=a491181ed34cf7a0fd4517db523524fc&amp;oe=5D7E2BD7" TargetMode="External"/><Relationship Id="rId_hyperlink_75" Type="http://schemas.openxmlformats.org/officeDocument/2006/relationships/hyperlink" Target="https://www.instagram.com/p/BwptgiMHMct/" TargetMode="External"/><Relationship Id="rId_hyperlink_76" Type="http://schemas.openxmlformats.org/officeDocument/2006/relationships/hyperlink" Target="https://scontent.xx.fbcdn.net/v/t51.2885-15/58630009_680810249038669_2141226898256421194_n.jpg?_nc_cat=110&amp;_nc_oc=AQmAk3cUiNmbAgZBCNXrgok8wYqYSTMeD92ENhmNaAPzT48ED_e65taK7lt_uX691-8&amp;_nc_ht=scontent.xx&amp;oh=550f8c5c14f107156a71effc3c0593fe&amp;oe=5DAD2B02" TargetMode="External"/><Relationship Id="rId_hyperlink_77" Type="http://schemas.openxmlformats.org/officeDocument/2006/relationships/hyperlink" Target="https://www.instagram.com/p/BxQkIqMlUMZ/" TargetMode="External"/><Relationship Id="rId_hyperlink_78" Type="http://schemas.openxmlformats.org/officeDocument/2006/relationships/hyperlink" Target="https://scontent.xx.fbcdn.net/v/t51.2885-15/60181780_403234460267366_3926541539413872876_n.jpg?_nc_cat=100&amp;_nc_oc=AQn2cr45q9gjsHBcCNUiHi9E_2HjK9lJh0XwS-7nrbxdJIli2Q63mdNceO4uGKYFUuA&amp;_nc_ht=scontent.xx&amp;oh=d4c1d26fbaf8f981d3c119ae00282572&amp;oe=5DBB9A87" TargetMode="External"/><Relationship Id="rId_hyperlink_79" Type="http://schemas.openxmlformats.org/officeDocument/2006/relationships/hyperlink" Target="https://www.instagram.com/p/BxQkWSBlQxS/" TargetMode="External"/><Relationship Id="rId_hyperlink_80" Type="http://schemas.openxmlformats.org/officeDocument/2006/relationships/hyperlink" Target="https://scontent.xx.fbcdn.net/v/t51.2885-15/58411024_394567887937356_58001527762686570_n.jpg?_nc_cat=103&amp;_nc_oc=AQkfXZdidg-K0Nq9qXTx2JBuW_8-efKmmr5lE9rfnvj-L3DliOyJpePz__hnwvJpc6s&amp;_nc_ht=scontent.xx&amp;oh=e92c2939638fdcd549a3d63aa566f73c&amp;oe=5D794B3B" TargetMode="External"/><Relationship Id="rId_hyperlink_81" Type="http://schemas.openxmlformats.org/officeDocument/2006/relationships/hyperlink" Target="https://www.instagram.com/p/BxQkYZxlaZp/" TargetMode="External"/><Relationship Id="rId_hyperlink_82" Type="http://schemas.openxmlformats.org/officeDocument/2006/relationships/hyperlink" Target="https://scontent.xx.fbcdn.net/v/t51.2885-15/58409396_2095958017197664_7445582683302050676_n.jpg?_nc_cat=101&amp;_nc_oc=AQmV1TUKLNBuVEr0nm6QIzT6WJPnuGVLoNA-BTIWc3GtocJ5apjfDXuVqBeGJoxhZNE&amp;_nc_ht=scontent.xx&amp;oh=b44ee0b0aab5d60830184e8dfc75f4e6&amp;oe=5DB47D16" TargetMode="External"/><Relationship Id="rId_hyperlink_83" Type="http://schemas.openxmlformats.org/officeDocument/2006/relationships/hyperlink" Target="https://www.instagram.com/p/BxSgy7VFkeG/" TargetMode="External"/><Relationship Id="rId_hyperlink_84" Type="http://schemas.openxmlformats.org/officeDocument/2006/relationships/hyperlink" Target="https://scontent.xx.fbcdn.net/v/t51.2885-15/58410983_2235354969890313_2556151954702124266_n.jpg?_nc_cat=110&amp;_nc_oc=AQlfA9qwWH7x_HKKsxAReOVHEqwCKy6HiWa_xUIDU5oLa_VBvFQ6d3oraOJYGevLn9U&amp;_nc_ht=scontent.xx&amp;oh=835219a303be3527506a9b6007bbd5a4&amp;oe=5D7F1BCD" TargetMode="External"/><Relationship Id="rId_hyperlink_85" Type="http://schemas.openxmlformats.org/officeDocument/2006/relationships/hyperlink" Target="https://www.instagram.com/p/BxSg9-9FRXn/" TargetMode="External"/><Relationship Id="rId_hyperlink_86" Type="http://schemas.openxmlformats.org/officeDocument/2006/relationships/hyperlink" Target="https://scontent.xx.fbcdn.net/v/t51.2885-15/58410382_172999260362865_1373157438362223446_n.jpg?_nc_cat=101&amp;_nc_oc=AQmcfV4PWTzg9tJiK66OhCfdfagv_gFwMsm6ZcQ1Vy9WZ61IvZLYDMcZHqivCiIJn7c&amp;_nc_ht=scontent.xx&amp;oh=cc7e3af1ca46d1c9b97395ebe970e7cb&amp;oe=5D7BAD07" TargetMode="External"/><Relationship Id="rId_hyperlink_87" Type="http://schemas.openxmlformats.org/officeDocument/2006/relationships/hyperlink" Target="https://www.instagram.com/p/BxShBa4Fdk7/" TargetMode="External"/><Relationship Id="rId_hyperlink_88" Type="http://schemas.openxmlformats.org/officeDocument/2006/relationships/hyperlink" Target="https://scontent.xx.fbcdn.net/v/t51.2885-15/58779175_442686489824314_34284114330661064_n.jpg?_nc_cat=106&amp;_nc_oc=AQlx0mfdQFWx80sc8rXbSFxQReJ6Gm2PLp03C_AlKWTgnYmNPZNiCv-3fuQp980c7rk&amp;_nc_ht=scontent.xx&amp;oh=fa870612ba99bb6a2e23178d2ed2c373&amp;oe=5DB37711" TargetMode="External"/><Relationship Id="rId_hyperlink_89" Type="http://schemas.openxmlformats.org/officeDocument/2006/relationships/hyperlink" Target="https://www.instagram.com/p/BxXa9Nsl2xJ/" TargetMode="External"/><Relationship Id="rId_hyperlink_90" Type="http://schemas.openxmlformats.org/officeDocument/2006/relationships/hyperlink" Target="https://scontent.xx.fbcdn.net/v/t51.2885-15/58982206_400851904097423_8788517227938367616_n.jpg?_nc_cat=103&amp;_nc_oc=AQmmSfOx_UQYTfCUdjH2KvnEBCBMqK2IHzGh3W5IbHqhDYFRRusWnjopdLcfzy3jyE4&amp;_nc_ht=scontent.xx&amp;oh=00925442c6baefa74399c3648c4cae9b&amp;oe=5DBCC268" TargetMode="External"/><Relationship Id="rId_hyperlink_91" Type="http://schemas.openxmlformats.org/officeDocument/2006/relationships/hyperlink" Target="https://www.instagram.com/p/BxawoRkFbZR/" TargetMode="External"/><Relationship Id="rId_hyperlink_92" Type="http://schemas.openxmlformats.org/officeDocument/2006/relationships/hyperlink" Target="https://scontent.xx.fbcdn.net/v/t51.2885-15/60115349_2350810805240920_6777470956049909178_n.jpg?_nc_cat=109&amp;_nc_oc=AQnDIr8Pv91Twoe3_HCvHQjbnZt-Jl4MBGfoV-yvykHiqa_7gq4MOB32ZBpSzjmp0Po&amp;_nc_ht=scontent.xx&amp;oh=801412d8d069bacd2c3c93f6c70ec405&amp;oe=5DAEA39D" TargetMode="External"/><Relationship Id="rId_hyperlink_93" Type="http://schemas.openxmlformats.org/officeDocument/2006/relationships/hyperlink" Target="https://www.instagram.com/p/BxctIzIFnIK/" TargetMode="External"/><Relationship Id="rId_hyperlink_94" Type="http://schemas.openxmlformats.org/officeDocument/2006/relationships/hyperlink" Target="https://scontent.xx.fbcdn.net/v/t51.2885-15/58652738_395657201282198_4369333461135569627_n.jpg?_nc_cat=103&amp;_nc_oc=AQnA7qzZK_KKhwxKFnp3p9wXqkiKlAXmJbqo6kim_n0hls5K8pEf-xFFn6yOxSpWsx0&amp;_nc_ht=scontent.xx&amp;oh=91d6468f7c3822dc1f54882e84a0648e&amp;oe=5DB8BCA2" TargetMode="External"/><Relationship Id="rId_hyperlink_95" Type="http://schemas.openxmlformats.org/officeDocument/2006/relationships/hyperlink" Target="https://www.instagram.com/p/BxkrLdgF7_D/" TargetMode="External"/><Relationship Id="rId_hyperlink_96" Type="http://schemas.openxmlformats.org/officeDocument/2006/relationships/hyperlink" Target="https://scontent.xx.fbcdn.net/v/t51.2885-15/59795786_925221787818399_7967552288302449394_n.jpg?_nc_cat=103&amp;_nc_oc=AQkpxYY6qOQbxvtkgyTcoU73KRLgT2jejQvrQU7T0n82XECG5b5rnzA6qERQPnrh4zw&amp;_nc_ht=scontent.xx&amp;oh=e0e5f4d3ed786a722433a5ec4ad23c9c&amp;oe=5DC0D660" TargetMode="External"/><Relationship Id="rId_hyperlink_97" Type="http://schemas.openxmlformats.org/officeDocument/2006/relationships/hyperlink" Target="https://www.instagram.com/p/BxkrMprlIzO/" TargetMode="External"/><Relationship Id="rId_hyperlink_98" Type="http://schemas.openxmlformats.org/officeDocument/2006/relationships/hyperlink" Target="https://scontent.xx.fbcdn.net/v/t51.2885-15/60523160_395458641042239_3060750109957250510_n.jpg?_nc_cat=101&amp;_nc_oc=AQmQBz4-U6PiCYfawCb24gpfFjFT3R9aOGY2m3bgnPFcSYNlbnhJ7qAByltDQE1ERIQ&amp;_nc_ht=scontent.xx&amp;oh=e3017256f36d84150b4c4cb2715daa4f&amp;oe=5DC72997" TargetMode="External"/><Relationship Id="rId_hyperlink_99" Type="http://schemas.openxmlformats.org/officeDocument/2006/relationships/hyperlink" Target="https://www.instagram.com/p/BxkrPXuFILm/" TargetMode="External"/><Relationship Id="rId_hyperlink_100" Type="http://schemas.openxmlformats.org/officeDocument/2006/relationships/hyperlink" Target="https://scontent.xx.fbcdn.net/v/t51.2885-15/59434001_2299447073634314_9158245021539808439_n.jpg?_nc_cat=108&amp;_nc_oc=AQl6pki7-nxf1kNdnAHQYJ7cmiZkhFl0wovhiDP30jJxPIOarhy2fzX38lTY-puEUBE&amp;_nc_ht=scontent.xx&amp;oh=b2dae5082e5bf3c26bc3af7834896a87&amp;oe=5D8194F7" TargetMode="External"/><Relationship Id="rId_hyperlink_101" Type="http://schemas.openxmlformats.org/officeDocument/2006/relationships/hyperlink" Target="https://www.instagram.com/p/BxsssrLhMLP/" TargetMode="External"/><Relationship Id="rId_hyperlink_102" Type="http://schemas.openxmlformats.org/officeDocument/2006/relationships/hyperlink" Target="https://scontent.xx.fbcdn.net/v/t51.2885-15/59880722_175667476770138_8378800482995655655_n.jpg?_nc_cat=108&amp;_nc_oc=AQmoPRsmZdcdoz3nhFj8JuoAB5ZeFLxNlhUY14lS4GqXj0REthUpO4mttjIzmBFxUi4&amp;_nc_ht=scontent.xx&amp;oh=0fd534ed8c94a1cd494e3854db7e2b25&amp;oe=5D809EAB" TargetMode="External"/><Relationship Id="rId_hyperlink_103" Type="http://schemas.openxmlformats.org/officeDocument/2006/relationships/hyperlink" Target="https://www.instagram.com/p/BxvFvDugoZv/" TargetMode="External"/><Relationship Id="rId_hyperlink_104" Type="http://schemas.openxmlformats.org/officeDocument/2006/relationships/hyperlink" Target="https://scontent.xx.fbcdn.net/v/t51.2885-15/60218985_1058315891020697_7558037630720073844_n.jpg?_nc_cat=105&amp;_nc_oc=AQma-3-VYUiJFDVZnU-bWeG1z5AuqhNIUhl-iyNaVMsvVLpbl7kn4wF6TwvITbMiu6I&amp;_nc_ht=scontent.xx&amp;oh=a112a8a9c803401f8dd4bc2fde4ea424&amp;oe=5D7BA793" TargetMode="External"/><Relationship Id="rId_hyperlink_105" Type="http://schemas.openxmlformats.org/officeDocument/2006/relationships/hyperlink" Target="https://www.instagram.com/p/Bx0dEIAgGPr/" TargetMode="External"/><Relationship Id="rId_hyperlink_106" Type="http://schemas.openxmlformats.org/officeDocument/2006/relationships/hyperlink" Target="https://scontent.xx.fbcdn.net/v/t51.2885-15/59870885_1287276018114134_1734743146555315896_n.jpg?_nc_cat=109&amp;_nc_oc=AQkCTZUjwBtfDAcCvFUwdrIUlSHvmTrlZqLljIZBB-w38TElXMf6FN6kk3Xr1LADgzQ&amp;_nc_ht=scontent.xx&amp;oh=bbcb508049986a6962a673cfc9f33249&amp;oe=5DB007C9" TargetMode="External"/><Relationship Id="rId_hyperlink_107" Type="http://schemas.openxmlformats.org/officeDocument/2006/relationships/hyperlink" Target="https://www.instagram.com/p/Bx-hQTulp9K/" TargetMode="External"/><Relationship Id="rId_hyperlink_108" Type="http://schemas.openxmlformats.org/officeDocument/2006/relationships/hyperlink" Target="https://scontent.xx.fbcdn.net/v/t51.2885-15/60143040_140443437030763_8130221622473630385_n.jpg?_nc_cat=108&amp;_nc_oc=AQndgPi5Ps1O8EvzIH14F-7mU7BntTE5X0Rzv7KU1v_bYQW4IlTu6Jq9KDF_ErwNVaw&amp;_nc_ht=scontent.xx&amp;oh=7479ab1dc9e517a268993ea1e731b866&amp;oe=5DC70424" TargetMode="External"/><Relationship Id="rId_hyperlink_109" Type="http://schemas.openxmlformats.org/officeDocument/2006/relationships/hyperlink" Target="https://www.instagram.com/p/Bx-kQEsFSPq/" TargetMode="External"/><Relationship Id="rId_hyperlink_110" Type="http://schemas.openxmlformats.org/officeDocument/2006/relationships/hyperlink" Target="https://scontent.xx.fbcdn.net/v/t51.2885-15/60744260_157914738581066_4487192206472548890_n.jpg?_nc_cat=107&amp;_nc_oc=AQlhT-2WJLDVIacD7N5OWmqHSqmoxx9gAyXobUTqXPH1L8L7fiVkjcKIa7W6P-FST_U&amp;_nc_ht=scontent.xx&amp;oh=69c3a8645b147091a8976c4d28a352bd&amp;oe=5DB5ABC8" TargetMode="External"/><Relationship Id="rId_hyperlink_111" Type="http://schemas.openxmlformats.org/officeDocument/2006/relationships/hyperlink" Target="https://www.instagram.com/p/ByQiecmAlHF/" TargetMode="External"/><Relationship Id="rId_hyperlink_112" Type="http://schemas.openxmlformats.org/officeDocument/2006/relationships/hyperlink" Target="https://scontent.xx.fbcdn.net/v/t51.2885-15/62013636_1601128170022146_1294679156700992109_n.jpg?_nc_cat=108&amp;_nc_oc=AQlngF9bxkgZPlNuuBpoCpmpXpMum-LkEcbv3ptDCo9qYuPA91GlcAmnwPOiuf34hfY&amp;_nc_ht=scontent.xx&amp;oh=6601cf4c38ce7d5d226be590a6016d3d&amp;oe=5D784E84" TargetMode="External"/><Relationship Id="rId_hyperlink_113" Type="http://schemas.openxmlformats.org/officeDocument/2006/relationships/hyperlink" Target="https://www.instagram.com/p/ByTPelEFmH6/" TargetMode="External"/><Relationship Id="rId_hyperlink_114" Type="http://schemas.openxmlformats.org/officeDocument/2006/relationships/hyperlink" Target="https://scontent.xx.fbcdn.net/v/t51.2885-15/60753256_380261399281363_1290773392011284322_n.jpg?_nc_cat=109&amp;_nc_oc=AQnikPwDb72qhn-s5CuN2yBbwacz1DtOS3UgcjFrfT68j2dIZjz--Vo94AyTPdxkgZM&amp;_nc_ht=scontent.xx&amp;oh=6ed65c2cb5ff56761ac2fdd305570045&amp;oe=5D833B83" TargetMode="External"/><Relationship Id="rId_hyperlink_115" Type="http://schemas.openxmlformats.org/officeDocument/2006/relationships/hyperlink" Target="https://www.instagram.com/p/ByVw63flCS5/" TargetMode="External"/><Relationship Id="rId_hyperlink_116" Type="http://schemas.openxmlformats.org/officeDocument/2006/relationships/hyperlink" Target="https://scontent.xx.fbcdn.net/v/t51.2885-15/61202348_1013572125519466_7544852986869591176_n.jpg?_nc_cat=102&amp;_nc_oc=AQkAF-I0ZEhuvkb4ku49G0W3TLqcEFjQusQq1arBmvtJmTJUsW2PM981fk8zpMmLVh0&amp;_nc_ht=scontent.xx&amp;oh=672b0776ce0713418b0ef5d60797abb9&amp;oe=5D8058A8" TargetMode="External"/><Relationship Id="rId_hyperlink_117" Type="http://schemas.openxmlformats.org/officeDocument/2006/relationships/hyperlink" Target="https://www.instagram.com/p/ByYchNvlFpw/" TargetMode="External"/><Relationship Id="rId_hyperlink_118" Type="http://schemas.openxmlformats.org/officeDocument/2006/relationships/hyperlink" Target="https://scontent.xx.fbcdn.net/v/t51.2885-15/62178161_893366721026486_2692299141101948552_n.jpg?_nc_cat=102&amp;_nc_oc=AQm60yQzyDCv2OEjHHHG4aWTUaOYy8QsCKRBmTc1gNMANptJS5ftAuTnwO8GY8BCFWM&amp;_nc_ht=scontent.xx&amp;oh=84b5730300930662037be7a6ba29a018&amp;oe=5D7B0D18" TargetMode="External"/><Relationship Id="rId_hyperlink_119" Type="http://schemas.openxmlformats.org/officeDocument/2006/relationships/hyperlink" Target="https://www.instagram.com/p/ByYciY4lWqM/" TargetMode="External"/><Relationship Id="rId_hyperlink_120" Type="http://schemas.openxmlformats.org/officeDocument/2006/relationships/hyperlink" Target="https://scontent.xx.fbcdn.net/v/t51.2885-15/60493202_2270254399749080_7504323287194155180_n.jpg?_nc_cat=110&amp;_nc_oc=AQmlyGRP27H8Gz1jMG8mvW_rlftbmhFO-W2AGoS_USLbVTS719zuK-kFgzd05l25K8o&amp;_nc_ht=scontent.xx&amp;oh=67ed16ddc6b12902a6caea916f5498d6&amp;oe=5DBEB7B6" TargetMode="External"/><Relationship Id="rId_hyperlink_121" Type="http://schemas.openxmlformats.org/officeDocument/2006/relationships/hyperlink" Target="https://www.instagram.com/p/ByYcjYtFWCc/" TargetMode="External"/><Relationship Id="rId_hyperlink_122" Type="http://schemas.openxmlformats.org/officeDocument/2006/relationships/hyperlink" Target="https://scontent.xx.fbcdn.net/v/t51.2885-15/61412595_2295462187202950_9167272717677384408_n.jpg?_nc_cat=106&amp;_nc_oc=AQlGiuSzq943ntSkkDLG85AyPM3FKFxExmdhxYiG5RSFaeKvth8me9z2coxJuf28r7c&amp;_nc_ht=scontent.xx&amp;oh=93fce0ada88a872da3756415bf4f96bb&amp;oe=5DB1C139" TargetMode="External"/><Relationship Id="rId_hyperlink_123" Type="http://schemas.openxmlformats.org/officeDocument/2006/relationships/hyperlink" Target="https://www.instagram.com/p/ByahqLMl5n4/" TargetMode="External"/><Relationship Id="rId_hyperlink_124" Type="http://schemas.openxmlformats.org/officeDocument/2006/relationships/hyperlink" Target="https://scontent.xx.fbcdn.net/v/t51.2885-15/62655443_139992720445041_3721980244652698195_n.jpg?_nc_cat=104&amp;_nc_oc=AQlwzMjY92DYtzqmLpdz5AxhJX-ovvqGo7vD1vXFK38-8KZUCGZnvSLIw_Sfge38MNM&amp;_nc_ht=scontent.xx&amp;oh=2cfb00e68d15c6d31d4b478a709b1d2f&amp;oe=5D7A6448" TargetMode="External"/><Relationship Id="rId_hyperlink_125" Type="http://schemas.openxmlformats.org/officeDocument/2006/relationships/hyperlink" Target="https://www.instagram.com/p/Byahsp7l9UK/" TargetMode="External"/><Relationship Id="rId_hyperlink_126" Type="http://schemas.openxmlformats.org/officeDocument/2006/relationships/hyperlink" Target="https://scontent.xx.fbcdn.net/v/t51.2885-15/62266411_170018414020695_1090748120933966024_n.jpg?_nc_cat=111&amp;_nc_oc=AQklqvi9JmiuakrwGT7ei-wQYmolmuFJPRWKqTXK2PVjxvG8pI4MdMQihuVjV6UyOhQ&amp;_nc_ht=scontent.xx&amp;oh=3a35e9c4edb1e568e0651efc72d84e01&amp;oe=5DC35973" TargetMode="External"/><Relationship Id="rId_hyperlink_127" Type="http://schemas.openxmlformats.org/officeDocument/2006/relationships/hyperlink" Target="https://www.instagram.com/p/Byahxg7FTX3/" TargetMode="External"/><Relationship Id="rId_hyperlink_128" Type="http://schemas.openxmlformats.org/officeDocument/2006/relationships/hyperlink" Target="https://scontent.xx.fbcdn.net/v/t51.2885-15/60821120_115499503032343_7792283536757575171_n.jpg?_nc_cat=103&amp;_nc_oc=AQmrKim7VNQW1rbXG_-QEU37-AcmYv240BdzIIhz4uzBiy3aK-H4-OnUVvid6RoIzi4&amp;_nc_ht=scontent.xx&amp;oh=3ff0bf73302817b6d3c5135772cffa75&amp;oe=5D816CAE" TargetMode="External"/><Relationship Id="rId_hyperlink_129" Type="http://schemas.openxmlformats.org/officeDocument/2006/relationships/hyperlink" Target="https://www.instagram.com/p/Byk4kL7FqQS/" TargetMode="External"/><Relationship Id="rId_hyperlink_130" Type="http://schemas.openxmlformats.org/officeDocument/2006/relationships/hyperlink" Target="https://scontent.xx.fbcdn.net/v/t51.2885-15/61410490_851036555250949_8330659765538368636_n.jpg?_nc_cat=110&amp;_nc_oc=AQkEfebYIYlZwAuFUOX8djUD-ttgWZ13iiZGa8keC-0Lay-QY9ADbAlYtL1C8OTYZrE&amp;_nc_ht=scontent.xx&amp;oh=9285f5569ebbec1da4bb222e74a34dd9&amp;oe=5D8317E8" TargetMode="External"/><Relationship Id="rId_hyperlink_131" Type="http://schemas.openxmlformats.org/officeDocument/2006/relationships/hyperlink" Target="https://www.instagram.com/p/Byn784dFBF7/" TargetMode="External"/><Relationship Id="rId_hyperlink_132" Type="http://schemas.openxmlformats.org/officeDocument/2006/relationships/hyperlink" Target="https://scontent.xx.fbcdn.net/v/t51.2885-15/61440912_145663983281636_3643190498370095724_n.jpg?_nc_cat=109&amp;_nc_oc=AQm6WACP3epy1ik3u0cu3CHmM0B-C8HCSeTHP9a9ARvhHTaEXfNSgZUwK2Awv3syO60&amp;_nc_ht=scontent.xx&amp;oh=b0dd421b1d6ec6111bee04b22ebf6e7e&amp;oe=5DB1FF47" TargetMode="External"/><Relationship Id="rId_hyperlink_133" Type="http://schemas.openxmlformats.org/officeDocument/2006/relationships/hyperlink" Target="https://www.instagram.com/p/Byn8EaCFuH_/" TargetMode="External"/><Relationship Id="rId_hyperlink_134" Type="http://schemas.openxmlformats.org/officeDocument/2006/relationships/hyperlink" Target="https://scontent.xx.fbcdn.net/v/t51.2885-15/62389335_2281207298863512_3722019857921981548_n.jpg?_nc_cat=103&amp;_nc_oc=AQlkqsYPi4lF9V-NS5SK0DR4WmKVAEePYRr-yzeR8XV_mmBczxagNBIEOcjM1yS9IJs&amp;_nc_ht=scontent.xx&amp;oh=2005d8541d1b66e88d39eb5ca0f1afa4&amp;oe=5DBCDE6D" TargetMode="External"/><Relationship Id="rId_hyperlink_135" Type="http://schemas.openxmlformats.org/officeDocument/2006/relationships/hyperlink" Target="https://www.instagram.com/p/Byn8GgalFCx/" TargetMode="External"/><Relationship Id="rId_hyperlink_136" Type="http://schemas.openxmlformats.org/officeDocument/2006/relationships/hyperlink" Target="https://scontent.xx.fbcdn.net/v/t51.2885-15/61331370_2858373037818132_7265303059887161439_n.jpg?_nc_cat=111&amp;_nc_oc=AQlJOvt2UKxfYOEfM31KreTeliI_5vF05-MVpV2lhgyTPyWx0PvGTiquXdvH5NjFglc&amp;_nc_ht=scontent.xx&amp;oh=f2643d7700cae973d7c827bb0c002ade&amp;oe=5D8272BE" TargetMode="External"/><Relationship Id="rId_hyperlink_137" Type="http://schemas.openxmlformats.org/officeDocument/2006/relationships/hyperlink" Target="https://www.instagram.com/p/ByyMgJ4F6qm/" TargetMode="External"/><Relationship Id="rId_hyperlink_138" Type="http://schemas.openxmlformats.org/officeDocument/2006/relationships/hyperlink" Target="https://scontent.xx.fbcdn.net/v/t51.2885-15/61743794_403877910212023_8646324578634716832_n.jpg?_nc_cat=107&amp;_nc_oc=AQmJ0MHMEWDMSAgG9M_pR9yk6ul9sS_GsD0tALVwAm7q0Ju_YWjOF2qoli_HoOC_nlc&amp;_nc_ht=scontent.xx&amp;oh=bf637c01d21818e3c632ffe17e91dd91&amp;oe=5DB79413" TargetMode="External"/><Relationship Id="rId_hyperlink_139" Type="http://schemas.openxmlformats.org/officeDocument/2006/relationships/hyperlink" Target="https://www.instagram.com/p/By0rP2gFLBU/" TargetMode="External"/><Relationship Id="rId_hyperlink_140" Type="http://schemas.openxmlformats.org/officeDocument/2006/relationships/hyperlink" Target="https://scontent.xx.fbcdn.net/v/t51.2885-15/61726516_833113133724585_6747165171982061551_n.jpg?_nc_cat=108&amp;_nc_oc=AQmTv8nXtZAQN8KjIhV5cdawa8Ke4KPhcwA0403F3ObFDFoARQD8G9hRFdY-dHjSHok&amp;_nc_ht=scontent.xx&amp;oh=086bab8517097b3d999379d250ff7362&amp;oe=5DABF5D5" TargetMode="External"/><Relationship Id="rId_hyperlink_141" Type="http://schemas.openxmlformats.org/officeDocument/2006/relationships/hyperlink" Target="https://www.instagram.com/p/By3ZjRxAGle/" TargetMode="External"/><Relationship Id="rId_hyperlink_142" Type="http://schemas.openxmlformats.org/officeDocument/2006/relationships/hyperlink" Target="https://scontent.xx.fbcdn.net/v/t51.2885-15/64606717_458118181421704_5451681641438747808_n.jpg?_nc_cat=104&amp;_nc_oc=AQn4YaebZR-NDbEYvlceIkcjZDXe3ViZ5EkopPNXDDNC5F2CKaZSVA-dWJqHQi77lw4&amp;_nc_ht=scontent.xx&amp;oh=545ae51cc71a53ad002b1762cf91a417&amp;oe=5D7D63C0" TargetMode="External"/><Relationship Id="rId_hyperlink_143" Type="http://schemas.openxmlformats.org/officeDocument/2006/relationships/hyperlink" Target="https://www.instagram.com/p/By8wdwZFUdQ/" TargetMode="External"/><Relationship Id="rId_hyperlink_144" Type="http://schemas.openxmlformats.org/officeDocument/2006/relationships/hyperlink" Target="https://scontent.xx.fbcdn.net/v/t51.2885-15/61841775_122317399012228_2286728679004611544_n.jpg?_nc_cat=101&amp;_nc_oc=AQmacaIqDQ764LkWf8p9LZcfz-tmCVzGx6ZGCTE75GirCz_WdqwP05Lw40XYTo7sXZ8&amp;_nc_ht=scontent.xx&amp;oh=aa944589419f0424aa62ede8526d6a39&amp;oe=5D7DBFE9" TargetMode="External"/><Relationship Id="rId_hyperlink_145" Type="http://schemas.openxmlformats.org/officeDocument/2006/relationships/hyperlink" Target="https://www.instagram.com/p/BzGvaxxluiH/" TargetMode="External"/><Relationship Id="rId_hyperlink_146" Type="http://schemas.openxmlformats.org/officeDocument/2006/relationships/hyperlink" Target="https://scontent.xx.fbcdn.net/v/t51.2885-15/64563192_177940926548435_8401456842760754778_n.jpg?_nc_cat=100&amp;_nc_oc=AQnKKE2RvhF5sMHY-jN58f6Wc2KCBoiYD9nF5BHysikFJvMRKfuU9zn064EQChvl4mc&amp;_nc_ht=scontent.xx&amp;oh=e5d044ceb3e8be013371f23ed0ce55ee&amp;oe=5DB75574" TargetMode="External"/><Relationship Id="rId_hyperlink_147" Type="http://schemas.openxmlformats.org/officeDocument/2006/relationships/hyperlink" Target="https://www.instagram.com/p/BzOr1QmFUUl/" TargetMode="External"/><Relationship Id="rId_hyperlink_148" Type="http://schemas.openxmlformats.org/officeDocument/2006/relationships/hyperlink" Target="https://scontent.xx.fbcdn.net/v/t51.2885-15/64272730_138514304007626_1704303352932886533_n.jpg?_nc_cat=103&amp;_nc_oc=AQm3GYjVSKv2THahNYf0Zfzmsig7geT0Vsn0y7i9WLT2LOAKymr5DnLdEnDnG2AgVY4&amp;_nc_ht=scontent.xx&amp;oh=ee7e6137b7bf8f29245fbea67184f91f&amp;oe=5DB65C55" TargetMode="External"/></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F38"/>
  <sheetViews>
    <sheetView tabSelected="1" workbookViewId="0" showGridLines="true" showRowColHeaders="1">
      <selection activeCell="F10" sqref="F10"/>
    </sheetView>
  </sheetViews>
  <sheetFormatPr defaultRowHeight="14.4" outlineLevelRow="0" outlineLevelCol="0"/>
  <cols>
    <col min="1" max="1" width="50" customWidth="true" style="0"/>
    <col min="2" max="2" width="15" customWidth="true" style="0"/>
    <col min="3" max="3" width="15" customWidth="true" style="0"/>
    <col min="4" max="4" width="25" customWidth="true" style="0"/>
    <col min="6" max="6" width="35" customWidth="true" style="0"/>
  </cols>
  <sheetData>
    <row r="1" spans="1:6">
      <c r="A1" t="s">
        <v>0</v>
      </c>
      <c r="B1" t="s">
        <v>1</v>
      </c>
    </row>
    <row r="2" spans="1:6">
      <c r="A2" t="s">
        <v>2</v>
      </c>
      <c r="B2" t="s">
        <v>3</v>
      </c>
    </row>
    <row r="4" spans="1:6">
      <c r="A4" s="1" t="s">
        <v>4</v>
      </c>
      <c r="B4" s="1" t="s">
        <v>2</v>
      </c>
      <c r="C4" s="1" t="s">
        <v>5</v>
      </c>
      <c r="D4" s="1" t="s">
        <v>6</v>
      </c>
    </row>
    <row r="5" spans="1:6">
      <c r="A5" t="s">
        <v>7</v>
      </c>
      <c r="B5">
        <v>2874</v>
      </c>
      <c r="C5">
        <v>2597</v>
      </c>
      <c r="D5" s="2">
        <v>0.1067</v>
      </c>
    </row>
    <row r="6" spans="1:6">
      <c r="A6" t="s">
        <v>8</v>
      </c>
      <c r="B6">
        <v>277</v>
      </c>
      <c r="C6">
        <v>180</v>
      </c>
      <c r="D6" s="2">
        <v>0.5389</v>
      </c>
    </row>
    <row r="7" spans="1:6">
      <c r="F7" s="3" t="s">
        <v>9</v>
      </c>
    </row>
    <row r="8" spans="1:6">
      <c r="A8" t="s">
        <v>10</v>
      </c>
      <c r="B8">
        <v>53</v>
      </c>
      <c r="C8">
        <v>62</v>
      </c>
      <c r="D8" s="2">
        <v>-0.1452</v>
      </c>
      <c r="F8"/>
    </row>
    <row r="9" spans="1:6">
      <c r="A9" t="s">
        <v>11</v>
      </c>
      <c r="B9">
        <v>19</v>
      </c>
      <c r="C9">
        <v>18</v>
      </c>
      <c r="D9" s="2">
        <v>0.0556</v>
      </c>
      <c r="F9"/>
    </row>
    <row r="10" spans="1:6">
      <c r="A10" t="s">
        <v>12</v>
      </c>
      <c r="B10">
        <v>2</v>
      </c>
      <c r="C10">
        <v>3</v>
      </c>
      <c r="D10" s="2">
        <v>-0.3333</v>
      </c>
      <c r="F10" s="4" t="s">
        <v>13</v>
      </c>
    </row>
    <row r="11" spans="1:6">
      <c r="A11" t="s">
        <v>14</v>
      </c>
      <c r="B11">
        <v>74</v>
      </c>
      <c r="C11">
        <v>83</v>
      </c>
      <c r="D11" s="2">
        <v>-0.1084</v>
      </c>
      <c r="F11"/>
    </row>
    <row r="12" spans="1:6">
      <c r="A12" t="s">
        <v>15</v>
      </c>
      <c r="B12">
        <v>1424</v>
      </c>
      <c r="C12">
        <v>1676</v>
      </c>
      <c r="D12" s="2">
        <v>-0.1504</v>
      </c>
      <c r="F12"/>
    </row>
    <row r="13" spans="1:6">
      <c r="A13" t="s">
        <v>16</v>
      </c>
      <c r="B13">
        <v>1424</v>
      </c>
      <c r="C13">
        <v>1676</v>
      </c>
      <c r="F13"/>
    </row>
    <row r="14" spans="1:6">
      <c r="A14" t="s">
        <v>17</v>
      </c>
      <c r="B14">
        <v>0</v>
      </c>
      <c r="C14">
        <v>0</v>
      </c>
      <c r="F14"/>
    </row>
    <row r="15" spans="1:6">
      <c r="A15" t="s">
        <v>18</v>
      </c>
      <c r="B15">
        <v>19.24</v>
      </c>
      <c r="C15">
        <v>20.19</v>
      </c>
      <c r="D15" s="2">
        <v>-0.047</v>
      </c>
      <c r="F15"/>
    </row>
    <row r="16" spans="1:6">
      <c r="A16" t="s">
        <v>19</v>
      </c>
      <c r="B16">
        <v>102</v>
      </c>
      <c r="C16">
        <v>116</v>
      </c>
      <c r="D16" s="2">
        <v>-0.1207</v>
      </c>
    </row>
    <row r="17" spans="1:6">
      <c r="A17" t="s">
        <v>20</v>
      </c>
      <c r="B17">
        <v>102</v>
      </c>
      <c r="C17">
        <v>116</v>
      </c>
    </row>
    <row r="18" spans="1:6">
      <c r="A18" t="s">
        <v>21</v>
      </c>
      <c r="B18">
        <v>0</v>
      </c>
      <c r="C18">
        <v>0</v>
      </c>
    </row>
    <row r="19" spans="1:6">
      <c r="A19" t="s">
        <v>22</v>
      </c>
      <c r="B19">
        <v>1.38</v>
      </c>
      <c r="C19">
        <v>1.4</v>
      </c>
      <c r="D19" s="2">
        <v>-0.0137</v>
      </c>
    </row>
    <row r="20" spans="1:6">
      <c r="A20" t="s">
        <v>23</v>
      </c>
      <c r="B20" s="2">
        <v>0.007900300483839664</v>
      </c>
      <c r="C20" s="2">
        <v>0.008891541133373948</v>
      </c>
      <c r="D20" s="2">
        <v>-0.1115</v>
      </c>
    </row>
    <row r="21" spans="1:6">
      <c r="A21" t="s">
        <v>24</v>
      </c>
      <c r="B21" s="2">
        <v>0.007900300483839664</v>
      </c>
      <c r="C21">
        <v>0</v>
      </c>
    </row>
    <row r="22" spans="1:6">
      <c r="A22" t="s">
        <v>25</v>
      </c>
      <c r="B22">
        <v>0</v>
      </c>
      <c r="C22">
        <v>0</v>
      </c>
    </row>
    <row r="23" spans="1:6">
      <c r="A23" t="s">
        <v>26</v>
      </c>
      <c r="B23">
        <v>1841</v>
      </c>
      <c r="C23">
        <v>1455</v>
      </c>
      <c r="D23" s="2">
        <v>0.2653</v>
      </c>
    </row>
    <row r="24" spans="1:6">
      <c r="A24" t="s">
        <v>27</v>
      </c>
      <c r="B24">
        <v>96.89</v>
      </c>
      <c r="C24">
        <v>80.83</v>
      </c>
      <c r="D24" s="2">
        <v>0.1987</v>
      </c>
    </row>
    <row r="25" spans="1:6">
      <c r="A25" t="s">
        <v>28</v>
      </c>
      <c r="B25">
        <v>81</v>
      </c>
      <c r="C25">
        <v>79</v>
      </c>
      <c r="D25" s="2">
        <v>0.0253</v>
      </c>
    </row>
    <row r="26" spans="1:6">
      <c r="A26" t="s">
        <v>29</v>
      </c>
      <c r="B26">
        <v>1.09</v>
      </c>
      <c r="C26">
        <v>0.95</v>
      </c>
      <c r="D26" s="2">
        <v>0.15</v>
      </c>
    </row>
    <row r="27" spans="1:6">
      <c r="A27" t="s">
        <v>30</v>
      </c>
      <c r="B27">
        <v>548173</v>
      </c>
      <c r="C27">
        <v>44403</v>
      </c>
      <c r="D27" s="2">
        <v>11.3454</v>
      </c>
    </row>
    <row r="28" spans="1:6">
      <c r="A28" t="s">
        <v>31</v>
      </c>
      <c r="B28">
        <v>475211</v>
      </c>
      <c r="C28">
        <v>22353</v>
      </c>
      <c r="D28" s="2">
        <v>20.2594</v>
      </c>
    </row>
    <row r="29" spans="1:6">
      <c r="A29" t="s">
        <v>32</v>
      </c>
      <c r="B29" s="2">
        <v>0.06820176902395007</v>
      </c>
      <c r="C29" s="2">
        <v>0.06650589050273005</v>
      </c>
      <c r="D29" s="2">
        <v>0.0255</v>
      </c>
    </row>
    <row r="30" spans="1:6">
      <c r="A30" t="s">
        <v>33</v>
      </c>
      <c r="B30" s="2">
        <v>0.06820176902395007</v>
      </c>
      <c r="C30" s="2">
        <v>0.06650589050273005</v>
      </c>
    </row>
    <row r="31" spans="1:6">
      <c r="A31" t="s">
        <v>34</v>
      </c>
      <c r="B31">
        <v>0</v>
      </c>
      <c r="C31">
        <v>0</v>
      </c>
    </row>
    <row r="32" spans="1:6">
      <c r="A32" t="s">
        <v>35</v>
      </c>
      <c r="B32">
        <v>321.81</v>
      </c>
      <c r="C32">
        <v>341.29</v>
      </c>
      <c r="D32" s="2">
        <v>-0.0571</v>
      </c>
    </row>
    <row r="33" spans="1:6">
      <c r="A33" t="s">
        <v>36</v>
      </c>
      <c r="B33" s="2">
        <v>0.1170232787896719</v>
      </c>
      <c r="C33" s="2">
        <v>0.1344738789245086</v>
      </c>
      <c r="D33" s="2">
        <v>-0.1298</v>
      </c>
    </row>
    <row r="34" spans="1:6">
      <c r="A34" t="s">
        <v>37</v>
      </c>
      <c r="B34">
        <v>74</v>
      </c>
      <c r="C34">
        <v>87</v>
      </c>
      <c r="D34" s="2">
        <v>-0.1494</v>
      </c>
    </row>
    <row r="35" spans="1:6">
      <c r="A35" t="s">
        <v>38</v>
      </c>
      <c r="B35">
        <v>4763</v>
      </c>
      <c r="C35">
        <v>4967</v>
      </c>
      <c r="D35" s="2">
        <v>-0.0411</v>
      </c>
    </row>
    <row r="36" spans="1:6">
      <c r="A36" t="s">
        <v>39</v>
      </c>
      <c r="B36">
        <v>4167</v>
      </c>
      <c r="C36">
        <v>4465</v>
      </c>
      <c r="D36" s="2">
        <v>-0.0667</v>
      </c>
    </row>
    <row r="37" spans="1:6">
      <c r="A37" t="s">
        <v>40</v>
      </c>
      <c r="B37">
        <v>64.36486486486487</v>
      </c>
      <c r="C37">
        <v>57.0919540229885</v>
      </c>
      <c r="D37" s="2">
        <v>0.1274</v>
      </c>
    </row>
    <row r="38" spans="1:6">
      <c r="A38" t="s">
        <v>41</v>
      </c>
      <c r="B38">
        <v>56.31</v>
      </c>
      <c r="C38">
        <v>51.32</v>
      </c>
      <c r="D38" s="2">
        <v>0.09720000000000001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F7:F9"/>
    <mergeCell ref="F10:F15"/>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K139"/>
  <sheetViews>
    <sheetView tabSelected="0" workbookViewId="0" showGridLines="true" showRowColHeaders="1">
      <selection activeCell="B12" sqref="B12"/>
    </sheetView>
  </sheetViews>
  <sheetFormatPr defaultRowHeight="14.4" outlineLevelRow="0" outlineLevelCol="0"/>
  <cols>
    <col min="1" max="1" width="62.41333" bestFit="true" customWidth="true" style="0"/>
    <col min="2" max="2" width="16.424561" bestFit="true" customWidth="true" style="0"/>
    <col min="3" max="3" width="17.567139" bestFit="true" customWidth="true" style="0"/>
    <col min="4" max="4" width="15.281982" bestFit="true" customWidth="true" style="0"/>
    <col min="5" max="5" width="24.708252" bestFit="true" customWidth="true" style="0"/>
  </cols>
  <sheetData>
    <row r="1" spans="1:11">
      <c r="A1" t="s">
        <v>811</v>
      </c>
      <c r="B1">
        <v>4440</v>
      </c>
    </row>
    <row r="2" spans="1:11">
      <c r="A2" t="s">
        <v>812</v>
      </c>
      <c r="B2" s="2">
        <v>0.001009174311926606</v>
      </c>
    </row>
    <row r="3" spans="1:11">
      <c r="A3" t="s">
        <v>813</v>
      </c>
      <c r="B3">
        <v>48</v>
      </c>
      <c r="H3" s="4" t="s">
        <v>814</v>
      </c>
      <c r="I3"/>
      <c r="J3"/>
      <c r="K3"/>
    </row>
    <row r="4" spans="1:11">
      <c r="A4" t="s">
        <v>815</v>
      </c>
      <c r="B4" s="2">
        <v>0.01181818181818182</v>
      </c>
      <c r="H4"/>
      <c r="I4"/>
      <c r="J4"/>
      <c r="K4"/>
    </row>
    <row r="5" spans="1:11">
      <c r="A5" t="s">
        <v>816</v>
      </c>
      <c r="B5">
        <v>11</v>
      </c>
      <c r="H5"/>
      <c r="I5"/>
      <c r="J5"/>
      <c r="K5"/>
    </row>
    <row r="6" spans="1:11">
      <c r="A6" t="s">
        <v>817</v>
      </c>
      <c r="B6" s="2">
        <v>0.012</v>
      </c>
      <c r="H6"/>
      <c r="I6"/>
      <c r="J6"/>
      <c r="K6"/>
    </row>
    <row r="7" spans="1:11">
      <c r="A7" t="s">
        <v>818</v>
      </c>
      <c r="B7">
        <v>0</v>
      </c>
      <c r="H7"/>
      <c r="I7"/>
      <c r="J7"/>
      <c r="K7"/>
    </row>
    <row r="8" spans="1:11">
      <c r="A8" t="s">
        <v>819</v>
      </c>
      <c r="B8" t="s">
        <v>204</v>
      </c>
    </row>
    <row r="9" spans="1:11">
      <c r="A9" t="s">
        <v>820</v>
      </c>
      <c r="B9" s="2">
        <v>0.01081081081081081</v>
      </c>
    </row>
    <row r="10" spans="1:11">
      <c r="A10" t="s">
        <v>821</v>
      </c>
      <c r="B10" s="2">
        <v>0.009818181818181818</v>
      </c>
    </row>
    <row r="11" spans="1:11">
      <c r="A11" t="s">
        <v>822</v>
      </c>
      <c r="B11" s="2">
        <v>0.002477477477477477</v>
      </c>
    </row>
    <row r="12" spans="1:11">
      <c r="A12" t="s">
        <v>823</v>
      </c>
      <c r="B12" s="2">
        <v>0.009983333333333332</v>
      </c>
    </row>
    <row r="13" spans="1:11">
      <c r="A13" t="s">
        <v>824</v>
      </c>
      <c r="B13">
        <v>0</v>
      </c>
    </row>
    <row r="14" spans="1:11">
      <c r="A14" t="s">
        <v>825</v>
      </c>
      <c r="B14" t="s">
        <v>204</v>
      </c>
    </row>
    <row r="17" spans="1:11">
      <c r="A17" s="1" t="s">
        <v>42</v>
      </c>
      <c r="B17" s="1" t="s">
        <v>811</v>
      </c>
      <c r="C17" s="1" t="s">
        <v>813</v>
      </c>
      <c r="D17" s="1" t="s">
        <v>816</v>
      </c>
      <c r="E17" s="1" t="s">
        <v>818</v>
      </c>
    </row>
    <row r="18" spans="1:11">
      <c r="A18" t="s">
        <v>558</v>
      </c>
      <c r="B18">
        <v>17</v>
      </c>
      <c r="C18">
        <v>0</v>
      </c>
      <c r="D18">
        <v>0</v>
      </c>
      <c r="E18">
        <v>0</v>
      </c>
    </row>
    <row r="19" spans="1:11">
      <c r="A19" t="s">
        <v>559</v>
      </c>
      <c r="B19">
        <v>16</v>
      </c>
      <c r="C19">
        <v>0</v>
      </c>
      <c r="D19">
        <v>0</v>
      </c>
      <c r="E19">
        <v>0</v>
      </c>
    </row>
    <row r="20" spans="1:11">
      <c r="A20" t="s">
        <v>561</v>
      </c>
      <c r="B20">
        <v>20</v>
      </c>
      <c r="C20">
        <v>1</v>
      </c>
      <c r="D20">
        <v>0</v>
      </c>
      <c r="E20">
        <v>0</v>
      </c>
    </row>
    <row r="21" spans="1:11">
      <c r="A21" t="s">
        <v>562</v>
      </c>
      <c r="B21">
        <v>17</v>
      </c>
      <c r="C21">
        <v>0</v>
      </c>
      <c r="D21">
        <v>0</v>
      </c>
      <c r="E21">
        <v>0</v>
      </c>
    </row>
    <row r="22" spans="1:11">
      <c r="A22" t="s">
        <v>563</v>
      </c>
      <c r="B22">
        <v>9</v>
      </c>
      <c r="C22">
        <v>1</v>
      </c>
      <c r="D22">
        <v>0</v>
      </c>
      <c r="E22">
        <v>0</v>
      </c>
    </row>
    <row r="23" spans="1:11">
      <c r="A23" t="s">
        <v>564</v>
      </c>
      <c r="B23">
        <v>10</v>
      </c>
      <c r="C23">
        <v>2</v>
      </c>
      <c r="D23">
        <v>0</v>
      </c>
      <c r="E23">
        <v>0</v>
      </c>
    </row>
    <row r="24" spans="1:11">
      <c r="A24" t="s">
        <v>565</v>
      </c>
      <c r="B24">
        <v>13</v>
      </c>
      <c r="C24">
        <v>0</v>
      </c>
      <c r="D24">
        <v>0</v>
      </c>
      <c r="E24">
        <v>0</v>
      </c>
    </row>
    <row r="25" spans="1:11">
      <c r="A25" t="s">
        <v>566</v>
      </c>
      <c r="B25">
        <v>36</v>
      </c>
      <c r="C25">
        <v>0</v>
      </c>
      <c r="D25">
        <v>0</v>
      </c>
      <c r="E25">
        <v>0</v>
      </c>
    </row>
    <row r="26" spans="1:11">
      <c r="A26" t="s">
        <v>567</v>
      </c>
      <c r="B26">
        <v>17</v>
      </c>
      <c r="C26">
        <v>0</v>
      </c>
      <c r="D26">
        <v>0</v>
      </c>
      <c r="E26">
        <v>0</v>
      </c>
    </row>
    <row r="27" spans="1:11">
      <c r="A27" t="s">
        <v>568</v>
      </c>
      <c r="B27">
        <v>15</v>
      </c>
      <c r="C27">
        <v>0</v>
      </c>
      <c r="D27">
        <v>0</v>
      </c>
      <c r="E27">
        <v>0</v>
      </c>
    </row>
    <row r="28" spans="1:11">
      <c r="A28" t="s">
        <v>569</v>
      </c>
      <c r="B28">
        <v>83</v>
      </c>
      <c r="C28">
        <v>0</v>
      </c>
      <c r="D28">
        <v>0</v>
      </c>
      <c r="E28">
        <v>0</v>
      </c>
    </row>
    <row r="29" spans="1:11">
      <c r="A29" t="s">
        <v>570</v>
      </c>
      <c r="B29">
        <v>149</v>
      </c>
      <c r="C29">
        <v>0</v>
      </c>
      <c r="D29">
        <v>0</v>
      </c>
      <c r="E29">
        <v>0</v>
      </c>
    </row>
    <row r="30" spans="1:11">
      <c r="A30" t="s">
        <v>571</v>
      </c>
      <c r="B30">
        <v>36</v>
      </c>
      <c r="C30">
        <v>0</v>
      </c>
      <c r="D30">
        <v>0</v>
      </c>
      <c r="E30">
        <v>0</v>
      </c>
    </row>
    <row r="31" spans="1:11">
      <c r="A31" t="s">
        <v>572</v>
      </c>
      <c r="B31">
        <v>33</v>
      </c>
      <c r="C31">
        <v>1</v>
      </c>
      <c r="D31">
        <v>0</v>
      </c>
      <c r="E31">
        <v>0</v>
      </c>
    </row>
    <row r="32" spans="1:11">
      <c r="A32" t="s">
        <v>573</v>
      </c>
      <c r="B32">
        <v>37</v>
      </c>
      <c r="C32">
        <v>1</v>
      </c>
      <c r="D32">
        <v>0</v>
      </c>
      <c r="E32">
        <v>0</v>
      </c>
    </row>
    <row r="33" spans="1:11">
      <c r="A33" t="s">
        <v>574</v>
      </c>
      <c r="B33">
        <v>81</v>
      </c>
      <c r="C33">
        <v>0</v>
      </c>
      <c r="D33">
        <v>0</v>
      </c>
      <c r="E33">
        <v>0</v>
      </c>
    </row>
    <row r="34" spans="1:11">
      <c r="A34" t="s">
        <v>575</v>
      </c>
      <c r="B34">
        <v>45</v>
      </c>
      <c r="C34">
        <v>1</v>
      </c>
      <c r="D34">
        <v>0</v>
      </c>
      <c r="E34">
        <v>0</v>
      </c>
    </row>
    <row r="35" spans="1:11">
      <c r="A35" t="s">
        <v>576</v>
      </c>
      <c r="B35">
        <v>41</v>
      </c>
      <c r="C35">
        <v>1</v>
      </c>
      <c r="D35">
        <v>0</v>
      </c>
      <c r="E35">
        <v>0</v>
      </c>
    </row>
    <row r="36" spans="1:11">
      <c r="A36" t="s">
        <v>577</v>
      </c>
      <c r="B36">
        <v>96</v>
      </c>
      <c r="C36">
        <v>0</v>
      </c>
      <c r="D36">
        <v>0</v>
      </c>
      <c r="E36">
        <v>0</v>
      </c>
    </row>
    <row r="37" spans="1:11">
      <c r="A37" t="s">
        <v>578</v>
      </c>
      <c r="B37">
        <v>77</v>
      </c>
      <c r="C37">
        <v>1</v>
      </c>
      <c r="D37">
        <v>0</v>
      </c>
      <c r="E37">
        <v>0</v>
      </c>
    </row>
    <row r="38" spans="1:11">
      <c r="A38" t="s">
        <v>579</v>
      </c>
      <c r="B38">
        <v>31</v>
      </c>
      <c r="C38">
        <v>0</v>
      </c>
      <c r="D38">
        <v>0</v>
      </c>
      <c r="E38">
        <v>0</v>
      </c>
    </row>
    <row r="39" spans="1:11">
      <c r="A39" t="s">
        <v>580</v>
      </c>
      <c r="B39">
        <v>47</v>
      </c>
      <c r="C39">
        <v>0</v>
      </c>
      <c r="D39">
        <v>0</v>
      </c>
      <c r="E39">
        <v>0</v>
      </c>
    </row>
    <row r="40" spans="1:11">
      <c r="A40" t="s">
        <v>581</v>
      </c>
      <c r="B40">
        <v>25</v>
      </c>
      <c r="C40">
        <v>0</v>
      </c>
      <c r="D40">
        <v>1</v>
      </c>
      <c r="E40">
        <v>0</v>
      </c>
    </row>
    <row r="41" spans="1:11">
      <c r="A41" t="s">
        <v>582</v>
      </c>
      <c r="B41">
        <v>27</v>
      </c>
      <c r="C41">
        <v>0</v>
      </c>
      <c r="D41">
        <v>0</v>
      </c>
      <c r="E41">
        <v>0</v>
      </c>
    </row>
    <row r="42" spans="1:11">
      <c r="A42" t="s">
        <v>583</v>
      </c>
      <c r="B42">
        <v>16</v>
      </c>
      <c r="C42">
        <v>0</v>
      </c>
      <c r="D42">
        <v>0</v>
      </c>
      <c r="E42">
        <v>0</v>
      </c>
    </row>
    <row r="43" spans="1:11">
      <c r="A43" t="s">
        <v>584</v>
      </c>
      <c r="B43">
        <v>140</v>
      </c>
      <c r="C43">
        <v>10</v>
      </c>
      <c r="D43">
        <v>1</v>
      </c>
      <c r="E43">
        <v>0</v>
      </c>
    </row>
    <row r="44" spans="1:11">
      <c r="A44" t="s">
        <v>585</v>
      </c>
      <c r="B44">
        <v>34</v>
      </c>
      <c r="C44">
        <v>3</v>
      </c>
      <c r="D44">
        <v>0</v>
      </c>
      <c r="E44">
        <v>0</v>
      </c>
    </row>
    <row r="45" spans="1:11">
      <c r="A45" t="s">
        <v>586</v>
      </c>
      <c r="B45">
        <v>31</v>
      </c>
      <c r="C45">
        <v>0</v>
      </c>
      <c r="D45">
        <v>0</v>
      </c>
      <c r="E45">
        <v>0</v>
      </c>
    </row>
    <row r="46" spans="1:11">
      <c r="A46" t="s">
        <v>587</v>
      </c>
      <c r="B46">
        <v>18</v>
      </c>
      <c r="C46">
        <v>0</v>
      </c>
      <c r="D46">
        <v>0</v>
      </c>
      <c r="E46">
        <v>0</v>
      </c>
    </row>
    <row r="47" spans="1:11">
      <c r="A47" t="s">
        <v>588</v>
      </c>
      <c r="B47">
        <v>17</v>
      </c>
      <c r="C47">
        <v>0</v>
      </c>
      <c r="D47">
        <v>0</v>
      </c>
      <c r="E47">
        <v>0</v>
      </c>
    </row>
    <row r="48" spans="1:11">
      <c r="A48" t="s">
        <v>589</v>
      </c>
      <c r="B48">
        <v>58</v>
      </c>
      <c r="C48">
        <v>0</v>
      </c>
      <c r="D48">
        <v>0</v>
      </c>
      <c r="E48">
        <v>0</v>
      </c>
    </row>
    <row r="49" spans="1:11">
      <c r="A49" t="s">
        <v>590</v>
      </c>
      <c r="B49">
        <v>60</v>
      </c>
      <c r="C49">
        <v>0</v>
      </c>
      <c r="D49">
        <v>1</v>
      </c>
      <c r="E49">
        <v>0</v>
      </c>
    </row>
    <row r="50" spans="1:11">
      <c r="A50" t="s">
        <v>591</v>
      </c>
      <c r="B50">
        <v>27</v>
      </c>
      <c r="C50">
        <v>0</v>
      </c>
      <c r="D50">
        <v>0</v>
      </c>
      <c r="E50">
        <v>0</v>
      </c>
    </row>
    <row r="51" spans="1:11">
      <c r="A51" t="s">
        <v>592</v>
      </c>
      <c r="B51">
        <v>35</v>
      </c>
      <c r="C51">
        <v>1</v>
      </c>
      <c r="D51">
        <v>0</v>
      </c>
      <c r="E51">
        <v>0</v>
      </c>
    </row>
    <row r="52" spans="1:11">
      <c r="A52" t="s">
        <v>593</v>
      </c>
      <c r="B52">
        <v>30</v>
      </c>
      <c r="C52">
        <v>0</v>
      </c>
      <c r="D52">
        <v>0</v>
      </c>
      <c r="E52">
        <v>0</v>
      </c>
    </row>
    <row r="53" spans="1:11">
      <c r="A53" t="s">
        <v>594</v>
      </c>
      <c r="B53">
        <v>29</v>
      </c>
      <c r="C53">
        <v>0</v>
      </c>
      <c r="D53">
        <v>1</v>
      </c>
      <c r="E53">
        <v>0</v>
      </c>
    </row>
    <row r="54" spans="1:11">
      <c r="A54" t="s">
        <v>595</v>
      </c>
      <c r="B54">
        <v>18</v>
      </c>
      <c r="C54">
        <v>0</v>
      </c>
      <c r="D54">
        <v>0</v>
      </c>
      <c r="E54">
        <v>0</v>
      </c>
    </row>
    <row r="55" spans="1:11">
      <c r="A55" t="s">
        <v>596</v>
      </c>
      <c r="B55">
        <v>15</v>
      </c>
      <c r="C55">
        <v>0</v>
      </c>
      <c r="D55">
        <v>0</v>
      </c>
      <c r="E55">
        <v>0</v>
      </c>
    </row>
    <row r="56" spans="1:11">
      <c r="A56" t="s">
        <v>597</v>
      </c>
      <c r="B56">
        <v>176</v>
      </c>
      <c r="C56">
        <v>0</v>
      </c>
      <c r="D56">
        <v>0</v>
      </c>
      <c r="E56">
        <v>0</v>
      </c>
    </row>
    <row r="57" spans="1:11">
      <c r="A57" t="s">
        <v>598</v>
      </c>
      <c r="B57">
        <v>64</v>
      </c>
      <c r="C57">
        <v>1</v>
      </c>
      <c r="D57">
        <v>0</v>
      </c>
      <c r="E57">
        <v>0</v>
      </c>
    </row>
    <row r="58" spans="1:11">
      <c r="A58" t="s">
        <v>599</v>
      </c>
      <c r="B58">
        <v>27</v>
      </c>
      <c r="C58">
        <v>0</v>
      </c>
      <c r="D58">
        <v>0</v>
      </c>
      <c r="E58">
        <v>0</v>
      </c>
    </row>
    <row r="59" spans="1:11">
      <c r="A59" t="s">
        <v>600</v>
      </c>
      <c r="B59">
        <v>19</v>
      </c>
      <c r="C59">
        <v>0</v>
      </c>
      <c r="D59">
        <v>0</v>
      </c>
      <c r="E59">
        <v>0</v>
      </c>
    </row>
    <row r="60" spans="1:11">
      <c r="A60" t="s">
        <v>601</v>
      </c>
      <c r="B60">
        <v>10</v>
      </c>
      <c r="C60">
        <v>0</v>
      </c>
      <c r="D60">
        <v>0</v>
      </c>
      <c r="E60">
        <v>0</v>
      </c>
    </row>
    <row r="61" spans="1:11">
      <c r="A61" t="s">
        <v>602</v>
      </c>
      <c r="B61">
        <v>26</v>
      </c>
      <c r="C61">
        <v>0</v>
      </c>
      <c r="D61">
        <v>0</v>
      </c>
      <c r="E61">
        <v>0</v>
      </c>
    </row>
    <row r="62" spans="1:11">
      <c r="A62" t="s">
        <v>603</v>
      </c>
      <c r="B62">
        <v>42</v>
      </c>
      <c r="C62">
        <v>2</v>
      </c>
      <c r="D62">
        <v>0</v>
      </c>
      <c r="E62">
        <v>0</v>
      </c>
    </row>
    <row r="63" spans="1:11">
      <c r="A63" t="s">
        <v>604</v>
      </c>
      <c r="B63">
        <v>146</v>
      </c>
      <c r="C63">
        <v>0</v>
      </c>
      <c r="D63">
        <v>0</v>
      </c>
      <c r="E63">
        <v>0</v>
      </c>
    </row>
    <row r="64" spans="1:11">
      <c r="A64" t="s">
        <v>605</v>
      </c>
      <c r="B64">
        <v>73</v>
      </c>
      <c r="C64">
        <v>0</v>
      </c>
      <c r="D64">
        <v>0</v>
      </c>
      <c r="E64">
        <v>0</v>
      </c>
    </row>
    <row r="65" spans="1:11">
      <c r="A65" t="s">
        <v>606</v>
      </c>
      <c r="B65">
        <v>42</v>
      </c>
      <c r="C65">
        <v>0</v>
      </c>
      <c r="D65">
        <v>0</v>
      </c>
      <c r="E65">
        <v>0</v>
      </c>
    </row>
    <row r="66" spans="1:11">
      <c r="A66" t="s">
        <v>607</v>
      </c>
      <c r="B66">
        <v>25</v>
      </c>
      <c r="C66">
        <v>0</v>
      </c>
      <c r="D66">
        <v>0</v>
      </c>
      <c r="E66">
        <v>0</v>
      </c>
    </row>
    <row r="67" spans="1:11">
      <c r="A67" t="s">
        <v>608</v>
      </c>
      <c r="B67">
        <v>36</v>
      </c>
      <c r="C67">
        <v>0</v>
      </c>
      <c r="D67">
        <v>1</v>
      </c>
      <c r="E67">
        <v>0</v>
      </c>
    </row>
    <row r="68" spans="1:11">
      <c r="A68" t="s">
        <v>609</v>
      </c>
      <c r="B68">
        <v>21</v>
      </c>
      <c r="C68">
        <v>0</v>
      </c>
      <c r="D68">
        <v>0</v>
      </c>
      <c r="E68">
        <v>0</v>
      </c>
    </row>
    <row r="69" spans="1:11">
      <c r="A69" t="s">
        <v>610</v>
      </c>
      <c r="B69">
        <v>27</v>
      </c>
      <c r="C69">
        <v>0</v>
      </c>
      <c r="D69">
        <v>0</v>
      </c>
      <c r="E69">
        <v>0</v>
      </c>
    </row>
    <row r="70" spans="1:11">
      <c r="A70" t="s">
        <v>611</v>
      </c>
      <c r="B70">
        <v>16</v>
      </c>
      <c r="C70">
        <v>0</v>
      </c>
      <c r="D70">
        <v>0</v>
      </c>
      <c r="E70">
        <v>0</v>
      </c>
    </row>
    <row r="71" spans="1:11">
      <c r="A71" t="s">
        <v>612</v>
      </c>
      <c r="B71">
        <v>16</v>
      </c>
      <c r="C71">
        <v>0</v>
      </c>
      <c r="D71">
        <v>0</v>
      </c>
      <c r="E71">
        <v>0</v>
      </c>
    </row>
    <row r="72" spans="1:11">
      <c r="A72" t="s">
        <v>613</v>
      </c>
      <c r="B72">
        <v>17</v>
      </c>
      <c r="C72">
        <v>0</v>
      </c>
      <c r="D72">
        <v>0</v>
      </c>
      <c r="E72">
        <v>0</v>
      </c>
    </row>
    <row r="73" spans="1:11">
      <c r="A73" t="s">
        <v>614</v>
      </c>
      <c r="B73">
        <v>28</v>
      </c>
      <c r="C73">
        <v>0</v>
      </c>
      <c r="D73">
        <v>0</v>
      </c>
      <c r="E73">
        <v>0</v>
      </c>
    </row>
    <row r="74" spans="1:11">
      <c r="A74" t="s">
        <v>615</v>
      </c>
      <c r="B74">
        <v>125</v>
      </c>
      <c r="C74">
        <v>0</v>
      </c>
      <c r="D74">
        <v>0</v>
      </c>
      <c r="E74">
        <v>0</v>
      </c>
    </row>
    <row r="75" spans="1:11">
      <c r="A75" t="s">
        <v>616</v>
      </c>
      <c r="B75">
        <v>40</v>
      </c>
      <c r="C75">
        <v>1</v>
      </c>
      <c r="D75">
        <v>0</v>
      </c>
      <c r="E75">
        <v>0</v>
      </c>
    </row>
    <row r="76" spans="1:11">
      <c r="A76" t="s">
        <v>617</v>
      </c>
      <c r="B76">
        <v>108</v>
      </c>
      <c r="C76">
        <v>0</v>
      </c>
      <c r="D76">
        <v>2</v>
      </c>
      <c r="E76">
        <v>0</v>
      </c>
    </row>
    <row r="77" spans="1:11">
      <c r="A77" t="s">
        <v>618</v>
      </c>
      <c r="B77">
        <v>38</v>
      </c>
      <c r="C77">
        <v>0</v>
      </c>
      <c r="D77">
        <v>0</v>
      </c>
      <c r="E77">
        <v>0</v>
      </c>
    </row>
    <row r="78" spans="1:11">
      <c r="A78" t="s">
        <v>619</v>
      </c>
      <c r="B78">
        <v>15</v>
      </c>
      <c r="C78">
        <v>0</v>
      </c>
      <c r="D78">
        <v>0</v>
      </c>
      <c r="E78">
        <v>0</v>
      </c>
    </row>
    <row r="79" spans="1:11">
      <c r="A79" t="s">
        <v>620</v>
      </c>
      <c r="B79">
        <v>28</v>
      </c>
      <c r="C79">
        <v>0</v>
      </c>
      <c r="D79">
        <v>0</v>
      </c>
      <c r="E79">
        <v>0</v>
      </c>
    </row>
    <row r="80" spans="1:11">
      <c r="A80" t="s">
        <v>621</v>
      </c>
      <c r="B80">
        <v>22</v>
      </c>
      <c r="C80">
        <v>0</v>
      </c>
      <c r="D80">
        <v>0</v>
      </c>
      <c r="E80">
        <v>0</v>
      </c>
    </row>
    <row r="81" spans="1:11">
      <c r="A81" t="s">
        <v>622</v>
      </c>
      <c r="B81">
        <v>31</v>
      </c>
      <c r="C81">
        <v>0</v>
      </c>
      <c r="D81">
        <v>0</v>
      </c>
      <c r="E81">
        <v>0</v>
      </c>
    </row>
    <row r="82" spans="1:11">
      <c r="A82" t="s">
        <v>623</v>
      </c>
      <c r="B82">
        <v>22</v>
      </c>
      <c r="C82">
        <v>0</v>
      </c>
      <c r="D82">
        <v>0</v>
      </c>
      <c r="E82">
        <v>0</v>
      </c>
    </row>
    <row r="83" spans="1:11">
      <c r="A83" t="s">
        <v>624</v>
      </c>
      <c r="B83">
        <v>22</v>
      </c>
      <c r="C83">
        <v>0</v>
      </c>
      <c r="D83">
        <v>0</v>
      </c>
      <c r="E83">
        <v>0</v>
      </c>
    </row>
    <row r="84" spans="1:11">
      <c r="A84" t="s">
        <v>625</v>
      </c>
      <c r="B84">
        <v>14</v>
      </c>
      <c r="C84">
        <v>0</v>
      </c>
      <c r="D84">
        <v>0</v>
      </c>
      <c r="E84">
        <v>0</v>
      </c>
    </row>
    <row r="85" spans="1:11">
      <c r="A85" t="s">
        <v>626</v>
      </c>
      <c r="B85">
        <v>14</v>
      </c>
      <c r="C85">
        <v>0</v>
      </c>
      <c r="D85">
        <v>0</v>
      </c>
      <c r="E85">
        <v>0</v>
      </c>
    </row>
    <row r="86" spans="1:11">
      <c r="A86" t="s">
        <v>627</v>
      </c>
      <c r="B86">
        <v>19</v>
      </c>
      <c r="C86">
        <v>0</v>
      </c>
      <c r="D86">
        <v>0</v>
      </c>
      <c r="E86">
        <v>0</v>
      </c>
    </row>
    <row r="87" spans="1:11">
      <c r="A87" t="s">
        <v>628</v>
      </c>
      <c r="B87">
        <v>34</v>
      </c>
      <c r="C87">
        <v>0</v>
      </c>
      <c r="D87">
        <v>0</v>
      </c>
      <c r="E87">
        <v>0</v>
      </c>
    </row>
    <row r="88" spans="1:11">
      <c r="A88" t="s">
        <v>629</v>
      </c>
      <c r="B88">
        <v>20</v>
      </c>
      <c r="C88">
        <v>0</v>
      </c>
      <c r="D88">
        <v>0</v>
      </c>
      <c r="E88">
        <v>0</v>
      </c>
    </row>
    <row r="89" spans="1:11">
      <c r="A89" t="s">
        <v>630</v>
      </c>
      <c r="B89">
        <v>25</v>
      </c>
      <c r="C89">
        <v>0</v>
      </c>
      <c r="D89">
        <v>0</v>
      </c>
      <c r="E89">
        <v>0</v>
      </c>
    </row>
    <row r="90" spans="1:11">
      <c r="A90" t="s">
        <v>631</v>
      </c>
      <c r="B90">
        <v>11</v>
      </c>
      <c r="C90">
        <v>0</v>
      </c>
      <c r="D90">
        <v>0</v>
      </c>
      <c r="E90">
        <v>0</v>
      </c>
    </row>
    <row r="91" spans="1:11">
      <c r="A91" t="s">
        <v>632</v>
      </c>
      <c r="B91">
        <v>71</v>
      </c>
      <c r="C91">
        <v>0</v>
      </c>
      <c r="D91">
        <v>0</v>
      </c>
      <c r="E91">
        <v>0</v>
      </c>
    </row>
    <row r="92" spans="1:11">
      <c r="A92" t="s">
        <v>633</v>
      </c>
      <c r="B92">
        <v>97</v>
      </c>
      <c r="C92">
        <v>0</v>
      </c>
      <c r="D92">
        <v>0</v>
      </c>
      <c r="E92">
        <v>0</v>
      </c>
    </row>
    <row r="93" spans="1:11">
      <c r="A93" t="s">
        <v>634</v>
      </c>
      <c r="B93">
        <v>76</v>
      </c>
      <c r="C93">
        <v>2</v>
      </c>
      <c r="D93">
        <v>0</v>
      </c>
      <c r="E93">
        <v>0</v>
      </c>
    </row>
    <row r="94" spans="1:11">
      <c r="A94" t="s">
        <v>635</v>
      </c>
      <c r="B94">
        <v>20</v>
      </c>
      <c r="C94">
        <v>0</v>
      </c>
      <c r="D94">
        <v>0</v>
      </c>
      <c r="E94">
        <v>0</v>
      </c>
    </row>
    <row r="95" spans="1:11">
      <c r="A95" t="s">
        <v>636</v>
      </c>
      <c r="B95">
        <v>21</v>
      </c>
      <c r="C95">
        <v>0</v>
      </c>
      <c r="D95">
        <v>1</v>
      </c>
      <c r="E95">
        <v>0</v>
      </c>
    </row>
    <row r="96" spans="1:11">
      <c r="A96" t="s">
        <v>637</v>
      </c>
      <c r="B96">
        <v>15</v>
      </c>
      <c r="C96">
        <v>0</v>
      </c>
      <c r="D96">
        <v>0</v>
      </c>
      <c r="E96">
        <v>0</v>
      </c>
    </row>
    <row r="97" spans="1:11">
      <c r="A97" t="s">
        <v>638</v>
      </c>
      <c r="B97">
        <v>17</v>
      </c>
      <c r="C97">
        <v>0</v>
      </c>
      <c r="D97">
        <v>0</v>
      </c>
      <c r="E97">
        <v>0</v>
      </c>
    </row>
    <row r="98" spans="1:11">
      <c r="A98" t="s">
        <v>639</v>
      </c>
      <c r="B98">
        <v>22</v>
      </c>
      <c r="C98">
        <v>0</v>
      </c>
      <c r="D98">
        <v>0</v>
      </c>
      <c r="E98">
        <v>0</v>
      </c>
    </row>
    <row r="99" spans="1:11">
      <c r="A99" t="s">
        <v>640</v>
      </c>
      <c r="B99">
        <v>52</v>
      </c>
      <c r="C99">
        <v>0</v>
      </c>
      <c r="D99">
        <v>1</v>
      </c>
      <c r="E99">
        <v>0</v>
      </c>
    </row>
    <row r="100" spans="1:11">
      <c r="A100" t="s">
        <v>641</v>
      </c>
      <c r="B100">
        <v>30</v>
      </c>
      <c r="C100">
        <v>1</v>
      </c>
      <c r="D100">
        <v>0</v>
      </c>
      <c r="E100">
        <v>0</v>
      </c>
    </row>
    <row r="101" spans="1:11">
      <c r="A101" t="s">
        <v>642</v>
      </c>
      <c r="B101">
        <v>11</v>
      </c>
      <c r="C101">
        <v>0</v>
      </c>
      <c r="D101">
        <v>0</v>
      </c>
      <c r="E101">
        <v>0</v>
      </c>
    </row>
    <row r="102" spans="1:11">
      <c r="A102" t="s">
        <v>643</v>
      </c>
      <c r="B102">
        <v>12</v>
      </c>
      <c r="C102">
        <v>0</v>
      </c>
      <c r="D102">
        <v>0</v>
      </c>
      <c r="E102">
        <v>0</v>
      </c>
    </row>
    <row r="103" spans="1:11">
      <c r="A103" t="s">
        <v>644</v>
      </c>
      <c r="B103">
        <v>9</v>
      </c>
      <c r="C103">
        <v>0</v>
      </c>
      <c r="D103">
        <v>0</v>
      </c>
      <c r="E103">
        <v>0</v>
      </c>
    </row>
    <row r="104" spans="1:11">
      <c r="A104" t="s">
        <v>645</v>
      </c>
      <c r="B104">
        <v>14</v>
      </c>
      <c r="C104">
        <v>0</v>
      </c>
      <c r="D104">
        <v>0</v>
      </c>
      <c r="E104">
        <v>0</v>
      </c>
    </row>
    <row r="105" spans="1:11">
      <c r="A105" t="s">
        <v>646</v>
      </c>
      <c r="B105">
        <v>25</v>
      </c>
      <c r="C105">
        <v>0</v>
      </c>
      <c r="D105">
        <v>0</v>
      </c>
      <c r="E105">
        <v>0</v>
      </c>
    </row>
    <row r="106" spans="1:11">
      <c r="A106" t="s">
        <v>647</v>
      </c>
      <c r="B106">
        <v>25</v>
      </c>
      <c r="C106">
        <v>1</v>
      </c>
      <c r="D106">
        <v>0</v>
      </c>
      <c r="E106">
        <v>0</v>
      </c>
    </row>
    <row r="107" spans="1:11">
      <c r="A107" t="s">
        <v>648</v>
      </c>
      <c r="B107">
        <v>27</v>
      </c>
      <c r="C107">
        <v>0</v>
      </c>
      <c r="D107">
        <v>0</v>
      </c>
      <c r="E107">
        <v>0</v>
      </c>
    </row>
    <row r="108" spans="1:11">
      <c r="A108" t="s">
        <v>649</v>
      </c>
      <c r="B108">
        <v>19</v>
      </c>
      <c r="C108">
        <v>0</v>
      </c>
      <c r="D108">
        <v>0</v>
      </c>
      <c r="E108">
        <v>0</v>
      </c>
    </row>
    <row r="109" spans="1:11">
      <c r="A109" t="s">
        <v>650</v>
      </c>
      <c r="B109">
        <v>9</v>
      </c>
      <c r="C109">
        <v>0</v>
      </c>
      <c r="D109">
        <v>0</v>
      </c>
      <c r="E109">
        <v>0</v>
      </c>
    </row>
    <row r="110" spans="1:11">
      <c r="A110" t="s">
        <v>651</v>
      </c>
      <c r="B110">
        <v>17</v>
      </c>
      <c r="C110">
        <v>0</v>
      </c>
      <c r="D110">
        <v>0</v>
      </c>
      <c r="E110">
        <v>0</v>
      </c>
    </row>
    <row r="111" spans="1:11">
      <c r="A111" t="s">
        <v>652</v>
      </c>
      <c r="B111">
        <v>12</v>
      </c>
      <c r="C111">
        <v>0</v>
      </c>
      <c r="D111">
        <v>0</v>
      </c>
      <c r="E111">
        <v>0</v>
      </c>
    </row>
    <row r="112" spans="1:11">
      <c r="A112" t="s">
        <v>653</v>
      </c>
      <c r="B112">
        <v>44</v>
      </c>
      <c r="C112">
        <v>0</v>
      </c>
      <c r="D112">
        <v>0</v>
      </c>
      <c r="E112">
        <v>0</v>
      </c>
    </row>
    <row r="113" spans="1:11">
      <c r="A113" t="s">
        <v>654</v>
      </c>
      <c r="B113">
        <v>34</v>
      </c>
      <c r="C113">
        <v>0</v>
      </c>
      <c r="D113">
        <v>0</v>
      </c>
      <c r="E113">
        <v>0</v>
      </c>
    </row>
    <row r="114" spans="1:11">
      <c r="A114" t="s">
        <v>655</v>
      </c>
      <c r="B114">
        <v>64</v>
      </c>
      <c r="C114">
        <v>1</v>
      </c>
      <c r="D114">
        <v>0</v>
      </c>
      <c r="E114">
        <v>0</v>
      </c>
    </row>
    <row r="115" spans="1:11">
      <c r="A115" t="s">
        <v>656</v>
      </c>
      <c r="B115">
        <v>57</v>
      </c>
      <c r="C115">
        <v>0</v>
      </c>
      <c r="D115">
        <v>0</v>
      </c>
      <c r="E115">
        <v>0</v>
      </c>
    </row>
    <row r="116" spans="1:11">
      <c r="A116" t="s">
        <v>657</v>
      </c>
      <c r="B116">
        <v>43</v>
      </c>
      <c r="C116">
        <v>2</v>
      </c>
      <c r="D116">
        <v>0</v>
      </c>
      <c r="E116">
        <v>0</v>
      </c>
    </row>
    <row r="117" spans="1:11">
      <c r="A117" t="s">
        <v>658</v>
      </c>
      <c r="B117">
        <v>29</v>
      </c>
      <c r="C117">
        <v>1</v>
      </c>
      <c r="D117">
        <v>0</v>
      </c>
      <c r="E117">
        <v>0</v>
      </c>
    </row>
    <row r="118" spans="1:11">
      <c r="A118" t="s">
        <v>659</v>
      </c>
      <c r="B118">
        <v>28</v>
      </c>
      <c r="C118">
        <v>0</v>
      </c>
      <c r="D118">
        <v>0</v>
      </c>
      <c r="E118">
        <v>0</v>
      </c>
    </row>
    <row r="119" spans="1:11">
      <c r="A119" t="s">
        <v>660</v>
      </c>
      <c r="B119">
        <v>31</v>
      </c>
      <c r="C119">
        <v>1</v>
      </c>
      <c r="D119">
        <v>0</v>
      </c>
      <c r="E119">
        <v>0</v>
      </c>
    </row>
    <row r="120" spans="1:11">
      <c r="A120" t="s">
        <v>661</v>
      </c>
      <c r="B120">
        <v>32</v>
      </c>
      <c r="C120">
        <v>1</v>
      </c>
      <c r="D120">
        <v>0</v>
      </c>
      <c r="E120">
        <v>0</v>
      </c>
    </row>
    <row r="121" spans="1:11">
      <c r="A121" t="s">
        <v>662</v>
      </c>
      <c r="B121">
        <v>44</v>
      </c>
      <c r="C121">
        <v>0</v>
      </c>
      <c r="D121">
        <v>0</v>
      </c>
      <c r="E121">
        <v>0</v>
      </c>
    </row>
    <row r="122" spans="1:11">
      <c r="A122" t="s">
        <v>663</v>
      </c>
      <c r="B122">
        <v>32</v>
      </c>
      <c r="C122">
        <v>0</v>
      </c>
      <c r="D122">
        <v>0</v>
      </c>
      <c r="E122">
        <v>0</v>
      </c>
    </row>
    <row r="123" spans="1:11">
      <c r="A123" t="s">
        <v>664</v>
      </c>
      <c r="B123">
        <v>32</v>
      </c>
      <c r="C123">
        <v>1</v>
      </c>
      <c r="D123">
        <v>0</v>
      </c>
      <c r="E123">
        <v>0</v>
      </c>
    </row>
    <row r="124" spans="1:11">
      <c r="A124" t="s">
        <v>665</v>
      </c>
      <c r="B124">
        <v>18</v>
      </c>
      <c r="C124">
        <v>1</v>
      </c>
      <c r="D124">
        <v>0</v>
      </c>
      <c r="E124">
        <v>0</v>
      </c>
    </row>
    <row r="125" spans="1:11">
      <c r="A125" t="s">
        <v>666</v>
      </c>
      <c r="B125">
        <v>24</v>
      </c>
      <c r="C125">
        <v>0</v>
      </c>
      <c r="D125">
        <v>0</v>
      </c>
      <c r="E125">
        <v>0</v>
      </c>
    </row>
    <row r="126" spans="1:11">
      <c r="A126" t="s">
        <v>667</v>
      </c>
      <c r="B126">
        <v>34</v>
      </c>
      <c r="C126">
        <v>1</v>
      </c>
      <c r="D126">
        <v>0</v>
      </c>
      <c r="E126">
        <v>0</v>
      </c>
    </row>
    <row r="127" spans="1:11">
      <c r="A127" t="s">
        <v>668</v>
      </c>
      <c r="B127">
        <v>32</v>
      </c>
      <c r="C127">
        <v>0</v>
      </c>
      <c r="D127">
        <v>0</v>
      </c>
      <c r="E127">
        <v>0</v>
      </c>
    </row>
    <row r="128" spans="1:11">
      <c r="A128" t="s">
        <v>669</v>
      </c>
      <c r="B128">
        <v>26</v>
      </c>
      <c r="C128">
        <v>0</v>
      </c>
      <c r="D128">
        <v>0</v>
      </c>
      <c r="E128">
        <v>0</v>
      </c>
    </row>
    <row r="129" spans="1:11">
      <c r="A129" t="s">
        <v>670</v>
      </c>
      <c r="B129">
        <v>29</v>
      </c>
      <c r="C129">
        <v>2</v>
      </c>
      <c r="D129">
        <v>0</v>
      </c>
      <c r="E129">
        <v>0</v>
      </c>
    </row>
    <row r="130" spans="1:11">
      <c r="A130" t="s">
        <v>671</v>
      </c>
      <c r="B130">
        <v>29</v>
      </c>
      <c r="C130">
        <v>0</v>
      </c>
      <c r="D130">
        <v>0</v>
      </c>
      <c r="E130">
        <v>0</v>
      </c>
    </row>
    <row r="131" spans="1:11">
      <c r="A131" t="s">
        <v>672</v>
      </c>
      <c r="B131">
        <v>18</v>
      </c>
      <c r="C131">
        <v>2</v>
      </c>
      <c r="D131">
        <v>0</v>
      </c>
      <c r="E131">
        <v>0</v>
      </c>
    </row>
    <row r="132" spans="1:11">
      <c r="A132" t="s">
        <v>673</v>
      </c>
      <c r="B132">
        <v>40</v>
      </c>
      <c r="C132">
        <v>0</v>
      </c>
      <c r="D132">
        <v>0</v>
      </c>
      <c r="E132">
        <v>0</v>
      </c>
    </row>
    <row r="133" spans="1:11">
      <c r="A133" t="s">
        <v>674</v>
      </c>
      <c r="B133">
        <v>34</v>
      </c>
      <c r="C133">
        <v>0</v>
      </c>
      <c r="D133">
        <v>0</v>
      </c>
      <c r="E133">
        <v>0</v>
      </c>
    </row>
    <row r="134" spans="1:11">
      <c r="A134" t="s">
        <v>675</v>
      </c>
      <c r="B134">
        <v>25</v>
      </c>
      <c r="C134">
        <v>1</v>
      </c>
      <c r="D134">
        <v>0</v>
      </c>
      <c r="E134">
        <v>0</v>
      </c>
    </row>
    <row r="135" spans="1:11">
      <c r="A135" t="s">
        <v>676</v>
      </c>
      <c r="B135">
        <v>38</v>
      </c>
      <c r="C135">
        <v>0</v>
      </c>
      <c r="D135">
        <v>0</v>
      </c>
      <c r="E135">
        <v>0</v>
      </c>
    </row>
    <row r="136" spans="1:11">
      <c r="A136" t="s">
        <v>677</v>
      </c>
      <c r="B136">
        <v>32</v>
      </c>
      <c r="C136">
        <v>0</v>
      </c>
      <c r="D136">
        <v>1</v>
      </c>
      <c r="E136">
        <v>0</v>
      </c>
    </row>
    <row r="137" spans="1:11">
      <c r="A137" t="s">
        <v>678</v>
      </c>
      <c r="B137">
        <v>43</v>
      </c>
      <c r="C137">
        <v>0</v>
      </c>
      <c r="D137">
        <v>1</v>
      </c>
      <c r="E137">
        <v>0</v>
      </c>
    </row>
    <row r="138" spans="1:11">
      <c r="A138" t="s">
        <v>679</v>
      </c>
      <c r="B138">
        <v>16</v>
      </c>
      <c r="C138">
        <v>2</v>
      </c>
      <c r="D138">
        <v>0</v>
      </c>
      <c r="E138">
        <v>0</v>
      </c>
    </row>
    <row r="139" spans="1:11">
      <c r="A139" t="s">
        <v>680</v>
      </c>
      <c r="B139">
        <v>26</v>
      </c>
      <c r="C139">
        <v>1</v>
      </c>
      <c r="D139">
        <v>0</v>
      </c>
      <c r="E139">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K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H172"/>
  <sheetViews>
    <sheetView tabSelected="0" workbookViewId="0" showGridLines="true" showRowColHeaders="1">
      <selection activeCell="H3" sqref="H3"/>
    </sheetView>
  </sheetViews>
  <sheetFormatPr defaultRowHeight="14.4" outlineLevelRow="0" outlineLevelCol="0"/>
  <cols>
    <col min="1" max="1" width="31.706543"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826</v>
      </c>
      <c r="B1" s="1" t="s">
        <v>827</v>
      </c>
      <c r="C1" s="1" t="s">
        <v>828</v>
      </c>
      <c r="D1" s="1" t="s">
        <v>829</v>
      </c>
      <c r="E1" s="1" t="s">
        <v>830</v>
      </c>
      <c r="F1" s="1" t="s">
        <v>831</v>
      </c>
    </row>
    <row r="2" spans="1:8">
      <c r="A2" t="s">
        <v>832</v>
      </c>
      <c r="B2">
        <v>56</v>
      </c>
      <c r="C2">
        <v>1056</v>
      </c>
      <c r="D2">
        <v>74</v>
      </c>
      <c r="E2">
        <v>18.86</v>
      </c>
      <c r="F2">
        <v>1.32</v>
      </c>
    </row>
    <row r="3" spans="1:8">
      <c r="A3" t="s">
        <v>833</v>
      </c>
      <c r="B3">
        <v>55</v>
      </c>
      <c r="C3">
        <v>1041</v>
      </c>
      <c r="D3">
        <v>74</v>
      </c>
      <c r="E3">
        <v>18.93</v>
      </c>
      <c r="F3">
        <v>1.35</v>
      </c>
      <c r="H3" s="4" t="s">
        <v>834</v>
      </c>
    </row>
    <row r="4" spans="1:8">
      <c r="A4" t="s">
        <v>835</v>
      </c>
      <c r="B4">
        <v>52</v>
      </c>
      <c r="C4">
        <v>949</v>
      </c>
      <c r="D4">
        <v>56</v>
      </c>
      <c r="E4">
        <v>18.25</v>
      </c>
      <c r="F4">
        <v>1.08</v>
      </c>
      <c r="H4"/>
    </row>
    <row r="5" spans="1:8">
      <c r="A5" t="s">
        <v>836</v>
      </c>
      <c r="B5">
        <v>44</v>
      </c>
      <c r="C5">
        <v>802</v>
      </c>
      <c r="D5">
        <v>27</v>
      </c>
      <c r="E5">
        <v>18.23</v>
      </c>
      <c r="F5">
        <v>0.61</v>
      </c>
      <c r="H5"/>
    </row>
    <row r="6" spans="1:8">
      <c r="A6" t="s">
        <v>837</v>
      </c>
      <c r="B6">
        <v>39</v>
      </c>
      <c r="C6">
        <v>693</v>
      </c>
      <c r="D6">
        <v>23</v>
      </c>
      <c r="E6">
        <v>17.77</v>
      </c>
      <c r="F6">
        <v>0.59</v>
      </c>
      <c r="H6"/>
    </row>
    <row r="7" spans="1:8">
      <c r="A7" t="s">
        <v>838</v>
      </c>
      <c r="B7">
        <v>38</v>
      </c>
      <c r="C7">
        <v>675</v>
      </c>
      <c r="D7">
        <v>21</v>
      </c>
      <c r="E7">
        <v>17.76</v>
      </c>
      <c r="F7">
        <v>0.55</v>
      </c>
      <c r="H7"/>
    </row>
    <row r="8" spans="1:8">
      <c r="A8" t="s">
        <v>839</v>
      </c>
      <c r="B8">
        <v>38</v>
      </c>
      <c r="C8">
        <v>678</v>
      </c>
      <c r="D8">
        <v>22</v>
      </c>
      <c r="E8">
        <v>17.84</v>
      </c>
      <c r="F8">
        <v>0.58</v>
      </c>
      <c r="H8"/>
    </row>
    <row r="9" spans="1:8">
      <c r="A9" t="s">
        <v>840</v>
      </c>
      <c r="B9">
        <v>35</v>
      </c>
      <c r="C9">
        <v>622</v>
      </c>
      <c r="D9">
        <v>19</v>
      </c>
      <c r="E9">
        <v>17.77</v>
      </c>
      <c r="F9">
        <v>0.54</v>
      </c>
      <c r="H9"/>
    </row>
    <row r="10" spans="1:8">
      <c r="A10" t="s">
        <v>841</v>
      </c>
      <c r="B10">
        <v>34</v>
      </c>
      <c r="C10">
        <v>610</v>
      </c>
      <c r="D10">
        <v>22</v>
      </c>
      <c r="E10">
        <v>17.94</v>
      </c>
      <c r="F10">
        <v>0.65</v>
      </c>
      <c r="H10"/>
    </row>
    <row r="11" spans="1:8">
      <c r="A11" t="s">
        <v>842</v>
      </c>
      <c r="B11">
        <v>30</v>
      </c>
      <c r="C11">
        <v>532</v>
      </c>
      <c r="D11">
        <v>20</v>
      </c>
      <c r="E11">
        <v>17.73</v>
      </c>
      <c r="F11">
        <v>0.67</v>
      </c>
    </row>
    <row r="12" spans="1:8">
      <c r="A12" t="s">
        <v>843</v>
      </c>
      <c r="B12">
        <v>25</v>
      </c>
      <c r="C12">
        <v>440</v>
      </c>
      <c r="D12">
        <v>17</v>
      </c>
      <c r="E12">
        <v>17.6</v>
      </c>
      <c r="F12">
        <v>0.68</v>
      </c>
    </row>
    <row r="13" spans="1:8">
      <c r="A13" t="s">
        <v>844</v>
      </c>
      <c r="B13">
        <v>25</v>
      </c>
      <c r="C13">
        <v>440</v>
      </c>
      <c r="D13">
        <v>17</v>
      </c>
      <c r="E13">
        <v>17.6</v>
      </c>
      <c r="F13">
        <v>0.68</v>
      </c>
    </row>
    <row r="14" spans="1:8">
      <c r="A14" t="s">
        <v>845</v>
      </c>
      <c r="B14">
        <v>23</v>
      </c>
      <c r="C14">
        <v>463</v>
      </c>
      <c r="D14">
        <v>16</v>
      </c>
      <c r="E14">
        <v>20.13</v>
      </c>
      <c r="F14">
        <v>0.7</v>
      </c>
    </row>
    <row r="15" spans="1:8">
      <c r="A15" t="s">
        <v>846</v>
      </c>
      <c r="B15">
        <v>23</v>
      </c>
      <c r="C15">
        <v>409</v>
      </c>
      <c r="D15">
        <v>18</v>
      </c>
      <c r="E15">
        <v>17.78</v>
      </c>
      <c r="F15">
        <v>0.78</v>
      </c>
    </row>
    <row r="16" spans="1:8">
      <c r="A16" t="s">
        <v>847</v>
      </c>
      <c r="B16">
        <v>18</v>
      </c>
      <c r="C16">
        <v>368</v>
      </c>
      <c r="D16">
        <v>25</v>
      </c>
      <c r="E16">
        <v>20.44</v>
      </c>
      <c r="F16">
        <v>1.39</v>
      </c>
    </row>
    <row r="17" spans="1:8">
      <c r="A17" t="s">
        <v>848</v>
      </c>
      <c r="B17">
        <v>18</v>
      </c>
      <c r="C17">
        <v>325</v>
      </c>
      <c r="D17">
        <v>13</v>
      </c>
      <c r="E17">
        <v>18.06</v>
      </c>
      <c r="F17">
        <v>0.72</v>
      </c>
    </row>
    <row r="18" spans="1:8">
      <c r="A18" t="s">
        <v>849</v>
      </c>
      <c r="B18">
        <v>13</v>
      </c>
      <c r="C18">
        <v>238</v>
      </c>
      <c r="D18">
        <v>12</v>
      </c>
      <c r="E18">
        <v>18.31</v>
      </c>
      <c r="F18">
        <v>0.92</v>
      </c>
    </row>
    <row r="19" spans="1:8">
      <c r="A19" t="s">
        <v>850</v>
      </c>
      <c r="B19">
        <v>12</v>
      </c>
      <c r="C19">
        <v>250</v>
      </c>
      <c r="D19">
        <v>39</v>
      </c>
      <c r="E19">
        <v>20.83</v>
      </c>
      <c r="F19">
        <v>3.25</v>
      </c>
    </row>
    <row r="20" spans="1:8">
      <c r="A20" t="s">
        <v>851</v>
      </c>
      <c r="B20">
        <v>12</v>
      </c>
      <c r="C20">
        <v>223</v>
      </c>
      <c r="D20">
        <v>5</v>
      </c>
      <c r="E20">
        <v>18.58</v>
      </c>
      <c r="F20">
        <v>0.42</v>
      </c>
    </row>
    <row r="21" spans="1:8">
      <c r="A21" t="s">
        <v>852</v>
      </c>
      <c r="B21">
        <v>11</v>
      </c>
      <c r="C21">
        <v>226</v>
      </c>
      <c r="D21">
        <v>36</v>
      </c>
      <c r="E21">
        <v>20.55</v>
      </c>
      <c r="F21">
        <v>3.27</v>
      </c>
    </row>
    <row r="22" spans="1:8">
      <c r="A22" t="s">
        <v>853</v>
      </c>
      <c r="B22">
        <v>10</v>
      </c>
      <c r="C22">
        <v>217</v>
      </c>
      <c r="D22">
        <v>31</v>
      </c>
      <c r="E22">
        <v>21.7</v>
      </c>
      <c r="F22">
        <v>3.1</v>
      </c>
    </row>
    <row r="23" spans="1:8">
      <c r="A23" t="s">
        <v>854</v>
      </c>
      <c r="B23">
        <v>10</v>
      </c>
      <c r="C23">
        <v>217</v>
      </c>
      <c r="D23">
        <v>31</v>
      </c>
      <c r="E23">
        <v>21.7</v>
      </c>
      <c r="F23">
        <v>3.1</v>
      </c>
    </row>
    <row r="24" spans="1:8">
      <c r="A24" t="s">
        <v>855</v>
      </c>
      <c r="B24">
        <v>10</v>
      </c>
      <c r="C24">
        <v>245</v>
      </c>
      <c r="D24">
        <v>37</v>
      </c>
      <c r="E24">
        <v>24.5</v>
      </c>
      <c r="F24">
        <v>3.7</v>
      </c>
    </row>
    <row r="25" spans="1:8">
      <c r="A25" t="s">
        <v>856</v>
      </c>
      <c r="B25">
        <v>9</v>
      </c>
      <c r="C25">
        <v>177</v>
      </c>
      <c r="D25">
        <v>5</v>
      </c>
      <c r="E25">
        <v>19.67</v>
      </c>
      <c r="F25">
        <v>0.5600000000000001</v>
      </c>
    </row>
    <row r="26" spans="1:8">
      <c r="A26" t="s">
        <v>857</v>
      </c>
      <c r="B26">
        <v>9</v>
      </c>
      <c r="C26">
        <v>170</v>
      </c>
      <c r="D26">
        <v>8</v>
      </c>
      <c r="E26">
        <v>18.89</v>
      </c>
      <c r="F26">
        <v>0.89</v>
      </c>
    </row>
    <row r="27" spans="1:8">
      <c r="A27" t="s">
        <v>858</v>
      </c>
      <c r="B27">
        <v>9</v>
      </c>
      <c r="C27">
        <v>170</v>
      </c>
      <c r="D27">
        <v>5</v>
      </c>
      <c r="E27">
        <v>18.89</v>
      </c>
      <c r="F27">
        <v>0.5600000000000001</v>
      </c>
    </row>
    <row r="28" spans="1:8">
      <c r="A28" t="s">
        <v>859</v>
      </c>
      <c r="B28">
        <v>8</v>
      </c>
      <c r="C28">
        <v>133</v>
      </c>
      <c r="D28">
        <v>5</v>
      </c>
      <c r="E28">
        <v>16.63</v>
      </c>
      <c r="F28">
        <v>0.63</v>
      </c>
    </row>
    <row r="29" spans="1:8">
      <c r="A29" t="s">
        <v>860</v>
      </c>
      <c r="B29">
        <v>8</v>
      </c>
      <c r="C29">
        <v>166</v>
      </c>
      <c r="D29">
        <v>22</v>
      </c>
      <c r="E29">
        <v>20.75</v>
      </c>
      <c r="F29">
        <v>2.75</v>
      </c>
    </row>
    <row r="30" spans="1:8">
      <c r="A30" t="s">
        <v>861</v>
      </c>
      <c r="B30">
        <v>8</v>
      </c>
      <c r="C30">
        <v>129</v>
      </c>
      <c r="D30">
        <v>3</v>
      </c>
      <c r="E30">
        <v>16.13</v>
      </c>
      <c r="F30">
        <v>0.38</v>
      </c>
    </row>
    <row r="31" spans="1:8">
      <c r="A31" t="s">
        <v>862</v>
      </c>
      <c r="B31">
        <v>7</v>
      </c>
      <c r="C31">
        <v>131</v>
      </c>
      <c r="D31">
        <v>1</v>
      </c>
      <c r="E31">
        <v>18.71</v>
      </c>
      <c r="F31">
        <v>0.14</v>
      </c>
    </row>
    <row r="32" spans="1:8">
      <c r="A32" t="s">
        <v>863</v>
      </c>
      <c r="B32">
        <v>7</v>
      </c>
      <c r="C32">
        <v>118</v>
      </c>
      <c r="D32">
        <v>11</v>
      </c>
      <c r="E32">
        <v>16.86</v>
      </c>
      <c r="F32">
        <v>1.57</v>
      </c>
    </row>
    <row r="33" spans="1:8">
      <c r="A33" t="s">
        <v>864</v>
      </c>
      <c r="B33">
        <v>7</v>
      </c>
      <c r="C33">
        <v>100</v>
      </c>
      <c r="D33">
        <v>6</v>
      </c>
      <c r="E33">
        <v>14.29</v>
      </c>
      <c r="F33">
        <v>0.86</v>
      </c>
    </row>
    <row r="34" spans="1:8">
      <c r="A34" t="s">
        <v>865</v>
      </c>
      <c r="B34">
        <v>7</v>
      </c>
      <c r="C34">
        <v>146</v>
      </c>
      <c r="D34">
        <v>31</v>
      </c>
      <c r="E34">
        <v>20.86</v>
      </c>
      <c r="F34">
        <v>4.43</v>
      </c>
    </row>
    <row r="35" spans="1:8">
      <c r="A35" t="s">
        <v>866</v>
      </c>
      <c r="B35">
        <v>7</v>
      </c>
      <c r="C35">
        <v>100</v>
      </c>
      <c r="D35">
        <v>6</v>
      </c>
      <c r="E35">
        <v>14.29</v>
      </c>
      <c r="F35">
        <v>0.86</v>
      </c>
    </row>
    <row r="36" spans="1:8">
      <c r="A36" t="s">
        <v>867</v>
      </c>
      <c r="B36">
        <v>6</v>
      </c>
      <c r="C36">
        <v>77</v>
      </c>
      <c r="D36">
        <v>3</v>
      </c>
      <c r="E36">
        <v>12.83</v>
      </c>
      <c r="F36">
        <v>0.5</v>
      </c>
    </row>
    <row r="37" spans="1:8">
      <c r="A37" t="s">
        <v>868</v>
      </c>
      <c r="B37">
        <v>6</v>
      </c>
      <c r="C37">
        <v>77</v>
      </c>
      <c r="D37">
        <v>3</v>
      </c>
      <c r="E37">
        <v>12.83</v>
      </c>
      <c r="F37">
        <v>0.5</v>
      </c>
    </row>
    <row r="38" spans="1:8">
      <c r="A38" t="s">
        <v>869</v>
      </c>
      <c r="B38">
        <v>6</v>
      </c>
      <c r="C38">
        <v>77</v>
      </c>
      <c r="D38">
        <v>3</v>
      </c>
      <c r="E38">
        <v>12.83</v>
      </c>
      <c r="F38">
        <v>0.5</v>
      </c>
    </row>
    <row r="39" spans="1:8">
      <c r="A39" t="s">
        <v>870</v>
      </c>
      <c r="B39">
        <v>6</v>
      </c>
      <c r="C39">
        <v>92</v>
      </c>
      <c r="D39">
        <v>6</v>
      </c>
      <c r="E39">
        <v>15.33</v>
      </c>
      <c r="F39">
        <v>1</v>
      </c>
    </row>
    <row r="40" spans="1:8">
      <c r="A40" t="s">
        <v>871</v>
      </c>
      <c r="B40">
        <v>6</v>
      </c>
      <c r="C40">
        <v>103</v>
      </c>
      <c r="D40">
        <v>8</v>
      </c>
      <c r="E40">
        <v>17.17</v>
      </c>
      <c r="F40">
        <v>1.33</v>
      </c>
    </row>
    <row r="41" spans="1:8">
      <c r="A41" t="s">
        <v>872</v>
      </c>
      <c r="B41">
        <v>6</v>
      </c>
      <c r="C41">
        <v>69</v>
      </c>
      <c r="D41">
        <v>3</v>
      </c>
      <c r="E41">
        <v>11.5</v>
      </c>
      <c r="F41">
        <v>0.5</v>
      </c>
    </row>
    <row r="42" spans="1:8">
      <c r="A42" t="s">
        <v>873</v>
      </c>
      <c r="B42">
        <v>6</v>
      </c>
      <c r="C42">
        <v>77</v>
      </c>
      <c r="D42">
        <v>3</v>
      </c>
      <c r="E42">
        <v>12.83</v>
      </c>
      <c r="F42">
        <v>0.5</v>
      </c>
    </row>
    <row r="43" spans="1:8">
      <c r="A43" t="s">
        <v>874</v>
      </c>
      <c r="B43">
        <v>6</v>
      </c>
      <c r="C43">
        <v>69</v>
      </c>
      <c r="D43">
        <v>3</v>
      </c>
      <c r="E43">
        <v>11.5</v>
      </c>
      <c r="F43">
        <v>0.5</v>
      </c>
    </row>
    <row r="44" spans="1:8">
      <c r="A44" t="s">
        <v>875</v>
      </c>
      <c r="B44">
        <v>6</v>
      </c>
      <c r="C44">
        <v>104</v>
      </c>
      <c r="D44">
        <v>7</v>
      </c>
      <c r="E44">
        <v>17.33</v>
      </c>
      <c r="F44">
        <v>1.17</v>
      </c>
    </row>
    <row r="45" spans="1:8">
      <c r="A45" t="s">
        <v>876</v>
      </c>
      <c r="B45">
        <v>6</v>
      </c>
      <c r="C45">
        <v>124</v>
      </c>
      <c r="D45">
        <v>5</v>
      </c>
      <c r="E45">
        <v>20.67</v>
      </c>
      <c r="F45">
        <v>0.83</v>
      </c>
    </row>
    <row r="46" spans="1:8">
      <c r="A46" t="s">
        <v>877</v>
      </c>
      <c r="B46">
        <v>6</v>
      </c>
      <c r="C46">
        <v>124</v>
      </c>
      <c r="D46">
        <v>5</v>
      </c>
      <c r="E46">
        <v>20.67</v>
      </c>
      <c r="F46">
        <v>0.83</v>
      </c>
    </row>
    <row r="47" spans="1:8">
      <c r="A47" t="s">
        <v>878</v>
      </c>
      <c r="B47">
        <v>6</v>
      </c>
      <c r="C47">
        <v>77</v>
      </c>
      <c r="D47">
        <v>3</v>
      </c>
      <c r="E47">
        <v>12.83</v>
      </c>
      <c r="F47">
        <v>0.5</v>
      </c>
    </row>
    <row r="48" spans="1:8">
      <c r="A48" t="s">
        <v>879</v>
      </c>
      <c r="B48">
        <v>5</v>
      </c>
      <c r="C48">
        <v>97</v>
      </c>
      <c r="D48">
        <v>13</v>
      </c>
      <c r="E48">
        <v>19.4</v>
      </c>
      <c r="F48">
        <v>2.6</v>
      </c>
    </row>
    <row r="49" spans="1:8">
      <c r="A49" t="s">
        <v>880</v>
      </c>
      <c r="B49">
        <v>5</v>
      </c>
      <c r="C49">
        <v>103</v>
      </c>
      <c r="D49">
        <v>3</v>
      </c>
      <c r="E49">
        <v>20.6</v>
      </c>
      <c r="F49">
        <v>0.6</v>
      </c>
    </row>
    <row r="50" spans="1:8">
      <c r="A50" t="s">
        <v>881</v>
      </c>
      <c r="B50">
        <v>5</v>
      </c>
      <c r="C50">
        <v>96</v>
      </c>
      <c r="D50">
        <v>2</v>
      </c>
      <c r="E50">
        <v>19.2</v>
      </c>
      <c r="F50">
        <v>0.4</v>
      </c>
    </row>
    <row r="51" spans="1:8">
      <c r="A51" t="s">
        <v>882</v>
      </c>
      <c r="B51">
        <v>5</v>
      </c>
      <c r="C51">
        <v>105</v>
      </c>
      <c r="D51">
        <v>3</v>
      </c>
      <c r="E51">
        <v>21</v>
      </c>
      <c r="F51">
        <v>0.6</v>
      </c>
    </row>
    <row r="52" spans="1:8">
      <c r="A52" t="s">
        <v>883</v>
      </c>
      <c r="B52">
        <v>5</v>
      </c>
      <c r="C52">
        <v>105</v>
      </c>
      <c r="D52">
        <v>3</v>
      </c>
      <c r="E52">
        <v>21</v>
      </c>
      <c r="F52">
        <v>0.6</v>
      </c>
    </row>
    <row r="53" spans="1:8">
      <c r="A53" t="s">
        <v>884</v>
      </c>
      <c r="B53">
        <v>5</v>
      </c>
      <c r="C53">
        <v>66</v>
      </c>
      <c r="D53">
        <v>2</v>
      </c>
      <c r="E53">
        <v>13.2</v>
      </c>
      <c r="F53">
        <v>0.4</v>
      </c>
    </row>
    <row r="54" spans="1:8">
      <c r="A54" t="s">
        <v>885</v>
      </c>
      <c r="B54">
        <v>5</v>
      </c>
      <c r="C54">
        <v>105</v>
      </c>
      <c r="D54">
        <v>3</v>
      </c>
      <c r="E54">
        <v>21</v>
      </c>
      <c r="F54">
        <v>0.6</v>
      </c>
    </row>
    <row r="55" spans="1:8">
      <c r="A55" t="s">
        <v>886</v>
      </c>
      <c r="B55">
        <v>5</v>
      </c>
      <c r="C55">
        <v>109</v>
      </c>
      <c r="D55">
        <v>4</v>
      </c>
      <c r="E55">
        <v>21.8</v>
      </c>
      <c r="F55">
        <v>0.8</v>
      </c>
    </row>
    <row r="56" spans="1:8">
      <c r="A56" t="s">
        <v>887</v>
      </c>
      <c r="B56">
        <v>5</v>
      </c>
      <c r="C56">
        <v>66</v>
      </c>
      <c r="D56">
        <v>2</v>
      </c>
      <c r="E56">
        <v>13.2</v>
      </c>
      <c r="F56">
        <v>0.4</v>
      </c>
    </row>
    <row r="57" spans="1:8">
      <c r="A57" t="s">
        <v>888</v>
      </c>
      <c r="B57">
        <v>5</v>
      </c>
      <c r="C57">
        <v>96</v>
      </c>
      <c r="D57">
        <v>2</v>
      </c>
      <c r="E57">
        <v>19.2</v>
      </c>
      <c r="F57">
        <v>0.4</v>
      </c>
    </row>
    <row r="58" spans="1:8">
      <c r="A58" t="s">
        <v>889</v>
      </c>
      <c r="B58">
        <v>4</v>
      </c>
      <c r="C58">
        <v>69</v>
      </c>
      <c r="D58">
        <v>2</v>
      </c>
      <c r="E58">
        <v>17.25</v>
      </c>
      <c r="F58">
        <v>0.5</v>
      </c>
    </row>
    <row r="59" spans="1:8">
      <c r="A59" t="s">
        <v>890</v>
      </c>
      <c r="B59">
        <v>4</v>
      </c>
      <c r="C59">
        <v>100</v>
      </c>
      <c r="D59">
        <v>16</v>
      </c>
      <c r="E59">
        <v>25</v>
      </c>
      <c r="F59">
        <v>4</v>
      </c>
    </row>
    <row r="60" spans="1:8">
      <c r="A60" t="s">
        <v>891</v>
      </c>
      <c r="B60">
        <v>4</v>
      </c>
      <c r="C60">
        <v>89</v>
      </c>
      <c r="D60">
        <v>13</v>
      </c>
      <c r="E60">
        <v>22.25</v>
      </c>
      <c r="F60">
        <v>3.25</v>
      </c>
    </row>
    <row r="61" spans="1:8">
      <c r="A61" t="s">
        <v>892</v>
      </c>
      <c r="B61">
        <v>4</v>
      </c>
      <c r="C61">
        <v>89</v>
      </c>
      <c r="D61">
        <v>13</v>
      </c>
      <c r="E61">
        <v>22.25</v>
      </c>
      <c r="F61">
        <v>3.25</v>
      </c>
    </row>
    <row r="62" spans="1:8">
      <c r="A62" t="s">
        <v>893</v>
      </c>
      <c r="B62">
        <v>4</v>
      </c>
      <c r="C62">
        <v>100</v>
      </c>
      <c r="D62">
        <v>16</v>
      </c>
      <c r="E62">
        <v>25</v>
      </c>
      <c r="F62">
        <v>4</v>
      </c>
    </row>
    <row r="63" spans="1:8">
      <c r="A63" t="s">
        <v>894</v>
      </c>
      <c r="B63">
        <v>4</v>
      </c>
      <c r="C63">
        <v>100</v>
      </c>
      <c r="D63">
        <v>16</v>
      </c>
      <c r="E63">
        <v>25</v>
      </c>
      <c r="F63">
        <v>4</v>
      </c>
    </row>
    <row r="64" spans="1:8">
      <c r="A64" t="s">
        <v>895</v>
      </c>
      <c r="B64">
        <v>4</v>
      </c>
      <c r="C64">
        <v>100</v>
      </c>
      <c r="D64">
        <v>16</v>
      </c>
      <c r="E64">
        <v>25</v>
      </c>
      <c r="F64">
        <v>4</v>
      </c>
    </row>
    <row r="65" spans="1:8">
      <c r="A65" t="s">
        <v>896</v>
      </c>
      <c r="B65">
        <v>4</v>
      </c>
      <c r="C65">
        <v>100</v>
      </c>
      <c r="D65">
        <v>16</v>
      </c>
      <c r="E65">
        <v>25</v>
      </c>
      <c r="F65">
        <v>4</v>
      </c>
    </row>
    <row r="66" spans="1:8">
      <c r="A66" t="s">
        <v>897</v>
      </c>
      <c r="B66">
        <v>4</v>
      </c>
      <c r="C66">
        <v>54</v>
      </c>
      <c r="D66">
        <v>3</v>
      </c>
      <c r="E66">
        <v>13.5</v>
      </c>
      <c r="F66">
        <v>0.75</v>
      </c>
    </row>
    <row r="67" spans="1:8">
      <c r="A67" t="s">
        <v>898</v>
      </c>
      <c r="B67">
        <v>4</v>
      </c>
      <c r="C67">
        <v>100</v>
      </c>
      <c r="D67">
        <v>16</v>
      </c>
      <c r="E67">
        <v>25</v>
      </c>
      <c r="F67">
        <v>4</v>
      </c>
    </row>
    <row r="68" spans="1:8">
      <c r="A68" t="s">
        <v>899</v>
      </c>
      <c r="B68">
        <v>4</v>
      </c>
      <c r="C68">
        <v>54</v>
      </c>
      <c r="D68">
        <v>3</v>
      </c>
      <c r="E68">
        <v>13.5</v>
      </c>
      <c r="F68">
        <v>0.75</v>
      </c>
    </row>
    <row r="69" spans="1:8">
      <c r="A69" t="s">
        <v>900</v>
      </c>
      <c r="B69">
        <v>4</v>
      </c>
      <c r="C69">
        <v>100</v>
      </c>
      <c r="D69">
        <v>16</v>
      </c>
      <c r="E69">
        <v>25</v>
      </c>
      <c r="F69">
        <v>4</v>
      </c>
    </row>
    <row r="70" spans="1:8">
      <c r="A70" t="s">
        <v>901</v>
      </c>
      <c r="B70">
        <v>4</v>
      </c>
      <c r="C70">
        <v>54</v>
      </c>
      <c r="D70">
        <v>3</v>
      </c>
      <c r="E70">
        <v>13.5</v>
      </c>
      <c r="F70">
        <v>0.75</v>
      </c>
    </row>
    <row r="71" spans="1:8">
      <c r="A71" t="s">
        <v>902</v>
      </c>
      <c r="B71">
        <v>4</v>
      </c>
      <c r="C71">
        <v>69</v>
      </c>
      <c r="D71">
        <v>2</v>
      </c>
      <c r="E71">
        <v>17.25</v>
      </c>
      <c r="F71">
        <v>0.5</v>
      </c>
    </row>
    <row r="72" spans="1:8">
      <c r="A72" t="s">
        <v>903</v>
      </c>
      <c r="B72">
        <v>4</v>
      </c>
      <c r="C72">
        <v>65</v>
      </c>
      <c r="D72">
        <v>5</v>
      </c>
      <c r="E72">
        <v>16.25</v>
      </c>
      <c r="F72">
        <v>1.25</v>
      </c>
    </row>
    <row r="73" spans="1:8">
      <c r="A73" t="s">
        <v>904</v>
      </c>
      <c r="B73">
        <v>4</v>
      </c>
      <c r="C73">
        <v>100</v>
      </c>
      <c r="D73">
        <v>16</v>
      </c>
      <c r="E73">
        <v>25</v>
      </c>
      <c r="F73">
        <v>4</v>
      </c>
    </row>
    <row r="74" spans="1:8">
      <c r="A74" t="s">
        <v>905</v>
      </c>
      <c r="B74">
        <v>4</v>
      </c>
      <c r="C74">
        <v>70</v>
      </c>
      <c r="D74">
        <v>1</v>
      </c>
      <c r="E74">
        <v>17.5</v>
      </c>
      <c r="F74">
        <v>0.25</v>
      </c>
    </row>
    <row r="75" spans="1:8">
      <c r="A75" t="s">
        <v>906</v>
      </c>
      <c r="B75">
        <v>3</v>
      </c>
      <c r="C75">
        <v>64</v>
      </c>
      <c r="D75">
        <v>8</v>
      </c>
      <c r="E75">
        <v>21.33</v>
      </c>
      <c r="F75">
        <v>2.67</v>
      </c>
    </row>
    <row r="76" spans="1:8">
      <c r="A76" t="s">
        <v>907</v>
      </c>
      <c r="B76">
        <v>3</v>
      </c>
      <c r="C76">
        <v>57</v>
      </c>
      <c r="D76">
        <v>18</v>
      </c>
      <c r="E76">
        <v>19</v>
      </c>
      <c r="F76">
        <v>6</v>
      </c>
    </row>
    <row r="77" spans="1:8">
      <c r="A77" t="s">
        <v>908</v>
      </c>
      <c r="B77">
        <v>3</v>
      </c>
      <c r="C77">
        <v>46</v>
      </c>
      <c r="D77">
        <v>3</v>
      </c>
      <c r="E77">
        <v>15.33</v>
      </c>
      <c r="F77">
        <v>1</v>
      </c>
    </row>
    <row r="78" spans="1:8">
      <c r="A78" t="s">
        <v>909</v>
      </c>
      <c r="B78">
        <v>3</v>
      </c>
      <c r="C78">
        <v>64</v>
      </c>
      <c r="D78">
        <v>8</v>
      </c>
      <c r="E78">
        <v>21.33</v>
      </c>
      <c r="F78">
        <v>2.67</v>
      </c>
    </row>
    <row r="79" spans="1:8">
      <c r="A79" t="s">
        <v>910</v>
      </c>
      <c r="B79">
        <v>3</v>
      </c>
      <c r="C79">
        <v>46</v>
      </c>
      <c r="D79">
        <v>3</v>
      </c>
      <c r="E79">
        <v>15.33</v>
      </c>
      <c r="F79">
        <v>1</v>
      </c>
    </row>
    <row r="80" spans="1:8">
      <c r="A80" t="s">
        <v>911</v>
      </c>
      <c r="B80">
        <v>3</v>
      </c>
      <c r="C80">
        <v>39</v>
      </c>
      <c r="D80">
        <v>0</v>
      </c>
      <c r="E80">
        <v>13</v>
      </c>
      <c r="F80">
        <v>0</v>
      </c>
    </row>
    <row r="81" spans="1:8">
      <c r="A81" t="s">
        <v>912</v>
      </c>
      <c r="B81">
        <v>3</v>
      </c>
      <c r="C81">
        <v>39</v>
      </c>
      <c r="D81">
        <v>0</v>
      </c>
      <c r="E81">
        <v>13</v>
      </c>
      <c r="F81">
        <v>0</v>
      </c>
    </row>
    <row r="82" spans="1:8">
      <c r="A82" t="s">
        <v>913</v>
      </c>
      <c r="B82">
        <v>3</v>
      </c>
      <c r="C82">
        <v>39</v>
      </c>
      <c r="D82">
        <v>0</v>
      </c>
      <c r="E82">
        <v>13</v>
      </c>
      <c r="F82">
        <v>0</v>
      </c>
    </row>
    <row r="83" spans="1:8">
      <c r="A83" t="s">
        <v>914</v>
      </c>
      <c r="B83">
        <v>3</v>
      </c>
      <c r="C83">
        <v>61</v>
      </c>
      <c r="D83">
        <v>0</v>
      </c>
      <c r="E83">
        <v>20.33</v>
      </c>
      <c r="F83">
        <v>0</v>
      </c>
    </row>
    <row r="84" spans="1:8">
      <c r="A84" t="s">
        <v>915</v>
      </c>
      <c r="B84">
        <v>3</v>
      </c>
      <c r="C84">
        <v>64</v>
      </c>
      <c r="D84">
        <v>8</v>
      </c>
      <c r="E84">
        <v>21.33</v>
      </c>
      <c r="F84">
        <v>2.67</v>
      </c>
    </row>
    <row r="85" spans="1:8">
      <c r="A85" t="s">
        <v>916</v>
      </c>
      <c r="B85">
        <v>3</v>
      </c>
      <c r="C85">
        <v>46</v>
      </c>
      <c r="D85">
        <v>0</v>
      </c>
      <c r="E85">
        <v>15.33</v>
      </c>
      <c r="F85">
        <v>0</v>
      </c>
    </row>
    <row r="86" spans="1:8">
      <c r="A86" t="s">
        <v>917</v>
      </c>
      <c r="B86">
        <v>3</v>
      </c>
      <c r="C86">
        <v>57</v>
      </c>
      <c r="D86">
        <v>18</v>
      </c>
      <c r="E86">
        <v>19</v>
      </c>
      <c r="F86">
        <v>6</v>
      </c>
    </row>
    <row r="87" spans="1:8">
      <c r="A87" t="s">
        <v>918</v>
      </c>
      <c r="B87">
        <v>3</v>
      </c>
      <c r="C87">
        <v>57</v>
      </c>
      <c r="D87">
        <v>18</v>
      </c>
      <c r="E87">
        <v>19</v>
      </c>
      <c r="F87">
        <v>6</v>
      </c>
    </row>
    <row r="88" spans="1:8">
      <c r="A88" t="s">
        <v>919</v>
      </c>
      <c r="B88">
        <v>3</v>
      </c>
      <c r="C88">
        <v>57</v>
      </c>
      <c r="D88">
        <v>18</v>
      </c>
      <c r="E88">
        <v>19</v>
      </c>
      <c r="F88">
        <v>6</v>
      </c>
    </row>
    <row r="89" spans="1:8">
      <c r="A89" t="s">
        <v>920</v>
      </c>
      <c r="B89">
        <v>3</v>
      </c>
      <c r="C89">
        <v>57</v>
      </c>
      <c r="D89">
        <v>18</v>
      </c>
      <c r="E89">
        <v>19</v>
      </c>
      <c r="F89">
        <v>6</v>
      </c>
    </row>
    <row r="90" spans="1:8">
      <c r="A90" t="s">
        <v>921</v>
      </c>
      <c r="B90">
        <v>3</v>
      </c>
      <c r="C90">
        <v>64</v>
      </c>
      <c r="D90">
        <v>8</v>
      </c>
      <c r="E90">
        <v>21.33</v>
      </c>
      <c r="F90">
        <v>2.67</v>
      </c>
    </row>
    <row r="91" spans="1:8">
      <c r="A91" t="s">
        <v>922</v>
      </c>
      <c r="B91">
        <v>3</v>
      </c>
      <c r="C91">
        <v>64</v>
      </c>
      <c r="D91">
        <v>8</v>
      </c>
      <c r="E91">
        <v>21.33</v>
      </c>
      <c r="F91">
        <v>2.67</v>
      </c>
    </row>
    <row r="92" spans="1:8">
      <c r="A92" t="s">
        <v>923</v>
      </c>
      <c r="B92">
        <v>3</v>
      </c>
      <c r="C92">
        <v>53</v>
      </c>
      <c r="D92">
        <v>0</v>
      </c>
      <c r="E92">
        <v>17.67</v>
      </c>
      <c r="F92">
        <v>0</v>
      </c>
    </row>
    <row r="93" spans="1:8">
      <c r="A93" t="s">
        <v>924</v>
      </c>
      <c r="B93">
        <v>3</v>
      </c>
      <c r="C93">
        <v>53</v>
      </c>
      <c r="D93">
        <v>0</v>
      </c>
      <c r="E93">
        <v>17.67</v>
      </c>
      <c r="F93">
        <v>0</v>
      </c>
    </row>
    <row r="94" spans="1:8">
      <c r="A94" t="s">
        <v>925</v>
      </c>
      <c r="B94">
        <v>3</v>
      </c>
      <c r="C94">
        <v>58</v>
      </c>
      <c r="D94">
        <v>0</v>
      </c>
      <c r="E94">
        <v>19.33</v>
      </c>
      <c r="F94">
        <v>0</v>
      </c>
    </row>
    <row r="95" spans="1:8">
      <c r="A95" t="s">
        <v>926</v>
      </c>
      <c r="B95">
        <v>3</v>
      </c>
      <c r="C95">
        <v>58</v>
      </c>
      <c r="D95">
        <v>0</v>
      </c>
      <c r="E95">
        <v>19.33</v>
      </c>
      <c r="F95">
        <v>0</v>
      </c>
    </row>
    <row r="96" spans="1:8">
      <c r="A96" t="s">
        <v>927</v>
      </c>
      <c r="B96">
        <v>3</v>
      </c>
      <c r="C96">
        <v>46</v>
      </c>
      <c r="D96">
        <v>3</v>
      </c>
      <c r="E96">
        <v>15.33</v>
      </c>
      <c r="F96">
        <v>1</v>
      </c>
    </row>
    <row r="97" spans="1:8">
      <c r="A97" t="s">
        <v>928</v>
      </c>
      <c r="B97">
        <v>3</v>
      </c>
      <c r="C97">
        <v>53</v>
      </c>
      <c r="D97">
        <v>0</v>
      </c>
      <c r="E97">
        <v>17.67</v>
      </c>
      <c r="F97">
        <v>0</v>
      </c>
    </row>
    <row r="98" spans="1:8">
      <c r="A98" t="s">
        <v>929</v>
      </c>
      <c r="B98">
        <v>3</v>
      </c>
      <c r="C98">
        <v>53</v>
      </c>
      <c r="D98">
        <v>0</v>
      </c>
      <c r="E98">
        <v>17.67</v>
      </c>
      <c r="F98">
        <v>0</v>
      </c>
    </row>
    <row r="99" spans="1:8">
      <c r="A99" t="s">
        <v>930</v>
      </c>
      <c r="B99">
        <v>3</v>
      </c>
      <c r="C99">
        <v>64</v>
      </c>
      <c r="D99">
        <v>8</v>
      </c>
      <c r="E99">
        <v>21.33</v>
      </c>
      <c r="F99">
        <v>2.67</v>
      </c>
    </row>
    <row r="100" spans="1:8">
      <c r="A100" t="s">
        <v>931</v>
      </c>
      <c r="B100">
        <v>3</v>
      </c>
      <c r="C100">
        <v>46</v>
      </c>
      <c r="D100">
        <v>0</v>
      </c>
      <c r="E100">
        <v>15.33</v>
      </c>
      <c r="F100">
        <v>0</v>
      </c>
    </row>
    <row r="101" spans="1:8">
      <c r="A101" t="s">
        <v>932</v>
      </c>
      <c r="B101">
        <v>2</v>
      </c>
      <c r="C101">
        <v>30</v>
      </c>
      <c r="D101">
        <v>0</v>
      </c>
      <c r="E101">
        <v>15</v>
      </c>
      <c r="F101">
        <v>0</v>
      </c>
    </row>
    <row r="102" spans="1:8">
      <c r="A102" t="s">
        <v>933</v>
      </c>
      <c r="B102">
        <v>2</v>
      </c>
      <c r="C102">
        <v>35</v>
      </c>
      <c r="D102">
        <v>4</v>
      </c>
      <c r="E102">
        <v>17.5</v>
      </c>
      <c r="F102">
        <v>2</v>
      </c>
    </row>
    <row r="103" spans="1:8">
      <c r="A103" t="s">
        <v>42</v>
      </c>
      <c r="B103">
        <v>2</v>
      </c>
      <c r="C103">
        <v>43</v>
      </c>
      <c r="D103">
        <v>2</v>
      </c>
      <c r="E103">
        <v>21.5</v>
      </c>
      <c r="F103">
        <v>1</v>
      </c>
    </row>
    <row r="104" spans="1:8">
      <c r="A104" t="s">
        <v>934</v>
      </c>
      <c r="B104">
        <v>2</v>
      </c>
      <c r="C104">
        <v>79</v>
      </c>
      <c r="D104">
        <v>18</v>
      </c>
      <c r="E104">
        <v>39.5</v>
      </c>
      <c r="F104">
        <v>9</v>
      </c>
    </row>
    <row r="105" spans="1:8">
      <c r="A105" t="s">
        <v>935</v>
      </c>
      <c r="B105">
        <v>1</v>
      </c>
      <c r="C105">
        <v>18</v>
      </c>
      <c r="D105">
        <v>0</v>
      </c>
      <c r="E105">
        <v>18</v>
      </c>
      <c r="F105">
        <v>0</v>
      </c>
    </row>
    <row r="106" spans="1:8">
      <c r="A106" t="s">
        <v>936</v>
      </c>
      <c r="B106">
        <v>1</v>
      </c>
      <c r="C106">
        <v>16</v>
      </c>
      <c r="D106">
        <v>1</v>
      </c>
      <c r="E106">
        <v>16</v>
      </c>
      <c r="F106">
        <v>1</v>
      </c>
    </row>
    <row r="107" spans="1:8">
      <c r="A107" t="s">
        <v>937</v>
      </c>
      <c r="B107">
        <v>1</v>
      </c>
      <c r="C107">
        <v>22</v>
      </c>
      <c r="D107">
        <v>0</v>
      </c>
      <c r="E107">
        <v>22</v>
      </c>
      <c r="F107">
        <v>0</v>
      </c>
    </row>
    <row r="108" spans="1:8">
      <c r="A108" t="s">
        <v>938</v>
      </c>
      <c r="B108">
        <v>1</v>
      </c>
      <c r="C108">
        <v>11</v>
      </c>
      <c r="D108">
        <v>1</v>
      </c>
      <c r="E108">
        <v>11</v>
      </c>
      <c r="F108">
        <v>1</v>
      </c>
    </row>
    <row r="109" spans="1:8">
      <c r="A109" t="s">
        <v>939</v>
      </c>
      <c r="B109">
        <v>1</v>
      </c>
      <c r="C109">
        <v>17</v>
      </c>
      <c r="D109">
        <v>0</v>
      </c>
      <c r="E109">
        <v>17</v>
      </c>
      <c r="F109">
        <v>0</v>
      </c>
    </row>
    <row r="110" spans="1:8">
      <c r="A110" t="s">
        <v>940</v>
      </c>
      <c r="B110">
        <v>1</v>
      </c>
      <c r="C110">
        <v>16</v>
      </c>
      <c r="D110">
        <v>1</v>
      </c>
      <c r="E110">
        <v>16</v>
      </c>
      <c r="F110">
        <v>1</v>
      </c>
    </row>
    <row r="111" spans="1:8">
      <c r="A111" t="s">
        <v>941</v>
      </c>
      <c r="B111">
        <v>1</v>
      </c>
      <c r="C111">
        <v>43</v>
      </c>
      <c r="D111">
        <v>10</v>
      </c>
      <c r="E111">
        <v>43</v>
      </c>
      <c r="F111">
        <v>10</v>
      </c>
    </row>
    <row r="112" spans="1:8">
      <c r="A112" t="s">
        <v>942</v>
      </c>
      <c r="B112">
        <v>1</v>
      </c>
      <c r="C112">
        <v>36</v>
      </c>
      <c r="D112">
        <v>8</v>
      </c>
      <c r="E112">
        <v>36</v>
      </c>
      <c r="F112">
        <v>8</v>
      </c>
    </row>
    <row r="113" spans="1:8">
      <c r="A113" t="s">
        <v>943</v>
      </c>
      <c r="B113">
        <v>1</v>
      </c>
      <c r="C113">
        <v>36</v>
      </c>
      <c r="D113">
        <v>8</v>
      </c>
      <c r="E113">
        <v>36</v>
      </c>
      <c r="F113">
        <v>8</v>
      </c>
    </row>
    <row r="114" spans="1:8">
      <c r="A114" t="s">
        <v>944</v>
      </c>
      <c r="B114">
        <v>1</v>
      </c>
      <c r="C114">
        <v>36</v>
      </c>
      <c r="D114">
        <v>8</v>
      </c>
      <c r="E114">
        <v>36</v>
      </c>
      <c r="F114">
        <v>8</v>
      </c>
    </row>
    <row r="115" spans="1:8">
      <c r="A115" t="s">
        <v>945</v>
      </c>
      <c r="B115">
        <v>1</v>
      </c>
      <c r="C115">
        <v>36</v>
      </c>
      <c r="D115">
        <v>8</v>
      </c>
      <c r="E115">
        <v>36</v>
      </c>
      <c r="F115">
        <v>8</v>
      </c>
    </row>
    <row r="116" spans="1:8">
      <c r="A116" t="s">
        <v>946</v>
      </c>
      <c r="B116">
        <v>1</v>
      </c>
      <c r="C116">
        <v>43</v>
      </c>
      <c r="D116">
        <v>10</v>
      </c>
      <c r="E116">
        <v>43</v>
      </c>
      <c r="F116">
        <v>10</v>
      </c>
    </row>
    <row r="117" spans="1:8">
      <c r="A117" t="s">
        <v>947</v>
      </c>
      <c r="B117">
        <v>1</v>
      </c>
      <c r="C117">
        <v>43</v>
      </c>
      <c r="D117">
        <v>10</v>
      </c>
      <c r="E117">
        <v>43</v>
      </c>
      <c r="F117">
        <v>10</v>
      </c>
    </row>
    <row r="118" spans="1:8">
      <c r="A118" t="s">
        <v>948</v>
      </c>
      <c r="B118">
        <v>1</v>
      </c>
      <c r="C118">
        <v>43</v>
      </c>
      <c r="D118">
        <v>10</v>
      </c>
      <c r="E118">
        <v>43</v>
      </c>
      <c r="F118">
        <v>10</v>
      </c>
    </row>
    <row r="119" spans="1:8">
      <c r="A119" t="s">
        <v>949</v>
      </c>
      <c r="B119">
        <v>1</v>
      </c>
      <c r="C119">
        <v>43</v>
      </c>
      <c r="D119">
        <v>10</v>
      </c>
      <c r="E119">
        <v>43</v>
      </c>
      <c r="F119">
        <v>10</v>
      </c>
    </row>
    <row r="120" spans="1:8">
      <c r="A120" t="s">
        <v>950</v>
      </c>
      <c r="B120">
        <v>1</v>
      </c>
      <c r="C120">
        <v>16</v>
      </c>
      <c r="D120">
        <v>1</v>
      </c>
      <c r="E120">
        <v>16</v>
      </c>
      <c r="F120">
        <v>1</v>
      </c>
    </row>
    <row r="121" spans="1:8">
      <c r="A121" t="s">
        <v>951</v>
      </c>
      <c r="B121">
        <v>1</v>
      </c>
      <c r="C121">
        <v>43</v>
      </c>
      <c r="D121">
        <v>10</v>
      </c>
      <c r="E121">
        <v>43</v>
      </c>
      <c r="F121">
        <v>10</v>
      </c>
    </row>
    <row r="122" spans="1:8">
      <c r="A122" t="s">
        <v>952</v>
      </c>
      <c r="B122">
        <v>1</v>
      </c>
      <c r="C122">
        <v>43</v>
      </c>
      <c r="D122">
        <v>10</v>
      </c>
      <c r="E122">
        <v>43</v>
      </c>
      <c r="F122">
        <v>10</v>
      </c>
    </row>
    <row r="123" spans="1:8">
      <c r="A123" t="s">
        <v>953</v>
      </c>
      <c r="B123">
        <v>1</v>
      </c>
      <c r="C123">
        <v>43</v>
      </c>
      <c r="D123">
        <v>10</v>
      </c>
      <c r="E123">
        <v>43</v>
      </c>
      <c r="F123">
        <v>10</v>
      </c>
    </row>
    <row r="124" spans="1:8">
      <c r="A124" t="s">
        <v>954</v>
      </c>
      <c r="B124">
        <v>1</v>
      </c>
      <c r="C124">
        <v>24</v>
      </c>
      <c r="D124">
        <v>3</v>
      </c>
      <c r="E124">
        <v>24</v>
      </c>
      <c r="F124">
        <v>3</v>
      </c>
    </row>
    <row r="125" spans="1:8">
      <c r="A125" t="s">
        <v>955</v>
      </c>
      <c r="B125">
        <v>1</v>
      </c>
      <c r="C125">
        <v>15</v>
      </c>
      <c r="D125">
        <v>1</v>
      </c>
      <c r="E125">
        <v>15</v>
      </c>
      <c r="F125">
        <v>1</v>
      </c>
    </row>
    <row r="126" spans="1:8">
      <c r="A126" t="s">
        <v>956</v>
      </c>
      <c r="B126">
        <v>1</v>
      </c>
      <c r="C126">
        <v>16</v>
      </c>
      <c r="D126">
        <v>1</v>
      </c>
      <c r="E126">
        <v>16</v>
      </c>
      <c r="F126">
        <v>1</v>
      </c>
    </row>
    <row r="127" spans="1:8">
      <c r="A127" t="s">
        <v>957</v>
      </c>
      <c r="B127">
        <v>1</v>
      </c>
      <c r="C127">
        <v>11</v>
      </c>
      <c r="D127">
        <v>1</v>
      </c>
      <c r="E127">
        <v>11</v>
      </c>
      <c r="F127">
        <v>1</v>
      </c>
    </row>
    <row r="128" spans="1:8">
      <c r="A128" t="s">
        <v>958</v>
      </c>
      <c r="B128">
        <v>1</v>
      </c>
      <c r="C128">
        <v>24</v>
      </c>
      <c r="D128">
        <v>3</v>
      </c>
      <c r="E128">
        <v>24</v>
      </c>
      <c r="F128">
        <v>3</v>
      </c>
    </row>
    <row r="129" spans="1:8">
      <c r="A129" t="s">
        <v>959</v>
      </c>
      <c r="B129">
        <v>1</v>
      </c>
      <c r="C129">
        <v>15</v>
      </c>
      <c r="D129">
        <v>0</v>
      </c>
      <c r="E129">
        <v>15</v>
      </c>
      <c r="F129">
        <v>0</v>
      </c>
    </row>
    <row r="130" spans="1:8">
      <c r="A130" t="s">
        <v>960</v>
      </c>
      <c r="B130">
        <v>1</v>
      </c>
      <c r="C130">
        <v>21</v>
      </c>
      <c r="D130">
        <v>3</v>
      </c>
      <c r="E130">
        <v>21</v>
      </c>
      <c r="F130">
        <v>3</v>
      </c>
    </row>
    <row r="131" spans="1:8">
      <c r="A131" t="s">
        <v>961</v>
      </c>
      <c r="B131">
        <v>1</v>
      </c>
      <c r="C131">
        <v>11</v>
      </c>
      <c r="D131">
        <v>0</v>
      </c>
      <c r="E131">
        <v>11</v>
      </c>
      <c r="F131">
        <v>0</v>
      </c>
    </row>
    <row r="132" spans="1:8">
      <c r="A132" t="s">
        <v>962</v>
      </c>
      <c r="B132">
        <v>1</v>
      </c>
      <c r="C132">
        <v>10</v>
      </c>
      <c r="D132">
        <v>1</v>
      </c>
      <c r="E132">
        <v>10</v>
      </c>
      <c r="F132">
        <v>1</v>
      </c>
    </row>
    <row r="133" spans="1:8">
      <c r="A133" t="s">
        <v>963</v>
      </c>
      <c r="B133">
        <v>1</v>
      </c>
      <c r="C133">
        <v>10</v>
      </c>
      <c r="D133">
        <v>1</v>
      </c>
      <c r="E133">
        <v>10</v>
      </c>
      <c r="F133">
        <v>1</v>
      </c>
    </row>
    <row r="134" spans="1:8">
      <c r="A134" t="s">
        <v>964</v>
      </c>
      <c r="B134">
        <v>1</v>
      </c>
      <c r="C134">
        <v>10</v>
      </c>
      <c r="D134">
        <v>1</v>
      </c>
      <c r="E134">
        <v>10</v>
      </c>
      <c r="F134">
        <v>1</v>
      </c>
    </row>
    <row r="135" spans="1:8">
      <c r="A135" t="s">
        <v>965</v>
      </c>
      <c r="B135">
        <v>1</v>
      </c>
      <c r="C135">
        <v>10</v>
      </c>
      <c r="D135">
        <v>1</v>
      </c>
      <c r="E135">
        <v>10</v>
      </c>
      <c r="F135">
        <v>1</v>
      </c>
    </row>
    <row r="136" spans="1:8">
      <c r="A136" t="s">
        <v>966</v>
      </c>
      <c r="B136">
        <v>1</v>
      </c>
      <c r="C136">
        <v>15</v>
      </c>
      <c r="D136">
        <v>3</v>
      </c>
      <c r="E136">
        <v>15</v>
      </c>
      <c r="F136">
        <v>3</v>
      </c>
    </row>
    <row r="137" spans="1:8">
      <c r="A137" t="s">
        <v>967</v>
      </c>
      <c r="B137">
        <v>1</v>
      </c>
      <c r="C137">
        <v>10</v>
      </c>
      <c r="D137">
        <v>1</v>
      </c>
      <c r="E137">
        <v>10</v>
      </c>
      <c r="F137">
        <v>1</v>
      </c>
    </row>
    <row r="138" spans="1:8">
      <c r="A138" t="s">
        <v>968</v>
      </c>
      <c r="B138">
        <v>1</v>
      </c>
      <c r="C138">
        <v>10</v>
      </c>
      <c r="D138">
        <v>1</v>
      </c>
      <c r="E138">
        <v>10</v>
      </c>
      <c r="F138">
        <v>1</v>
      </c>
    </row>
    <row r="139" spans="1:8">
      <c r="A139" t="s">
        <v>969</v>
      </c>
      <c r="B139">
        <v>1</v>
      </c>
      <c r="C139">
        <v>10</v>
      </c>
      <c r="D139">
        <v>1</v>
      </c>
      <c r="E139">
        <v>10</v>
      </c>
      <c r="F139">
        <v>1</v>
      </c>
    </row>
    <row r="140" spans="1:8">
      <c r="A140" t="s">
        <v>970</v>
      </c>
      <c r="B140">
        <v>1</v>
      </c>
      <c r="C140">
        <v>11</v>
      </c>
      <c r="D140">
        <v>0</v>
      </c>
      <c r="E140">
        <v>11</v>
      </c>
      <c r="F140">
        <v>0</v>
      </c>
    </row>
    <row r="141" spans="1:8">
      <c r="A141" t="s">
        <v>971</v>
      </c>
      <c r="B141">
        <v>1</v>
      </c>
      <c r="C141">
        <v>10</v>
      </c>
      <c r="D141">
        <v>1</v>
      </c>
      <c r="E141">
        <v>10</v>
      </c>
      <c r="F141">
        <v>1</v>
      </c>
    </row>
    <row r="142" spans="1:8">
      <c r="A142" t="s">
        <v>972</v>
      </c>
      <c r="B142">
        <v>1</v>
      </c>
      <c r="C142">
        <v>33</v>
      </c>
      <c r="D142">
        <v>1</v>
      </c>
      <c r="E142">
        <v>33</v>
      </c>
      <c r="F142">
        <v>1</v>
      </c>
    </row>
    <row r="143" spans="1:8">
      <c r="A143" t="s">
        <v>973</v>
      </c>
      <c r="B143">
        <v>1</v>
      </c>
      <c r="C143">
        <v>15</v>
      </c>
      <c r="D143">
        <v>3</v>
      </c>
      <c r="E143">
        <v>15</v>
      </c>
      <c r="F143">
        <v>3</v>
      </c>
    </row>
    <row r="144" spans="1:8">
      <c r="A144" t="s">
        <v>974</v>
      </c>
      <c r="B144">
        <v>1</v>
      </c>
      <c r="C144">
        <v>15</v>
      </c>
      <c r="D144">
        <v>3</v>
      </c>
      <c r="E144">
        <v>15</v>
      </c>
      <c r="F144">
        <v>3</v>
      </c>
    </row>
    <row r="145" spans="1:8">
      <c r="A145" t="s">
        <v>975</v>
      </c>
      <c r="B145">
        <v>1</v>
      </c>
      <c r="C145">
        <v>33</v>
      </c>
      <c r="D145">
        <v>1</v>
      </c>
      <c r="E145">
        <v>33</v>
      </c>
      <c r="F145">
        <v>1</v>
      </c>
    </row>
    <row r="146" spans="1:8">
      <c r="A146" t="s">
        <v>976</v>
      </c>
      <c r="B146">
        <v>1</v>
      </c>
      <c r="C146">
        <v>20</v>
      </c>
      <c r="D146">
        <v>0</v>
      </c>
      <c r="E146">
        <v>20</v>
      </c>
      <c r="F146">
        <v>0</v>
      </c>
    </row>
    <row r="147" spans="1:8">
      <c r="A147" t="s">
        <v>977</v>
      </c>
      <c r="B147">
        <v>1</v>
      </c>
      <c r="C147">
        <v>34</v>
      </c>
      <c r="D147">
        <v>6</v>
      </c>
      <c r="E147">
        <v>34</v>
      </c>
      <c r="F147">
        <v>6</v>
      </c>
    </row>
    <row r="148" spans="1:8">
      <c r="A148" t="s">
        <v>978</v>
      </c>
      <c r="B148">
        <v>1</v>
      </c>
      <c r="C148">
        <v>34</v>
      </c>
      <c r="D148">
        <v>6</v>
      </c>
      <c r="E148">
        <v>34</v>
      </c>
      <c r="F148">
        <v>6</v>
      </c>
    </row>
    <row r="149" spans="1:8">
      <c r="A149" t="s">
        <v>979</v>
      </c>
      <c r="B149">
        <v>1</v>
      </c>
      <c r="C149">
        <v>18</v>
      </c>
      <c r="D149">
        <v>0</v>
      </c>
      <c r="E149">
        <v>18</v>
      </c>
      <c r="F149">
        <v>0</v>
      </c>
    </row>
    <row r="150" spans="1:8">
      <c r="A150" t="s">
        <v>980</v>
      </c>
      <c r="B150">
        <v>1</v>
      </c>
      <c r="C150">
        <v>10</v>
      </c>
      <c r="D150">
        <v>1</v>
      </c>
      <c r="E150">
        <v>10</v>
      </c>
      <c r="F150">
        <v>1</v>
      </c>
    </row>
    <row r="151" spans="1:8">
      <c r="A151" t="s">
        <v>981</v>
      </c>
      <c r="B151">
        <v>1</v>
      </c>
      <c r="C151">
        <v>15</v>
      </c>
      <c r="D151">
        <v>0</v>
      </c>
      <c r="E151">
        <v>15</v>
      </c>
      <c r="F151">
        <v>0</v>
      </c>
    </row>
    <row r="152" spans="1:8">
      <c r="A152" t="s">
        <v>982</v>
      </c>
      <c r="B152">
        <v>1</v>
      </c>
      <c r="C152">
        <v>24</v>
      </c>
      <c r="D152">
        <v>0</v>
      </c>
      <c r="E152">
        <v>24</v>
      </c>
      <c r="F152">
        <v>0</v>
      </c>
    </row>
    <row r="153" spans="1:8">
      <c r="A153" t="s">
        <v>983</v>
      </c>
      <c r="B153">
        <v>1</v>
      </c>
      <c r="C153">
        <v>24</v>
      </c>
      <c r="D153">
        <v>1</v>
      </c>
      <c r="E153">
        <v>24</v>
      </c>
      <c r="F153">
        <v>1</v>
      </c>
    </row>
    <row r="154" spans="1:8">
      <c r="A154" t="s">
        <v>984</v>
      </c>
      <c r="B154">
        <v>1</v>
      </c>
      <c r="C154">
        <v>24</v>
      </c>
      <c r="D154">
        <v>0</v>
      </c>
      <c r="E154">
        <v>24</v>
      </c>
      <c r="F154">
        <v>0</v>
      </c>
    </row>
    <row r="155" spans="1:8">
      <c r="A155" t="s">
        <v>985</v>
      </c>
      <c r="B155">
        <v>1</v>
      </c>
      <c r="C155">
        <v>24</v>
      </c>
      <c r="D155">
        <v>0</v>
      </c>
      <c r="E155">
        <v>24</v>
      </c>
      <c r="F155">
        <v>0</v>
      </c>
    </row>
    <row r="156" spans="1:8">
      <c r="A156" t="s">
        <v>986</v>
      </c>
      <c r="B156">
        <v>1</v>
      </c>
      <c r="C156">
        <v>15</v>
      </c>
      <c r="D156">
        <v>0</v>
      </c>
      <c r="E156">
        <v>15</v>
      </c>
      <c r="F156">
        <v>0</v>
      </c>
    </row>
    <row r="157" spans="1:8">
      <c r="A157" t="s">
        <v>987</v>
      </c>
      <c r="B157">
        <v>1</v>
      </c>
      <c r="C157">
        <v>15</v>
      </c>
      <c r="D157">
        <v>0</v>
      </c>
      <c r="E157">
        <v>15</v>
      </c>
      <c r="F157">
        <v>0</v>
      </c>
    </row>
    <row r="158" spans="1:8">
      <c r="A158" t="s">
        <v>988</v>
      </c>
      <c r="B158">
        <v>1</v>
      </c>
      <c r="C158">
        <v>15</v>
      </c>
      <c r="D158">
        <v>0</v>
      </c>
      <c r="E158">
        <v>15</v>
      </c>
      <c r="F158">
        <v>0</v>
      </c>
    </row>
    <row r="159" spans="1:8">
      <c r="A159" t="s">
        <v>989</v>
      </c>
      <c r="B159">
        <v>1</v>
      </c>
      <c r="C159">
        <v>15</v>
      </c>
      <c r="D159">
        <v>0</v>
      </c>
      <c r="E159">
        <v>15</v>
      </c>
      <c r="F159">
        <v>0</v>
      </c>
    </row>
    <row r="160" spans="1:8">
      <c r="A160" t="s">
        <v>990</v>
      </c>
      <c r="B160">
        <v>1</v>
      </c>
      <c r="C160">
        <v>34</v>
      </c>
      <c r="D160">
        <v>1</v>
      </c>
      <c r="E160">
        <v>34</v>
      </c>
      <c r="F160">
        <v>1</v>
      </c>
    </row>
    <row r="161" spans="1:8">
      <c r="A161" t="s">
        <v>991</v>
      </c>
      <c r="B161">
        <v>1</v>
      </c>
      <c r="C161">
        <v>15</v>
      </c>
      <c r="D161">
        <v>0</v>
      </c>
      <c r="E161">
        <v>15</v>
      </c>
      <c r="F161">
        <v>0</v>
      </c>
    </row>
    <row r="162" spans="1:8">
      <c r="A162" t="s">
        <v>992</v>
      </c>
      <c r="B162">
        <v>1</v>
      </c>
      <c r="C162">
        <v>24</v>
      </c>
      <c r="D162">
        <v>1</v>
      </c>
      <c r="E162">
        <v>24</v>
      </c>
      <c r="F162">
        <v>1</v>
      </c>
    </row>
    <row r="163" spans="1:8">
      <c r="A163" t="s">
        <v>993</v>
      </c>
      <c r="B163">
        <v>1</v>
      </c>
      <c r="C163">
        <v>15</v>
      </c>
      <c r="D163">
        <v>0</v>
      </c>
      <c r="E163">
        <v>15</v>
      </c>
      <c r="F163">
        <v>0</v>
      </c>
    </row>
    <row r="164" spans="1:8">
      <c r="A164" t="s">
        <v>994</v>
      </c>
      <c r="B164">
        <v>1</v>
      </c>
      <c r="C164">
        <v>15</v>
      </c>
      <c r="D164">
        <v>0</v>
      </c>
      <c r="E164">
        <v>15</v>
      </c>
      <c r="F164">
        <v>0</v>
      </c>
    </row>
    <row r="165" spans="1:8">
      <c r="A165" t="s">
        <v>995</v>
      </c>
      <c r="B165">
        <v>1</v>
      </c>
      <c r="C165">
        <v>15</v>
      </c>
      <c r="D165">
        <v>0</v>
      </c>
      <c r="E165">
        <v>15</v>
      </c>
      <c r="F165">
        <v>0</v>
      </c>
    </row>
    <row r="166" spans="1:8">
      <c r="A166" t="s">
        <v>996</v>
      </c>
      <c r="B166">
        <v>1</v>
      </c>
      <c r="C166">
        <v>15</v>
      </c>
      <c r="D166">
        <v>0</v>
      </c>
      <c r="E166">
        <v>15</v>
      </c>
      <c r="F166">
        <v>0</v>
      </c>
    </row>
    <row r="167" spans="1:8">
      <c r="A167" t="s">
        <v>997</v>
      </c>
      <c r="B167">
        <v>1</v>
      </c>
      <c r="C167">
        <v>15</v>
      </c>
      <c r="D167">
        <v>0</v>
      </c>
      <c r="E167">
        <v>15</v>
      </c>
      <c r="F167">
        <v>0</v>
      </c>
    </row>
    <row r="168" spans="1:8">
      <c r="A168" t="s">
        <v>998</v>
      </c>
      <c r="B168">
        <v>1</v>
      </c>
      <c r="C168">
        <v>15</v>
      </c>
      <c r="D168">
        <v>0</v>
      </c>
      <c r="E168">
        <v>15</v>
      </c>
      <c r="F168">
        <v>0</v>
      </c>
    </row>
    <row r="169" spans="1:8">
      <c r="A169" t="s">
        <v>999</v>
      </c>
      <c r="B169">
        <v>1</v>
      </c>
      <c r="C169">
        <v>15</v>
      </c>
      <c r="D169">
        <v>0</v>
      </c>
      <c r="E169">
        <v>15</v>
      </c>
      <c r="F169">
        <v>0</v>
      </c>
    </row>
    <row r="170" spans="1:8">
      <c r="A170" t="s">
        <v>1000</v>
      </c>
      <c r="B170">
        <v>1</v>
      </c>
      <c r="C170">
        <v>15</v>
      </c>
      <c r="D170">
        <v>0</v>
      </c>
      <c r="E170">
        <v>15</v>
      </c>
      <c r="F170">
        <v>0</v>
      </c>
    </row>
    <row r="171" spans="1:8">
      <c r="A171" t="s">
        <v>1001</v>
      </c>
      <c r="B171">
        <v>1</v>
      </c>
      <c r="C171">
        <v>15</v>
      </c>
      <c r="D171">
        <v>0</v>
      </c>
      <c r="E171">
        <v>15</v>
      </c>
      <c r="F171">
        <v>0</v>
      </c>
    </row>
    <row r="172" spans="1:8">
      <c r="A172" t="s">
        <v>1002</v>
      </c>
      <c r="B172">
        <v>1</v>
      </c>
      <c r="C172">
        <v>38</v>
      </c>
      <c r="D172">
        <v>1</v>
      </c>
      <c r="E172">
        <v>38</v>
      </c>
      <c r="F172">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H10"/>
  <sheetViews>
    <sheetView tabSelected="0" workbookViewId="0" showGridLines="true" showRowColHeaders="1">
      <selection activeCell="H3" sqref="H3"/>
    </sheetView>
  </sheetViews>
  <sheetFormatPr defaultRowHeight="14.4" outlineLevelRow="0" outlineLevelCol="0"/>
  <cols>
    <col min="1" max="1" width="13.996582" bestFit="true" customWidth="true" style="0"/>
    <col min="2" max="2" width="18.709717" bestFit="true" customWidth="true" style="0"/>
    <col min="3" max="3" width="13.996582" bestFit="true" customWidth="true" style="0"/>
    <col min="4" max="4" width="17.567139" bestFit="true" customWidth="true" style="0"/>
    <col min="5" max="5" width="18.709717" bestFit="true" customWidth="true" style="0"/>
    <col min="6" max="6" width="22.280273" bestFit="true" customWidth="true" style="0"/>
    <col min="8" max="8" width="55" customWidth="true" style="0"/>
  </cols>
  <sheetData>
    <row r="1" spans="1:8">
      <c r="A1" s="1" t="s">
        <v>1003</v>
      </c>
      <c r="B1" s="1" t="s">
        <v>827</v>
      </c>
      <c r="C1" s="1" t="s">
        <v>828</v>
      </c>
      <c r="D1" s="1" t="s">
        <v>829</v>
      </c>
      <c r="E1" s="1" t="s">
        <v>830</v>
      </c>
      <c r="F1" s="1" t="s">
        <v>831</v>
      </c>
    </row>
    <row r="2" spans="1:8">
      <c r="A2"/>
      <c r="B2">
        <v>74</v>
      </c>
      <c r="C2">
        <v>1424</v>
      </c>
      <c r="D2">
        <v>102</v>
      </c>
      <c r="E2">
        <v>19.24</v>
      </c>
      <c r="F2">
        <v>1.38</v>
      </c>
    </row>
    <row r="3" spans="1:8">
      <c r="H3" s="4" t="s">
        <v>1004</v>
      </c>
    </row>
    <row r="4" spans="1:8">
      <c r="H4"/>
    </row>
    <row r="5" spans="1:8">
      <c r="H5"/>
    </row>
    <row r="6" spans="1:8">
      <c r="H6"/>
    </row>
    <row r="7" spans="1:8">
      <c r="H7"/>
    </row>
    <row r="8" spans="1:8">
      <c r="H8"/>
    </row>
    <row r="9" spans="1:8">
      <c r="H9"/>
    </row>
    <row r="10" spans="1:8">
      <c r="H1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3:H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H123"/>
  <sheetViews>
    <sheetView tabSelected="0" workbookViewId="0" showGridLines="true" showRowColHeaders="1">
      <selection activeCell="H4" sqref="H4"/>
    </sheetView>
  </sheetViews>
  <sheetFormatPr defaultRowHeight="14.4" outlineLevelRow="0" outlineLevelCol="0"/>
  <cols>
    <col min="1" max="1" width="12.854004" bestFit="true" customWidth="true" style="0"/>
    <col min="2" max="2" width="11.711426" bestFit="true" customWidth="true" style="0"/>
    <col min="3" max="3" width="11.711426" bestFit="true" customWidth="true" style="0"/>
    <col min="4" max="4" width="15.281982" bestFit="true" customWidth="true" style="0"/>
    <col min="8" max="8" width="35" customWidth="true" style="0"/>
  </cols>
  <sheetData>
    <row r="1" spans="1:8">
      <c r="A1" s="1" t="s">
        <v>42</v>
      </c>
      <c r="B1" s="1" t="s">
        <v>43</v>
      </c>
      <c r="C1" s="1" t="s">
        <v>44</v>
      </c>
      <c r="D1" s="1" t="s">
        <v>14</v>
      </c>
    </row>
    <row r="2" spans="1:8">
      <c r="A2" t="s">
        <v>45</v>
      </c>
      <c r="B2">
        <v>2596</v>
      </c>
      <c r="C2" s="2">
        <v>-0.0004</v>
      </c>
      <c r="D2">
        <v>0</v>
      </c>
    </row>
    <row r="3" spans="1:8">
      <c r="A3" t="s">
        <v>46</v>
      </c>
      <c r="B3">
        <v>2600</v>
      </c>
      <c r="C3" s="2">
        <v>0.0015</v>
      </c>
      <c r="D3">
        <v>0</v>
      </c>
    </row>
    <row r="4" spans="1:8">
      <c r="A4" t="s">
        <v>47</v>
      </c>
      <c r="B4">
        <v>2600</v>
      </c>
      <c r="C4" s="2">
        <v>0</v>
      </c>
      <c r="D4">
        <v>0</v>
      </c>
      <c r="H4" s="4" t="s">
        <v>48</v>
      </c>
    </row>
    <row r="5" spans="1:8">
      <c r="A5" t="s">
        <v>49</v>
      </c>
      <c r="B5">
        <v>2603</v>
      </c>
      <c r="C5" s="2">
        <v>0.0012</v>
      </c>
      <c r="D5">
        <v>0</v>
      </c>
      <c r="H5"/>
    </row>
    <row r="6" spans="1:8">
      <c r="A6" t="s">
        <v>50</v>
      </c>
      <c r="B6">
        <v>2605</v>
      </c>
      <c r="C6" s="2">
        <v>0.0008</v>
      </c>
      <c r="D6">
        <v>0</v>
      </c>
      <c r="H6"/>
    </row>
    <row r="7" spans="1:8">
      <c r="A7" t="s">
        <v>51</v>
      </c>
      <c r="B7">
        <v>2603</v>
      </c>
      <c r="C7" s="2">
        <v>-0.0008</v>
      </c>
      <c r="D7">
        <v>0</v>
      </c>
      <c r="H7"/>
    </row>
    <row r="8" spans="1:8">
      <c r="A8" t="s">
        <v>52</v>
      </c>
      <c r="B8">
        <v>2603</v>
      </c>
      <c r="C8" s="2">
        <v>0</v>
      </c>
      <c r="D8">
        <v>0</v>
      </c>
      <c r="H8"/>
    </row>
    <row r="9" spans="1:8">
      <c r="A9" t="s">
        <v>53</v>
      </c>
      <c r="B9">
        <v>2599</v>
      </c>
      <c r="C9" s="2">
        <v>-0.0015</v>
      </c>
      <c r="D9">
        <v>3</v>
      </c>
      <c r="H9"/>
    </row>
    <row r="10" spans="1:8">
      <c r="A10" t="s">
        <v>54</v>
      </c>
      <c r="B10">
        <v>2598</v>
      </c>
      <c r="C10" s="2">
        <v>-0.0004</v>
      </c>
      <c r="D10">
        <v>0</v>
      </c>
    </row>
    <row r="11" spans="1:8">
      <c r="A11" t="s">
        <v>55</v>
      </c>
      <c r="B11">
        <v>2598</v>
      </c>
      <c r="C11" s="2">
        <v>0</v>
      </c>
      <c r="D11">
        <v>0</v>
      </c>
    </row>
    <row r="12" spans="1:8">
      <c r="A12" t="s">
        <v>56</v>
      </c>
      <c r="B12">
        <v>2607</v>
      </c>
      <c r="C12" s="2">
        <v>0.0035</v>
      </c>
      <c r="D12">
        <v>1</v>
      </c>
    </row>
    <row r="13" spans="1:8">
      <c r="A13" t="s">
        <v>57</v>
      </c>
      <c r="B13">
        <v>2621</v>
      </c>
      <c r="C13" s="2">
        <v>0.0054</v>
      </c>
      <c r="D13">
        <v>1</v>
      </c>
    </row>
    <row r="14" spans="1:8">
      <c r="A14" t="s">
        <v>58</v>
      </c>
      <c r="B14">
        <v>2623</v>
      </c>
      <c r="C14" s="2">
        <v>0.0008</v>
      </c>
      <c r="D14">
        <v>1</v>
      </c>
    </row>
    <row r="15" spans="1:8">
      <c r="A15" t="s">
        <v>59</v>
      </c>
      <c r="B15">
        <v>2620</v>
      </c>
      <c r="C15" s="2">
        <v>-0.0011</v>
      </c>
      <c r="D15">
        <v>3</v>
      </c>
    </row>
    <row r="16" spans="1:8">
      <c r="A16" t="s">
        <v>60</v>
      </c>
      <c r="B16">
        <v>2623</v>
      </c>
      <c r="C16" s="2">
        <v>0.0011</v>
      </c>
      <c r="D16">
        <v>0</v>
      </c>
    </row>
    <row r="17" spans="1:8">
      <c r="A17" t="s">
        <v>61</v>
      </c>
      <c r="B17">
        <v>2630</v>
      </c>
      <c r="C17" s="2">
        <v>0.0027</v>
      </c>
      <c r="D17">
        <v>0</v>
      </c>
    </row>
    <row r="18" spans="1:8">
      <c r="A18" t="s">
        <v>62</v>
      </c>
      <c r="B18">
        <v>2637</v>
      </c>
      <c r="C18" s="2">
        <v>0.0027</v>
      </c>
      <c r="D18">
        <v>0</v>
      </c>
    </row>
    <row r="19" spans="1:8">
      <c r="A19" t="s">
        <v>63</v>
      </c>
      <c r="B19">
        <v>2643</v>
      </c>
      <c r="C19" s="2">
        <v>0.0023</v>
      </c>
      <c r="D19">
        <v>0</v>
      </c>
    </row>
    <row r="20" spans="1:8">
      <c r="A20" t="s">
        <v>64</v>
      </c>
      <c r="B20">
        <v>2649</v>
      </c>
      <c r="C20" s="2">
        <v>0.0023</v>
      </c>
      <c r="D20">
        <v>1</v>
      </c>
    </row>
    <row r="21" spans="1:8">
      <c r="A21" t="s">
        <v>65</v>
      </c>
      <c r="B21">
        <v>2657</v>
      </c>
      <c r="C21" s="2">
        <v>0.003</v>
      </c>
      <c r="D21">
        <v>1</v>
      </c>
    </row>
    <row r="22" spans="1:8">
      <c r="A22" t="s">
        <v>66</v>
      </c>
      <c r="B22">
        <v>2667</v>
      </c>
      <c r="C22" s="2">
        <v>0.0038</v>
      </c>
      <c r="D22">
        <v>0</v>
      </c>
    </row>
    <row r="23" spans="1:8">
      <c r="A23" t="s">
        <v>67</v>
      </c>
      <c r="B23">
        <v>2672</v>
      </c>
      <c r="C23" s="2">
        <v>0.0019</v>
      </c>
      <c r="D23">
        <v>1</v>
      </c>
    </row>
    <row r="24" spans="1:8">
      <c r="A24" t="s">
        <v>68</v>
      </c>
      <c r="B24">
        <v>2679</v>
      </c>
      <c r="C24" s="2">
        <v>0.0026</v>
      </c>
      <c r="D24">
        <v>0</v>
      </c>
    </row>
    <row r="25" spans="1:8">
      <c r="A25" t="s">
        <v>69</v>
      </c>
      <c r="B25">
        <v>2682</v>
      </c>
      <c r="C25" s="2">
        <v>0.0011</v>
      </c>
      <c r="D25">
        <v>0</v>
      </c>
    </row>
    <row r="26" spans="1:8">
      <c r="A26" t="s">
        <v>70</v>
      </c>
      <c r="B26">
        <v>2684</v>
      </c>
      <c r="C26" s="2">
        <v>0.0007000000000000001</v>
      </c>
      <c r="D26">
        <v>0</v>
      </c>
    </row>
    <row r="27" spans="1:8">
      <c r="A27" t="s">
        <v>71</v>
      </c>
      <c r="B27">
        <v>2699</v>
      </c>
      <c r="C27" s="2">
        <v>0.005600000000000001</v>
      </c>
      <c r="D27">
        <v>3</v>
      </c>
    </row>
    <row r="28" spans="1:8">
      <c r="A28" t="s">
        <v>72</v>
      </c>
      <c r="B28">
        <v>2706</v>
      </c>
      <c r="C28" s="2">
        <v>0.0026</v>
      </c>
      <c r="D28">
        <v>1</v>
      </c>
    </row>
    <row r="29" spans="1:8">
      <c r="A29" t="s">
        <v>73</v>
      </c>
      <c r="B29">
        <v>2703</v>
      </c>
      <c r="C29" s="2">
        <v>-0.0011</v>
      </c>
      <c r="D29">
        <v>0</v>
      </c>
    </row>
    <row r="30" spans="1:8">
      <c r="A30" t="s">
        <v>74</v>
      </c>
      <c r="B30">
        <v>2708</v>
      </c>
      <c r="C30" s="2">
        <v>0.0018</v>
      </c>
      <c r="D30">
        <v>1</v>
      </c>
    </row>
    <row r="31" spans="1:8">
      <c r="A31" t="s">
        <v>75</v>
      </c>
      <c r="B31">
        <v>2710</v>
      </c>
      <c r="C31" s="2">
        <v>0.0007000000000000001</v>
      </c>
      <c r="D31">
        <v>0</v>
      </c>
    </row>
    <row r="32" spans="1:8">
      <c r="A32" t="s">
        <v>76</v>
      </c>
      <c r="B32">
        <v>2708</v>
      </c>
      <c r="C32" s="2">
        <v>-0.0007000000000000001</v>
      </c>
      <c r="D32">
        <v>0</v>
      </c>
    </row>
    <row r="33" spans="1:8">
      <c r="A33" t="s">
        <v>77</v>
      </c>
      <c r="B33">
        <v>2715</v>
      </c>
      <c r="C33" s="2">
        <v>0.0026</v>
      </c>
      <c r="D33">
        <v>0</v>
      </c>
    </row>
    <row r="34" spans="1:8">
      <c r="A34" t="s">
        <v>78</v>
      </c>
      <c r="B34">
        <v>2715</v>
      </c>
      <c r="C34" s="2">
        <v>0</v>
      </c>
      <c r="D34">
        <v>3</v>
      </c>
    </row>
    <row r="35" spans="1:8">
      <c r="A35" t="s">
        <v>79</v>
      </c>
      <c r="B35">
        <v>2723</v>
      </c>
      <c r="C35" s="2">
        <v>0.0029</v>
      </c>
      <c r="D35">
        <v>3</v>
      </c>
    </row>
    <row r="36" spans="1:8">
      <c r="A36" t="s">
        <v>80</v>
      </c>
      <c r="B36">
        <v>2727</v>
      </c>
      <c r="C36" s="2">
        <v>0.0015</v>
      </c>
      <c r="D36">
        <v>3</v>
      </c>
    </row>
    <row r="37" spans="1:8">
      <c r="A37" t="s">
        <v>81</v>
      </c>
      <c r="B37">
        <v>2727</v>
      </c>
      <c r="C37" s="2">
        <v>0</v>
      </c>
      <c r="D37">
        <v>0</v>
      </c>
    </row>
    <row r="38" spans="1:8">
      <c r="A38" t="s">
        <v>82</v>
      </c>
      <c r="B38">
        <v>2724</v>
      </c>
      <c r="C38" s="2">
        <v>-0.0011</v>
      </c>
      <c r="D38">
        <v>0</v>
      </c>
    </row>
    <row r="39" spans="1:8">
      <c r="A39" t="s">
        <v>83</v>
      </c>
      <c r="B39">
        <v>2726</v>
      </c>
      <c r="C39" s="2">
        <v>0.0007000000000000001</v>
      </c>
      <c r="D39">
        <v>0</v>
      </c>
    </row>
    <row r="40" spans="1:8">
      <c r="A40" t="s">
        <v>84</v>
      </c>
      <c r="B40">
        <v>2743</v>
      </c>
      <c r="C40" s="2">
        <v>0.0062</v>
      </c>
      <c r="D40">
        <v>3</v>
      </c>
    </row>
    <row r="41" spans="1:8">
      <c r="A41" t="s">
        <v>85</v>
      </c>
      <c r="B41">
        <v>2749</v>
      </c>
      <c r="C41" s="2">
        <v>0.0022</v>
      </c>
      <c r="D41">
        <v>3</v>
      </c>
    </row>
    <row r="42" spans="1:8">
      <c r="A42" t="s">
        <v>86</v>
      </c>
      <c r="B42">
        <v>2760</v>
      </c>
      <c r="C42" s="2">
        <v>0.004</v>
      </c>
      <c r="D42">
        <v>0</v>
      </c>
    </row>
    <row r="43" spans="1:8">
      <c r="A43" t="s">
        <v>87</v>
      </c>
      <c r="B43">
        <v>2763</v>
      </c>
      <c r="C43" s="2">
        <v>0.0011</v>
      </c>
      <c r="D43">
        <v>0</v>
      </c>
    </row>
    <row r="44" spans="1:8">
      <c r="A44" t="s">
        <v>88</v>
      </c>
      <c r="B44">
        <v>2761</v>
      </c>
      <c r="C44" s="2">
        <v>-0.0007000000000000001</v>
      </c>
      <c r="D44">
        <v>0</v>
      </c>
    </row>
    <row r="45" spans="1:8">
      <c r="A45" t="s">
        <v>89</v>
      </c>
      <c r="B45">
        <v>2762</v>
      </c>
      <c r="C45" s="2">
        <v>0.0004</v>
      </c>
      <c r="D45">
        <v>0</v>
      </c>
    </row>
    <row r="46" spans="1:8">
      <c r="A46" t="s">
        <v>90</v>
      </c>
      <c r="B46">
        <v>2762</v>
      </c>
      <c r="C46" s="2">
        <v>0</v>
      </c>
      <c r="D46">
        <v>0</v>
      </c>
    </row>
    <row r="47" spans="1:8">
      <c r="A47" t="s">
        <v>91</v>
      </c>
      <c r="B47">
        <v>2760</v>
      </c>
      <c r="C47" s="2">
        <v>-0.0007000000000000001</v>
      </c>
      <c r="D47">
        <v>1</v>
      </c>
    </row>
    <row r="48" spans="1:8">
      <c r="A48" t="s">
        <v>92</v>
      </c>
      <c r="B48">
        <v>2764</v>
      </c>
      <c r="C48" s="2">
        <v>0.0014</v>
      </c>
      <c r="D48">
        <v>1</v>
      </c>
    </row>
    <row r="49" spans="1:8">
      <c r="A49" t="s">
        <v>93</v>
      </c>
      <c r="B49">
        <v>2768</v>
      </c>
      <c r="C49" s="2">
        <v>0.0014</v>
      </c>
      <c r="D49">
        <v>1</v>
      </c>
    </row>
    <row r="50" spans="1:8">
      <c r="A50" t="s">
        <v>94</v>
      </c>
      <c r="B50">
        <v>2775</v>
      </c>
      <c r="C50" s="2">
        <v>0.0025</v>
      </c>
      <c r="D50">
        <v>0</v>
      </c>
    </row>
    <row r="51" spans="1:8">
      <c r="A51" t="s">
        <v>95</v>
      </c>
      <c r="B51">
        <v>2777</v>
      </c>
      <c r="C51" s="2">
        <v>0.0007000000000000001</v>
      </c>
      <c r="D51">
        <v>0</v>
      </c>
    </row>
    <row r="52" spans="1:8">
      <c r="A52" t="s">
        <v>96</v>
      </c>
      <c r="B52">
        <v>2775</v>
      </c>
      <c r="C52" s="2">
        <v>-0.0007000000000000001</v>
      </c>
      <c r="D52">
        <v>0</v>
      </c>
    </row>
    <row r="53" spans="1:8">
      <c r="A53" t="s">
        <v>97</v>
      </c>
      <c r="B53">
        <v>2778</v>
      </c>
      <c r="C53" s="2">
        <v>0.0011</v>
      </c>
      <c r="D53">
        <v>0</v>
      </c>
    </row>
    <row r="54" spans="1:8">
      <c r="A54" t="s">
        <v>98</v>
      </c>
      <c r="B54">
        <v>2777</v>
      </c>
      <c r="C54" s="2">
        <v>-0.0004</v>
      </c>
      <c r="D54">
        <v>1</v>
      </c>
    </row>
    <row r="55" spans="1:8">
      <c r="A55" t="s">
        <v>99</v>
      </c>
      <c r="B55">
        <v>2778</v>
      </c>
      <c r="C55" s="2">
        <v>0.0004</v>
      </c>
      <c r="D55">
        <v>1</v>
      </c>
    </row>
    <row r="56" spans="1:8">
      <c r="A56" t="s">
        <v>100</v>
      </c>
      <c r="B56">
        <v>2774</v>
      </c>
      <c r="C56" s="2">
        <v>-0.0014</v>
      </c>
      <c r="D56">
        <v>1</v>
      </c>
    </row>
    <row r="57" spans="1:8">
      <c r="A57" t="s">
        <v>101</v>
      </c>
      <c r="B57">
        <v>2777</v>
      </c>
      <c r="C57" s="2">
        <v>0.0011</v>
      </c>
      <c r="D57">
        <v>0</v>
      </c>
    </row>
    <row r="58" spans="1:8">
      <c r="A58" t="s">
        <v>102</v>
      </c>
      <c r="B58">
        <v>2791</v>
      </c>
      <c r="C58" s="2">
        <v>0.005</v>
      </c>
      <c r="D58">
        <v>0</v>
      </c>
    </row>
    <row r="59" spans="1:8">
      <c r="A59" t="s">
        <v>103</v>
      </c>
      <c r="B59">
        <v>2790</v>
      </c>
      <c r="C59" s="2">
        <v>-0.0004</v>
      </c>
      <c r="D59">
        <v>0</v>
      </c>
    </row>
    <row r="60" spans="1:8">
      <c r="A60" t="s">
        <v>104</v>
      </c>
      <c r="B60">
        <v>2797</v>
      </c>
      <c r="C60" s="2">
        <v>0.0025</v>
      </c>
      <c r="D60">
        <v>0</v>
      </c>
    </row>
    <row r="61" spans="1:8">
      <c r="A61" t="s">
        <v>105</v>
      </c>
      <c r="B61">
        <v>2800</v>
      </c>
      <c r="C61" s="2">
        <v>0.0011</v>
      </c>
      <c r="D61">
        <v>0</v>
      </c>
    </row>
    <row r="62" spans="1:8">
      <c r="A62" t="s">
        <v>106</v>
      </c>
      <c r="B62">
        <v>2800</v>
      </c>
      <c r="C62" s="2">
        <v>0</v>
      </c>
      <c r="D62">
        <v>0</v>
      </c>
    </row>
    <row r="63" spans="1:8">
      <c r="A63" t="s">
        <v>107</v>
      </c>
      <c r="B63">
        <v>2799</v>
      </c>
      <c r="C63" s="2">
        <v>-0.0004</v>
      </c>
      <c r="D63">
        <v>0</v>
      </c>
    </row>
    <row r="64" spans="1:8">
      <c r="A64" t="s">
        <v>108</v>
      </c>
      <c r="B64">
        <v>2796</v>
      </c>
      <c r="C64" s="2">
        <v>-0.0011</v>
      </c>
      <c r="D64">
        <v>0</v>
      </c>
    </row>
    <row r="65" spans="1:8">
      <c r="A65" t="s">
        <v>109</v>
      </c>
      <c r="B65">
        <v>2794</v>
      </c>
      <c r="C65" s="2">
        <v>-0.0007000000000000001</v>
      </c>
      <c r="D65">
        <v>0</v>
      </c>
    </row>
    <row r="66" spans="1:8">
      <c r="A66" t="s">
        <v>110</v>
      </c>
      <c r="B66">
        <v>2793</v>
      </c>
      <c r="C66" s="2">
        <v>-0.0004</v>
      </c>
      <c r="D66">
        <v>0</v>
      </c>
    </row>
    <row r="67" spans="1:8">
      <c r="A67" t="s">
        <v>111</v>
      </c>
      <c r="B67">
        <v>2798</v>
      </c>
      <c r="C67" s="2">
        <v>0.0018</v>
      </c>
      <c r="D67">
        <v>0</v>
      </c>
    </row>
    <row r="68" spans="1:8">
      <c r="A68" t="s">
        <v>112</v>
      </c>
      <c r="B68">
        <v>2799</v>
      </c>
      <c r="C68" s="2">
        <v>0.0004</v>
      </c>
      <c r="D68">
        <v>0</v>
      </c>
    </row>
    <row r="69" spans="1:8">
      <c r="A69" t="s">
        <v>113</v>
      </c>
      <c r="B69">
        <v>2799</v>
      </c>
      <c r="C69" s="2">
        <v>0</v>
      </c>
      <c r="D69">
        <v>0</v>
      </c>
    </row>
    <row r="70" spans="1:8">
      <c r="A70" t="s">
        <v>114</v>
      </c>
      <c r="B70">
        <v>2796</v>
      </c>
      <c r="C70" s="2">
        <v>-0.0011</v>
      </c>
      <c r="D70">
        <v>0</v>
      </c>
    </row>
    <row r="71" spans="1:8">
      <c r="A71" t="s">
        <v>115</v>
      </c>
      <c r="B71">
        <v>2791</v>
      </c>
      <c r="C71" s="2">
        <v>-0.0018</v>
      </c>
      <c r="D71">
        <v>3</v>
      </c>
    </row>
    <row r="72" spans="1:8">
      <c r="A72" t="s">
        <v>116</v>
      </c>
      <c r="B72">
        <v>2791</v>
      </c>
      <c r="C72" s="2">
        <v>0</v>
      </c>
      <c r="D72">
        <v>3</v>
      </c>
    </row>
    <row r="73" spans="1:8">
      <c r="A73" t="s">
        <v>117</v>
      </c>
      <c r="B73">
        <v>2794</v>
      </c>
      <c r="C73" s="2">
        <v>0.0011</v>
      </c>
      <c r="D73">
        <v>0</v>
      </c>
    </row>
    <row r="74" spans="1:8">
      <c r="A74" t="s">
        <v>118</v>
      </c>
      <c r="B74">
        <v>2796</v>
      </c>
      <c r="C74" s="2">
        <v>0.0007000000000000001</v>
      </c>
      <c r="D74">
        <v>1</v>
      </c>
    </row>
    <row r="75" spans="1:8">
      <c r="A75" t="s">
        <v>119</v>
      </c>
      <c r="B75">
        <v>2799</v>
      </c>
      <c r="C75" s="2">
        <v>0.0011</v>
      </c>
      <c r="D75">
        <v>1</v>
      </c>
    </row>
    <row r="76" spans="1:8">
      <c r="A76" t="s">
        <v>120</v>
      </c>
      <c r="B76">
        <v>2818</v>
      </c>
      <c r="C76" s="2">
        <v>0.0068</v>
      </c>
      <c r="D76">
        <v>1</v>
      </c>
    </row>
    <row r="77" spans="1:8">
      <c r="A77" t="s">
        <v>121</v>
      </c>
      <c r="B77">
        <v>2826</v>
      </c>
      <c r="C77" s="2">
        <v>0.0028</v>
      </c>
      <c r="D77">
        <v>0</v>
      </c>
    </row>
    <row r="78" spans="1:8">
      <c r="A78" t="s">
        <v>122</v>
      </c>
      <c r="B78">
        <v>2827</v>
      </c>
      <c r="C78" s="2">
        <v>0.0004</v>
      </c>
      <c r="D78">
        <v>0</v>
      </c>
    </row>
    <row r="79" spans="1:8">
      <c r="A79" t="s">
        <v>123</v>
      </c>
      <c r="B79">
        <v>2832</v>
      </c>
      <c r="C79" s="2">
        <v>0.0018</v>
      </c>
      <c r="D79">
        <v>3</v>
      </c>
    </row>
    <row r="80" spans="1:8">
      <c r="A80" t="s">
        <v>124</v>
      </c>
      <c r="B80">
        <v>2830</v>
      </c>
      <c r="C80" s="2">
        <v>-0.0007000000000000001</v>
      </c>
      <c r="D80">
        <v>0</v>
      </c>
    </row>
    <row r="81" spans="1:8">
      <c r="A81" t="s">
        <v>125</v>
      </c>
      <c r="B81">
        <v>2829</v>
      </c>
      <c r="C81" s="2">
        <v>-0.0004</v>
      </c>
      <c r="D81">
        <v>0</v>
      </c>
    </row>
    <row r="82" spans="1:8">
      <c r="A82" t="s">
        <v>126</v>
      </c>
      <c r="B82">
        <v>2831</v>
      </c>
      <c r="C82" s="2">
        <v>0.0007000000000000001</v>
      </c>
      <c r="D82">
        <v>1</v>
      </c>
    </row>
    <row r="83" spans="1:8">
      <c r="A83" t="s">
        <v>127</v>
      </c>
      <c r="B83">
        <v>2835</v>
      </c>
      <c r="C83" s="2">
        <v>0.0014</v>
      </c>
      <c r="D83">
        <v>1</v>
      </c>
    </row>
    <row r="84" spans="1:8">
      <c r="A84" t="s">
        <v>128</v>
      </c>
      <c r="B84">
        <v>2840</v>
      </c>
      <c r="C84" s="2">
        <v>0.0018</v>
      </c>
      <c r="D84">
        <v>0</v>
      </c>
    </row>
    <row r="85" spans="1:8">
      <c r="A85" t="s">
        <v>129</v>
      </c>
      <c r="B85">
        <v>2840</v>
      </c>
      <c r="C85" s="2">
        <v>0</v>
      </c>
      <c r="D85">
        <v>1</v>
      </c>
    </row>
    <row r="86" spans="1:8">
      <c r="A86" t="s">
        <v>130</v>
      </c>
      <c r="B86">
        <v>2843</v>
      </c>
      <c r="C86" s="2">
        <v>0.0011</v>
      </c>
      <c r="D86">
        <v>0</v>
      </c>
    </row>
    <row r="87" spans="1:8">
      <c r="A87" t="s">
        <v>131</v>
      </c>
      <c r="B87">
        <v>2842</v>
      </c>
      <c r="C87" s="2">
        <v>-0.0004</v>
      </c>
      <c r="D87">
        <v>0</v>
      </c>
    </row>
    <row r="88" spans="1:8">
      <c r="A88" t="s">
        <v>132</v>
      </c>
      <c r="B88">
        <v>2842</v>
      </c>
      <c r="C88" s="2">
        <v>0</v>
      </c>
      <c r="D88">
        <v>0</v>
      </c>
    </row>
    <row r="89" spans="1:8">
      <c r="A89" t="s">
        <v>133</v>
      </c>
      <c r="B89">
        <v>2842</v>
      </c>
      <c r="C89" s="2">
        <v>0</v>
      </c>
      <c r="D89">
        <v>2</v>
      </c>
    </row>
    <row r="90" spans="1:8">
      <c r="A90" t="s">
        <v>134</v>
      </c>
      <c r="B90">
        <v>2841</v>
      </c>
      <c r="C90" s="2">
        <v>-0.0004</v>
      </c>
      <c r="D90">
        <v>0</v>
      </c>
    </row>
    <row r="91" spans="1:8">
      <c r="A91" t="s">
        <v>135</v>
      </c>
      <c r="B91">
        <v>2840</v>
      </c>
      <c r="C91" s="2">
        <v>-0.0004</v>
      </c>
      <c r="D91">
        <v>0</v>
      </c>
    </row>
    <row r="92" spans="1:8">
      <c r="A92" t="s">
        <v>136</v>
      </c>
      <c r="B92">
        <v>2839</v>
      </c>
      <c r="C92" s="2">
        <v>-0.0004</v>
      </c>
      <c r="D92">
        <v>0</v>
      </c>
    </row>
    <row r="93" spans="1:8">
      <c r="A93" t="s">
        <v>137</v>
      </c>
      <c r="B93">
        <v>2838</v>
      </c>
      <c r="C93" s="2">
        <v>-0.0004</v>
      </c>
      <c r="D93">
        <v>0</v>
      </c>
    </row>
    <row r="94" spans="1:8">
      <c r="A94" t="s">
        <v>138</v>
      </c>
      <c r="B94">
        <v>2837</v>
      </c>
      <c r="C94" s="2">
        <v>-0.0004</v>
      </c>
      <c r="D94">
        <v>0</v>
      </c>
    </row>
    <row r="95" spans="1:8">
      <c r="A95" t="s">
        <v>139</v>
      </c>
      <c r="B95">
        <v>2840</v>
      </c>
      <c r="C95" s="2">
        <v>0.0011</v>
      </c>
      <c r="D95">
        <v>0</v>
      </c>
    </row>
    <row r="96" spans="1:8">
      <c r="A96" t="s">
        <v>140</v>
      </c>
      <c r="B96">
        <v>2842</v>
      </c>
      <c r="C96" s="2">
        <v>0.0007000000000000001</v>
      </c>
      <c r="D96">
        <v>1</v>
      </c>
    </row>
    <row r="97" spans="1:8">
      <c r="A97" t="s">
        <v>141</v>
      </c>
      <c r="B97">
        <v>2846</v>
      </c>
      <c r="C97" s="2">
        <v>0.0014</v>
      </c>
      <c r="D97">
        <v>1</v>
      </c>
    </row>
    <row r="98" spans="1:8">
      <c r="A98" t="s">
        <v>142</v>
      </c>
      <c r="B98">
        <v>2847</v>
      </c>
      <c r="C98" s="2">
        <v>0.0004</v>
      </c>
      <c r="D98">
        <v>1</v>
      </c>
    </row>
    <row r="99" spans="1:8">
      <c r="A99" t="s">
        <v>143</v>
      </c>
      <c r="B99">
        <v>2847</v>
      </c>
      <c r="C99" s="2">
        <v>0</v>
      </c>
      <c r="D99">
        <v>3</v>
      </c>
    </row>
    <row r="100" spans="1:8">
      <c r="A100" t="s">
        <v>144</v>
      </c>
      <c r="B100">
        <v>2849</v>
      </c>
      <c r="C100" s="2">
        <v>0.0007000000000000001</v>
      </c>
      <c r="D100">
        <v>3</v>
      </c>
    </row>
    <row r="101" spans="1:8">
      <c r="A101" t="s">
        <v>145</v>
      </c>
      <c r="B101">
        <v>2850</v>
      </c>
      <c r="C101" s="2">
        <v>0.0004</v>
      </c>
      <c r="D101">
        <v>0</v>
      </c>
    </row>
    <row r="102" spans="1:8">
      <c r="A102" t="s">
        <v>146</v>
      </c>
      <c r="B102">
        <v>2854</v>
      </c>
      <c r="C102" s="2">
        <v>0.0014</v>
      </c>
      <c r="D102">
        <v>0</v>
      </c>
    </row>
    <row r="103" spans="1:8">
      <c r="A103" t="s">
        <v>147</v>
      </c>
      <c r="B103">
        <v>2860</v>
      </c>
      <c r="C103" s="2">
        <v>0.0021</v>
      </c>
      <c r="D103">
        <v>0</v>
      </c>
    </row>
    <row r="104" spans="1:8">
      <c r="A104" t="s">
        <v>148</v>
      </c>
      <c r="B104">
        <v>2861</v>
      </c>
      <c r="C104" s="2">
        <v>0.0003</v>
      </c>
      <c r="D104">
        <v>1</v>
      </c>
    </row>
    <row r="105" spans="1:8">
      <c r="A105" t="s">
        <v>149</v>
      </c>
      <c r="B105">
        <v>2861</v>
      </c>
      <c r="C105" s="2">
        <v>0</v>
      </c>
      <c r="D105">
        <v>3</v>
      </c>
    </row>
    <row r="106" spans="1:8">
      <c r="A106" t="s">
        <v>150</v>
      </c>
      <c r="B106">
        <v>2859</v>
      </c>
      <c r="C106" s="2">
        <v>-0.0007000000000000001</v>
      </c>
      <c r="D106">
        <v>0</v>
      </c>
    </row>
    <row r="107" spans="1:8">
      <c r="A107" t="s">
        <v>151</v>
      </c>
      <c r="B107">
        <v>2865</v>
      </c>
      <c r="C107" s="2">
        <v>0.0021</v>
      </c>
      <c r="D107">
        <v>0</v>
      </c>
    </row>
    <row r="108" spans="1:8">
      <c r="A108" t="s">
        <v>152</v>
      </c>
      <c r="B108">
        <v>2861</v>
      </c>
      <c r="C108" s="2">
        <v>-0.0014</v>
      </c>
      <c r="D108">
        <v>0</v>
      </c>
    </row>
    <row r="109" spans="1:8">
      <c r="A109" t="s">
        <v>153</v>
      </c>
      <c r="B109">
        <v>2865</v>
      </c>
      <c r="C109" s="2">
        <v>0.0014</v>
      </c>
      <c r="D109">
        <v>1</v>
      </c>
    </row>
    <row r="110" spans="1:8">
      <c r="A110" t="s">
        <v>154</v>
      </c>
      <c r="B110">
        <v>2860</v>
      </c>
      <c r="C110" s="2">
        <v>-0.0017</v>
      </c>
      <c r="D110">
        <v>1</v>
      </c>
    </row>
    <row r="111" spans="1:8">
      <c r="A111" t="s">
        <v>155</v>
      </c>
      <c r="B111">
        <v>2864</v>
      </c>
      <c r="C111" s="2">
        <v>0.0014</v>
      </c>
      <c r="D111">
        <v>1</v>
      </c>
    </row>
    <row r="112" spans="1:8">
      <c r="A112" t="s">
        <v>156</v>
      </c>
      <c r="B112">
        <v>2864</v>
      </c>
      <c r="C112" s="2">
        <v>0</v>
      </c>
      <c r="D112">
        <v>0</v>
      </c>
    </row>
    <row r="113" spans="1:8">
      <c r="A113" t="s">
        <v>157</v>
      </c>
      <c r="B113">
        <v>2864</v>
      </c>
      <c r="C113" s="2">
        <v>0</v>
      </c>
      <c r="D113">
        <v>1</v>
      </c>
    </row>
    <row r="114" spans="1:8">
      <c r="A114" t="s">
        <v>158</v>
      </c>
      <c r="B114">
        <v>2864</v>
      </c>
      <c r="C114" s="2">
        <v>0</v>
      </c>
      <c r="D114">
        <v>0</v>
      </c>
    </row>
    <row r="115" spans="1:8">
      <c r="A115" t="s">
        <v>159</v>
      </c>
      <c r="B115">
        <v>2862</v>
      </c>
      <c r="C115" s="2">
        <v>-0.0007000000000000001</v>
      </c>
      <c r="D115">
        <v>0</v>
      </c>
    </row>
    <row r="116" spans="1:8">
      <c r="A116" t="s">
        <v>160</v>
      </c>
      <c r="B116">
        <v>2867</v>
      </c>
      <c r="C116" s="2">
        <v>0.0017</v>
      </c>
      <c r="D116">
        <v>0</v>
      </c>
    </row>
    <row r="117" spans="1:8">
      <c r="A117" t="s">
        <v>161</v>
      </c>
      <c r="B117">
        <v>2868</v>
      </c>
      <c r="C117" s="2">
        <v>0.0003</v>
      </c>
      <c r="D117">
        <v>1</v>
      </c>
    </row>
    <row r="118" spans="1:8">
      <c r="A118" t="s">
        <v>162</v>
      </c>
      <c r="B118">
        <v>2867</v>
      </c>
      <c r="C118" s="2">
        <v>-0.0003</v>
      </c>
      <c r="D118">
        <v>0</v>
      </c>
    </row>
    <row r="119" spans="1:8">
      <c r="A119" t="s">
        <v>163</v>
      </c>
      <c r="B119">
        <v>2871</v>
      </c>
      <c r="C119" s="2">
        <v>0.0014</v>
      </c>
      <c r="D119">
        <v>0</v>
      </c>
    </row>
    <row r="120" spans="1:8">
      <c r="A120" t="s">
        <v>164</v>
      </c>
      <c r="B120">
        <v>2871</v>
      </c>
      <c r="C120" s="2">
        <v>0</v>
      </c>
      <c r="D120">
        <v>1</v>
      </c>
    </row>
    <row r="121" spans="1:8">
      <c r="A121" t="s">
        <v>165</v>
      </c>
      <c r="B121">
        <v>2871</v>
      </c>
      <c r="C121" s="2">
        <v>0</v>
      </c>
      <c r="D121">
        <v>0</v>
      </c>
    </row>
    <row r="122" spans="1:8">
      <c r="A122" t="s">
        <v>166</v>
      </c>
      <c r="B122">
        <v>2871</v>
      </c>
      <c r="C122" s="2">
        <v>0</v>
      </c>
      <c r="D122">
        <v>0</v>
      </c>
    </row>
    <row r="123" spans="1:8">
      <c r="A123" t="s">
        <v>167</v>
      </c>
      <c r="B123">
        <v>2874</v>
      </c>
      <c r="C123" s="2">
        <v>0.001</v>
      </c>
      <c r="D123">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4:H9"/>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I76"/>
  <sheetViews>
    <sheetView tabSelected="0" workbookViewId="0" showGridLines="true" showRowColHeaders="1">
      <selection activeCell="A1" sqref="A1"/>
    </sheetView>
  </sheetViews>
  <sheetFormatPr defaultRowHeight="14.4" outlineLevelRow="0" outlineLevelCol="0"/>
  <cols>
    <col min="1" max="1" width="23.422852" bestFit="true" customWidth="true" style="0"/>
    <col min="2" max="2" width="13" customWidth="true" style="0"/>
    <col min="3" max="3" width="10.568848" bestFit="true" customWidth="true" style="0"/>
    <col min="4" max="4" width="10.568848" bestFit="true" customWidth="true" style="0"/>
    <col min="5" max="5" width="80" customWidth="true" style="0"/>
    <col min="6" max="6" width="6.998291" bestFit="true" customWidth="true" style="0"/>
    <col min="7" max="7" width="16.424561" bestFit="true" customWidth="true" style="0"/>
    <col min="8" max="8" width="12.854004" bestFit="true" customWidth="true" style="0"/>
    <col min="9" max="9" width="10.568848" bestFit="true" customWidth="true" style="0"/>
    <col min="10" max="10" width="19.995117" bestFit="true" customWidth="true" style="0"/>
    <col min="11" max="11" width="16.424561" bestFit="true" customWidth="true" style="0"/>
    <col min="12" max="12" width="6.998291" bestFit="true" customWidth="true" style="0"/>
    <col min="13" max="13" width="13.996582" bestFit="true" customWidth="true" style="0"/>
    <col min="14" max="14" width="23.422852" bestFit="true" customWidth="true" style="0"/>
    <col min="15" max="15" width="19.995117" bestFit="true" customWidth="true" style="0"/>
    <col min="16" max="16" width="6.998291" bestFit="true" customWidth="true" style="0"/>
    <col min="17" max="17" width="16.424561" bestFit="true" customWidth="true" style="0"/>
    <col min="18" max="18" width="12.854004" bestFit="true" customWidth="true" style="0"/>
    <col min="19" max="19" width="12.854004" bestFit="true" customWidth="true" style="0"/>
    <col min="20" max="20" width="12.854004" bestFit="true" customWidth="true" style="0"/>
    <col min="21" max="21" width="22.280273" bestFit="true" customWidth="true" style="0"/>
    <col min="22" max="22" width="18.709717" bestFit="true" customWidth="true" style="0"/>
    <col min="23" max="23" width="18.709717" bestFit="true" customWidth="true" style="0"/>
    <col min="24" max="24" width="28.135986" bestFit="true" customWidth="true" style="0"/>
    <col min="25" max="25" width="24.708252" bestFit="true" customWidth="true" style="0"/>
    <col min="26" max="26" width="23.422852" bestFit="true" customWidth="true" style="0"/>
    <col min="27" max="27" width="32.991943" bestFit="true" customWidth="true" style="0"/>
    <col min="28" max="28" width="29.421387" bestFit="true" customWidth="true" style="0"/>
    <col min="29" max="29" width="11.711426" bestFit="true" customWidth="true" style="0"/>
    <col min="30" max="30" width="25.85083" bestFit="true" customWidth="true" style="0"/>
    <col min="31" max="31" width="17.567139" bestFit="true" customWidth="true" style="0"/>
    <col min="32" max="32" width="8.140869" bestFit="true" customWidth="true" style="0"/>
    <col min="33" max="33" width="48.273926" bestFit="true" customWidth="true" style="0"/>
    <col min="34" max="34" width="294.785156" bestFit="true" customWidth="true" style="0"/>
  </cols>
  <sheetData>
    <row r="1" spans="1:35" customHeight="1" ht="110">
      <c r="A1" s="4" t="s">
        <v>168</v>
      </c>
      <c r="B1"/>
    </row>
    <row r="2" spans="1:35">
      <c r="A2" s="1" t="s">
        <v>169</v>
      </c>
      <c r="B2" s="1" t="s">
        <v>14</v>
      </c>
      <c r="C2" s="1" t="s">
        <v>170</v>
      </c>
      <c r="D2" s="1" t="s">
        <v>171</v>
      </c>
      <c r="E2" s="1" t="s">
        <v>172</v>
      </c>
      <c r="F2" s="1" t="s">
        <v>173</v>
      </c>
      <c r="G2" s="1" t="s">
        <v>174</v>
      </c>
      <c r="H2" s="1" t="s">
        <v>175</v>
      </c>
      <c r="I2" s="1" t="s">
        <v>176</v>
      </c>
      <c r="J2" s="1" t="s">
        <v>177</v>
      </c>
      <c r="K2" s="1" t="s">
        <v>178</v>
      </c>
      <c r="L2" s="1" t="s">
        <v>28</v>
      </c>
      <c r="M2" s="1" t="s">
        <v>30</v>
      </c>
      <c r="N2" s="1" t="s">
        <v>179</v>
      </c>
      <c r="O2" s="1" t="s">
        <v>180</v>
      </c>
      <c r="P2" s="1" t="s">
        <v>31</v>
      </c>
      <c r="Q2" s="1" t="s">
        <v>181</v>
      </c>
      <c r="R2" s="1" t="s">
        <v>182</v>
      </c>
      <c r="S2" s="1" t="s">
        <v>183</v>
      </c>
      <c r="T2" s="1" t="s">
        <v>184</v>
      </c>
      <c r="U2" s="1" t="s">
        <v>185</v>
      </c>
      <c r="V2" s="1" t="s">
        <v>186</v>
      </c>
      <c r="W2" s="1" t="s">
        <v>187</v>
      </c>
      <c r="X2" s="1" t="s">
        <v>188</v>
      </c>
      <c r="Y2" s="1" t="s">
        <v>189</v>
      </c>
      <c r="Z2" s="1" t="s">
        <v>190</v>
      </c>
      <c r="AA2" s="1" t="s">
        <v>191</v>
      </c>
      <c r="AB2" s="1" t="s">
        <v>192</v>
      </c>
      <c r="AC2" s="1" t="s">
        <v>193</v>
      </c>
      <c r="AD2" s="1" t="s">
        <v>194</v>
      </c>
      <c r="AE2" s="1" t="s">
        <v>195</v>
      </c>
      <c r="AF2" s="1" t="s">
        <v>196</v>
      </c>
      <c r="AG2" s="1" t="s">
        <v>197</v>
      </c>
      <c r="AH2" s="1" t="s">
        <v>198</v>
      </c>
      <c r="AI2" t="s">
        <v>199</v>
      </c>
    </row>
    <row r="3" spans="1:35" customHeight="1" ht="57">
      <c r="A3" t="s">
        <v>200</v>
      </c>
      <c r="B3"/>
      <c r="C3" t="s">
        <v>201</v>
      </c>
      <c r="D3" t="s">
        <v>202</v>
      </c>
      <c r="E3" t="s">
        <v>203</v>
      </c>
      <c r="F3">
        <v>15</v>
      </c>
      <c r="G3">
        <v>15</v>
      </c>
      <c r="H3">
        <v>0</v>
      </c>
      <c r="I3">
        <v>1</v>
      </c>
      <c r="J3">
        <v>1</v>
      </c>
      <c r="K3">
        <v>0</v>
      </c>
      <c r="L3">
        <v>2</v>
      </c>
      <c r="M3">
        <v>362</v>
      </c>
      <c r="N3">
        <v>362</v>
      </c>
      <c r="O3">
        <v>0</v>
      </c>
      <c r="P3">
        <v>286</v>
      </c>
      <c r="Q3">
        <v>286</v>
      </c>
      <c r="R3">
        <v>0</v>
      </c>
      <c r="S3" s="5" t="s">
        <v>204</v>
      </c>
      <c r="T3" s="5">
        <v>0.1099577085736255</v>
      </c>
      <c r="U3" s="5">
        <v>0.1099577085736255</v>
      </c>
      <c r="V3" s="5">
        <v>0</v>
      </c>
      <c r="W3" s="5">
        <v>0.006920415224913495</v>
      </c>
      <c r="X3" s="5">
        <v>0.006920415224913495</v>
      </c>
      <c r="Y3" s="5">
        <v>0</v>
      </c>
      <c r="Z3" s="5">
        <v>0.06293706293706293</v>
      </c>
      <c r="AA3" s="5">
        <v>0.06293706293706293</v>
      </c>
      <c r="AB3" s="5">
        <v>0</v>
      </c>
      <c r="AC3" s="5">
        <v>0.005767012687427913</v>
      </c>
      <c r="AD3">
        <v>0.0003844675124951941</v>
      </c>
      <c r="AE3">
        <v>0</v>
      </c>
      <c r="AF3"/>
      <c r="AG3" t="str">
        <f>HYPERLINK("https://www.instagram.com/p/BuwNUY3AogW/","https://www.instagram.com/p/BuwNUY3AogW/")</f>
        <v>https://www.instagram.com/p/BuwNUY3AogW/</v>
      </c>
      <c r="AH3" t="str">
        <f>HYPERLINK("https://scontent.xx.fbcdn.net/v/t51.2885-15/54248003_2100549653569698_3607441118471474364_n.jpg?_nc_cat=109&amp;_nc_oc=AQkGqe9wI4Z3ULFQhV5v_XkNsWGsCkLCaRnCUepzc9nBX89Y9ILxPcBUL7XVZ1dP5EU&amp;_nc_ht=scontent.xx&amp;oh=f5e26133e0b1ac991cabeff35599b139&amp;oe=5DB3ACF4","https://scontent.xx.fbcdn.net/v/t51.2885-15/54248003_2100549653569698_3607441118471474364_n.jpg?_nc_cat=109&amp;_nc_oc=AQkGqe9wI4Z3ULFQhV5v_XkNsWGsCkLCaRnCUepzc9nBX89Y9ILxPcBUL7XVZ1dP5EU&amp;_nc_ht=scontent.xx&amp;oh=f5e26133e0b1ac991cabeff35599b139&amp;oe=5DB3ACF4")</f>
        <v>https://scontent.xx.fbcdn.net/v/t51.2885-15/54248003_2100549653569698_3607441118471474364_n.jpg?_nc_cat=109&amp;_nc_oc=AQkGqe9wI4Z3ULFQhV5v_XkNsWGsCkLCaRnCUepzc9nBX89Y9ILxPcBUL7XVZ1dP5EU&amp;_nc_ht=scontent.xx&amp;oh=f5e26133e0b1ac991cabeff35599b139&amp;oe=5DB3ACF4</v>
      </c>
      <c r="AI3" t="s">
        <v>204</v>
      </c>
    </row>
    <row r="4" spans="1:35" customHeight="1" ht="57">
      <c r="A4" t="s">
        <v>205</v>
      </c>
      <c r="B4"/>
      <c r="C4" t="s">
        <v>201</v>
      </c>
      <c r="D4" t="s">
        <v>202</v>
      </c>
      <c r="E4" t="s">
        <v>203</v>
      </c>
      <c r="F4">
        <v>30</v>
      </c>
      <c r="G4">
        <v>30</v>
      </c>
      <c r="H4">
        <v>0</v>
      </c>
      <c r="I4">
        <v>3</v>
      </c>
      <c r="J4">
        <v>3</v>
      </c>
      <c r="K4">
        <v>0</v>
      </c>
      <c r="L4">
        <v>2</v>
      </c>
      <c r="M4">
        <v>600</v>
      </c>
      <c r="N4">
        <v>600</v>
      </c>
      <c r="O4">
        <v>0</v>
      </c>
      <c r="P4">
        <v>436</v>
      </c>
      <c r="Q4">
        <v>436</v>
      </c>
      <c r="R4">
        <v>0</v>
      </c>
      <c r="S4" s="5" t="s">
        <v>204</v>
      </c>
      <c r="T4" s="5">
        <v>0.1676278354479047</v>
      </c>
      <c r="U4" s="5">
        <v>0.1676278354479047</v>
      </c>
      <c r="V4" s="5">
        <v>0</v>
      </c>
      <c r="W4" s="5">
        <v>0.01345636293733179</v>
      </c>
      <c r="X4" s="5">
        <v>0.01345636293733179</v>
      </c>
      <c r="Y4" s="5">
        <v>0</v>
      </c>
      <c r="Z4" s="5">
        <v>0.08027522935779816</v>
      </c>
      <c r="AA4" s="5">
        <v>0.08027522935779816</v>
      </c>
      <c r="AB4" s="5">
        <v>0</v>
      </c>
      <c r="AC4" s="5">
        <v>0.01153402537485583</v>
      </c>
      <c r="AD4">
        <v>0.001153402537485582</v>
      </c>
      <c r="AE4">
        <v>0</v>
      </c>
      <c r="AF4"/>
      <c r="AG4" t="str">
        <f>HYPERLINK("https://www.instagram.com/p/BuwNbpFlhq4/","https://www.instagram.com/p/BuwNbpFlhq4/")</f>
        <v>https://www.instagram.com/p/BuwNbpFlhq4/</v>
      </c>
      <c r="AH4" t="str">
        <f>HYPERLINK("https://scontent.xx.fbcdn.net/v/t51.2885-15/52872394_2403618572995237_4575970965200063429_n.jpg?_nc_cat=102&amp;_nc_oc=AQmsFTKJ8zmRvdBfvjBYP3Wn6XN0U-7xccGvlUmz_sFfQ93O3gVZ5joPyx5gxxeeS0o&amp;_nc_ht=scontent.xx&amp;oh=f45005b1846c43a54637b44f6ee50f0d&amp;oe=5DBF0DC9","https://scontent.xx.fbcdn.net/v/t51.2885-15/52872394_2403618572995237_4575970965200063429_n.jpg?_nc_cat=102&amp;_nc_oc=AQmsFTKJ8zmRvdBfvjBYP3Wn6XN0U-7xccGvlUmz_sFfQ93O3gVZ5joPyx5gxxeeS0o&amp;_nc_ht=scontent.xx&amp;oh=f45005b1846c43a54637b44f6ee50f0d&amp;oe=5DBF0DC9")</f>
        <v>https://scontent.xx.fbcdn.net/v/t51.2885-15/52872394_2403618572995237_4575970965200063429_n.jpg?_nc_cat=102&amp;_nc_oc=AQmsFTKJ8zmRvdBfvjBYP3Wn6XN0U-7xccGvlUmz_sFfQ93O3gVZ5joPyx5gxxeeS0o&amp;_nc_ht=scontent.xx&amp;oh=f45005b1846c43a54637b44f6ee50f0d&amp;oe=5DBF0DC9</v>
      </c>
      <c r="AI4" t="s">
        <v>204</v>
      </c>
    </row>
    <row r="5" spans="1:35" customHeight="1" ht="57">
      <c r="A5" t="s">
        <v>206</v>
      </c>
      <c r="B5"/>
      <c r="C5" t="s">
        <v>201</v>
      </c>
      <c r="D5" t="s">
        <v>202</v>
      </c>
      <c r="E5" t="s">
        <v>207</v>
      </c>
      <c r="F5">
        <v>16</v>
      </c>
      <c r="G5">
        <v>16</v>
      </c>
      <c r="H5">
        <v>0</v>
      </c>
      <c r="I5">
        <v>3</v>
      </c>
      <c r="J5">
        <v>3</v>
      </c>
      <c r="K5">
        <v>0</v>
      </c>
      <c r="L5">
        <v>2</v>
      </c>
      <c r="M5">
        <v>372</v>
      </c>
      <c r="N5">
        <v>372</v>
      </c>
      <c r="O5">
        <v>0</v>
      </c>
      <c r="P5">
        <v>291</v>
      </c>
      <c r="Q5">
        <v>291</v>
      </c>
      <c r="R5">
        <v>0</v>
      </c>
      <c r="S5" s="5" t="s">
        <v>204</v>
      </c>
      <c r="T5" s="5">
        <v>0.1119230769230769</v>
      </c>
      <c r="U5" s="5">
        <v>0.1119230769230769</v>
      </c>
      <c r="V5" s="5">
        <v>0</v>
      </c>
      <c r="W5" s="5">
        <v>0.008076923076923077</v>
      </c>
      <c r="X5" s="5">
        <v>0.008076923076923077</v>
      </c>
      <c r="Y5" s="5">
        <v>0</v>
      </c>
      <c r="Z5" s="5">
        <v>0.07216494845360825</v>
      </c>
      <c r="AA5" s="5">
        <v>0.07216494845360825</v>
      </c>
      <c r="AB5" s="5">
        <v>0</v>
      </c>
      <c r="AC5" s="5">
        <v>0.006153846153846154</v>
      </c>
      <c r="AD5">
        <v>0.001153846153846154</v>
      </c>
      <c r="AE5">
        <v>0</v>
      </c>
      <c r="AF5"/>
      <c r="AG5" t="str">
        <f>HYPERLINK("https://www.instagram.com/p/BuwRm7GAXbG/","https://www.instagram.com/p/BuwRm7GAXbG/")</f>
        <v>https://www.instagram.com/p/BuwRm7GAXbG/</v>
      </c>
      <c r="AH5" t="str">
        <f>HYPERLINK("https://scontent.xx.fbcdn.net/v/t51.2885-15/54247499_2797332153825680_2054457144541182506_n.jpg?_nc_cat=110&amp;_nc_oc=AQmupcl3wcVbtF_AUdsFIfguaSzKWO4fAMP0Gy_VbfWJ1mlxHA9qF5FFn4Hit9Nj814&amp;_nc_ht=scontent.xx&amp;oh=351fb670d18cf898c880b085fb18d177&amp;oe=5DBDF266","https://scontent.xx.fbcdn.net/v/t51.2885-15/54247499_2797332153825680_2054457144541182506_n.jpg?_nc_cat=110&amp;_nc_oc=AQmupcl3wcVbtF_AUdsFIfguaSzKWO4fAMP0Gy_VbfWJ1mlxHA9qF5FFn4Hit9Nj814&amp;_nc_ht=scontent.xx&amp;oh=351fb670d18cf898c880b085fb18d177&amp;oe=5DBDF266")</f>
        <v>https://scontent.xx.fbcdn.net/v/t51.2885-15/54247499_2797332153825680_2054457144541182506_n.jpg?_nc_cat=110&amp;_nc_oc=AQmupcl3wcVbtF_AUdsFIfguaSzKWO4fAMP0Gy_VbfWJ1mlxHA9qF5FFn4Hit9Nj814&amp;_nc_ht=scontent.xx&amp;oh=351fb670d18cf898c880b085fb18d177&amp;oe=5DBDF266</v>
      </c>
      <c r="AI5" t="s">
        <v>204</v>
      </c>
    </row>
    <row r="6" spans="1:35" customHeight="1" ht="57">
      <c r="A6" t="s">
        <v>208</v>
      </c>
      <c r="B6"/>
      <c r="C6" t="s">
        <v>209</v>
      </c>
      <c r="D6" t="s">
        <v>202</v>
      </c>
      <c r="E6" t="s">
        <v>210</v>
      </c>
      <c r="F6">
        <v>24</v>
      </c>
      <c r="G6">
        <v>24</v>
      </c>
      <c r="H6">
        <v>0</v>
      </c>
      <c r="I6">
        <v>2</v>
      </c>
      <c r="J6">
        <v>2</v>
      </c>
      <c r="K6">
        <v>0</v>
      </c>
      <c r="L6">
        <v>2</v>
      </c>
      <c r="M6">
        <v>634</v>
      </c>
      <c r="N6">
        <v>634</v>
      </c>
      <c r="O6">
        <v>0</v>
      </c>
      <c r="P6">
        <v>474</v>
      </c>
      <c r="Q6">
        <v>474</v>
      </c>
      <c r="R6">
        <v>0</v>
      </c>
      <c r="S6" s="5">
        <v>122</v>
      </c>
      <c r="T6" s="5">
        <v>0.181957773512476</v>
      </c>
      <c r="U6" s="5">
        <v>0.181957773512476</v>
      </c>
      <c r="V6" s="5">
        <v>0</v>
      </c>
      <c r="W6" s="5">
        <v>0.01074856046065259</v>
      </c>
      <c r="X6" s="5">
        <v>0.01074856046065259</v>
      </c>
      <c r="Y6" s="5">
        <v>0</v>
      </c>
      <c r="Z6" s="5">
        <v>0.05907172995780591</v>
      </c>
      <c r="AA6" s="5">
        <v>0.05907172995780591</v>
      </c>
      <c r="AB6" s="5">
        <v>0</v>
      </c>
      <c r="AC6" s="5">
        <v>0.009213051823416507</v>
      </c>
      <c r="AD6">
        <v>0.0007677543186180422</v>
      </c>
      <c r="AE6">
        <v>0</v>
      </c>
      <c r="AF6"/>
      <c r="AG6" t="str">
        <f>HYPERLINK("https://www.instagram.com/p/Bu4cf5PBHio/","https://www.instagram.com/p/Bu4cf5PBHio/")</f>
        <v>https://www.instagram.com/p/Bu4cf5PBHio/</v>
      </c>
      <c r="AH6" t="str">
        <f>HYPERLINK("https://scontent.xx.fbcdn.net/v/t51.2885-15/52385036_330052017623720_1382659345673039953_n.jpg?_nc_cat=100&amp;_nc_oc=AQkZfZEVR_uROLPYwfAPYosoBmvGZwR9SEwtKLTmxDkfzQB0BhONBynKjGGTTinrAKs&amp;_nc_ht=scontent.xx&amp;oh=f4eedc862dd602cf69757e10dcc6b919&amp;oe=5D7B7C46","https://scontent.xx.fbcdn.net/v/t51.2885-15/52385036_330052017623720_1382659345673039953_n.jpg?_nc_cat=100&amp;_nc_oc=AQkZfZEVR_uROLPYwfAPYosoBmvGZwR9SEwtKLTmxDkfzQB0BhONBynKjGGTTinrAKs&amp;_nc_ht=scontent.xx&amp;oh=f4eedc862dd602cf69757e10dcc6b919&amp;oe=5D7B7C46")</f>
        <v>https://scontent.xx.fbcdn.net/v/t51.2885-15/52385036_330052017623720_1382659345673039953_n.jpg?_nc_cat=100&amp;_nc_oc=AQkZfZEVR_uROLPYwfAPYosoBmvGZwR9SEwtKLTmxDkfzQB0BhONBynKjGGTTinrAKs&amp;_nc_ht=scontent.xx&amp;oh=f4eedc862dd602cf69757e10dcc6b919&amp;oe=5D7B7C46</v>
      </c>
      <c r="AI6" t="s">
        <v>204</v>
      </c>
    </row>
    <row r="7" spans="1:35" customHeight="1" ht="57">
      <c r="A7" t="s">
        <v>211</v>
      </c>
      <c r="B7"/>
      <c r="C7" t="s">
        <v>201</v>
      </c>
      <c r="D7" t="s">
        <v>202</v>
      </c>
      <c r="E7" t="s">
        <v>212</v>
      </c>
      <c r="F7">
        <v>24</v>
      </c>
      <c r="G7">
        <v>24</v>
      </c>
      <c r="H7">
        <v>0</v>
      </c>
      <c r="I7">
        <v>3</v>
      </c>
      <c r="J7">
        <v>3</v>
      </c>
      <c r="K7">
        <v>0</v>
      </c>
      <c r="L7">
        <v>0</v>
      </c>
      <c r="M7">
        <v>527</v>
      </c>
      <c r="N7">
        <v>527</v>
      </c>
      <c r="O7">
        <v>0</v>
      </c>
      <c r="P7">
        <v>409</v>
      </c>
      <c r="Q7">
        <v>409</v>
      </c>
      <c r="R7">
        <v>0</v>
      </c>
      <c r="S7" s="5" t="s">
        <v>204</v>
      </c>
      <c r="T7" s="5">
        <v>0.1568251533742331</v>
      </c>
      <c r="U7" s="5">
        <v>0.1568251533742331</v>
      </c>
      <c r="V7" s="5">
        <v>0</v>
      </c>
      <c r="W7" s="5">
        <v>0.01035276073619632</v>
      </c>
      <c r="X7" s="5">
        <v>0.01035276073619632</v>
      </c>
      <c r="Y7" s="5">
        <v>0</v>
      </c>
      <c r="Z7" s="5">
        <v>0.06601466992665037</v>
      </c>
      <c r="AA7" s="5">
        <v>0.06601466992665037</v>
      </c>
      <c r="AB7" s="5">
        <v>0</v>
      </c>
      <c r="AC7" s="5">
        <v>0.009202453987730062</v>
      </c>
      <c r="AD7">
        <v>0.001150306748466258</v>
      </c>
      <c r="AE7">
        <v>0</v>
      </c>
      <c r="AF7"/>
      <c r="AG7" t="str">
        <f>HYPERLINK("https://www.instagram.com/p/Bu6tuY7BM3z/","https://www.instagram.com/p/Bu6tuY7BM3z/")</f>
        <v>https://www.instagram.com/p/Bu6tuY7BM3z/</v>
      </c>
      <c r="AH7" t="str">
        <f>HYPERLINK("https://scontent.xx.fbcdn.net/v/t51.2885-15/52476632_259603078275940_8920693595874641894_n.jpg?_nc_cat=111&amp;_nc_oc=AQmFU4tl_eNl-Ca2ybZX8LvHMF8cbW2rExH0Mz_LUjEIV65HTtF4XYdssxuW1Rpv9z8&amp;_nc_ht=scontent.xx&amp;oh=467ac80a871cbf80c562f33799f0d826&amp;oe=5DC3CFE1","https://scontent.xx.fbcdn.net/v/t51.2885-15/52476632_259603078275940_8920693595874641894_n.jpg?_nc_cat=111&amp;_nc_oc=AQmFU4tl_eNl-Ca2ybZX8LvHMF8cbW2rExH0Mz_LUjEIV65HTtF4XYdssxuW1Rpv9z8&amp;_nc_ht=scontent.xx&amp;oh=467ac80a871cbf80c562f33799f0d826&amp;oe=5DC3CFE1")</f>
        <v>https://scontent.xx.fbcdn.net/v/t51.2885-15/52476632_259603078275940_8920693595874641894_n.jpg?_nc_cat=111&amp;_nc_oc=AQmFU4tl_eNl-Ca2ybZX8LvHMF8cbW2rExH0Mz_LUjEIV65HTtF4XYdssxuW1Rpv9z8&amp;_nc_ht=scontent.xx&amp;oh=467ac80a871cbf80c562f33799f0d826&amp;oe=5DC3CFE1</v>
      </c>
      <c r="AI7" t="s">
        <v>204</v>
      </c>
    </row>
    <row r="8" spans="1:35" customHeight="1" ht="57">
      <c r="A8" t="s">
        <v>213</v>
      </c>
      <c r="B8"/>
      <c r="C8" t="s">
        <v>209</v>
      </c>
      <c r="D8" t="s">
        <v>202</v>
      </c>
      <c r="E8" t="s">
        <v>214</v>
      </c>
      <c r="F8">
        <v>16</v>
      </c>
      <c r="G8">
        <v>16</v>
      </c>
      <c r="H8">
        <v>0</v>
      </c>
      <c r="I8">
        <v>1</v>
      </c>
      <c r="J8">
        <v>1</v>
      </c>
      <c r="K8">
        <v>0</v>
      </c>
      <c r="L8">
        <v>1</v>
      </c>
      <c r="M8">
        <v>793</v>
      </c>
      <c r="N8">
        <v>793</v>
      </c>
      <c r="O8">
        <v>0</v>
      </c>
      <c r="P8">
        <v>503</v>
      </c>
      <c r="Q8">
        <v>503</v>
      </c>
      <c r="R8">
        <v>0</v>
      </c>
      <c r="S8" s="5">
        <v>171</v>
      </c>
      <c r="T8" s="5">
        <v>0.1917651544033549</v>
      </c>
      <c r="U8" s="5">
        <v>0.1917651544033549</v>
      </c>
      <c r="V8" s="5">
        <v>0</v>
      </c>
      <c r="W8" s="5">
        <v>0.006862371330537552</v>
      </c>
      <c r="X8" s="5">
        <v>0.006862371330537552</v>
      </c>
      <c r="Y8" s="5">
        <v>0</v>
      </c>
      <c r="Z8" s="5">
        <v>0.03578528827037773</v>
      </c>
      <c r="AA8" s="5">
        <v>0.03578528827037773</v>
      </c>
      <c r="AB8" s="5">
        <v>0</v>
      </c>
      <c r="AC8" s="5">
        <v>0.006099885627144491</v>
      </c>
      <c r="AD8">
        <v>0.0003812428516965307</v>
      </c>
      <c r="AE8">
        <v>0</v>
      </c>
      <c r="AF8"/>
      <c r="AG8" t="str">
        <f>HYPERLINK("https://www.instagram.com/p/Bu9j4D6BlAf/","https://www.instagram.com/p/Bu9j4D6BlAf/")</f>
        <v>https://www.instagram.com/p/Bu9j4D6BlAf/</v>
      </c>
      <c r="AH8" t="str">
        <f>HYPERLINK("https://scontent.xx.fbcdn.net/v/t51.2885-15/53577805_2385661435002523_207837343211984547_n.jpg?_nc_cat=105&amp;_nc_oc=AQlc-dWv8eiAA9pB6tt9V_cHYAjbQ1Fb-Sws2UguIXes1fnZCFiG_nY4Lvo_7YZ6e9M&amp;_nc_ht=scontent.xx&amp;oh=834441f0004ad0d564d036ecf75984f5&amp;oe=5DBCBEA8","https://scontent.xx.fbcdn.net/v/t51.2885-15/53577805_2385661435002523_207837343211984547_n.jpg?_nc_cat=105&amp;_nc_oc=AQlc-dWv8eiAA9pB6tt9V_cHYAjbQ1Fb-Sws2UguIXes1fnZCFiG_nY4Lvo_7YZ6e9M&amp;_nc_ht=scontent.xx&amp;oh=834441f0004ad0d564d036ecf75984f5&amp;oe=5DBCBEA8")</f>
        <v>https://scontent.xx.fbcdn.net/v/t51.2885-15/53577805_2385661435002523_207837343211984547_n.jpg?_nc_cat=105&amp;_nc_oc=AQlc-dWv8eiAA9pB6tt9V_cHYAjbQ1Fb-Sws2UguIXes1fnZCFiG_nY4Lvo_7YZ6e9M&amp;_nc_ht=scontent.xx&amp;oh=834441f0004ad0d564d036ecf75984f5&amp;oe=5DBCBEA8</v>
      </c>
      <c r="AI8" t="s">
        <v>204</v>
      </c>
    </row>
    <row r="9" spans="1:35" customHeight="1" ht="57">
      <c r="A9" t="s">
        <v>215</v>
      </c>
      <c r="B9"/>
      <c r="C9" t="s">
        <v>201</v>
      </c>
      <c r="D9" t="s">
        <v>202</v>
      </c>
      <c r="E9" t="s">
        <v>216</v>
      </c>
      <c r="F9">
        <v>21</v>
      </c>
      <c r="G9">
        <v>21</v>
      </c>
      <c r="H9">
        <v>0</v>
      </c>
      <c r="I9">
        <v>1</v>
      </c>
      <c r="J9">
        <v>1</v>
      </c>
      <c r="K9">
        <v>0</v>
      </c>
      <c r="L9">
        <v>2</v>
      </c>
      <c r="M9">
        <v>644</v>
      </c>
      <c r="N9">
        <v>644</v>
      </c>
      <c r="O9">
        <v>0</v>
      </c>
      <c r="P9">
        <v>529</v>
      </c>
      <c r="Q9">
        <v>529</v>
      </c>
      <c r="R9">
        <v>0</v>
      </c>
      <c r="S9" s="5" t="s">
        <v>204</v>
      </c>
      <c r="T9" s="5">
        <v>0.2017543859649123</v>
      </c>
      <c r="U9" s="5">
        <v>0.2017543859649123</v>
      </c>
      <c r="V9" s="5">
        <v>0</v>
      </c>
      <c r="W9" s="5">
        <v>0.009153318077803204</v>
      </c>
      <c r="X9" s="5">
        <v>0.009153318077803204</v>
      </c>
      <c r="Y9" s="5">
        <v>0</v>
      </c>
      <c r="Z9" s="5">
        <v>0.04536862003780718</v>
      </c>
      <c r="AA9" s="5">
        <v>0.04536862003780718</v>
      </c>
      <c r="AB9" s="5">
        <v>0</v>
      </c>
      <c r="AC9" s="5">
        <v>0.008009153318077803</v>
      </c>
      <c r="AD9">
        <v>0.0003813882532418002</v>
      </c>
      <c r="AE9">
        <v>0</v>
      </c>
      <c r="AF9"/>
      <c r="AG9" t="str">
        <f>HYPERLINK("https://www.instagram.com/p/BvAJL1UgTvv/","https://www.instagram.com/p/BvAJL1UgTvv/")</f>
        <v>https://www.instagram.com/p/BvAJL1UgTvv/</v>
      </c>
      <c r="AH9" t="str">
        <f>HYPERLINK("https://scontent.xx.fbcdn.net/v/t51.2885-15/54198856_569674970109120_8674837246372358663_n.jpg?_nc_cat=100&amp;_nc_oc=AQlB0nlTz4-sf-O3ns9nEvyJzlkeh1nWC4kCwiwSkJs2fKMwjawhxZK0Faqfb8SUiN0&amp;_nc_ht=scontent.xx&amp;oh=acde73a02d306dd7071a52fc98d9a61e&amp;oe=5D7D5569","https://scontent.xx.fbcdn.net/v/t51.2885-15/54198856_569674970109120_8674837246372358663_n.jpg?_nc_cat=100&amp;_nc_oc=AQlB0nlTz4-sf-O3ns9nEvyJzlkeh1nWC4kCwiwSkJs2fKMwjawhxZK0Faqfb8SUiN0&amp;_nc_ht=scontent.xx&amp;oh=acde73a02d306dd7071a52fc98d9a61e&amp;oe=5D7D5569")</f>
        <v>https://scontent.xx.fbcdn.net/v/t51.2885-15/54198856_569674970109120_8674837246372358663_n.jpg?_nc_cat=100&amp;_nc_oc=AQlB0nlTz4-sf-O3ns9nEvyJzlkeh1nWC4kCwiwSkJs2fKMwjawhxZK0Faqfb8SUiN0&amp;_nc_ht=scontent.xx&amp;oh=acde73a02d306dd7071a52fc98d9a61e&amp;oe=5D7D5569</v>
      </c>
      <c r="AI9" t="s">
        <v>204</v>
      </c>
    </row>
    <row r="10" spans="1:35" customHeight="1" ht="57">
      <c r="A10" t="s">
        <v>217</v>
      </c>
      <c r="B10"/>
      <c r="C10" t="s">
        <v>201</v>
      </c>
      <c r="D10" t="s">
        <v>202</v>
      </c>
      <c r="E10" t="s">
        <v>216</v>
      </c>
      <c r="F10">
        <v>28</v>
      </c>
      <c r="G10">
        <v>28</v>
      </c>
      <c r="H10">
        <v>0</v>
      </c>
      <c r="I10">
        <v>1</v>
      </c>
      <c r="J10">
        <v>1</v>
      </c>
      <c r="K10">
        <v>0</v>
      </c>
      <c r="L10">
        <v>2</v>
      </c>
      <c r="M10">
        <v>504</v>
      </c>
      <c r="N10">
        <v>504</v>
      </c>
      <c r="O10">
        <v>0</v>
      </c>
      <c r="P10">
        <v>409</v>
      </c>
      <c r="Q10">
        <v>409</v>
      </c>
      <c r="R10">
        <v>0</v>
      </c>
      <c r="S10" s="5" t="s">
        <v>204</v>
      </c>
      <c r="T10" s="5">
        <v>0.1559877955758963</v>
      </c>
      <c r="U10" s="5">
        <v>0.1559877955758963</v>
      </c>
      <c r="V10" s="5">
        <v>0</v>
      </c>
      <c r="W10" s="5">
        <v>0.0118230358504958</v>
      </c>
      <c r="X10" s="5">
        <v>0.0118230358504958</v>
      </c>
      <c r="Y10" s="5">
        <v>0</v>
      </c>
      <c r="Z10" s="5">
        <v>0.07579462102689487</v>
      </c>
      <c r="AA10" s="5">
        <v>0.07579462102689487</v>
      </c>
      <c r="AB10" s="5">
        <v>0</v>
      </c>
      <c r="AC10" s="5">
        <v>0.0106788710907704</v>
      </c>
      <c r="AD10">
        <v>0.0003813882532418002</v>
      </c>
      <c r="AE10">
        <v>0</v>
      </c>
      <c r="AF10"/>
      <c r="AG10" t="str">
        <f>HYPERLINK("https://www.instagram.com/p/BvAJNnjAyjv/","https://www.instagram.com/p/BvAJNnjAyjv/")</f>
        <v>https://www.instagram.com/p/BvAJNnjAyjv/</v>
      </c>
      <c r="AH10" t="str">
        <f>HYPERLINK("https://scontent.xx.fbcdn.net/v/t51.2885-15/52688868_2290566671221509_1191869632450480850_n.jpg?_nc_cat=100&amp;_nc_oc=AQkGQ3JC31iDiXEgXVrFoHeK0TpgtvZ6s_zBwJ51J_pSl4CCWdRFSySeabwqLKmGP88&amp;_nc_ht=scontent.xx&amp;oh=9cf01b1a6a5594895f6e67c530e43efd&amp;oe=5DBF24C3","https://scontent.xx.fbcdn.net/v/t51.2885-15/52688868_2290566671221509_1191869632450480850_n.jpg?_nc_cat=100&amp;_nc_oc=AQkGQ3JC31iDiXEgXVrFoHeK0TpgtvZ6s_zBwJ51J_pSl4CCWdRFSySeabwqLKmGP88&amp;_nc_ht=scontent.xx&amp;oh=9cf01b1a6a5594895f6e67c530e43efd&amp;oe=5DBF24C3")</f>
        <v>https://scontent.xx.fbcdn.net/v/t51.2885-15/52688868_2290566671221509_1191869632450480850_n.jpg?_nc_cat=100&amp;_nc_oc=AQkGQ3JC31iDiXEgXVrFoHeK0TpgtvZ6s_zBwJ51J_pSl4CCWdRFSySeabwqLKmGP88&amp;_nc_ht=scontent.xx&amp;oh=9cf01b1a6a5594895f6e67c530e43efd&amp;oe=5DBF24C3</v>
      </c>
      <c r="AI10" t="s">
        <v>204</v>
      </c>
    </row>
    <row r="11" spans="1:35" customHeight="1" ht="57">
      <c r="A11" t="s">
        <v>218</v>
      </c>
      <c r="B11"/>
      <c r="C11" t="s">
        <v>201</v>
      </c>
      <c r="D11" t="s">
        <v>202</v>
      </c>
      <c r="E11" t="s">
        <v>216</v>
      </c>
      <c r="F11">
        <v>32</v>
      </c>
      <c r="G11">
        <v>32</v>
      </c>
      <c r="H11">
        <v>0</v>
      </c>
      <c r="I11">
        <v>7</v>
      </c>
      <c r="J11">
        <v>7</v>
      </c>
      <c r="K11">
        <v>0</v>
      </c>
      <c r="L11">
        <v>3</v>
      </c>
      <c r="M11">
        <v>677</v>
      </c>
      <c r="N11">
        <v>677</v>
      </c>
      <c r="O11">
        <v>0</v>
      </c>
      <c r="P11">
        <v>524</v>
      </c>
      <c r="Q11">
        <v>524</v>
      </c>
      <c r="R11">
        <v>0</v>
      </c>
      <c r="S11" s="5" t="s">
        <v>204</v>
      </c>
      <c r="T11" s="5">
        <v>0.1998474446987033</v>
      </c>
      <c r="U11" s="5">
        <v>0.1998474446987033</v>
      </c>
      <c r="V11" s="5">
        <v>0</v>
      </c>
      <c r="W11" s="5">
        <v>0.01601830663615561</v>
      </c>
      <c r="X11" s="5">
        <v>0.01601830663615561</v>
      </c>
      <c r="Y11" s="5">
        <v>0</v>
      </c>
      <c r="Z11" s="5">
        <v>0.0801526717557252</v>
      </c>
      <c r="AA11" s="5">
        <v>0.0801526717557252</v>
      </c>
      <c r="AB11" s="5">
        <v>0</v>
      </c>
      <c r="AC11" s="5">
        <v>0.01220442410373761</v>
      </c>
      <c r="AD11">
        <v>0.002669717772692601</v>
      </c>
      <c r="AE11">
        <v>0</v>
      </c>
      <c r="AF11"/>
      <c r="AG11" t="str">
        <f>HYPERLINK("https://www.instagram.com/p/BvAJQ0MAeV0/","https://www.instagram.com/p/BvAJQ0MAeV0/")</f>
        <v>https://www.instagram.com/p/BvAJQ0MAeV0/</v>
      </c>
      <c r="AH11" t="str">
        <f>HYPERLINK("https://scontent.xx.fbcdn.net/v/t51.2885-15/52723483_1441491195986296_2845280781637057385_n.jpg?_nc_cat=104&amp;_nc_oc=AQnS64kL-lUJPMg5lX542OUTQgi1pe1CCXJmiYbyeqdV3hR6Ch4uzwd8um4mf4qsnpA&amp;_nc_ht=scontent.xx&amp;oh=1c7b87c94cb17eb0b1963ad8222e92b2&amp;oe=5DBA397A","https://scontent.xx.fbcdn.net/v/t51.2885-15/52723483_1441491195986296_2845280781637057385_n.jpg?_nc_cat=104&amp;_nc_oc=AQnS64kL-lUJPMg5lX542OUTQgi1pe1CCXJmiYbyeqdV3hR6Ch4uzwd8um4mf4qsnpA&amp;_nc_ht=scontent.xx&amp;oh=1c7b87c94cb17eb0b1963ad8222e92b2&amp;oe=5DBA397A")</f>
        <v>https://scontent.xx.fbcdn.net/v/t51.2885-15/52723483_1441491195986296_2845280781637057385_n.jpg?_nc_cat=104&amp;_nc_oc=AQnS64kL-lUJPMg5lX542OUTQgi1pe1CCXJmiYbyeqdV3hR6Ch4uzwd8um4mf4qsnpA&amp;_nc_ht=scontent.xx&amp;oh=1c7b87c94cb17eb0b1963ad8222e92b2&amp;oe=5DBA397A</v>
      </c>
      <c r="AI11" t="s">
        <v>204</v>
      </c>
    </row>
    <row r="12" spans="1:35" customHeight="1" ht="57">
      <c r="A12" t="s">
        <v>219</v>
      </c>
      <c r="B12"/>
      <c r="C12" t="s">
        <v>201</v>
      </c>
      <c r="D12" t="s">
        <v>202</v>
      </c>
      <c r="E12" t="s">
        <v>220</v>
      </c>
      <c r="F12">
        <v>15</v>
      </c>
      <c r="G12">
        <v>15</v>
      </c>
      <c r="H12">
        <v>0</v>
      </c>
      <c r="I12">
        <v>1</v>
      </c>
      <c r="J12">
        <v>1</v>
      </c>
      <c r="K12">
        <v>0</v>
      </c>
      <c r="L12">
        <v>1</v>
      </c>
      <c r="M12">
        <v>419</v>
      </c>
      <c r="N12">
        <v>419</v>
      </c>
      <c r="O12">
        <v>0</v>
      </c>
      <c r="P12">
        <v>337</v>
      </c>
      <c r="Q12">
        <v>337</v>
      </c>
      <c r="R12">
        <v>0</v>
      </c>
      <c r="S12" s="5" t="s">
        <v>204</v>
      </c>
      <c r="T12" s="5">
        <v>0.1273139403097847</v>
      </c>
      <c r="U12" s="5">
        <v>0.1273139403097847</v>
      </c>
      <c r="V12" s="5">
        <v>0</v>
      </c>
      <c r="W12" s="5">
        <v>0.006422364941443143</v>
      </c>
      <c r="X12" s="5">
        <v>0.006422364941443143</v>
      </c>
      <c r="Y12" s="5">
        <v>0</v>
      </c>
      <c r="Z12" s="5">
        <v>0.05044510385756676</v>
      </c>
      <c r="AA12" s="5">
        <v>0.05044510385756676</v>
      </c>
      <c r="AB12" s="5">
        <v>0</v>
      </c>
      <c r="AC12" s="5">
        <v>0.005666792595391009</v>
      </c>
      <c r="AD12">
        <v>0.0003777861730260672</v>
      </c>
      <c r="AE12">
        <v>0</v>
      </c>
      <c r="AF12"/>
      <c r="AG12" t="str">
        <f>HYPERLINK("https://www.instagram.com/p/BvMhJo4hXjg/","https://www.instagram.com/p/BvMhJo4hXjg/")</f>
        <v>https://www.instagram.com/p/BvMhJo4hXjg/</v>
      </c>
      <c r="AH12" t="str">
        <f>HYPERLINK("https://scontent.xx.fbcdn.net/v/t51.2885-15/54248075_362244174630184_1646698467287599322_n.jpg?_nc_cat=104&amp;_nc_oc=AQnvp9Xt-VE0gIPmX4DbeH9W8JJkCprsKpYjItmCzUqlkHHDqZ9929EfY5ndCD2C0IY&amp;_nc_ht=scontent.xx&amp;oh=05b3186f230c52b7698cc6c9aa28541f&amp;oe=5DB62D14","https://scontent.xx.fbcdn.net/v/t51.2885-15/54248075_362244174630184_1646698467287599322_n.jpg?_nc_cat=104&amp;_nc_oc=AQnvp9Xt-VE0gIPmX4DbeH9W8JJkCprsKpYjItmCzUqlkHHDqZ9929EfY5ndCD2C0IY&amp;_nc_ht=scontent.xx&amp;oh=05b3186f230c52b7698cc6c9aa28541f&amp;oe=5DB62D14")</f>
        <v>https://scontent.xx.fbcdn.net/v/t51.2885-15/54248075_362244174630184_1646698467287599322_n.jpg?_nc_cat=104&amp;_nc_oc=AQnvp9Xt-VE0gIPmX4DbeH9W8JJkCprsKpYjItmCzUqlkHHDqZ9929EfY5ndCD2C0IY&amp;_nc_ht=scontent.xx&amp;oh=05b3186f230c52b7698cc6c9aa28541f&amp;oe=5DB62D14</v>
      </c>
      <c r="AI12" t="s">
        <v>204</v>
      </c>
    </row>
    <row r="13" spans="1:35" customHeight="1" ht="57">
      <c r="A13" t="s">
        <v>221</v>
      </c>
      <c r="B13"/>
      <c r="C13" t="s">
        <v>201</v>
      </c>
      <c r="D13" t="s">
        <v>202</v>
      </c>
      <c r="E13" t="s">
        <v>222</v>
      </c>
      <c r="F13">
        <v>38</v>
      </c>
      <c r="G13">
        <v>38</v>
      </c>
      <c r="H13">
        <v>0</v>
      </c>
      <c r="I13">
        <v>1</v>
      </c>
      <c r="J13">
        <v>1</v>
      </c>
      <c r="K13">
        <v>0</v>
      </c>
      <c r="L13">
        <v>1</v>
      </c>
      <c r="M13">
        <v>657</v>
      </c>
      <c r="N13">
        <v>657</v>
      </c>
      <c r="O13">
        <v>0</v>
      </c>
      <c r="P13">
        <v>502</v>
      </c>
      <c r="Q13">
        <v>502</v>
      </c>
      <c r="R13">
        <v>0</v>
      </c>
      <c r="S13" s="5" t="s">
        <v>204</v>
      </c>
      <c r="T13" s="5">
        <v>0.1894339622641509</v>
      </c>
      <c r="U13" s="5">
        <v>0.1894339622641509</v>
      </c>
      <c r="V13" s="5">
        <v>0</v>
      </c>
      <c r="W13" s="5">
        <v>0.01509433962264151</v>
      </c>
      <c r="X13" s="5">
        <v>0.01509433962264151</v>
      </c>
      <c r="Y13" s="5">
        <v>0</v>
      </c>
      <c r="Z13" s="5">
        <v>0.0796812749003984</v>
      </c>
      <c r="AA13" s="5">
        <v>0.0796812749003984</v>
      </c>
      <c r="AB13" s="5">
        <v>0</v>
      </c>
      <c r="AC13" s="5">
        <v>0.01433962264150943</v>
      </c>
      <c r="AD13">
        <v>0.0003773584905660377</v>
      </c>
      <c r="AE13">
        <v>1</v>
      </c>
      <c r="AF13"/>
      <c r="AG13" t="str">
        <f>HYPERLINK("https://www.instagram.com/p/BvPkM4lBGNW/","https://www.instagram.com/p/BvPkM4lBGNW/")</f>
        <v>https://www.instagram.com/p/BvPkM4lBGNW/</v>
      </c>
      <c r="AH13" t="str">
        <f>HYPERLINK("https://scontent.xx.fbcdn.net/v/t51.2885-15/54511441_147069802994351_411124879407406762_n.jpg?_nc_cat=108&amp;_nc_oc=AQmxR7VrCtDZNTQ-ozxJSWznhtq37V0hPaCbFrmFUanJlo6a81-i5idbA4RG7gf6mkY&amp;_nc_ht=scontent.xx&amp;oh=c8947f6ddd5a2b8fa7ef4da4754efd98&amp;oe=5DBC834C","https://scontent.xx.fbcdn.net/v/t51.2885-15/54511441_147069802994351_411124879407406762_n.jpg?_nc_cat=108&amp;_nc_oc=AQmxR7VrCtDZNTQ-ozxJSWznhtq37V0hPaCbFrmFUanJlo6a81-i5idbA4RG7gf6mkY&amp;_nc_ht=scontent.xx&amp;oh=c8947f6ddd5a2b8fa7ef4da4754efd98&amp;oe=5DBC834C")</f>
        <v>https://scontent.xx.fbcdn.net/v/t51.2885-15/54511441_147069802994351_411124879407406762_n.jpg?_nc_cat=108&amp;_nc_oc=AQmxR7VrCtDZNTQ-ozxJSWznhtq37V0hPaCbFrmFUanJlo6a81-i5idbA4RG7gf6mkY&amp;_nc_ht=scontent.xx&amp;oh=c8947f6ddd5a2b8fa7ef4da4754efd98&amp;oe=5DBC834C</v>
      </c>
      <c r="AI13" t="s">
        <v>204</v>
      </c>
    </row>
    <row r="14" spans="1:35" customHeight="1" ht="57">
      <c r="A14" t="s">
        <v>223</v>
      </c>
      <c r="B14"/>
      <c r="C14" t="s">
        <v>209</v>
      </c>
      <c r="D14" t="s">
        <v>202</v>
      </c>
      <c r="E14" t="s">
        <v>224</v>
      </c>
      <c r="F14">
        <v>36</v>
      </c>
      <c r="G14">
        <v>36</v>
      </c>
      <c r="H14">
        <v>0</v>
      </c>
      <c r="I14">
        <v>8</v>
      </c>
      <c r="J14">
        <v>8</v>
      </c>
      <c r="K14">
        <v>0</v>
      </c>
      <c r="L14">
        <v>0</v>
      </c>
      <c r="M14">
        <v>816</v>
      </c>
      <c r="N14">
        <v>816</v>
      </c>
      <c r="O14">
        <v>0</v>
      </c>
      <c r="P14">
        <v>617</v>
      </c>
      <c r="Q14">
        <v>617</v>
      </c>
      <c r="R14">
        <v>0</v>
      </c>
      <c r="S14" s="5">
        <v>168</v>
      </c>
      <c r="T14" s="5">
        <v>0.2311727238666167</v>
      </c>
      <c r="U14" s="5">
        <v>0.2311727238666167</v>
      </c>
      <c r="V14" s="5">
        <v>0</v>
      </c>
      <c r="W14" s="5">
        <v>0.01648557512176845</v>
      </c>
      <c r="X14" s="5">
        <v>0.01648557512176845</v>
      </c>
      <c r="Y14" s="5">
        <v>0</v>
      </c>
      <c r="Z14" s="5">
        <v>0.07131280388978931</v>
      </c>
      <c r="AA14" s="5">
        <v>0.07131280388978931</v>
      </c>
      <c r="AB14" s="5">
        <v>0</v>
      </c>
      <c r="AC14" s="5">
        <v>0.01348819782690146</v>
      </c>
      <c r="AD14">
        <v>0.002997377294866991</v>
      </c>
      <c r="AE14">
        <v>21</v>
      </c>
      <c r="AF14"/>
      <c r="AG14" t="str">
        <f>HYPERLINK("https://www.instagram.com/p/BvUmn7dhlrl/","https://www.instagram.com/p/BvUmn7dhlrl/")</f>
        <v>https://www.instagram.com/p/BvUmn7dhlrl/</v>
      </c>
      <c r="AH14" t="str">
        <f>HYPERLINK("https://scontent.xx.fbcdn.net/v/t51.2885-15/53563176_1309805305833170_4888101207086235432_n.jpg?_nc_cat=104&amp;_nc_oc=AQmxdEXtzSBOI2ipQk2Dsk3dmK6aOljYKQFSvOcxYl_3UeW_p8jr_evfhNcVjJvXxOk&amp;_nc_ht=scontent.xx&amp;oh=9d9a6f2db0a74134c6d72fadfc95ee69&amp;oe=5DB827BD","https://scontent.xx.fbcdn.net/v/t51.2885-15/53563176_1309805305833170_4888101207086235432_n.jpg?_nc_cat=104&amp;_nc_oc=AQmxdEXtzSBOI2ipQk2Dsk3dmK6aOljYKQFSvOcxYl_3UeW_p8jr_evfhNcVjJvXxOk&amp;_nc_ht=scontent.xx&amp;oh=9d9a6f2db0a74134c6d72fadfc95ee69&amp;oe=5DB827BD")</f>
        <v>https://scontent.xx.fbcdn.net/v/t51.2885-15/53563176_1309805305833170_4888101207086235432_n.jpg?_nc_cat=104&amp;_nc_oc=AQmxdEXtzSBOI2ipQk2Dsk3dmK6aOljYKQFSvOcxYl_3UeW_p8jr_evfhNcVjJvXxOk&amp;_nc_ht=scontent.xx&amp;oh=9d9a6f2db0a74134c6d72fadfc95ee69&amp;oe=5DB827BD</v>
      </c>
      <c r="AI14" t="s">
        <v>204</v>
      </c>
    </row>
    <row r="15" spans="1:35" customHeight="1" ht="57">
      <c r="A15" t="s">
        <v>225</v>
      </c>
      <c r="B15"/>
      <c r="C15" t="s">
        <v>201</v>
      </c>
      <c r="D15" t="s">
        <v>202</v>
      </c>
      <c r="E15" t="s">
        <v>226</v>
      </c>
      <c r="F15">
        <v>23</v>
      </c>
      <c r="G15">
        <v>23</v>
      </c>
      <c r="H15">
        <v>0</v>
      </c>
      <c r="I15">
        <v>6</v>
      </c>
      <c r="J15">
        <v>6</v>
      </c>
      <c r="K15">
        <v>0</v>
      </c>
      <c r="L15">
        <v>2</v>
      </c>
      <c r="M15">
        <v>783</v>
      </c>
      <c r="N15">
        <v>783</v>
      </c>
      <c r="O15">
        <v>0</v>
      </c>
      <c r="P15">
        <v>621</v>
      </c>
      <c r="Q15">
        <v>621</v>
      </c>
      <c r="R15">
        <v>0</v>
      </c>
      <c r="S15" s="5" t="s">
        <v>204</v>
      </c>
      <c r="T15" s="5">
        <v>0.2308550185873606</v>
      </c>
      <c r="U15" s="5">
        <v>0.2308550185873606</v>
      </c>
      <c r="V15" s="5">
        <v>0</v>
      </c>
      <c r="W15" s="5">
        <v>0.01152416356877323</v>
      </c>
      <c r="X15" s="5">
        <v>0.01152416356877323</v>
      </c>
      <c r="Y15" s="5">
        <v>0</v>
      </c>
      <c r="Z15" s="5">
        <v>0.0499194847020934</v>
      </c>
      <c r="AA15" s="5">
        <v>0.0499194847020934</v>
      </c>
      <c r="AB15" s="5">
        <v>0</v>
      </c>
      <c r="AC15" s="5">
        <v>0.008550185873605948</v>
      </c>
      <c r="AD15">
        <v>0.002230483271375465</v>
      </c>
      <c r="AE15">
        <v>15</v>
      </c>
      <c r="AF15"/>
      <c r="AG15" t="str">
        <f>HYPERLINK("https://www.instagram.com/p/BvelHtBB8gq/","https://www.instagram.com/p/BvelHtBB8gq/")</f>
        <v>https://www.instagram.com/p/BvelHtBB8gq/</v>
      </c>
      <c r="AH15" t="str">
        <f>HYPERLINK("https://scontent.xx.fbcdn.net/v/t51.2885-15/53586732_403590486886280_1293071965907328166_n.jpg?_nc_cat=110&amp;_nc_oc=AQnVSVtYKsPA5KyvkfjP6v2bDvwB9lL954GWNsmT4QKGqZeWUYAg3tdc-t0M38zwC4k&amp;_nc_ht=scontent.xx&amp;oh=d858f1d29e7fbba48c6d6504fbaf8113&amp;oe=5D7C64C2","https://scontent.xx.fbcdn.net/v/t51.2885-15/53586732_403590486886280_1293071965907328166_n.jpg?_nc_cat=110&amp;_nc_oc=AQnVSVtYKsPA5KyvkfjP6v2bDvwB9lL954GWNsmT4QKGqZeWUYAg3tdc-t0M38zwC4k&amp;_nc_ht=scontent.xx&amp;oh=d858f1d29e7fbba48c6d6504fbaf8113&amp;oe=5D7C64C2")</f>
        <v>https://scontent.xx.fbcdn.net/v/t51.2885-15/53586732_403590486886280_1293071965907328166_n.jpg?_nc_cat=110&amp;_nc_oc=AQnVSVtYKsPA5KyvkfjP6v2bDvwB9lL954GWNsmT4QKGqZeWUYAg3tdc-t0M38zwC4k&amp;_nc_ht=scontent.xx&amp;oh=d858f1d29e7fbba48c6d6504fbaf8113&amp;oe=5D7C64C2</v>
      </c>
      <c r="AI15" t="s">
        <v>204</v>
      </c>
    </row>
    <row r="16" spans="1:35" customHeight="1" ht="57">
      <c r="A16" t="s">
        <v>227</v>
      </c>
      <c r="B16"/>
      <c r="C16" t="s">
        <v>201</v>
      </c>
      <c r="D16" t="s">
        <v>202</v>
      </c>
      <c r="E16" t="s">
        <v>226</v>
      </c>
      <c r="F16">
        <v>17</v>
      </c>
      <c r="G16">
        <v>17</v>
      </c>
      <c r="H16">
        <v>0</v>
      </c>
      <c r="I16">
        <v>3</v>
      </c>
      <c r="J16">
        <v>3</v>
      </c>
      <c r="K16">
        <v>0</v>
      </c>
      <c r="L16">
        <v>1</v>
      </c>
      <c r="M16">
        <v>339</v>
      </c>
      <c r="N16">
        <v>339</v>
      </c>
      <c r="O16">
        <v>0</v>
      </c>
      <c r="P16">
        <v>279</v>
      </c>
      <c r="Q16">
        <v>279</v>
      </c>
      <c r="R16">
        <v>0</v>
      </c>
      <c r="S16" s="5" t="s">
        <v>204</v>
      </c>
      <c r="T16" s="5">
        <v>0.1037174721189591</v>
      </c>
      <c r="U16" s="5">
        <v>0.1037174721189591</v>
      </c>
      <c r="V16" s="5">
        <v>0</v>
      </c>
      <c r="W16" s="5">
        <v>0.007806691449814126</v>
      </c>
      <c r="X16" s="5">
        <v>0.007806691449814126</v>
      </c>
      <c r="Y16" s="5">
        <v>0</v>
      </c>
      <c r="Z16" s="5">
        <v>0.07526881720430108</v>
      </c>
      <c r="AA16" s="5">
        <v>0.07526881720430108</v>
      </c>
      <c r="AB16" s="5">
        <v>0</v>
      </c>
      <c r="AC16" s="5">
        <v>0.006319702602230483</v>
      </c>
      <c r="AD16">
        <v>0.001115241635687732</v>
      </c>
      <c r="AE16">
        <v>15</v>
      </c>
      <c r="AF16"/>
      <c r="AG16" t="str">
        <f>HYPERLINK("https://www.instagram.com/p/BvelJipBcY-/","https://www.instagram.com/p/BvelJipBcY-/")</f>
        <v>https://www.instagram.com/p/BvelJipBcY-/</v>
      </c>
      <c r="AH16" t="str">
        <f>HYPERLINK("https://scontent.xx.fbcdn.net/v/t51.2885-15/54247615_601401183668007_7980604704461961317_n.jpg?_nc_cat=111&amp;_nc_oc=AQkUckRjhN9e-9ZVlFxnmzyyCcTNsvEc5JGR2OpN_z0_GoeAuREQxv5cRV6sfvYf_u8&amp;_nc_ht=scontent.xx&amp;oh=4bf9edd66e67f9cb6d3e47e19d530543&amp;oe=5D8646D7","https://scontent.xx.fbcdn.net/v/t51.2885-15/54247615_601401183668007_7980604704461961317_n.jpg?_nc_cat=111&amp;_nc_oc=AQkUckRjhN9e-9ZVlFxnmzyyCcTNsvEc5JGR2OpN_z0_GoeAuREQxv5cRV6sfvYf_u8&amp;_nc_ht=scontent.xx&amp;oh=4bf9edd66e67f9cb6d3e47e19d530543&amp;oe=5D8646D7")</f>
        <v>https://scontent.xx.fbcdn.net/v/t51.2885-15/54247615_601401183668007_7980604704461961317_n.jpg?_nc_cat=111&amp;_nc_oc=AQkUckRjhN9e-9ZVlFxnmzyyCcTNsvEc5JGR2OpN_z0_GoeAuREQxv5cRV6sfvYf_u8&amp;_nc_ht=scontent.xx&amp;oh=4bf9edd66e67f9cb6d3e47e19d530543&amp;oe=5D8646D7</v>
      </c>
      <c r="AI16" t="s">
        <v>204</v>
      </c>
    </row>
    <row r="17" spans="1:35" customHeight="1" ht="57">
      <c r="A17" t="s">
        <v>228</v>
      </c>
      <c r="B17"/>
      <c r="C17" t="s">
        <v>201</v>
      </c>
      <c r="D17" t="s">
        <v>202</v>
      </c>
      <c r="E17" t="s">
        <v>226</v>
      </c>
      <c r="F17">
        <v>17</v>
      </c>
      <c r="G17">
        <v>17</v>
      </c>
      <c r="H17">
        <v>0</v>
      </c>
      <c r="I17">
        <v>9</v>
      </c>
      <c r="J17">
        <v>9</v>
      </c>
      <c r="K17">
        <v>0</v>
      </c>
      <c r="L17">
        <v>2</v>
      </c>
      <c r="M17">
        <v>420</v>
      </c>
      <c r="N17">
        <v>420</v>
      </c>
      <c r="O17">
        <v>0</v>
      </c>
      <c r="P17">
        <v>334</v>
      </c>
      <c r="Q17">
        <v>334</v>
      </c>
      <c r="R17">
        <v>0</v>
      </c>
      <c r="S17" s="5" t="s">
        <v>204</v>
      </c>
      <c r="T17" s="5">
        <v>0.1241635687732342</v>
      </c>
      <c r="U17" s="5">
        <v>0.1241635687732342</v>
      </c>
      <c r="V17" s="5">
        <v>0</v>
      </c>
      <c r="W17" s="5">
        <v>0.0104089219330855</v>
      </c>
      <c r="X17" s="5">
        <v>0.0104089219330855</v>
      </c>
      <c r="Y17" s="5">
        <v>0</v>
      </c>
      <c r="Z17" s="5">
        <v>0.08383233532934131</v>
      </c>
      <c r="AA17" s="5">
        <v>0.08383233532934131</v>
      </c>
      <c r="AB17" s="5">
        <v>0</v>
      </c>
      <c r="AC17" s="5">
        <v>0.006319702602230483</v>
      </c>
      <c r="AD17">
        <v>0.003345724907063197</v>
      </c>
      <c r="AE17">
        <v>15</v>
      </c>
      <c r="AF17"/>
      <c r="AG17" t="str">
        <f>HYPERLINK("https://www.instagram.com/p/BvelK__BpYY/","https://www.instagram.com/p/BvelK__BpYY/")</f>
        <v>https://www.instagram.com/p/BvelK__BpYY/</v>
      </c>
      <c r="AH17" t="str">
        <f>HYPERLINK("https://scontent.xx.fbcdn.net/v/t51.2885-15/53412689_665108153924775_5705558818899913145_n.jpg?_nc_cat=108&amp;_nc_oc=AQmFvE-SnLjERx3dWpfBc0jnJS-WPHD5HFXvbyiFS1JBfcNkMWDdCDGnaOicKiRRyN0&amp;_nc_ht=scontent.xx&amp;oh=5eecaffa90976c4ec762629737304fe7&amp;oe=5DBF1F58","https://scontent.xx.fbcdn.net/v/t51.2885-15/53412689_665108153924775_5705558818899913145_n.jpg?_nc_cat=108&amp;_nc_oc=AQmFvE-SnLjERx3dWpfBc0jnJS-WPHD5HFXvbyiFS1JBfcNkMWDdCDGnaOicKiRRyN0&amp;_nc_ht=scontent.xx&amp;oh=5eecaffa90976c4ec762629737304fe7&amp;oe=5DBF1F58")</f>
        <v>https://scontent.xx.fbcdn.net/v/t51.2885-15/53412689_665108153924775_5705558818899913145_n.jpg?_nc_cat=108&amp;_nc_oc=AQmFvE-SnLjERx3dWpfBc0jnJS-WPHD5HFXvbyiFS1JBfcNkMWDdCDGnaOicKiRRyN0&amp;_nc_ht=scontent.xx&amp;oh=5eecaffa90976c4ec762629737304fe7&amp;oe=5DBF1F58</v>
      </c>
      <c r="AI17" t="s">
        <v>204</v>
      </c>
    </row>
    <row r="18" spans="1:35" customHeight="1" ht="57">
      <c r="A18" t="s">
        <v>229</v>
      </c>
      <c r="B18"/>
      <c r="C18" t="s">
        <v>201</v>
      </c>
      <c r="D18" t="s">
        <v>202</v>
      </c>
      <c r="E18" t="s">
        <v>230</v>
      </c>
      <c r="F18">
        <v>43</v>
      </c>
      <c r="G18">
        <v>43</v>
      </c>
      <c r="H18">
        <v>0</v>
      </c>
      <c r="I18">
        <v>10</v>
      </c>
      <c r="J18">
        <v>10</v>
      </c>
      <c r="K18">
        <v>0</v>
      </c>
      <c r="L18">
        <v>0</v>
      </c>
      <c r="M18">
        <v>872</v>
      </c>
      <c r="N18">
        <v>872</v>
      </c>
      <c r="O18">
        <v>0</v>
      </c>
      <c r="P18">
        <v>683</v>
      </c>
      <c r="Q18">
        <v>683</v>
      </c>
      <c r="R18">
        <v>0</v>
      </c>
      <c r="S18" s="5" t="s">
        <v>204</v>
      </c>
      <c r="T18" s="5">
        <v>0.2524020694752402</v>
      </c>
      <c r="U18" s="5">
        <v>0.2524020694752402</v>
      </c>
      <c r="V18" s="5">
        <v>0</v>
      </c>
      <c r="W18" s="5">
        <v>0.01958610495195861</v>
      </c>
      <c r="X18" s="5">
        <v>0.01958610495195861</v>
      </c>
      <c r="Y18" s="5">
        <v>0</v>
      </c>
      <c r="Z18" s="5">
        <v>0.07759882869692533</v>
      </c>
      <c r="AA18" s="5">
        <v>0.07759882869692533</v>
      </c>
      <c r="AB18" s="5">
        <v>0</v>
      </c>
      <c r="AC18" s="5">
        <v>0.01589061345158906</v>
      </c>
      <c r="AD18">
        <v>0.003695491500369549</v>
      </c>
      <c r="AE18">
        <v>17</v>
      </c>
      <c r="AF18"/>
      <c r="AG18" t="str">
        <f>HYPERLINK("https://www.instagram.com/p/Bvhx6nYh5-w/","https://www.instagram.com/p/Bvhx6nYh5-w/")</f>
        <v>https://www.instagram.com/p/Bvhx6nYh5-w/</v>
      </c>
      <c r="AH18" t="str">
        <f>HYPERLINK("https://scontent.xx.fbcdn.net/v/t51.2885-15/53871689_372357970018411_4025688794289646565_n.jpg?_nc_cat=110&amp;_nc_oc=AQli0v3swWSNW4T7EnnrUfdRPVqUwyrxUN3xaEcIJEEH6VX4yPwImgMoAT03_V1T1o4&amp;_nc_ht=scontent.xx&amp;oh=3b340ffd08a4f1b522184569f975a79e&amp;oe=5DB79F8E","https://scontent.xx.fbcdn.net/v/t51.2885-15/53871689_372357970018411_4025688794289646565_n.jpg?_nc_cat=110&amp;_nc_oc=AQli0v3swWSNW4T7EnnrUfdRPVqUwyrxUN3xaEcIJEEH6VX4yPwImgMoAT03_V1T1o4&amp;_nc_ht=scontent.xx&amp;oh=3b340ffd08a4f1b522184569f975a79e&amp;oe=5DB79F8E")</f>
        <v>https://scontent.xx.fbcdn.net/v/t51.2885-15/53871689_372357970018411_4025688794289646565_n.jpg?_nc_cat=110&amp;_nc_oc=AQli0v3swWSNW4T7EnnrUfdRPVqUwyrxUN3xaEcIJEEH6VX4yPwImgMoAT03_V1T1o4&amp;_nc_ht=scontent.xx&amp;oh=3b340ffd08a4f1b522184569f975a79e&amp;oe=5DB79F8E</v>
      </c>
      <c r="AI18" t="s">
        <v>204</v>
      </c>
    </row>
    <row r="19" spans="1:35" customHeight="1" ht="57">
      <c r="A19" t="s">
        <v>231</v>
      </c>
      <c r="B19"/>
      <c r="C19" t="s">
        <v>209</v>
      </c>
      <c r="D19" t="s">
        <v>202</v>
      </c>
      <c r="E19" t="s">
        <v>232</v>
      </c>
      <c r="F19">
        <v>24</v>
      </c>
      <c r="G19">
        <v>24</v>
      </c>
      <c r="H19">
        <v>0</v>
      </c>
      <c r="I19">
        <v>3</v>
      </c>
      <c r="J19">
        <v>3</v>
      </c>
      <c r="K19">
        <v>0</v>
      </c>
      <c r="L19">
        <v>0</v>
      </c>
      <c r="M19">
        <v>490</v>
      </c>
      <c r="N19">
        <v>490</v>
      </c>
      <c r="O19">
        <v>0</v>
      </c>
      <c r="P19">
        <v>377</v>
      </c>
      <c r="Q19">
        <v>377</v>
      </c>
      <c r="R19">
        <v>0</v>
      </c>
      <c r="S19" s="5">
        <v>99</v>
      </c>
      <c r="T19" s="5">
        <v>0.139320029563932</v>
      </c>
      <c r="U19" s="5">
        <v>0.139320029563932</v>
      </c>
      <c r="V19" s="5">
        <v>0</v>
      </c>
      <c r="W19" s="5">
        <v>0.009977827050997782</v>
      </c>
      <c r="X19" s="5">
        <v>0.009977827050997782</v>
      </c>
      <c r="Y19" s="5">
        <v>0</v>
      </c>
      <c r="Z19" s="5">
        <v>0.07161803713527852</v>
      </c>
      <c r="AA19" s="5">
        <v>0.07161803713527852</v>
      </c>
      <c r="AB19" s="5">
        <v>0</v>
      </c>
      <c r="AC19" s="5">
        <v>0.008869179600886918</v>
      </c>
      <c r="AD19">
        <v>0.001108647450110865</v>
      </c>
      <c r="AE19">
        <v>16</v>
      </c>
      <c r="AF19"/>
      <c r="AG19" t="str">
        <f>HYPERLINK("https://www.instagram.com/p/BvmT1QqBeRb/","https://www.instagram.com/p/BvmT1QqBeRb/")</f>
        <v>https://www.instagram.com/p/BvmT1QqBeRb/</v>
      </c>
      <c r="AH19" t="str">
        <f>HYPERLINK("https://scontent.xx.fbcdn.net/v/t51.2885-15/54512968_323022571740736_1289532320344323569_n.jpg?_nc_cat=111&amp;_nc_oc=AQm2Lwp9JChajhYvGqIC1QBA_6U_xzAgPM2nTcfVNZ1VXhqyCd4jR2jOkmlE8uyP1GQ&amp;_nc_ht=scontent.xx&amp;oh=a127129c9c413204945b8fe1ce1ad327&amp;oe=5DC58562","https://scontent.xx.fbcdn.net/v/t51.2885-15/54512968_323022571740736_1289532320344323569_n.jpg?_nc_cat=111&amp;_nc_oc=AQm2Lwp9JChajhYvGqIC1QBA_6U_xzAgPM2nTcfVNZ1VXhqyCd4jR2jOkmlE8uyP1GQ&amp;_nc_ht=scontent.xx&amp;oh=a127129c9c413204945b8fe1ce1ad327&amp;oe=5DC58562")</f>
        <v>https://scontent.xx.fbcdn.net/v/t51.2885-15/54512968_323022571740736_1289532320344323569_n.jpg?_nc_cat=111&amp;_nc_oc=AQm2Lwp9JChajhYvGqIC1QBA_6U_xzAgPM2nTcfVNZ1VXhqyCd4jR2jOkmlE8uyP1GQ&amp;_nc_ht=scontent.xx&amp;oh=a127129c9c413204945b8fe1ce1ad327&amp;oe=5DC58562</v>
      </c>
      <c r="AI19" t="s">
        <v>204</v>
      </c>
    </row>
    <row r="20" spans="1:35" customHeight="1" ht="57">
      <c r="A20" t="s">
        <v>233</v>
      </c>
      <c r="B20"/>
      <c r="C20" t="s">
        <v>201</v>
      </c>
      <c r="D20" t="s">
        <v>202</v>
      </c>
      <c r="E20" t="s">
        <v>234</v>
      </c>
      <c r="F20">
        <v>15</v>
      </c>
      <c r="G20">
        <v>15</v>
      </c>
      <c r="H20">
        <v>0</v>
      </c>
      <c r="I20">
        <v>1</v>
      </c>
      <c r="J20">
        <v>1</v>
      </c>
      <c r="K20">
        <v>0</v>
      </c>
      <c r="L20">
        <v>1</v>
      </c>
      <c r="M20">
        <v>302</v>
      </c>
      <c r="N20">
        <v>302</v>
      </c>
      <c r="O20">
        <v>0</v>
      </c>
      <c r="P20">
        <v>247</v>
      </c>
      <c r="Q20">
        <v>247</v>
      </c>
      <c r="R20">
        <v>0</v>
      </c>
      <c r="S20" s="5" t="s">
        <v>204</v>
      </c>
      <c r="T20" s="5">
        <v>0.09100957995578481</v>
      </c>
      <c r="U20" s="5">
        <v>0.09100957995578481</v>
      </c>
      <c r="V20" s="5">
        <v>0</v>
      </c>
      <c r="W20" s="5">
        <v>0.006263817243920413</v>
      </c>
      <c r="X20" s="5">
        <v>0.006263817243920413</v>
      </c>
      <c r="Y20" s="5">
        <v>0</v>
      </c>
      <c r="Z20" s="5">
        <v>0.06882591093117409</v>
      </c>
      <c r="AA20" s="5">
        <v>0.06882591093117409</v>
      </c>
      <c r="AB20" s="5">
        <v>0</v>
      </c>
      <c r="AC20" s="5">
        <v>0.00552689756816507</v>
      </c>
      <c r="AD20">
        <v>0.0003684598378776714</v>
      </c>
      <c r="AE20">
        <v>14</v>
      </c>
      <c r="AF20"/>
      <c r="AG20" t="str">
        <f>HYPERLINK("https://www.instagram.com/p/Bvwo3jJnLGE/","https://www.instagram.com/p/Bvwo3jJnLGE/")</f>
        <v>https://www.instagram.com/p/Bvwo3jJnLGE/</v>
      </c>
      <c r="AH20" t="str">
        <f>HYPERLINK("https://scontent.xx.fbcdn.net/v/t51.2885-15/54510989_178705216445763_1479574920920196178_n.jpg?_nc_cat=102&amp;_nc_oc=AQnxwZDhT4bqaVdksbtyjKTkNJiUf2gBwaeE9MUFbsxywh2bUyvZroFR81c0BIdiJC4&amp;_nc_ht=scontent.xx&amp;oh=d7eb89b35d93dfd7b1d8f22425758e3b&amp;oe=5D791ECD","https://scontent.xx.fbcdn.net/v/t51.2885-15/54510989_178705216445763_1479574920920196178_n.jpg?_nc_cat=102&amp;_nc_oc=AQnxwZDhT4bqaVdksbtyjKTkNJiUf2gBwaeE9MUFbsxywh2bUyvZroFR81c0BIdiJC4&amp;_nc_ht=scontent.xx&amp;oh=d7eb89b35d93dfd7b1d8f22425758e3b&amp;oe=5D791ECD")</f>
        <v>https://scontent.xx.fbcdn.net/v/t51.2885-15/54510989_178705216445763_1479574920920196178_n.jpg?_nc_cat=102&amp;_nc_oc=AQnxwZDhT4bqaVdksbtyjKTkNJiUf2gBwaeE9MUFbsxywh2bUyvZroFR81c0BIdiJC4&amp;_nc_ht=scontent.xx&amp;oh=d7eb89b35d93dfd7b1d8f22425758e3b&amp;oe=5D791ECD</v>
      </c>
      <c r="AI20" t="s">
        <v>204</v>
      </c>
    </row>
    <row r="21" spans="1:35" customHeight="1" ht="57">
      <c r="A21" t="s">
        <v>235</v>
      </c>
      <c r="B21"/>
      <c r="C21" t="s">
        <v>201</v>
      </c>
      <c r="D21" t="s">
        <v>202</v>
      </c>
      <c r="E21" t="s">
        <v>236</v>
      </c>
      <c r="F21">
        <v>15</v>
      </c>
      <c r="G21">
        <v>15</v>
      </c>
      <c r="H21">
        <v>0</v>
      </c>
      <c r="I21">
        <v>1</v>
      </c>
      <c r="J21">
        <v>1</v>
      </c>
      <c r="K21">
        <v>0</v>
      </c>
      <c r="L21">
        <v>1</v>
      </c>
      <c r="M21">
        <v>293</v>
      </c>
      <c r="N21">
        <v>293</v>
      </c>
      <c r="O21">
        <v>0</v>
      </c>
      <c r="P21">
        <v>230</v>
      </c>
      <c r="Q21">
        <v>230</v>
      </c>
      <c r="R21">
        <v>0</v>
      </c>
      <c r="S21" s="5" t="s">
        <v>204</v>
      </c>
      <c r="T21" s="5">
        <v>0.08474576271186439</v>
      </c>
      <c r="U21" s="5">
        <v>0.08474576271186439</v>
      </c>
      <c r="V21" s="5">
        <v>0</v>
      </c>
      <c r="W21" s="5">
        <v>0.006263817243920413</v>
      </c>
      <c r="X21" s="5">
        <v>0.006263817243920413</v>
      </c>
      <c r="Y21" s="5">
        <v>0</v>
      </c>
      <c r="Z21" s="5">
        <v>0.07391304347826087</v>
      </c>
      <c r="AA21" s="5">
        <v>0.07391304347826087</v>
      </c>
      <c r="AB21" s="5">
        <v>0</v>
      </c>
      <c r="AC21" s="5">
        <v>0.00552689756816507</v>
      </c>
      <c r="AD21">
        <v>0.0003684598378776714</v>
      </c>
      <c r="AE21">
        <v>15</v>
      </c>
      <c r="AF21"/>
      <c r="AG21" t="str">
        <f>HYPERLINK("https://www.instagram.com/p/Bvwo6K2nR4b/","https://www.instagram.com/p/Bvwo6K2nR4b/")</f>
        <v>https://www.instagram.com/p/Bvwo6K2nR4b/</v>
      </c>
      <c r="AH21" t="str">
        <f>HYPERLINK("https://scontent.xx.fbcdn.net/v/t51.2885-15/55817187_2288815214708073_4883383634002883104_n.jpg?_nc_cat=103&amp;_nc_oc=AQlsN7kGBDn70-l-2wQ0lphgkGFk3RQcMuXaccrg55YepGU4OI2nDgezAa4rAgbbq0A&amp;_nc_ht=scontent.xx&amp;oh=4a6103007d0f3dfb9d40476e0f89e974&amp;oe=5DC1B479","https://scontent.xx.fbcdn.net/v/t51.2885-15/55817187_2288815214708073_4883383634002883104_n.jpg?_nc_cat=103&amp;_nc_oc=AQlsN7kGBDn70-l-2wQ0lphgkGFk3RQcMuXaccrg55YepGU4OI2nDgezAa4rAgbbq0A&amp;_nc_ht=scontent.xx&amp;oh=4a6103007d0f3dfb9d40476e0f89e974&amp;oe=5DC1B479")</f>
        <v>https://scontent.xx.fbcdn.net/v/t51.2885-15/55817187_2288815214708073_4883383634002883104_n.jpg?_nc_cat=103&amp;_nc_oc=AQlsN7kGBDn70-l-2wQ0lphgkGFk3RQcMuXaccrg55YepGU4OI2nDgezAa4rAgbbq0A&amp;_nc_ht=scontent.xx&amp;oh=4a6103007d0f3dfb9d40476e0f89e974&amp;oe=5DC1B479</v>
      </c>
      <c r="AI21" t="s">
        <v>204</v>
      </c>
    </row>
    <row r="22" spans="1:35" customHeight="1" ht="57">
      <c r="A22" t="s">
        <v>237</v>
      </c>
      <c r="B22"/>
      <c r="C22" t="s">
        <v>201</v>
      </c>
      <c r="D22" t="s">
        <v>202</v>
      </c>
      <c r="E22" t="s">
        <v>238</v>
      </c>
      <c r="F22">
        <v>16</v>
      </c>
      <c r="G22">
        <v>16</v>
      </c>
      <c r="H22">
        <v>0</v>
      </c>
      <c r="I22">
        <v>1</v>
      </c>
      <c r="J22">
        <v>1</v>
      </c>
      <c r="K22">
        <v>0</v>
      </c>
      <c r="L22">
        <v>1</v>
      </c>
      <c r="M22">
        <v>479</v>
      </c>
      <c r="N22">
        <v>479</v>
      </c>
      <c r="O22">
        <v>0</v>
      </c>
      <c r="P22">
        <v>395</v>
      </c>
      <c r="Q22">
        <v>395</v>
      </c>
      <c r="R22">
        <v>0</v>
      </c>
      <c r="S22" s="5" t="s">
        <v>204</v>
      </c>
      <c r="T22" s="5">
        <v>0.1455416359616802</v>
      </c>
      <c r="U22" s="5">
        <v>0.1455416359616802</v>
      </c>
      <c r="V22" s="5">
        <v>0</v>
      </c>
      <c r="W22" s="5">
        <v>0.006632277081798084</v>
      </c>
      <c r="X22" s="5">
        <v>0.006632277081798084</v>
      </c>
      <c r="Y22" s="5">
        <v>0</v>
      </c>
      <c r="Z22" s="5">
        <v>0.04556962025316456</v>
      </c>
      <c r="AA22" s="5">
        <v>0.04556962025316456</v>
      </c>
      <c r="AB22" s="5">
        <v>0</v>
      </c>
      <c r="AC22" s="5">
        <v>0.005895357406042741</v>
      </c>
      <c r="AD22">
        <v>0.0003684598378776714</v>
      </c>
      <c r="AE22">
        <v>18</v>
      </c>
      <c r="AF22"/>
      <c r="AG22" t="str">
        <f>HYPERLINK("https://www.instagram.com/p/Bvwo9xEHRBl/","https://www.instagram.com/p/Bvwo9xEHRBl/")</f>
        <v>https://www.instagram.com/p/Bvwo9xEHRBl/</v>
      </c>
      <c r="AH22" t="str">
        <f>HYPERLINK("https://scontent.xx.fbcdn.net/v/t51.2885-15/54731620_160062741657689_6879405949221231600_n.jpg?_nc_cat=105&amp;_nc_oc=AQm8lc7RaTHJt-4HlHpQZUEG8VxKHlfuah52HjN40ym9kHVsOLIfYSPrPzfL_ogu2Ps&amp;_nc_ht=scontent.xx&amp;oh=d51e903c33d2c1c6b38903d6e445c6b5&amp;oe=5D82CAD9","https://scontent.xx.fbcdn.net/v/t51.2885-15/54731620_160062741657689_6879405949221231600_n.jpg?_nc_cat=105&amp;_nc_oc=AQm8lc7RaTHJt-4HlHpQZUEG8VxKHlfuah52HjN40ym9kHVsOLIfYSPrPzfL_ogu2Ps&amp;_nc_ht=scontent.xx&amp;oh=d51e903c33d2c1c6b38903d6e445c6b5&amp;oe=5D82CAD9")</f>
        <v>https://scontent.xx.fbcdn.net/v/t51.2885-15/54731620_160062741657689_6879405949221231600_n.jpg?_nc_cat=105&amp;_nc_oc=AQm8lc7RaTHJt-4HlHpQZUEG8VxKHlfuah52HjN40ym9kHVsOLIfYSPrPzfL_ogu2Ps&amp;_nc_ht=scontent.xx&amp;oh=d51e903c33d2c1c6b38903d6e445c6b5&amp;oe=5D82CAD9</v>
      </c>
      <c r="AI22" t="s">
        <v>204</v>
      </c>
    </row>
    <row r="23" spans="1:35" customHeight="1" ht="57">
      <c r="A23" t="s">
        <v>239</v>
      </c>
      <c r="B23"/>
      <c r="C23" t="s">
        <v>201</v>
      </c>
      <c r="D23" t="s">
        <v>202</v>
      </c>
      <c r="E23" t="s">
        <v>240</v>
      </c>
      <c r="F23">
        <v>8</v>
      </c>
      <c r="G23">
        <v>8</v>
      </c>
      <c r="H23">
        <v>0</v>
      </c>
      <c r="I23">
        <v>0</v>
      </c>
      <c r="J23">
        <v>0</v>
      </c>
      <c r="K23">
        <v>0</v>
      </c>
      <c r="L23">
        <v>1</v>
      </c>
      <c r="M23">
        <v>257</v>
      </c>
      <c r="N23">
        <v>257</v>
      </c>
      <c r="O23">
        <v>0</v>
      </c>
      <c r="P23">
        <v>212</v>
      </c>
      <c r="Q23">
        <v>212</v>
      </c>
      <c r="R23">
        <v>0</v>
      </c>
      <c r="S23" s="5" t="s">
        <v>204</v>
      </c>
      <c r="T23" s="5">
        <v>0.07791253215729511</v>
      </c>
      <c r="U23" s="5">
        <v>0.07791253215729511</v>
      </c>
      <c r="V23" s="5">
        <v>0</v>
      </c>
      <c r="W23" s="5">
        <v>0.00330760749724366</v>
      </c>
      <c r="X23" s="5">
        <v>0.00330760749724366</v>
      </c>
      <c r="Y23" s="5">
        <v>0</v>
      </c>
      <c r="Z23" s="5">
        <v>0.04245283018867925</v>
      </c>
      <c r="AA23" s="5">
        <v>0.04245283018867925</v>
      </c>
      <c r="AB23" s="5">
        <v>0</v>
      </c>
      <c r="AC23" s="5">
        <v>0.002940095553105476</v>
      </c>
      <c r="AD23">
        <v>0</v>
      </c>
      <c r="AE23">
        <v>16</v>
      </c>
      <c r="AF23"/>
      <c r="AG23" t="str">
        <f>HYPERLINK("https://www.instagram.com/p/BvzwApBFy4Q/","https://www.instagram.com/p/BvzwApBFy4Q/")</f>
        <v>https://www.instagram.com/p/BvzwApBFy4Q/</v>
      </c>
      <c r="AH23" t="str">
        <f>HYPERLINK("https://scontent.xx.fbcdn.net/v/t51.2885-15/54446565_2080341752265997_3783793537542987869_n.jpg?_nc_cat=105&amp;_nc_oc=AQlJd5VJ-ElWVCDs4N7v0qBw2F9ljt7O5Z1lFQe6UFhv9ca2OfvHZ6r2lP4vr2SR1zk&amp;_nc_ht=scontent.xx&amp;oh=42e2f0a39240ee6cb33f7e87f8bc61b0&amp;oe=5D7BACFD","https://scontent.xx.fbcdn.net/v/t51.2885-15/54446565_2080341752265997_3783793537542987869_n.jpg?_nc_cat=105&amp;_nc_oc=AQlJd5VJ-ElWVCDs4N7v0qBw2F9ljt7O5Z1lFQe6UFhv9ca2OfvHZ6r2lP4vr2SR1zk&amp;_nc_ht=scontent.xx&amp;oh=42e2f0a39240ee6cb33f7e87f8bc61b0&amp;oe=5D7BACFD")</f>
        <v>https://scontent.xx.fbcdn.net/v/t51.2885-15/54446565_2080341752265997_3783793537542987869_n.jpg?_nc_cat=105&amp;_nc_oc=AQlJd5VJ-ElWVCDs4N7v0qBw2F9ljt7O5Z1lFQe6UFhv9ca2OfvHZ6r2lP4vr2SR1zk&amp;_nc_ht=scontent.xx&amp;oh=42e2f0a39240ee6cb33f7e87f8bc61b0&amp;oe=5D7BACFD</v>
      </c>
      <c r="AI23" t="s">
        <v>204</v>
      </c>
    </row>
    <row r="24" spans="1:35" customHeight="1" ht="57">
      <c r="A24" t="s">
        <v>241</v>
      </c>
      <c r="B24"/>
      <c r="C24" t="s">
        <v>201</v>
      </c>
      <c r="D24" t="s">
        <v>202</v>
      </c>
      <c r="E24" t="s">
        <v>240</v>
      </c>
      <c r="F24">
        <v>9</v>
      </c>
      <c r="G24">
        <v>9</v>
      </c>
      <c r="H24">
        <v>0</v>
      </c>
      <c r="I24">
        <v>0</v>
      </c>
      <c r="J24">
        <v>0</v>
      </c>
      <c r="K24">
        <v>0</v>
      </c>
      <c r="L24">
        <v>2</v>
      </c>
      <c r="M24">
        <v>293</v>
      </c>
      <c r="N24">
        <v>293</v>
      </c>
      <c r="O24">
        <v>0</v>
      </c>
      <c r="P24">
        <v>225</v>
      </c>
      <c r="Q24">
        <v>225</v>
      </c>
      <c r="R24">
        <v>0</v>
      </c>
      <c r="S24" s="5" t="s">
        <v>204</v>
      </c>
      <c r="T24" s="5">
        <v>0.08269018743109151</v>
      </c>
      <c r="U24" s="5">
        <v>0.08269018743109151</v>
      </c>
      <c r="V24" s="5">
        <v>0</v>
      </c>
      <c r="W24" s="5">
        <v>0.00404263138552003</v>
      </c>
      <c r="X24" s="5">
        <v>0.00404263138552003</v>
      </c>
      <c r="Y24" s="5">
        <v>0</v>
      </c>
      <c r="Z24" s="5">
        <v>0.04888888888888889</v>
      </c>
      <c r="AA24" s="5">
        <v>0.04888888888888889</v>
      </c>
      <c r="AB24" s="5">
        <v>0</v>
      </c>
      <c r="AC24" s="5">
        <v>0.00330760749724366</v>
      </c>
      <c r="AD24">
        <v>0</v>
      </c>
      <c r="AE24">
        <v>16</v>
      </c>
      <c r="AF24"/>
      <c r="AG24" t="str">
        <f>HYPERLINK("https://www.instagram.com/p/BvzwCvgl1fo/","https://www.instagram.com/p/BvzwCvgl1fo/")</f>
        <v>https://www.instagram.com/p/BvzwCvgl1fo/</v>
      </c>
      <c r="AH24" t="str">
        <f>HYPERLINK("https://scontent.xx.fbcdn.net/v/t51.2885-15/54511484_128196458268419_5106435566084416648_n.jpg?_nc_cat=103&amp;_nc_oc=AQmEjH1MgjWwyb6UQQDRoQmk90BkXod8iJerM8SjiP7Jo2nTZJ1VHSc-II0nCo6NkEw&amp;_nc_ht=scontent.xx&amp;oh=0ffce10013b7990ef1241048ea0ef730&amp;oe=5DB010D7","https://scontent.xx.fbcdn.net/v/t51.2885-15/54511484_128196458268419_5106435566084416648_n.jpg?_nc_cat=103&amp;_nc_oc=AQmEjH1MgjWwyb6UQQDRoQmk90BkXod8iJerM8SjiP7Jo2nTZJ1VHSc-II0nCo6NkEw&amp;_nc_ht=scontent.xx&amp;oh=0ffce10013b7990ef1241048ea0ef730&amp;oe=5DB010D7")</f>
        <v>https://scontent.xx.fbcdn.net/v/t51.2885-15/54511484_128196458268419_5106435566084416648_n.jpg?_nc_cat=103&amp;_nc_oc=AQmEjH1MgjWwyb6UQQDRoQmk90BkXod8iJerM8SjiP7Jo2nTZJ1VHSc-II0nCo6NkEw&amp;_nc_ht=scontent.xx&amp;oh=0ffce10013b7990ef1241048ea0ef730&amp;oe=5DB010D7</v>
      </c>
      <c r="AI24" t="s">
        <v>204</v>
      </c>
    </row>
    <row r="25" spans="1:35" customHeight="1" ht="57">
      <c r="A25" t="s">
        <v>242</v>
      </c>
      <c r="B25"/>
      <c r="C25" t="s">
        <v>201</v>
      </c>
      <c r="D25" t="s">
        <v>202</v>
      </c>
      <c r="E25" t="s">
        <v>240</v>
      </c>
      <c r="F25">
        <v>22</v>
      </c>
      <c r="G25">
        <v>22</v>
      </c>
      <c r="H25">
        <v>0</v>
      </c>
      <c r="I25">
        <v>0</v>
      </c>
      <c r="J25">
        <v>0</v>
      </c>
      <c r="K25">
        <v>0</v>
      </c>
      <c r="L25">
        <v>1</v>
      </c>
      <c r="M25">
        <v>419</v>
      </c>
      <c r="N25">
        <v>419</v>
      </c>
      <c r="O25">
        <v>0</v>
      </c>
      <c r="P25">
        <v>326</v>
      </c>
      <c r="Q25">
        <v>326</v>
      </c>
      <c r="R25">
        <v>0</v>
      </c>
      <c r="S25" s="5" t="s">
        <v>204</v>
      </c>
      <c r="T25" s="5">
        <v>0.1198088937890481</v>
      </c>
      <c r="U25" s="5">
        <v>0.1198088937890481</v>
      </c>
      <c r="V25" s="5">
        <v>0</v>
      </c>
      <c r="W25" s="5">
        <v>0.008452774715178243</v>
      </c>
      <c r="X25" s="5">
        <v>0.008452774715178243</v>
      </c>
      <c r="Y25" s="5">
        <v>0</v>
      </c>
      <c r="Z25" s="5">
        <v>0.0705521472392638</v>
      </c>
      <c r="AA25" s="5">
        <v>0.0705521472392638</v>
      </c>
      <c r="AB25" s="5">
        <v>0</v>
      </c>
      <c r="AC25" s="5">
        <v>0.008085262771040059</v>
      </c>
      <c r="AD25">
        <v>0</v>
      </c>
      <c r="AE25">
        <v>16</v>
      </c>
      <c r="AF25"/>
      <c r="AG25" t="str">
        <f>HYPERLINK("https://www.instagram.com/p/BvzwNPTFKAJ/","https://www.instagram.com/p/BvzwNPTFKAJ/")</f>
        <v>https://www.instagram.com/p/BvzwNPTFKAJ/</v>
      </c>
      <c r="AH25" t="str">
        <f>HYPERLINK("https://scontent.xx.fbcdn.net/v/t51.2885-15/54266498_196448457999833_1271458064863900233_n.jpg?_nc_cat=100&amp;_nc_oc=AQl6bCXYhVVNLUyMwLw90nv8J88a7RI4aY0nNLN6RdX-ij2UpcF0txfTdBuYE95TGJI&amp;_nc_ht=scontent.xx&amp;oh=125dfe6dcd5799c2f7aa558c6e496e8c&amp;oe=5DB36FAC","https://scontent.xx.fbcdn.net/v/t51.2885-15/54266498_196448457999833_1271458064863900233_n.jpg?_nc_cat=100&amp;_nc_oc=AQl6bCXYhVVNLUyMwLw90nv8J88a7RI4aY0nNLN6RdX-ij2UpcF0txfTdBuYE95TGJI&amp;_nc_ht=scontent.xx&amp;oh=125dfe6dcd5799c2f7aa558c6e496e8c&amp;oe=5DB36FAC")</f>
        <v>https://scontent.xx.fbcdn.net/v/t51.2885-15/54266498_196448457999833_1271458064863900233_n.jpg?_nc_cat=100&amp;_nc_oc=AQl6bCXYhVVNLUyMwLw90nv8J88a7RI4aY0nNLN6RdX-ij2UpcF0txfTdBuYE95TGJI&amp;_nc_ht=scontent.xx&amp;oh=125dfe6dcd5799c2f7aa558c6e496e8c&amp;oe=5DB36FAC</v>
      </c>
      <c r="AI25" t="s">
        <v>204</v>
      </c>
    </row>
    <row r="26" spans="1:35" customHeight="1" ht="57">
      <c r="A26" t="s">
        <v>243</v>
      </c>
      <c r="B26"/>
      <c r="C26" t="s">
        <v>201</v>
      </c>
      <c r="D26" t="s">
        <v>202</v>
      </c>
      <c r="E26" t="s">
        <v>244</v>
      </c>
      <c r="F26">
        <v>16</v>
      </c>
      <c r="G26">
        <v>16</v>
      </c>
      <c r="H26">
        <v>0</v>
      </c>
      <c r="I26">
        <v>0</v>
      </c>
      <c r="J26">
        <v>0</v>
      </c>
      <c r="K26">
        <v>0</v>
      </c>
      <c r="L26">
        <v>1</v>
      </c>
      <c r="M26">
        <v>245</v>
      </c>
      <c r="N26">
        <v>245</v>
      </c>
      <c r="O26">
        <v>0</v>
      </c>
      <c r="P26">
        <v>187</v>
      </c>
      <c r="Q26">
        <v>187</v>
      </c>
      <c r="R26">
        <v>0</v>
      </c>
      <c r="S26" s="5" t="s">
        <v>204</v>
      </c>
      <c r="T26" s="5">
        <v>0.06862385321100918</v>
      </c>
      <c r="U26" s="5">
        <v>0.06862385321100918</v>
      </c>
      <c r="V26" s="5">
        <v>0</v>
      </c>
      <c r="W26" s="5">
        <v>0.006238532110091743</v>
      </c>
      <c r="X26" s="5">
        <v>0.006238532110091743</v>
      </c>
      <c r="Y26" s="5">
        <v>0</v>
      </c>
      <c r="Z26" s="5">
        <v>0.09090909090909091</v>
      </c>
      <c r="AA26" s="5">
        <v>0.09090909090909091</v>
      </c>
      <c r="AB26" s="5">
        <v>0</v>
      </c>
      <c r="AC26" s="5">
        <v>0.005871559633027523</v>
      </c>
      <c r="AD26">
        <v>0</v>
      </c>
      <c r="AE26">
        <v>17</v>
      </c>
      <c r="AF26"/>
      <c r="AG26" t="str">
        <f>HYPERLINK("https://www.instagram.com/p/Bv2J7xXF09F/","https://www.instagram.com/p/Bv2J7xXF09F/")</f>
        <v>https://www.instagram.com/p/Bv2J7xXF09F/</v>
      </c>
      <c r="AH26" t="str">
        <f>HYPERLINK("https://scontent.xx.fbcdn.net/v/t51.2885-15/54510794_409844423163843_6229725346108812413_n.jpg?_nc_cat=107&amp;_nc_oc=AQkEJsJKH5r8WR6jlzhy25UXkhB4jwly3jIi99XSXQrPsDeVUgcVkEuWvGQMpfGKSSY&amp;_nc_ht=scontent.xx&amp;oh=fe875bf1c937982e3fa3e39ab4283d4f&amp;oe=5DB823BA","https://scontent.xx.fbcdn.net/v/t51.2885-15/54510794_409844423163843_6229725346108812413_n.jpg?_nc_cat=107&amp;_nc_oc=AQkEJsJKH5r8WR6jlzhy25UXkhB4jwly3jIi99XSXQrPsDeVUgcVkEuWvGQMpfGKSSY&amp;_nc_ht=scontent.xx&amp;oh=fe875bf1c937982e3fa3e39ab4283d4f&amp;oe=5DB823BA")</f>
        <v>https://scontent.xx.fbcdn.net/v/t51.2885-15/54510794_409844423163843_6229725346108812413_n.jpg?_nc_cat=107&amp;_nc_oc=AQkEJsJKH5r8WR6jlzhy25UXkhB4jwly3jIi99XSXQrPsDeVUgcVkEuWvGQMpfGKSSY&amp;_nc_ht=scontent.xx&amp;oh=fe875bf1c937982e3fa3e39ab4283d4f&amp;oe=5DB823BA</v>
      </c>
      <c r="AI26" t="s">
        <v>204</v>
      </c>
    </row>
    <row r="27" spans="1:35" customHeight="1" ht="57">
      <c r="A27" t="s">
        <v>245</v>
      </c>
      <c r="B27"/>
      <c r="C27" t="s">
        <v>201</v>
      </c>
      <c r="D27" t="s">
        <v>202</v>
      </c>
      <c r="E27" t="s">
        <v>244</v>
      </c>
      <c r="F27">
        <v>25</v>
      </c>
      <c r="G27">
        <v>25</v>
      </c>
      <c r="H27">
        <v>0</v>
      </c>
      <c r="I27">
        <v>0</v>
      </c>
      <c r="J27">
        <v>0</v>
      </c>
      <c r="K27">
        <v>0</v>
      </c>
      <c r="L27">
        <v>1</v>
      </c>
      <c r="M27">
        <v>368</v>
      </c>
      <c r="N27">
        <v>368</v>
      </c>
      <c r="O27">
        <v>0</v>
      </c>
      <c r="P27">
        <v>288</v>
      </c>
      <c r="Q27">
        <v>288</v>
      </c>
      <c r="R27">
        <v>0</v>
      </c>
      <c r="S27" s="5" t="s">
        <v>204</v>
      </c>
      <c r="T27" s="5">
        <v>0.1056880733944954</v>
      </c>
      <c r="U27" s="5">
        <v>0.1056880733944954</v>
      </c>
      <c r="V27" s="5">
        <v>0</v>
      </c>
      <c r="W27" s="5">
        <v>0.009541284403669725</v>
      </c>
      <c r="X27" s="5">
        <v>0.009541284403669725</v>
      </c>
      <c r="Y27" s="5">
        <v>0</v>
      </c>
      <c r="Z27" s="5">
        <v>0.09027777777777779</v>
      </c>
      <c r="AA27" s="5">
        <v>0.09027777777777779</v>
      </c>
      <c r="AB27" s="5">
        <v>0</v>
      </c>
      <c r="AC27" s="5">
        <v>0.009174311926605505</v>
      </c>
      <c r="AD27">
        <v>0</v>
      </c>
      <c r="AE27">
        <v>17</v>
      </c>
      <c r="AF27"/>
      <c r="AG27" t="str">
        <f>HYPERLINK("https://www.instagram.com/p/Bv2J9D-FT-e/","https://www.instagram.com/p/Bv2J9D-FT-e/")</f>
        <v>https://www.instagram.com/p/Bv2J9D-FT-e/</v>
      </c>
      <c r="AH27" t="str">
        <f>HYPERLINK("https://scontent.xx.fbcdn.net/v/t51.2885-15/53837173_155942022085662_686251457031519904_n.jpg?_nc_cat=102&amp;_nc_oc=AQnGfIn1JmSi_lf7SDwAymcV_tUeIyG8ikJFyVaZpblpoqF1tdKA8iNVI680uaDaICU&amp;_nc_ht=scontent.xx&amp;oh=35d39e12eaa72ab939ce40a6db3ae753&amp;oe=5DB70647","https://scontent.xx.fbcdn.net/v/t51.2885-15/53837173_155942022085662_686251457031519904_n.jpg?_nc_cat=102&amp;_nc_oc=AQnGfIn1JmSi_lf7SDwAymcV_tUeIyG8ikJFyVaZpblpoqF1tdKA8iNVI680uaDaICU&amp;_nc_ht=scontent.xx&amp;oh=35d39e12eaa72ab939ce40a6db3ae753&amp;oe=5DB70647")</f>
        <v>https://scontent.xx.fbcdn.net/v/t51.2885-15/53837173_155942022085662_686251457031519904_n.jpg?_nc_cat=102&amp;_nc_oc=AQnGfIn1JmSi_lf7SDwAymcV_tUeIyG8ikJFyVaZpblpoqF1tdKA8iNVI680uaDaICU&amp;_nc_ht=scontent.xx&amp;oh=35d39e12eaa72ab939ce40a6db3ae753&amp;oe=5DB70647</v>
      </c>
      <c r="AI27" t="s">
        <v>204</v>
      </c>
    </row>
    <row r="28" spans="1:35" customHeight="1" ht="57">
      <c r="A28" t="s">
        <v>246</v>
      </c>
      <c r="B28"/>
      <c r="C28" t="s">
        <v>201</v>
      </c>
      <c r="D28" t="s">
        <v>202</v>
      </c>
      <c r="E28" t="s">
        <v>244</v>
      </c>
      <c r="F28">
        <v>20</v>
      </c>
      <c r="G28">
        <v>20</v>
      </c>
      <c r="H28">
        <v>0</v>
      </c>
      <c r="I28">
        <v>0</v>
      </c>
      <c r="J28">
        <v>0</v>
      </c>
      <c r="K28">
        <v>0</v>
      </c>
      <c r="L28">
        <v>3</v>
      </c>
      <c r="M28">
        <v>411</v>
      </c>
      <c r="N28">
        <v>411</v>
      </c>
      <c r="O28">
        <v>0</v>
      </c>
      <c r="P28">
        <v>309</v>
      </c>
      <c r="Q28">
        <v>309</v>
      </c>
      <c r="R28">
        <v>0</v>
      </c>
      <c r="S28" s="5" t="s">
        <v>204</v>
      </c>
      <c r="T28" s="5">
        <v>0.113394495412844</v>
      </c>
      <c r="U28" s="5">
        <v>0.113394495412844</v>
      </c>
      <c r="V28" s="5">
        <v>0</v>
      </c>
      <c r="W28" s="5">
        <v>0.008440366972477064</v>
      </c>
      <c r="X28" s="5">
        <v>0.008440366972477064</v>
      </c>
      <c r="Y28" s="5">
        <v>0</v>
      </c>
      <c r="Z28" s="5">
        <v>0.07443365695792881</v>
      </c>
      <c r="AA28" s="5">
        <v>0.07443365695792881</v>
      </c>
      <c r="AB28" s="5">
        <v>0</v>
      </c>
      <c r="AC28" s="5">
        <v>0.007339449541284404</v>
      </c>
      <c r="AD28">
        <v>0</v>
      </c>
      <c r="AE28">
        <v>17</v>
      </c>
      <c r="AF28"/>
      <c r="AG28" t="str">
        <f>HYPERLINK("https://www.instagram.com/p/Bv2KBvdleZY/","https://www.instagram.com/p/Bv2KBvdleZY/")</f>
        <v>https://www.instagram.com/p/Bv2KBvdleZY/</v>
      </c>
      <c r="AH28" t="str">
        <f>HYPERLINK("https://scontent.xx.fbcdn.net/v/t51.2885-15/54731932_2206786602697888_2978742567005771641_n.jpg?_nc_cat=107&amp;_nc_oc=AQlDvRAJ9D5w0MBcE0SnL39f2LlWDgMTjkRCzfDqcnXbyyQeDAnacx0nAHorU14JBvI&amp;_nc_ht=scontent.xx&amp;oh=4b601a75b10e00cb39bb1e071b708382&amp;oe=5DB754D1","https://scontent.xx.fbcdn.net/v/t51.2885-15/54731932_2206786602697888_2978742567005771641_n.jpg?_nc_cat=107&amp;_nc_oc=AQlDvRAJ9D5w0MBcE0SnL39f2LlWDgMTjkRCzfDqcnXbyyQeDAnacx0nAHorU14JBvI&amp;_nc_ht=scontent.xx&amp;oh=4b601a75b10e00cb39bb1e071b708382&amp;oe=5DB754D1")</f>
        <v>https://scontent.xx.fbcdn.net/v/t51.2885-15/54731932_2206786602697888_2978742567005771641_n.jpg?_nc_cat=107&amp;_nc_oc=AQlDvRAJ9D5w0MBcE0SnL39f2LlWDgMTjkRCzfDqcnXbyyQeDAnacx0nAHorU14JBvI&amp;_nc_ht=scontent.xx&amp;oh=4b601a75b10e00cb39bb1e071b708382&amp;oe=5DB754D1</v>
      </c>
      <c r="AI28" t="s">
        <v>204</v>
      </c>
    </row>
    <row r="29" spans="1:35" customHeight="1" ht="57">
      <c r="A29" t="s">
        <v>247</v>
      </c>
      <c r="B29"/>
      <c r="C29" t="s">
        <v>201</v>
      </c>
      <c r="D29" t="s">
        <v>202</v>
      </c>
      <c r="E29" t="s">
        <v>248</v>
      </c>
      <c r="F29">
        <v>14</v>
      </c>
      <c r="G29">
        <v>14</v>
      </c>
      <c r="H29">
        <v>0</v>
      </c>
      <c r="I29">
        <v>0</v>
      </c>
      <c r="J29">
        <v>0</v>
      </c>
      <c r="K29">
        <v>0</v>
      </c>
      <c r="L29">
        <v>1</v>
      </c>
      <c r="M29">
        <v>388</v>
      </c>
      <c r="N29">
        <v>388</v>
      </c>
      <c r="O29">
        <v>0</v>
      </c>
      <c r="P29">
        <v>308</v>
      </c>
      <c r="Q29">
        <v>308</v>
      </c>
      <c r="R29">
        <v>0</v>
      </c>
      <c r="S29" s="5" t="s">
        <v>204</v>
      </c>
      <c r="T29" s="5">
        <v>0.1126554498902707</v>
      </c>
      <c r="U29" s="5">
        <v>0.1126554498902707</v>
      </c>
      <c r="V29" s="5">
        <v>0</v>
      </c>
      <c r="W29" s="5">
        <v>0.005486466715435259</v>
      </c>
      <c r="X29" s="5">
        <v>0.005486466715435259</v>
      </c>
      <c r="Y29" s="5">
        <v>0</v>
      </c>
      <c r="Z29" s="5">
        <v>0.0487012987012987</v>
      </c>
      <c r="AA29" s="5">
        <v>0.0487012987012987</v>
      </c>
      <c r="AB29" s="5">
        <v>0</v>
      </c>
      <c r="AC29" s="5">
        <v>0.005120702267739575</v>
      </c>
      <c r="AD29">
        <v>0</v>
      </c>
      <c r="AE29">
        <v>20</v>
      </c>
      <c r="AF29"/>
      <c r="AG29" t="str">
        <f>HYPERLINK("https://www.instagram.com/p/BwAdFerFfb0/","https://www.instagram.com/p/BwAdFerFfb0/")</f>
        <v>https://www.instagram.com/p/BwAdFerFfb0/</v>
      </c>
      <c r="AH29" t="str">
        <f>HYPERLINK("https://scontent.xx.fbcdn.net/v/t51.2885-15/56263010_2267092976842177_7257081014397866666_n.jpg?_nc_cat=102&amp;_nc_oc=AQmhZtfV7kGb-ZP9x__9qIiuJyCGoQqf1GNGWRz1SBJvF_pWiqsmwTfhcIK2VkB3rZ0&amp;_nc_ht=scontent.xx&amp;oh=6f4100c3eb9d89c1cfdbd53d8e79e6a2&amp;oe=5DC30059","https://scontent.xx.fbcdn.net/v/t51.2885-15/56263010_2267092976842177_7257081014397866666_n.jpg?_nc_cat=102&amp;_nc_oc=AQmhZtfV7kGb-ZP9x__9qIiuJyCGoQqf1GNGWRz1SBJvF_pWiqsmwTfhcIK2VkB3rZ0&amp;_nc_ht=scontent.xx&amp;oh=6f4100c3eb9d89c1cfdbd53d8e79e6a2&amp;oe=5DC30059")</f>
        <v>https://scontent.xx.fbcdn.net/v/t51.2885-15/56263010_2267092976842177_7257081014397866666_n.jpg?_nc_cat=102&amp;_nc_oc=AQmhZtfV7kGb-ZP9x__9qIiuJyCGoQqf1GNGWRz1SBJvF_pWiqsmwTfhcIK2VkB3rZ0&amp;_nc_ht=scontent.xx&amp;oh=6f4100c3eb9d89c1cfdbd53d8e79e6a2&amp;oe=5DC30059</v>
      </c>
      <c r="AI29" t="s">
        <v>204</v>
      </c>
    </row>
    <row r="30" spans="1:35" customHeight="1" ht="57">
      <c r="A30" t="s">
        <v>249</v>
      </c>
      <c r="B30"/>
      <c r="C30" t="s">
        <v>201</v>
      </c>
      <c r="D30" t="s">
        <v>202</v>
      </c>
      <c r="E30" t="s">
        <v>248</v>
      </c>
      <c r="F30">
        <v>18</v>
      </c>
      <c r="G30">
        <v>18</v>
      </c>
      <c r="H30">
        <v>0</v>
      </c>
      <c r="I30">
        <v>0</v>
      </c>
      <c r="J30">
        <v>0</v>
      </c>
      <c r="K30">
        <v>0</v>
      </c>
      <c r="L30">
        <v>1</v>
      </c>
      <c r="M30">
        <v>351</v>
      </c>
      <c r="N30">
        <v>351</v>
      </c>
      <c r="O30">
        <v>0</v>
      </c>
      <c r="P30">
        <v>298</v>
      </c>
      <c r="Q30">
        <v>298</v>
      </c>
      <c r="R30">
        <v>0</v>
      </c>
      <c r="S30" s="5" t="s">
        <v>204</v>
      </c>
      <c r="T30" s="5">
        <v>0.1089978054133138</v>
      </c>
      <c r="U30" s="5">
        <v>0.1089978054133138</v>
      </c>
      <c r="V30" s="5">
        <v>0</v>
      </c>
      <c r="W30" s="5">
        <v>0.006949524506217996</v>
      </c>
      <c r="X30" s="5">
        <v>0.006949524506217996</v>
      </c>
      <c r="Y30" s="5">
        <v>0</v>
      </c>
      <c r="Z30" s="5">
        <v>0.06375838926174497</v>
      </c>
      <c r="AA30" s="5">
        <v>0.06375838926174497</v>
      </c>
      <c r="AB30" s="5">
        <v>0</v>
      </c>
      <c r="AC30" s="5">
        <v>0.006583760058522312</v>
      </c>
      <c r="AD30">
        <v>0</v>
      </c>
      <c r="AE30">
        <v>20</v>
      </c>
      <c r="AF30"/>
      <c r="AG30" t="str">
        <f>HYPERLINK("https://www.instagram.com/p/BwAdG17lRGA/","https://www.instagram.com/p/BwAdG17lRGA/")</f>
        <v>https://www.instagram.com/p/BwAdG17lRGA/</v>
      </c>
      <c r="AH30" t="str">
        <f>HYPERLINK("https://scontent.xx.fbcdn.net/v/t51.2885-15/54512302_1038850589654239_6239925236075482813_n.jpg?_nc_cat=110&amp;_nc_oc=AQkfsWhqOWxWJTKod_cPGS5zVynS2zm_fprFLMSPAdZBs3LwLofOcBrxTE3T97NzqsY&amp;_nc_ht=scontent.xx&amp;oh=8f30cb2b41cd79925a36be6f46b82937&amp;oe=5DABB283","https://scontent.xx.fbcdn.net/v/t51.2885-15/54512302_1038850589654239_6239925236075482813_n.jpg?_nc_cat=110&amp;_nc_oc=AQkfsWhqOWxWJTKod_cPGS5zVynS2zm_fprFLMSPAdZBs3LwLofOcBrxTE3T97NzqsY&amp;_nc_ht=scontent.xx&amp;oh=8f30cb2b41cd79925a36be6f46b82937&amp;oe=5DABB283")</f>
        <v>https://scontent.xx.fbcdn.net/v/t51.2885-15/54512302_1038850589654239_6239925236075482813_n.jpg?_nc_cat=110&amp;_nc_oc=AQkfsWhqOWxWJTKod_cPGS5zVynS2zm_fprFLMSPAdZBs3LwLofOcBrxTE3T97NzqsY&amp;_nc_ht=scontent.xx&amp;oh=8f30cb2b41cd79925a36be6f46b82937&amp;oe=5DABB283</v>
      </c>
      <c r="AI30" t="s">
        <v>204</v>
      </c>
    </row>
    <row r="31" spans="1:35" customHeight="1" ht="57">
      <c r="A31" t="s">
        <v>250</v>
      </c>
      <c r="B31"/>
      <c r="C31" t="s">
        <v>201</v>
      </c>
      <c r="D31" t="s">
        <v>202</v>
      </c>
      <c r="E31" t="s">
        <v>251</v>
      </c>
      <c r="F31">
        <v>18</v>
      </c>
      <c r="G31">
        <v>18</v>
      </c>
      <c r="H31">
        <v>0</v>
      </c>
      <c r="I31">
        <v>0</v>
      </c>
      <c r="J31">
        <v>0</v>
      </c>
      <c r="K31">
        <v>0</v>
      </c>
      <c r="L31">
        <v>1</v>
      </c>
      <c r="M31">
        <v>316</v>
      </c>
      <c r="N31">
        <v>316</v>
      </c>
      <c r="O31">
        <v>0</v>
      </c>
      <c r="P31">
        <v>273</v>
      </c>
      <c r="Q31">
        <v>273</v>
      </c>
      <c r="R31">
        <v>0</v>
      </c>
      <c r="S31" s="5" t="s">
        <v>204</v>
      </c>
      <c r="T31" s="5">
        <v>0.09989023051591657</v>
      </c>
      <c r="U31" s="5">
        <v>0.09989023051591657</v>
      </c>
      <c r="V31" s="5">
        <v>0</v>
      </c>
      <c r="W31" s="5">
        <v>0.006952067325283571</v>
      </c>
      <c r="X31" s="5">
        <v>0.006952067325283571</v>
      </c>
      <c r="Y31" s="5">
        <v>0</v>
      </c>
      <c r="Z31" s="5">
        <v>0.0695970695970696</v>
      </c>
      <c r="AA31" s="5">
        <v>0.0695970695970696</v>
      </c>
      <c r="AB31" s="5">
        <v>0</v>
      </c>
      <c r="AC31" s="5">
        <v>0.006586169045005489</v>
      </c>
      <c r="AD31">
        <v>0</v>
      </c>
      <c r="AE31">
        <v>21</v>
      </c>
      <c r="AF31"/>
      <c r="AG31" t="str">
        <f>HYPERLINK("https://www.instagram.com/p/BwAdJXblAy6/","https://www.instagram.com/p/BwAdJXblAy6/")</f>
        <v>https://www.instagram.com/p/BwAdJXblAy6/</v>
      </c>
      <c r="AH31" t="str">
        <f>HYPERLINK("https://scontent.xx.fbcdn.net/v/t51.2885-15/56508848_2495606270472221_2400485244466031782_n.jpg?_nc_cat=105&amp;_nc_oc=AQlRAk3UYAI08t3YMdOVtCJMfLTU3r6KHONv-4Mg12HgJrxTy3m_kiqzYwqMZLeP644&amp;_nc_ht=scontent.xx&amp;oh=8ae2d15ad6e8a7b3e308302d4494aaa9&amp;oe=5DBEB89F","https://scontent.xx.fbcdn.net/v/t51.2885-15/56508848_2495606270472221_2400485244466031782_n.jpg?_nc_cat=105&amp;_nc_oc=AQlRAk3UYAI08t3YMdOVtCJMfLTU3r6KHONv-4Mg12HgJrxTy3m_kiqzYwqMZLeP644&amp;_nc_ht=scontent.xx&amp;oh=8ae2d15ad6e8a7b3e308302d4494aaa9&amp;oe=5DBEB89F")</f>
        <v>https://scontent.xx.fbcdn.net/v/t51.2885-15/56508848_2495606270472221_2400485244466031782_n.jpg?_nc_cat=105&amp;_nc_oc=AQlRAk3UYAI08t3YMdOVtCJMfLTU3r6KHONv-4Mg12HgJrxTy3m_kiqzYwqMZLeP644&amp;_nc_ht=scontent.xx&amp;oh=8ae2d15ad6e8a7b3e308302d4494aaa9&amp;oe=5DBEB89F</v>
      </c>
      <c r="AI31" t="s">
        <v>204</v>
      </c>
    </row>
    <row r="32" spans="1:35" customHeight="1" ht="57">
      <c r="A32" t="s">
        <v>252</v>
      </c>
      <c r="B32"/>
      <c r="C32" t="s">
        <v>201</v>
      </c>
      <c r="D32" t="s">
        <v>202</v>
      </c>
      <c r="E32" t="s">
        <v>253</v>
      </c>
      <c r="F32">
        <v>19</v>
      </c>
      <c r="G32">
        <v>19</v>
      </c>
      <c r="H32">
        <v>0</v>
      </c>
      <c r="I32">
        <v>3</v>
      </c>
      <c r="J32">
        <v>3</v>
      </c>
      <c r="K32">
        <v>0</v>
      </c>
      <c r="L32">
        <v>1</v>
      </c>
      <c r="M32">
        <v>368</v>
      </c>
      <c r="N32">
        <v>368</v>
      </c>
      <c r="O32">
        <v>0</v>
      </c>
      <c r="P32">
        <v>303</v>
      </c>
      <c r="Q32">
        <v>303</v>
      </c>
      <c r="R32">
        <v>0</v>
      </c>
      <c r="S32" s="5" t="s">
        <v>204</v>
      </c>
      <c r="T32" s="5">
        <v>0.1103021477975974</v>
      </c>
      <c r="U32" s="5">
        <v>0.1103021477975974</v>
      </c>
      <c r="V32" s="5">
        <v>0</v>
      </c>
      <c r="W32" s="5">
        <v>0.008372770294867127</v>
      </c>
      <c r="X32" s="5">
        <v>0.008372770294867127</v>
      </c>
      <c r="Y32" s="5">
        <v>0</v>
      </c>
      <c r="Z32" s="5">
        <v>0.07590759075907591</v>
      </c>
      <c r="AA32" s="5">
        <v>0.07590759075907591</v>
      </c>
      <c r="AB32" s="5">
        <v>0</v>
      </c>
      <c r="AC32" s="5">
        <v>0.00691663633054241</v>
      </c>
      <c r="AD32">
        <v>0.001092100473243538</v>
      </c>
      <c r="AE32">
        <v>20</v>
      </c>
      <c r="AF32"/>
      <c r="AG32" t="str">
        <f>HYPERLINK("https://www.instagram.com/p/BwCogvSlQAU/","https://www.instagram.com/p/BwCogvSlQAU/")</f>
        <v>https://www.instagram.com/p/BwCogvSlQAU/</v>
      </c>
      <c r="AH32" t="str">
        <f>HYPERLINK("https://scontent.xx.fbcdn.net/v/t51.2885-15/54800671_317269852225507_6270149996372479711_n.jpg?_nc_cat=107&amp;_nc_oc=AQnOZflEp7kTu58JnlrNLb9k_Dhhn_nikstwgfs1RiV6y-woqjGdwh7PV4l5g2UOCGc&amp;_nc_ht=scontent.xx&amp;oh=c4d2440f0798f7cc8261f3059dd42b5d&amp;oe=5DB72CF1","https://scontent.xx.fbcdn.net/v/t51.2885-15/54800671_317269852225507_6270149996372479711_n.jpg?_nc_cat=107&amp;_nc_oc=AQnOZflEp7kTu58JnlrNLb9k_Dhhn_nikstwgfs1RiV6y-woqjGdwh7PV4l5g2UOCGc&amp;_nc_ht=scontent.xx&amp;oh=c4d2440f0798f7cc8261f3059dd42b5d&amp;oe=5DB72CF1")</f>
        <v>https://scontent.xx.fbcdn.net/v/t51.2885-15/54800671_317269852225507_6270149996372479711_n.jpg?_nc_cat=107&amp;_nc_oc=AQnOZflEp7kTu58JnlrNLb9k_Dhhn_nikstwgfs1RiV6y-woqjGdwh7PV4l5g2UOCGc&amp;_nc_ht=scontent.xx&amp;oh=c4d2440f0798f7cc8261f3059dd42b5d&amp;oe=5DB72CF1</v>
      </c>
      <c r="AI32" t="s">
        <v>204</v>
      </c>
    </row>
    <row r="33" spans="1:35" customHeight="1" ht="57">
      <c r="A33" t="s">
        <v>254</v>
      </c>
      <c r="B33"/>
      <c r="C33" t="s">
        <v>201</v>
      </c>
      <c r="D33" t="s">
        <v>202</v>
      </c>
      <c r="E33" t="s">
        <v>253</v>
      </c>
      <c r="F33">
        <v>24</v>
      </c>
      <c r="G33">
        <v>24</v>
      </c>
      <c r="H33">
        <v>0</v>
      </c>
      <c r="I33">
        <v>2</v>
      </c>
      <c r="J33">
        <v>2</v>
      </c>
      <c r="K33">
        <v>0</v>
      </c>
      <c r="L33">
        <v>1</v>
      </c>
      <c r="M33">
        <v>454</v>
      </c>
      <c r="N33">
        <v>454</v>
      </c>
      <c r="O33">
        <v>0</v>
      </c>
      <c r="P33">
        <v>369</v>
      </c>
      <c r="Q33">
        <v>369</v>
      </c>
      <c r="R33">
        <v>0</v>
      </c>
      <c r="S33" s="5" t="s">
        <v>204</v>
      </c>
      <c r="T33" s="5">
        <v>0.1343283582089552</v>
      </c>
      <c r="U33" s="5">
        <v>0.1343283582089552</v>
      </c>
      <c r="V33" s="5">
        <v>0</v>
      </c>
      <c r="W33" s="5">
        <v>0.009828904259191846</v>
      </c>
      <c r="X33" s="5">
        <v>0.009828904259191846</v>
      </c>
      <c r="Y33" s="5">
        <v>0</v>
      </c>
      <c r="Z33" s="5">
        <v>0.07317073170731708</v>
      </c>
      <c r="AA33" s="5">
        <v>0.07317073170731708</v>
      </c>
      <c r="AB33" s="5">
        <v>0</v>
      </c>
      <c r="AC33" s="5">
        <v>0.008736803785948308</v>
      </c>
      <c r="AD33">
        <v>0.0007280669821623589</v>
      </c>
      <c r="AE33">
        <v>20</v>
      </c>
      <c r="AF33"/>
      <c r="AG33" t="str">
        <f>HYPERLINK("https://www.instagram.com/p/BwCoibBljMs/","https://www.instagram.com/p/BwCoibBljMs/")</f>
        <v>https://www.instagram.com/p/BwCoibBljMs/</v>
      </c>
      <c r="AH33" t="str">
        <f>HYPERLINK("https://scontent.xx.fbcdn.net/v/t51.2885-15/54731758_165607434378565_3454338233730733571_n.jpg?_nc_cat=105&amp;_nc_oc=AQlsE2Jua1hm-KTy1Oz_YQlSsoYlx5DxFWrvOKjWEAP6AEfSECNX_MxjinTHntRfkQk&amp;_nc_ht=scontent.xx&amp;oh=09e16435ee074c73d0d039125e2b98a7&amp;oe=5DAFA8FE","https://scontent.xx.fbcdn.net/v/t51.2885-15/54731758_165607434378565_3454338233730733571_n.jpg?_nc_cat=105&amp;_nc_oc=AQlsE2Jua1hm-KTy1Oz_YQlSsoYlx5DxFWrvOKjWEAP6AEfSECNX_MxjinTHntRfkQk&amp;_nc_ht=scontent.xx&amp;oh=09e16435ee074c73d0d039125e2b98a7&amp;oe=5DAFA8FE")</f>
        <v>https://scontent.xx.fbcdn.net/v/t51.2885-15/54731758_165607434378565_3454338233730733571_n.jpg?_nc_cat=105&amp;_nc_oc=AQlsE2Jua1hm-KTy1Oz_YQlSsoYlx5DxFWrvOKjWEAP6AEfSECNX_MxjinTHntRfkQk&amp;_nc_ht=scontent.xx&amp;oh=09e16435ee074c73d0d039125e2b98a7&amp;oe=5DAFA8FE</v>
      </c>
      <c r="AI33" t="s">
        <v>204</v>
      </c>
    </row>
    <row r="34" spans="1:35" customHeight="1" ht="57">
      <c r="A34" t="s">
        <v>255</v>
      </c>
      <c r="B34"/>
      <c r="C34" t="s">
        <v>201</v>
      </c>
      <c r="D34" t="s">
        <v>202</v>
      </c>
      <c r="E34" t="s">
        <v>256</v>
      </c>
      <c r="F34">
        <v>21</v>
      </c>
      <c r="G34">
        <v>21</v>
      </c>
      <c r="H34">
        <v>0</v>
      </c>
      <c r="I34">
        <v>3</v>
      </c>
      <c r="J34">
        <v>3</v>
      </c>
      <c r="K34">
        <v>0</v>
      </c>
      <c r="L34">
        <v>1</v>
      </c>
      <c r="M34">
        <v>325</v>
      </c>
      <c r="N34">
        <v>325</v>
      </c>
      <c r="O34">
        <v>0</v>
      </c>
      <c r="P34">
        <v>248</v>
      </c>
      <c r="Q34">
        <v>248</v>
      </c>
      <c r="R34">
        <v>0</v>
      </c>
      <c r="S34" s="5" t="s">
        <v>204</v>
      </c>
      <c r="T34" s="5">
        <v>0.09028030578813251</v>
      </c>
      <c r="U34" s="5">
        <v>0.09028030578813251</v>
      </c>
      <c r="V34" s="5">
        <v>0</v>
      </c>
      <c r="W34" s="5">
        <v>0.009100837277029487</v>
      </c>
      <c r="X34" s="5">
        <v>0.009100837277029487</v>
      </c>
      <c r="Y34" s="5">
        <v>0</v>
      </c>
      <c r="Z34" s="5">
        <v>0.1008064516129032</v>
      </c>
      <c r="AA34" s="5">
        <v>0.1008064516129032</v>
      </c>
      <c r="AB34" s="5">
        <v>0</v>
      </c>
      <c r="AC34" s="5">
        <v>0.007644703312704769</v>
      </c>
      <c r="AD34">
        <v>0.001092100473243538</v>
      </c>
      <c r="AE34">
        <v>21</v>
      </c>
      <c r="AF34"/>
      <c r="AG34" t="str">
        <f>HYPERLINK("https://www.instagram.com/p/BwColiNlx_i/","https://www.instagram.com/p/BwColiNlx_i/")</f>
        <v>https://www.instagram.com/p/BwColiNlx_i/</v>
      </c>
      <c r="AH34" t="str">
        <f>HYPERLINK("https://scontent.xx.fbcdn.net/v/t51.2885-15/54511186_2271378432919130_5240861874979012937_n.jpg?_nc_cat=108&amp;_nc_oc=AQkyYurs-DR6AkLGFxQ6Nia7GKRsd0BsIlWogGQlOcwYiBL_u1EXaZ1Kbc8t5xdTvjg&amp;_nc_ht=scontent.xx&amp;oh=f7dbcb5743565b7f452c0d663cac463e&amp;oe=5D823FD4","https://scontent.xx.fbcdn.net/v/t51.2885-15/54511186_2271378432919130_5240861874979012937_n.jpg?_nc_cat=108&amp;_nc_oc=AQkyYurs-DR6AkLGFxQ6Nia7GKRsd0BsIlWogGQlOcwYiBL_u1EXaZ1Kbc8t5xdTvjg&amp;_nc_ht=scontent.xx&amp;oh=f7dbcb5743565b7f452c0d663cac463e&amp;oe=5D823FD4")</f>
        <v>https://scontent.xx.fbcdn.net/v/t51.2885-15/54511186_2271378432919130_5240861874979012937_n.jpg?_nc_cat=108&amp;_nc_oc=AQkyYurs-DR6AkLGFxQ6Nia7GKRsd0BsIlWogGQlOcwYiBL_u1EXaZ1Kbc8t5xdTvjg&amp;_nc_ht=scontent.xx&amp;oh=f7dbcb5743565b7f452c0d663cac463e&amp;oe=5D823FD4</v>
      </c>
      <c r="AI34" t="s">
        <v>204</v>
      </c>
    </row>
    <row r="35" spans="1:35" customHeight="1" ht="57">
      <c r="A35" t="s">
        <v>257</v>
      </c>
      <c r="B35"/>
      <c r="C35" t="s">
        <v>201</v>
      </c>
      <c r="D35" t="s">
        <v>202</v>
      </c>
      <c r="E35" t="s">
        <v>258</v>
      </c>
      <c r="F35">
        <v>34</v>
      </c>
      <c r="G35">
        <v>34</v>
      </c>
      <c r="H35">
        <v>0</v>
      </c>
      <c r="I35">
        <v>1</v>
      </c>
      <c r="J35">
        <v>1</v>
      </c>
      <c r="K35">
        <v>0</v>
      </c>
      <c r="L35">
        <v>0</v>
      </c>
      <c r="M35">
        <v>421</v>
      </c>
      <c r="N35">
        <v>421</v>
      </c>
      <c r="O35">
        <v>0</v>
      </c>
      <c r="P35">
        <v>331</v>
      </c>
      <c r="Q35">
        <v>331</v>
      </c>
      <c r="R35">
        <v>0</v>
      </c>
      <c r="S35" s="5" t="s">
        <v>204</v>
      </c>
      <c r="T35" s="5">
        <v>0.1199275362318841</v>
      </c>
      <c r="U35" s="5">
        <v>0.1199275362318841</v>
      </c>
      <c r="V35" s="5">
        <v>0</v>
      </c>
      <c r="W35" s="5">
        <v>0.01268115942028986</v>
      </c>
      <c r="X35" s="5">
        <v>0.01268115942028986</v>
      </c>
      <c r="Y35" s="5">
        <v>0</v>
      </c>
      <c r="Z35" s="5">
        <v>0.1057401812688822</v>
      </c>
      <c r="AA35" s="5">
        <v>0.1057401812688822</v>
      </c>
      <c r="AB35" s="5">
        <v>0</v>
      </c>
      <c r="AC35" s="5">
        <v>0.01231884057971014</v>
      </c>
      <c r="AD35">
        <v>0.0003623188405797102</v>
      </c>
      <c r="AE35">
        <v>18</v>
      </c>
      <c r="AF35"/>
      <c r="AG35" t="str">
        <f>HYPERLINK("https://www.instagram.com/p/BwSmSqEHU8N/","https://www.instagram.com/p/BwSmSqEHU8N/")</f>
        <v>https://www.instagram.com/p/BwSmSqEHU8N/</v>
      </c>
      <c r="AH35" t="str">
        <f>HYPERLINK("https://scontent.xx.fbcdn.net/v/t51.2885-15/56382773_2514175141940501_7833222483052760931_n.jpg?_nc_cat=102&amp;_nc_oc=AQlRrvXTGoER-3MB_yLleE48FWenbfnINtI7Gx58zsUR3mg2anDsLIuazQSu0lEEO40&amp;_nc_ht=scontent.xx&amp;oh=d1c103114281a9b9c167cba21066a636&amp;oe=5DC0CDF3","https://scontent.xx.fbcdn.net/v/t51.2885-15/56382773_2514175141940501_7833222483052760931_n.jpg?_nc_cat=102&amp;_nc_oc=AQlRrvXTGoER-3MB_yLleE48FWenbfnINtI7Gx58zsUR3mg2anDsLIuazQSu0lEEO40&amp;_nc_ht=scontent.xx&amp;oh=d1c103114281a9b9c167cba21066a636&amp;oe=5DC0CDF3")</f>
        <v>https://scontent.xx.fbcdn.net/v/t51.2885-15/56382773_2514175141940501_7833222483052760931_n.jpg?_nc_cat=102&amp;_nc_oc=AQlRrvXTGoER-3MB_yLleE48FWenbfnINtI7Gx58zsUR3mg2anDsLIuazQSu0lEEO40&amp;_nc_ht=scontent.xx&amp;oh=d1c103114281a9b9c167cba21066a636&amp;oe=5DC0CDF3</v>
      </c>
      <c r="AI35" t="s">
        <v>204</v>
      </c>
    </row>
    <row r="36" spans="1:35" customHeight="1" ht="57">
      <c r="A36" t="s">
        <v>259</v>
      </c>
      <c r="B36"/>
      <c r="C36" t="s">
        <v>209</v>
      </c>
      <c r="D36" t="s">
        <v>202</v>
      </c>
      <c r="E36" t="s">
        <v>260</v>
      </c>
      <c r="F36">
        <v>24</v>
      </c>
      <c r="G36">
        <v>24</v>
      </c>
      <c r="H36">
        <v>0</v>
      </c>
      <c r="I36">
        <v>1</v>
      </c>
      <c r="J36">
        <v>1</v>
      </c>
      <c r="K36">
        <v>0</v>
      </c>
      <c r="L36">
        <v>1</v>
      </c>
      <c r="M36">
        <v>497</v>
      </c>
      <c r="N36">
        <v>497</v>
      </c>
      <c r="O36">
        <v>0</v>
      </c>
      <c r="P36">
        <v>359</v>
      </c>
      <c r="Q36">
        <v>359</v>
      </c>
      <c r="R36">
        <v>0</v>
      </c>
      <c r="S36" s="5">
        <v>95</v>
      </c>
      <c r="T36" s="5">
        <v>0.1298842257597685</v>
      </c>
      <c r="U36" s="5">
        <v>0.1298842257597685</v>
      </c>
      <c r="V36" s="5">
        <v>0</v>
      </c>
      <c r="W36" s="5">
        <v>0.009406657018813314</v>
      </c>
      <c r="X36" s="5">
        <v>0.009406657018813314</v>
      </c>
      <c r="Y36" s="5">
        <v>0</v>
      </c>
      <c r="Z36" s="5">
        <v>0.07242339832869081</v>
      </c>
      <c r="AA36" s="5">
        <v>0.07242339832869081</v>
      </c>
      <c r="AB36" s="5">
        <v>0</v>
      </c>
      <c r="AC36" s="5">
        <v>0.008683068017366135</v>
      </c>
      <c r="AD36">
        <v>0.000361794500723589</v>
      </c>
      <c r="AE36">
        <v>20</v>
      </c>
      <c r="AF36"/>
      <c r="AG36" t="str">
        <f>HYPERLINK("https://www.instagram.com/p/BwUpxSpHgCq/","https://www.instagram.com/p/BwUpxSpHgCq/")</f>
        <v>https://www.instagram.com/p/BwUpxSpHgCq/</v>
      </c>
      <c r="AH36" t="str">
        <f>HYPERLINK("https://scontent.xx.fbcdn.net/v/t51.2885-15/56532483_2287941404755208_7688203288976367962_n.jpg?_nc_cat=108&amp;_nc_oc=AQk71GYrGf-Xw5ii4Z8LHnw_gYafJw_QykDPAnx0sXoDxyeB1UPUvwoKhJIqVXTvoFM&amp;_nc_ht=scontent.xx&amp;oh=bd301ea83be95c02f8ace4fd28dc416d&amp;oe=5D7C67B7","https://scontent.xx.fbcdn.net/v/t51.2885-15/56532483_2287941404755208_7688203288976367962_n.jpg?_nc_cat=108&amp;_nc_oc=AQk71GYrGf-Xw5ii4Z8LHnw_gYafJw_QykDPAnx0sXoDxyeB1UPUvwoKhJIqVXTvoFM&amp;_nc_ht=scontent.xx&amp;oh=bd301ea83be95c02f8ace4fd28dc416d&amp;oe=5D7C67B7")</f>
        <v>https://scontent.xx.fbcdn.net/v/t51.2885-15/56532483_2287941404755208_7688203288976367962_n.jpg?_nc_cat=108&amp;_nc_oc=AQk71GYrGf-Xw5ii4Z8LHnw_gYafJw_QykDPAnx0sXoDxyeB1UPUvwoKhJIqVXTvoFM&amp;_nc_ht=scontent.xx&amp;oh=bd301ea83be95c02f8ace4fd28dc416d&amp;oe=5D7C67B7</v>
      </c>
      <c r="AI36" t="s">
        <v>204</v>
      </c>
    </row>
    <row r="37" spans="1:35" customHeight="1" ht="57">
      <c r="A37" t="s">
        <v>261</v>
      </c>
      <c r="B37"/>
      <c r="C37" t="s">
        <v>201</v>
      </c>
      <c r="D37" t="s">
        <v>202</v>
      </c>
      <c r="E37" t="s">
        <v>262</v>
      </c>
      <c r="F37">
        <v>21</v>
      </c>
      <c r="G37">
        <v>21</v>
      </c>
      <c r="H37">
        <v>0</v>
      </c>
      <c r="I37">
        <v>2</v>
      </c>
      <c r="J37">
        <v>2</v>
      </c>
      <c r="K37">
        <v>0</v>
      </c>
      <c r="L37">
        <v>1</v>
      </c>
      <c r="M37">
        <v>361</v>
      </c>
      <c r="N37">
        <v>361</v>
      </c>
      <c r="O37">
        <v>0</v>
      </c>
      <c r="P37">
        <v>270</v>
      </c>
      <c r="Q37">
        <v>270</v>
      </c>
      <c r="R37">
        <v>0</v>
      </c>
      <c r="S37" s="5" t="s">
        <v>204</v>
      </c>
      <c r="T37" s="5">
        <v>0.09757860498735091</v>
      </c>
      <c r="U37" s="5">
        <v>0.09757860498735091</v>
      </c>
      <c r="V37" s="5">
        <v>0</v>
      </c>
      <c r="W37" s="5">
        <v>0.008673653776653415</v>
      </c>
      <c r="X37" s="5">
        <v>0.008673653776653415</v>
      </c>
      <c r="Y37" s="5">
        <v>0</v>
      </c>
      <c r="Z37" s="5">
        <v>0.08888888888888889</v>
      </c>
      <c r="AA37" s="5">
        <v>0.08888888888888889</v>
      </c>
      <c r="AB37" s="5">
        <v>0</v>
      </c>
      <c r="AC37" s="5">
        <v>0.007589447054571739</v>
      </c>
      <c r="AD37">
        <v>0.0007228044813877846</v>
      </c>
      <c r="AE37">
        <v>17</v>
      </c>
      <c r="AF37"/>
      <c r="AG37" t="str">
        <f>HYPERLINK("https://www.instagram.com/p/BwXtU5VHI25/","https://www.instagram.com/p/BwXtU5VHI25/")</f>
        <v>https://www.instagram.com/p/BwXtU5VHI25/</v>
      </c>
      <c r="AH37" t="str">
        <f>HYPERLINK("https://scontent.xx.fbcdn.net/v/t51.2885-15/56215372_340124496708324_7805537934382665930_n.jpg?_nc_cat=110&amp;_nc_oc=AQl7CKd7N4qZVK2KAYF-YXDZGf75xIp5Ci-Y13CQYiVJIIyVThFkeYzporUsQOfMM64&amp;_nc_ht=scontent.xx&amp;oh=1c44e827d98cd9e302851aef569cef6e&amp;oe=5D7EDAB4","https://scontent.xx.fbcdn.net/v/t51.2885-15/56215372_340124496708324_7805537934382665930_n.jpg?_nc_cat=110&amp;_nc_oc=AQl7CKd7N4qZVK2KAYF-YXDZGf75xIp5Ci-Y13CQYiVJIIyVThFkeYzporUsQOfMM64&amp;_nc_ht=scontent.xx&amp;oh=1c44e827d98cd9e302851aef569cef6e&amp;oe=5D7EDAB4")</f>
        <v>https://scontent.xx.fbcdn.net/v/t51.2885-15/56215372_340124496708324_7805537934382665930_n.jpg?_nc_cat=110&amp;_nc_oc=AQl7CKd7N4qZVK2KAYF-YXDZGf75xIp5Ci-Y13CQYiVJIIyVThFkeYzporUsQOfMM64&amp;_nc_ht=scontent.xx&amp;oh=1c44e827d98cd9e302851aef569cef6e&amp;oe=5D7EDAB4</v>
      </c>
      <c r="AI37" t="s">
        <v>204</v>
      </c>
    </row>
    <row r="38" spans="1:35" customHeight="1" ht="57">
      <c r="A38" t="s">
        <v>263</v>
      </c>
      <c r="B38"/>
      <c r="C38" t="s">
        <v>201</v>
      </c>
      <c r="D38" t="s">
        <v>202</v>
      </c>
      <c r="E38" t="s">
        <v>264</v>
      </c>
      <c r="F38">
        <v>15</v>
      </c>
      <c r="G38">
        <v>15</v>
      </c>
      <c r="H38">
        <v>0</v>
      </c>
      <c r="I38">
        <v>1</v>
      </c>
      <c r="J38">
        <v>1</v>
      </c>
      <c r="K38">
        <v>0</v>
      </c>
      <c r="L38">
        <v>1</v>
      </c>
      <c r="M38">
        <v>283</v>
      </c>
      <c r="N38">
        <v>283</v>
      </c>
      <c r="O38">
        <v>0</v>
      </c>
      <c r="P38">
        <v>186</v>
      </c>
      <c r="Q38">
        <v>186</v>
      </c>
      <c r="R38">
        <v>0</v>
      </c>
      <c r="S38" s="5" t="s">
        <v>204</v>
      </c>
      <c r="T38" s="5">
        <v>0.0670028818443804</v>
      </c>
      <c r="U38" s="5">
        <v>0.0670028818443804</v>
      </c>
      <c r="V38" s="5">
        <v>0</v>
      </c>
      <c r="W38" s="5">
        <v>0.006123919308357349</v>
      </c>
      <c r="X38" s="5">
        <v>0.006123919308357349</v>
      </c>
      <c r="Y38" s="5">
        <v>0</v>
      </c>
      <c r="Z38" s="5">
        <v>0.09139784946236559</v>
      </c>
      <c r="AA38" s="5">
        <v>0.09139784946236559</v>
      </c>
      <c r="AB38" s="5">
        <v>0</v>
      </c>
      <c r="AC38" s="5">
        <v>0.005403458213256484</v>
      </c>
      <c r="AD38">
        <v>0.0003602305475504323</v>
      </c>
      <c r="AE38">
        <v>15</v>
      </c>
      <c r="AF38"/>
      <c r="AG38" t="str">
        <f>HYPERLINK("https://www.instagram.com/p/BwkoKr3HDSk/","https://www.instagram.com/p/BwkoKr3HDSk/")</f>
        <v>https://www.instagram.com/p/BwkoKr3HDSk/</v>
      </c>
      <c r="AH38" t="str">
        <f>HYPERLINK("https://scontent.xx.fbcdn.net/v/t51.2885-15/56529090_283385669237586_7399207127513049645_n.jpg?_nc_cat=108&amp;_nc_oc=AQmle7xw1ShUYK0ayEnTbx0E0cYZu0q-8mO4Sw2MtssUtHcSgxoVaMCvHt0k5XplZC0&amp;_nc_ht=scontent.xx&amp;oh=f201eb61fd2c1606bceccd8c5bfeab1c&amp;oe=5DBFDA10","https://scontent.xx.fbcdn.net/v/t51.2885-15/56529090_283385669237586_7399207127513049645_n.jpg?_nc_cat=108&amp;_nc_oc=AQmle7xw1ShUYK0ayEnTbx0E0cYZu0q-8mO4Sw2MtssUtHcSgxoVaMCvHt0k5XplZC0&amp;_nc_ht=scontent.xx&amp;oh=f201eb61fd2c1606bceccd8c5bfeab1c&amp;oe=5DBFDA10")</f>
        <v>https://scontent.xx.fbcdn.net/v/t51.2885-15/56529090_283385669237586_7399207127513049645_n.jpg?_nc_cat=108&amp;_nc_oc=AQmle7xw1ShUYK0ayEnTbx0E0cYZu0q-8mO4Sw2MtssUtHcSgxoVaMCvHt0k5XplZC0&amp;_nc_ht=scontent.xx&amp;oh=f201eb61fd2c1606bceccd8c5bfeab1c&amp;oe=5DBFDA10</v>
      </c>
      <c r="AI38" t="s">
        <v>204</v>
      </c>
    </row>
    <row r="39" spans="1:35" customHeight="1" ht="57">
      <c r="A39" t="s">
        <v>265</v>
      </c>
      <c r="B39"/>
      <c r="C39" t="s">
        <v>209</v>
      </c>
      <c r="D39" t="s">
        <v>202</v>
      </c>
      <c r="E39" t="s">
        <v>266</v>
      </c>
      <c r="F39">
        <v>19</v>
      </c>
      <c r="G39">
        <v>19</v>
      </c>
      <c r="H39">
        <v>0</v>
      </c>
      <c r="I39">
        <v>2</v>
      </c>
      <c r="J39">
        <v>2</v>
      </c>
      <c r="K39">
        <v>0</v>
      </c>
      <c r="L39">
        <v>2</v>
      </c>
      <c r="M39">
        <v>283</v>
      </c>
      <c r="N39">
        <v>283</v>
      </c>
      <c r="O39">
        <v>0</v>
      </c>
      <c r="P39">
        <v>205</v>
      </c>
      <c r="Q39">
        <v>205</v>
      </c>
      <c r="R39">
        <v>0</v>
      </c>
      <c r="S39" s="5">
        <v>66</v>
      </c>
      <c r="T39" s="5">
        <v>0.07384726224783862</v>
      </c>
      <c r="U39" s="5">
        <v>0.07384726224783862</v>
      </c>
      <c r="V39" s="5">
        <v>0</v>
      </c>
      <c r="W39" s="5">
        <v>0.008285302593659942</v>
      </c>
      <c r="X39" s="5">
        <v>0.008285302593659942</v>
      </c>
      <c r="Y39" s="5">
        <v>0</v>
      </c>
      <c r="Z39" s="5">
        <v>0.1121951219512195</v>
      </c>
      <c r="AA39" s="5">
        <v>0.1121951219512195</v>
      </c>
      <c r="AB39" s="5">
        <v>0</v>
      </c>
      <c r="AC39" s="5">
        <v>0.006844380403458214</v>
      </c>
      <c r="AD39">
        <v>0.0007204610951008646</v>
      </c>
      <c r="AE39">
        <v>19</v>
      </c>
      <c r="AF39"/>
      <c r="AG39" t="str">
        <f>HYPERLINK("https://www.instagram.com/p/BwmliDuHVVM/","https://www.instagram.com/p/BwmliDuHVVM/")</f>
        <v>https://www.instagram.com/p/BwmliDuHVVM/</v>
      </c>
      <c r="AH39" t="str">
        <f>HYPERLINK("https://scontent.xx.fbcdn.net/v/t51.2885-15/58453620_176684269992057_6161667618320970189_n.jpg?_nc_cat=100&amp;_nc_oc=AQm0ub_idakU1GUc7dFBR_IctKR0Jg36QkbZvTAD9U6_C4pb9b4QEDmTtv1mp53wXEc&amp;_nc_ht=scontent.xx&amp;oh=a491181ed34cf7a0fd4517db523524fc&amp;oe=5D7E2BD7","https://scontent.xx.fbcdn.net/v/t51.2885-15/58453620_176684269992057_6161667618320970189_n.jpg?_nc_cat=100&amp;_nc_oc=AQm0ub_idakU1GUc7dFBR_IctKR0Jg36QkbZvTAD9U6_C4pb9b4QEDmTtv1mp53wXEc&amp;_nc_ht=scontent.xx&amp;oh=a491181ed34cf7a0fd4517db523524fc&amp;oe=5D7E2BD7")</f>
        <v>https://scontent.xx.fbcdn.net/v/t51.2885-15/58453620_176684269992057_6161667618320970189_n.jpg?_nc_cat=100&amp;_nc_oc=AQm0ub_idakU1GUc7dFBR_IctKR0Jg36QkbZvTAD9U6_C4pb9b4QEDmTtv1mp53wXEc&amp;_nc_ht=scontent.xx&amp;oh=a491181ed34cf7a0fd4517db523524fc&amp;oe=5D7E2BD7</v>
      </c>
      <c r="AI39" t="s">
        <v>204</v>
      </c>
    </row>
    <row r="40" spans="1:35" customHeight="1" ht="57">
      <c r="A40" t="s">
        <v>267</v>
      </c>
      <c r="B40"/>
      <c r="C40" t="s">
        <v>268</v>
      </c>
      <c r="D40" t="s">
        <v>202</v>
      </c>
      <c r="E40" t="s">
        <v>269</v>
      </c>
      <c r="F40">
        <v>15</v>
      </c>
      <c r="G40">
        <v>15</v>
      </c>
      <c r="H40">
        <v>0</v>
      </c>
      <c r="I40">
        <v>3</v>
      </c>
      <c r="J40">
        <v>3</v>
      </c>
      <c r="K40">
        <v>0</v>
      </c>
      <c r="L40">
        <v>2</v>
      </c>
      <c r="M40">
        <v>460</v>
      </c>
      <c r="N40">
        <v>460</v>
      </c>
      <c r="O40">
        <v>0</v>
      </c>
      <c r="P40">
        <v>250</v>
      </c>
      <c r="Q40">
        <v>250</v>
      </c>
      <c r="R40">
        <v>0</v>
      </c>
      <c r="S40" s="5" t="s">
        <v>204</v>
      </c>
      <c r="T40" s="5">
        <v>0.09002520705797623</v>
      </c>
      <c r="U40" s="5">
        <v>0.09002520705797623</v>
      </c>
      <c r="V40" s="5">
        <v>0</v>
      </c>
      <c r="W40" s="5">
        <v>0.007202016564638099</v>
      </c>
      <c r="X40" s="5">
        <v>0.007202016564638099</v>
      </c>
      <c r="Y40" s="5">
        <v>0</v>
      </c>
      <c r="Z40" s="5">
        <v>0.08</v>
      </c>
      <c r="AA40" s="5">
        <v>0.08</v>
      </c>
      <c r="AB40" s="5">
        <v>0</v>
      </c>
      <c r="AC40" s="5">
        <v>0.005401512423478574</v>
      </c>
      <c r="AD40">
        <v>0.001080302484695715</v>
      </c>
      <c r="AE40">
        <v>15</v>
      </c>
      <c r="AF40"/>
      <c r="AG40" t="str">
        <f>HYPERLINK("https://www.instagram.com/p/BwptgiMHMct/","https://www.instagram.com/p/BwptgiMHMct/")</f>
        <v>https://www.instagram.com/p/BwptgiMHMct/</v>
      </c>
      <c r="AH40" t="str">
        <f>HYPERLINK("https://scontent.xx.fbcdn.net/v/t51.2885-15/58630009_680810249038669_2141226898256421194_n.jpg?_nc_cat=110&amp;_nc_oc=AQmAk3cUiNmbAgZBCNXrgok8wYqYSTMeD92ENhmNaAPzT48ED_e65taK7lt_uX691-8&amp;_nc_ht=scontent.xx&amp;oh=550f8c5c14f107156a71effc3c0593fe&amp;oe=5DAD2B02","https://scontent.xx.fbcdn.net/v/t51.2885-15/58630009_680810249038669_2141226898256421194_n.jpg?_nc_cat=110&amp;_nc_oc=AQmAk3cUiNmbAgZBCNXrgok8wYqYSTMeD92ENhmNaAPzT48ED_e65taK7lt_uX691-8&amp;_nc_ht=scontent.xx&amp;oh=550f8c5c14f107156a71effc3c0593fe&amp;oe=5DAD2B02")</f>
        <v>https://scontent.xx.fbcdn.net/v/t51.2885-15/58630009_680810249038669_2141226898256421194_n.jpg?_nc_cat=110&amp;_nc_oc=AQmAk3cUiNmbAgZBCNXrgok8wYqYSTMeD92ENhmNaAPzT48ED_e65taK7lt_uX691-8&amp;_nc_ht=scontent.xx&amp;oh=550f8c5c14f107156a71effc3c0593fe&amp;oe=5DAD2B02</v>
      </c>
      <c r="AI40" t="s">
        <v>204</v>
      </c>
    </row>
    <row r="41" spans="1:35" customHeight="1" ht="57">
      <c r="A41" t="s">
        <v>270</v>
      </c>
      <c r="B41"/>
      <c r="C41" t="s">
        <v>201</v>
      </c>
      <c r="D41" t="s">
        <v>202</v>
      </c>
      <c r="E41" t="s">
        <v>271</v>
      </c>
      <c r="F41">
        <v>10</v>
      </c>
      <c r="G41">
        <v>10</v>
      </c>
      <c r="H41">
        <v>0</v>
      </c>
      <c r="I41">
        <v>0</v>
      </c>
      <c r="J41">
        <v>0</v>
      </c>
      <c r="K41">
        <v>0</v>
      </c>
      <c r="L41">
        <v>1</v>
      </c>
      <c r="M41">
        <v>219</v>
      </c>
      <c r="N41">
        <v>219</v>
      </c>
      <c r="O41">
        <v>0</v>
      </c>
      <c r="P41">
        <v>167</v>
      </c>
      <c r="Q41">
        <v>167</v>
      </c>
      <c r="R41">
        <v>0</v>
      </c>
      <c r="S41" s="5" t="s">
        <v>204</v>
      </c>
      <c r="T41" s="5">
        <v>0.05974955277280859</v>
      </c>
      <c r="U41" s="5">
        <v>0.05974955277280859</v>
      </c>
      <c r="V41" s="5">
        <v>0</v>
      </c>
      <c r="W41" s="5">
        <v>0.003935599284436494</v>
      </c>
      <c r="X41" s="5">
        <v>0.003935599284436494</v>
      </c>
      <c r="Y41" s="5">
        <v>0</v>
      </c>
      <c r="Z41" s="5">
        <v>0.0658682634730539</v>
      </c>
      <c r="AA41" s="5">
        <v>0.0658682634730539</v>
      </c>
      <c r="AB41" s="5">
        <v>0</v>
      </c>
      <c r="AC41" s="5">
        <v>0.003577817531305904</v>
      </c>
      <c r="AD41">
        <v>0</v>
      </c>
      <c r="AE41">
        <v>15</v>
      </c>
      <c r="AF41"/>
      <c r="AG41" t="str">
        <f>HYPERLINK("https://www.instagram.com/p/BxQkIqMlUMZ/","https://www.instagram.com/p/BxQkIqMlUMZ/")</f>
        <v>https://www.instagram.com/p/BxQkIqMlUMZ/</v>
      </c>
      <c r="AH41" t="str">
        <f>HYPERLINK("https://scontent.xx.fbcdn.net/v/t51.2885-15/60181780_403234460267366_3926541539413872876_n.jpg?_nc_cat=100&amp;_nc_oc=AQn2cr45q9gjsHBcCNUiHi9E_2HjK9lJh0XwS-7nrbxdJIli2Q63mdNceO4uGKYFUuA&amp;_nc_ht=scontent.xx&amp;oh=d4c1d26fbaf8f981d3c119ae00282572&amp;oe=5DBB9A87","https://scontent.xx.fbcdn.net/v/t51.2885-15/60181780_403234460267366_3926541539413872876_n.jpg?_nc_cat=100&amp;_nc_oc=AQn2cr45q9gjsHBcCNUiHi9E_2HjK9lJh0XwS-7nrbxdJIli2Q63mdNceO4uGKYFUuA&amp;_nc_ht=scontent.xx&amp;oh=d4c1d26fbaf8f981d3c119ae00282572&amp;oe=5DBB9A87")</f>
        <v>https://scontent.xx.fbcdn.net/v/t51.2885-15/60181780_403234460267366_3926541539413872876_n.jpg?_nc_cat=100&amp;_nc_oc=AQn2cr45q9gjsHBcCNUiHi9E_2HjK9lJh0XwS-7nrbxdJIli2Q63mdNceO4uGKYFUuA&amp;_nc_ht=scontent.xx&amp;oh=d4c1d26fbaf8f981d3c119ae00282572&amp;oe=5DBB9A87</v>
      </c>
      <c r="AI41" t="s">
        <v>204</v>
      </c>
    </row>
    <row r="42" spans="1:35" customHeight="1" ht="57">
      <c r="A42" t="s">
        <v>272</v>
      </c>
      <c r="B42"/>
      <c r="C42" t="s">
        <v>201</v>
      </c>
      <c r="D42" t="s">
        <v>202</v>
      </c>
      <c r="E42" t="s">
        <v>271</v>
      </c>
      <c r="F42">
        <v>17</v>
      </c>
      <c r="G42">
        <v>17</v>
      </c>
      <c r="H42">
        <v>0</v>
      </c>
      <c r="I42">
        <v>0</v>
      </c>
      <c r="J42">
        <v>0</v>
      </c>
      <c r="K42">
        <v>0</v>
      </c>
      <c r="L42">
        <v>1</v>
      </c>
      <c r="M42">
        <v>382</v>
      </c>
      <c r="N42">
        <v>382</v>
      </c>
      <c r="O42">
        <v>0</v>
      </c>
      <c r="P42">
        <v>308</v>
      </c>
      <c r="Q42">
        <v>308</v>
      </c>
      <c r="R42">
        <v>0</v>
      </c>
      <c r="S42" s="5" t="s">
        <v>204</v>
      </c>
      <c r="T42" s="5">
        <v>0.1101967799642218</v>
      </c>
      <c r="U42" s="5">
        <v>0.1101967799642218</v>
      </c>
      <c r="V42" s="5">
        <v>0</v>
      </c>
      <c r="W42" s="5">
        <v>0.006440071556350626</v>
      </c>
      <c r="X42" s="5">
        <v>0.006440071556350626</v>
      </c>
      <c r="Y42" s="5">
        <v>0</v>
      </c>
      <c r="Z42" s="5">
        <v>0.05844155844155845</v>
      </c>
      <c r="AA42" s="5">
        <v>0.05844155844155845</v>
      </c>
      <c r="AB42" s="5">
        <v>0</v>
      </c>
      <c r="AC42" s="5">
        <v>0.006082289803220036</v>
      </c>
      <c r="AD42">
        <v>0</v>
      </c>
      <c r="AE42">
        <v>15</v>
      </c>
      <c r="AF42"/>
      <c r="AG42" t="str">
        <f>HYPERLINK("https://www.instagram.com/p/BxQkWSBlQxS/","https://www.instagram.com/p/BxQkWSBlQxS/")</f>
        <v>https://www.instagram.com/p/BxQkWSBlQxS/</v>
      </c>
      <c r="AH42" t="str">
        <f>HYPERLINK("https://scontent.xx.fbcdn.net/v/t51.2885-15/58411024_394567887937356_58001527762686570_n.jpg?_nc_cat=103&amp;_nc_oc=AQkfXZdidg-K0Nq9qXTx2JBuW_8-efKmmr5lE9rfnvj-L3DliOyJpePz__hnwvJpc6s&amp;_nc_ht=scontent.xx&amp;oh=e92c2939638fdcd549a3d63aa566f73c&amp;oe=5D794B3B","https://scontent.xx.fbcdn.net/v/t51.2885-15/58411024_394567887937356_58001527762686570_n.jpg?_nc_cat=103&amp;_nc_oc=AQkfXZdidg-K0Nq9qXTx2JBuW_8-efKmmr5lE9rfnvj-L3DliOyJpePz__hnwvJpc6s&amp;_nc_ht=scontent.xx&amp;oh=e92c2939638fdcd549a3d63aa566f73c&amp;oe=5D794B3B")</f>
        <v>https://scontent.xx.fbcdn.net/v/t51.2885-15/58411024_394567887937356_58001527762686570_n.jpg?_nc_cat=103&amp;_nc_oc=AQkfXZdidg-K0Nq9qXTx2JBuW_8-efKmmr5lE9rfnvj-L3DliOyJpePz__hnwvJpc6s&amp;_nc_ht=scontent.xx&amp;oh=e92c2939638fdcd549a3d63aa566f73c&amp;oe=5D794B3B</v>
      </c>
      <c r="AI42" t="s">
        <v>204</v>
      </c>
    </row>
    <row r="43" spans="1:35" customHeight="1" ht="57">
      <c r="A43" t="s">
        <v>273</v>
      </c>
      <c r="B43"/>
      <c r="C43" t="s">
        <v>201</v>
      </c>
      <c r="D43" t="s">
        <v>202</v>
      </c>
      <c r="E43" t="s">
        <v>271</v>
      </c>
      <c r="F43">
        <v>19</v>
      </c>
      <c r="G43">
        <v>19</v>
      </c>
      <c r="H43">
        <v>0</v>
      </c>
      <c r="I43">
        <v>0</v>
      </c>
      <c r="J43">
        <v>0</v>
      </c>
      <c r="K43">
        <v>0</v>
      </c>
      <c r="L43">
        <v>1</v>
      </c>
      <c r="M43">
        <v>413</v>
      </c>
      <c r="N43">
        <v>413</v>
      </c>
      <c r="O43">
        <v>0</v>
      </c>
      <c r="P43">
        <v>321</v>
      </c>
      <c r="Q43">
        <v>321</v>
      </c>
      <c r="R43">
        <v>0</v>
      </c>
      <c r="S43" s="5" t="s">
        <v>204</v>
      </c>
      <c r="T43" s="5">
        <v>0.1148479427549195</v>
      </c>
      <c r="U43" s="5">
        <v>0.1148479427549195</v>
      </c>
      <c r="V43" s="5">
        <v>0</v>
      </c>
      <c r="W43" s="5">
        <v>0.007155635062611807</v>
      </c>
      <c r="X43" s="5">
        <v>0.007155635062611807</v>
      </c>
      <c r="Y43" s="5">
        <v>0</v>
      </c>
      <c r="Z43" s="5">
        <v>0.06230529595015576</v>
      </c>
      <c r="AA43" s="5">
        <v>0.06230529595015576</v>
      </c>
      <c r="AB43" s="5">
        <v>0</v>
      </c>
      <c r="AC43" s="5">
        <v>0.006797853309481216</v>
      </c>
      <c r="AD43">
        <v>0</v>
      </c>
      <c r="AE43">
        <v>15</v>
      </c>
      <c r="AF43"/>
      <c r="AG43" t="str">
        <f>HYPERLINK("https://www.instagram.com/p/BxQkYZxlaZp/","https://www.instagram.com/p/BxQkYZxlaZp/")</f>
        <v>https://www.instagram.com/p/BxQkYZxlaZp/</v>
      </c>
      <c r="AH43" t="str">
        <f>HYPERLINK("https://scontent.xx.fbcdn.net/v/t51.2885-15/58409396_2095958017197664_7445582683302050676_n.jpg?_nc_cat=101&amp;_nc_oc=AQmV1TUKLNBuVEr0nm6QIzT6WJPnuGVLoNA-BTIWc3GtocJ5apjfDXuVqBeGJoxhZNE&amp;_nc_ht=scontent.xx&amp;oh=b44ee0b0aab5d60830184e8dfc75f4e6&amp;oe=5DB47D16","https://scontent.xx.fbcdn.net/v/t51.2885-15/58409396_2095958017197664_7445582683302050676_n.jpg?_nc_cat=101&amp;_nc_oc=AQmV1TUKLNBuVEr0nm6QIzT6WJPnuGVLoNA-BTIWc3GtocJ5apjfDXuVqBeGJoxhZNE&amp;_nc_ht=scontent.xx&amp;oh=b44ee0b0aab5d60830184e8dfc75f4e6&amp;oe=5DB47D16")</f>
        <v>https://scontent.xx.fbcdn.net/v/t51.2885-15/58409396_2095958017197664_7445582683302050676_n.jpg?_nc_cat=101&amp;_nc_oc=AQmV1TUKLNBuVEr0nm6QIzT6WJPnuGVLoNA-BTIWc3GtocJ5apjfDXuVqBeGJoxhZNE&amp;_nc_ht=scontent.xx&amp;oh=b44ee0b0aab5d60830184e8dfc75f4e6&amp;oe=5DB47D16</v>
      </c>
      <c r="AI43" t="s">
        <v>204</v>
      </c>
    </row>
    <row r="44" spans="1:35" customHeight="1" ht="57">
      <c r="A44" t="s">
        <v>274</v>
      </c>
      <c r="B44"/>
      <c r="C44" t="s">
        <v>201</v>
      </c>
      <c r="D44" t="s">
        <v>202</v>
      </c>
      <c r="E44" t="s">
        <v>275</v>
      </c>
      <c r="F44">
        <v>15</v>
      </c>
      <c r="G44">
        <v>15</v>
      </c>
      <c r="H44">
        <v>0</v>
      </c>
      <c r="I44">
        <v>0</v>
      </c>
      <c r="J44">
        <v>0</v>
      </c>
      <c r="K44">
        <v>0</v>
      </c>
      <c r="L44">
        <v>2</v>
      </c>
      <c r="M44">
        <v>353</v>
      </c>
      <c r="N44">
        <v>353</v>
      </c>
      <c r="O44">
        <v>0</v>
      </c>
      <c r="P44">
        <v>271</v>
      </c>
      <c r="Q44">
        <v>271</v>
      </c>
      <c r="R44">
        <v>0</v>
      </c>
      <c r="S44" s="5" t="s">
        <v>204</v>
      </c>
      <c r="T44" s="5">
        <v>0.09709781440343963</v>
      </c>
      <c r="U44" s="5">
        <v>0.09709781440343963</v>
      </c>
      <c r="V44" s="5">
        <v>0</v>
      </c>
      <c r="W44" s="5">
        <v>0.006091006807595844</v>
      </c>
      <c r="X44" s="5">
        <v>0.006091006807595844</v>
      </c>
      <c r="Y44" s="5">
        <v>0</v>
      </c>
      <c r="Z44" s="5">
        <v>0.06273062730627306</v>
      </c>
      <c r="AA44" s="5">
        <v>0.06273062730627306</v>
      </c>
      <c r="AB44" s="5">
        <v>0</v>
      </c>
      <c r="AC44" s="5">
        <v>0.005374417771408097</v>
      </c>
      <c r="AD44">
        <v>0</v>
      </c>
      <c r="AE44">
        <v>17</v>
      </c>
      <c r="AF44"/>
      <c r="AG44" t="str">
        <f>HYPERLINK("https://www.instagram.com/p/BxSgy7VFkeG/","https://www.instagram.com/p/BxSgy7VFkeG/")</f>
        <v>https://www.instagram.com/p/BxSgy7VFkeG/</v>
      </c>
      <c r="AH44" t="str">
        <f>HYPERLINK("https://scontent.xx.fbcdn.net/v/t51.2885-15/58410983_2235354969890313_2556151954702124266_n.jpg?_nc_cat=110&amp;_nc_oc=AQlfA9qwWH7x_HKKsxAReOVHEqwCKy6HiWa_xUIDU5oLa_VBvFQ6d3oraOJYGevLn9U&amp;_nc_ht=scontent.xx&amp;oh=835219a303be3527506a9b6007bbd5a4&amp;oe=5D7F1BCD","https://scontent.xx.fbcdn.net/v/t51.2885-15/58410983_2235354969890313_2556151954702124266_n.jpg?_nc_cat=110&amp;_nc_oc=AQlfA9qwWH7x_HKKsxAReOVHEqwCKy6HiWa_xUIDU5oLa_VBvFQ6d3oraOJYGevLn9U&amp;_nc_ht=scontent.xx&amp;oh=835219a303be3527506a9b6007bbd5a4&amp;oe=5D7F1BCD")</f>
        <v>https://scontent.xx.fbcdn.net/v/t51.2885-15/58410983_2235354969890313_2556151954702124266_n.jpg?_nc_cat=110&amp;_nc_oc=AQlfA9qwWH7x_HKKsxAReOVHEqwCKy6HiWa_xUIDU5oLa_VBvFQ6d3oraOJYGevLn9U&amp;_nc_ht=scontent.xx&amp;oh=835219a303be3527506a9b6007bbd5a4&amp;oe=5D7F1BCD</v>
      </c>
      <c r="AI44" t="s">
        <v>204</v>
      </c>
    </row>
    <row r="45" spans="1:35" customHeight="1" ht="57">
      <c r="A45" t="s">
        <v>276</v>
      </c>
      <c r="B45"/>
      <c r="C45" t="s">
        <v>201</v>
      </c>
      <c r="D45" t="s">
        <v>202</v>
      </c>
      <c r="E45" t="s">
        <v>275</v>
      </c>
      <c r="F45">
        <v>15</v>
      </c>
      <c r="G45">
        <v>15</v>
      </c>
      <c r="H45">
        <v>0</v>
      </c>
      <c r="I45">
        <v>0</v>
      </c>
      <c r="J45">
        <v>0</v>
      </c>
      <c r="K45">
        <v>0</v>
      </c>
      <c r="L45">
        <v>2</v>
      </c>
      <c r="M45">
        <v>256</v>
      </c>
      <c r="N45">
        <v>256</v>
      </c>
      <c r="O45">
        <v>0</v>
      </c>
      <c r="P45">
        <v>188</v>
      </c>
      <c r="Q45">
        <v>188</v>
      </c>
      <c r="R45">
        <v>0</v>
      </c>
      <c r="S45" s="5" t="s">
        <v>204</v>
      </c>
      <c r="T45" s="5">
        <v>0.06735936940164816</v>
      </c>
      <c r="U45" s="5">
        <v>0.06735936940164816</v>
      </c>
      <c r="V45" s="5">
        <v>0</v>
      </c>
      <c r="W45" s="5">
        <v>0.006091006807595844</v>
      </c>
      <c r="X45" s="5">
        <v>0.006091006807595844</v>
      </c>
      <c r="Y45" s="5">
        <v>0</v>
      </c>
      <c r="Z45" s="5">
        <v>0.09042553191489361</v>
      </c>
      <c r="AA45" s="5">
        <v>0.09042553191489361</v>
      </c>
      <c r="AB45" s="5">
        <v>0</v>
      </c>
      <c r="AC45" s="5">
        <v>0.005374417771408097</v>
      </c>
      <c r="AD45">
        <v>0</v>
      </c>
      <c r="AE45">
        <v>17</v>
      </c>
      <c r="AF45"/>
      <c r="AG45" t="str">
        <f>HYPERLINK("https://www.instagram.com/p/BxSg9-9FRXn/","https://www.instagram.com/p/BxSg9-9FRXn/")</f>
        <v>https://www.instagram.com/p/BxSg9-9FRXn/</v>
      </c>
      <c r="AH45" t="str">
        <f>HYPERLINK("https://scontent.xx.fbcdn.net/v/t51.2885-15/58410382_172999260362865_1373157438362223446_n.jpg?_nc_cat=101&amp;_nc_oc=AQmcfV4PWTzg9tJiK66OhCfdfagv_gFwMsm6ZcQ1Vy9WZ61IvZLYDMcZHqivCiIJn7c&amp;_nc_ht=scontent.xx&amp;oh=cc7e3af1ca46d1c9b97395ebe970e7cb&amp;oe=5D7BAD07","https://scontent.xx.fbcdn.net/v/t51.2885-15/58410382_172999260362865_1373157438362223446_n.jpg?_nc_cat=101&amp;_nc_oc=AQmcfV4PWTzg9tJiK66OhCfdfagv_gFwMsm6ZcQ1Vy9WZ61IvZLYDMcZHqivCiIJn7c&amp;_nc_ht=scontent.xx&amp;oh=cc7e3af1ca46d1c9b97395ebe970e7cb&amp;oe=5D7BAD07")</f>
        <v>https://scontent.xx.fbcdn.net/v/t51.2885-15/58410382_172999260362865_1373157438362223446_n.jpg?_nc_cat=101&amp;_nc_oc=AQmcfV4PWTzg9tJiK66OhCfdfagv_gFwMsm6ZcQ1Vy9WZ61IvZLYDMcZHqivCiIJn7c&amp;_nc_ht=scontent.xx&amp;oh=cc7e3af1ca46d1c9b97395ebe970e7cb&amp;oe=5D7BAD07</v>
      </c>
      <c r="AI45" t="s">
        <v>204</v>
      </c>
    </row>
    <row r="46" spans="1:35" customHeight="1" ht="57">
      <c r="A46" t="s">
        <v>277</v>
      </c>
      <c r="B46"/>
      <c r="C46" t="s">
        <v>201</v>
      </c>
      <c r="D46" t="s">
        <v>202</v>
      </c>
      <c r="E46" t="s">
        <v>278</v>
      </c>
      <c r="F46">
        <v>23</v>
      </c>
      <c r="G46">
        <v>23</v>
      </c>
      <c r="H46">
        <v>0</v>
      </c>
      <c r="I46">
        <v>0</v>
      </c>
      <c r="J46">
        <v>0</v>
      </c>
      <c r="K46">
        <v>0</v>
      </c>
      <c r="L46">
        <v>2</v>
      </c>
      <c r="M46">
        <v>353</v>
      </c>
      <c r="N46">
        <v>353</v>
      </c>
      <c r="O46">
        <v>0</v>
      </c>
      <c r="P46">
        <v>269</v>
      </c>
      <c r="Q46">
        <v>269</v>
      </c>
      <c r="R46">
        <v>0</v>
      </c>
      <c r="S46" s="5" t="s">
        <v>204</v>
      </c>
      <c r="T46" s="5">
        <v>0.09638122536725188</v>
      </c>
      <c r="U46" s="5">
        <v>0.09638122536725188</v>
      </c>
      <c r="V46" s="5">
        <v>0</v>
      </c>
      <c r="W46" s="5">
        <v>0.00895736295234683</v>
      </c>
      <c r="X46" s="5">
        <v>0.00895736295234683</v>
      </c>
      <c r="Y46" s="5">
        <v>0</v>
      </c>
      <c r="Z46" s="5">
        <v>0.09293680297397769</v>
      </c>
      <c r="AA46" s="5">
        <v>0.09293680297397769</v>
      </c>
      <c r="AB46" s="5">
        <v>0</v>
      </c>
      <c r="AC46" s="5">
        <v>0.008240773916159082</v>
      </c>
      <c r="AD46">
        <v>0</v>
      </c>
      <c r="AE46">
        <v>18</v>
      </c>
      <c r="AF46"/>
      <c r="AG46" t="str">
        <f>HYPERLINK("https://www.instagram.com/p/BxShBa4Fdk7/","https://www.instagram.com/p/BxShBa4Fdk7/")</f>
        <v>https://www.instagram.com/p/BxShBa4Fdk7/</v>
      </c>
      <c r="AH46" t="str">
        <f>HYPERLINK("https://scontent.xx.fbcdn.net/v/t51.2885-15/58779175_442686489824314_34284114330661064_n.jpg?_nc_cat=106&amp;_nc_oc=AQlx0mfdQFWx80sc8rXbSFxQReJ6Gm2PLp03C_AlKWTgnYmNPZNiCv-3fuQp980c7rk&amp;_nc_ht=scontent.xx&amp;oh=fa870612ba99bb6a2e23178d2ed2c373&amp;oe=5DB37711","https://scontent.xx.fbcdn.net/v/t51.2885-15/58779175_442686489824314_34284114330661064_n.jpg?_nc_cat=106&amp;_nc_oc=AQlx0mfdQFWx80sc8rXbSFxQReJ6Gm2PLp03C_AlKWTgnYmNPZNiCv-3fuQp980c7rk&amp;_nc_ht=scontent.xx&amp;oh=fa870612ba99bb6a2e23178d2ed2c373&amp;oe=5DB37711")</f>
        <v>https://scontent.xx.fbcdn.net/v/t51.2885-15/58779175_442686489824314_34284114330661064_n.jpg?_nc_cat=106&amp;_nc_oc=AQlx0mfdQFWx80sc8rXbSFxQReJ6Gm2PLp03C_AlKWTgnYmNPZNiCv-3fuQp980c7rk&amp;_nc_ht=scontent.xx&amp;oh=fa870612ba99bb6a2e23178d2ed2c373&amp;oe=5DB37711</v>
      </c>
      <c r="AI46" t="s">
        <v>204</v>
      </c>
    </row>
    <row r="47" spans="1:35" customHeight="1" ht="57">
      <c r="A47" t="s">
        <v>279</v>
      </c>
      <c r="B47"/>
      <c r="C47" t="s">
        <v>201</v>
      </c>
      <c r="D47" t="s">
        <v>202</v>
      </c>
      <c r="E47" t="s">
        <v>280</v>
      </c>
      <c r="F47">
        <v>18</v>
      </c>
      <c r="G47">
        <v>18</v>
      </c>
      <c r="H47">
        <v>0</v>
      </c>
      <c r="I47">
        <v>0</v>
      </c>
      <c r="J47">
        <v>0</v>
      </c>
      <c r="K47">
        <v>0</v>
      </c>
      <c r="L47">
        <v>0</v>
      </c>
      <c r="M47">
        <v>353</v>
      </c>
      <c r="N47">
        <v>353</v>
      </c>
      <c r="O47">
        <v>0</v>
      </c>
      <c r="P47">
        <v>260</v>
      </c>
      <c r="Q47">
        <v>260</v>
      </c>
      <c r="R47">
        <v>0</v>
      </c>
      <c r="S47" s="5" t="s">
        <v>204</v>
      </c>
      <c r="T47" s="5">
        <v>0.09298998569384835</v>
      </c>
      <c r="U47" s="5">
        <v>0.09298998569384835</v>
      </c>
      <c r="V47" s="5">
        <v>0</v>
      </c>
      <c r="W47" s="5">
        <v>0.006437768240343348</v>
      </c>
      <c r="X47" s="5">
        <v>0.006437768240343348</v>
      </c>
      <c r="Y47" s="5">
        <v>0</v>
      </c>
      <c r="Z47" s="5">
        <v>0.06923076923076923</v>
      </c>
      <c r="AA47" s="5">
        <v>0.06923076923076923</v>
      </c>
      <c r="AB47" s="5">
        <v>0</v>
      </c>
      <c r="AC47" s="5">
        <v>0.006437768240343348</v>
      </c>
      <c r="AD47">
        <v>0</v>
      </c>
      <c r="AE47">
        <v>1</v>
      </c>
      <c r="AF47"/>
      <c r="AG47" t="str">
        <f>HYPERLINK("https://www.instagram.com/p/BxXa9Nsl2xJ/","https://www.instagram.com/p/BxXa9Nsl2xJ/")</f>
        <v>https://www.instagram.com/p/BxXa9Nsl2xJ/</v>
      </c>
      <c r="AH47" t="str">
        <f>HYPERLINK("https://scontent.xx.fbcdn.net/v/t51.2885-15/58982206_400851904097423_8788517227938367616_n.jpg?_nc_cat=103&amp;_nc_oc=AQmmSfOx_UQYTfCUdjH2KvnEBCBMqK2IHzGh3W5IbHqhDYFRRusWnjopdLcfzy3jyE4&amp;_nc_ht=scontent.xx&amp;oh=00925442c6baefa74399c3648c4cae9b&amp;oe=5DBCC268","https://scontent.xx.fbcdn.net/v/t51.2885-15/58982206_400851904097423_8788517227938367616_n.jpg?_nc_cat=103&amp;_nc_oc=AQmmSfOx_UQYTfCUdjH2KvnEBCBMqK2IHzGh3W5IbHqhDYFRRusWnjopdLcfzy3jyE4&amp;_nc_ht=scontent.xx&amp;oh=00925442c6baefa74399c3648c4cae9b&amp;oe=5DBCC268")</f>
        <v>https://scontent.xx.fbcdn.net/v/t51.2885-15/58982206_400851904097423_8788517227938367616_n.jpg?_nc_cat=103&amp;_nc_oc=AQmmSfOx_UQYTfCUdjH2KvnEBCBMqK2IHzGh3W5IbHqhDYFRRusWnjopdLcfzy3jyE4&amp;_nc_ht=scontent.xx&amp;oh=00925442c6baefa74399c3648c4cae9b&amp;oe=5DBCC268</v>
      </c>
      <c r="AI47" t="s">
        <v>204</v>
      </c>
    </row>
    <row r="48" spans="1:35" customHeight="1" ht="57">
      <c r="A48" t="s">
        <v>281</v>
      </c>
      <c r="B48"/>
      <c r="C48" t="s">
        <v>209</v>
      </c>
      <c r="D48" t="s">
        <v>202</v>
      </c>
      <c r="E48" t="s">
        <v>282</v>
      </c>
      <c r="F48">
        <v>26</v>
      </c>
      <c r="G48">
        <v>26</v>
      </c>
      <c r="H48">
        <v>0</v>
      </c>
      <c r="I48">
        <v>2</v>
      </c>
      <c r="J48">
        <v>2</v>
      </c>
      <c r="K48">
        <v>0</v>
      </c>
      <c r="L48">
        <v>0</v>
      </c>
      <c r="M48">
        <v>467</v>
      </c>
      <c r="N48">
        <v>467</v>
      </c>
      <c r="O48">
        <v>0</v>
      </c>
      <c r="P48">
        <v>333</v>
      </c>
      <c r="Q48">
        <v>333</v>
      </c>
      <c r="R48">
        <v>0</v>
      </c>
      <c r="S48" s="5">
        <v>84</v>
      </c>
      <c r="T48" s="5">
        <v>0.1190561315695388</v>
      </c>
      <c r="U48" s="5">
        <v>0.1190561315695388</v>
      </c>
      <c r="V48" s="5">
        <v>0</v>
      </c>
      <c r="W48" s="5">
        <v>0.01001072577761888</v>
      </c>
      <c r="X48" s="5">
        <v>0.01001072577761888</v>
      </c>
      <c r="Y48" s="5">
        <v>0</v>
      </c>
      <c r="Z48" s="5">
        <v>0.08408408408408409</v>
      </c>
      <c r="AA48" s="5">
        <v>0.08408408408408409</v>
      </c>
      <c r="AB48" s="5">
        <v>0</v>
      </c>
      <c r="AC48" s="5">
        <v>0.009295673936360386</v>
      </c>
      <c r="AD48">
        <v>0.0007150518412584912</v>
      </c>
      <c r="AE48">
        <v>17</v>
      </c>
      <c r="AF48"/>
      <c r="AG48" t="str">
        <f>HYPERLINK("https://www.instagram.com/p/BxawoRkFbZR/","https://www.instagram.com/p/BxawoRkFbZR/")</f>
        <v>https://www.instagram.com/p/BxawoRkFbZR/</v>
      </c>
      <c r="AH48" t="str">
        <f>HYPERLINK("https://scontent.xx.fbcdn.net/v/t51.2885-15/60115349_2350810805240920_6777470956049909178_n.jpg?_nc_cat=109&amp;_nc_oc=AQnDIr8Pv91Twoe3_HCvHQjbnZt-Jl4MBGfoV-yvykHiqa_7gq4MOB32ZBpSzjmp0Po&amp;_nc_ht=scontent.xx&amp;oh=801412d8d069bacd2c3c93f6c70ec405&amp;oe=5DAEA39D","https://scontent.xx.fbcdn.net/v/t51.2885-15/60115349_2350810805240920_6777470956049909178_n.jpg?_nc_cat=109&amp;_nc_oc=AQnDIr8Pv91Twoe3_HCvHQjbnZt-Jl4MBGfoV-yvykHiqa_7gq4MOB32ZBpSzjmp0Po&amp;_nc_ht=scontent.xx&amp;oh=801412d8d069bacd2c3c93f6c70ec405&amp;oe=5DAEA39D")</f>
        <v>https://scontent.xx.fbcdn.net/v/t51.2885-15/60115349_2350810805240920_6777470956049909178_n.jpg?_nc_cat=109&amp;_nc_oc=AQnDIr8Pv91Twoe3_HCvHQjbnZt-Jl4MBGfoV-yvykHiqa_7gq4MOB32ZBpSzjmp0Po&amp;_nc_ht=scontent.xx&amp;oh=801412d8d069bacd2c3c93f6c70ec405&amp;oe=5DAEA39D</v>
      </c>
      <c r="AI48" t="s">
        <v>204</v>
      </c>
    </row>
    <row r="49" spans="1:35" customHeight="1" ht="57">
      <c r="A49" t="s">
        <v>283</v>
      </c>
      <c r="B49"/>
      <c r="C49" t="s">
        <v>209</v>
      </c>
      <c r="D49" t="s">
        <v>202</v>
      </c>
      <c r="E49" t="s">
        <v>284</v>
      </c>
      <c r="F49">
        <v>17</v>
      </c>
      <c r="G49">
        <v>17</v>
      </c>
      <c r="H49">
        <v>0</v>
      </c>
      <c r="I49">
        <v>0</v>
      </c>
      <c r="J49">
        <v>0</v>
      </c>
      <c r="K49">
        <v>0</v>
      </c>
      <c r="L49">
        <v>0</v>
      </c>
      <c r="M49">
        <v>357</v>
      </c>
      <c r="N49">
        <v>357</v>
      </c>
      <c r="O49">
        <v>0</v>
      </c>
      <c r="P49">
        <v>277</v>
      </c>
      <c r="Q49">
        <v>277</v>
      </c>
      <c r="R49">
        <v>0</v>
      </c>
      <c r="S49" s="5">
        <v>56</v>
      </c>
      <c r="T49" s="5">
        <v>0.09896391568417291</v>
      </c>
      <c r="U49" s="5">
        <v>0.09896391568417291</v>
      </c>
      <c r="V49" s="5">
        <v>0</v>
      </c>
      <c r="W49" s="5">
        <v>0.006073597713469096</v>
      </c>
      <c r="X49" s="5">
        <v>0.006073597713469096</v>
      </c>
      <c r="Y49" s="5">
        <v>0</v>
      </c>
      <c r="Z49" s="5">
        <v>0.06137184115523466</v>
      </c>
      <c r="AA49" s="5">
        <v>0.06137184115523466</v>
      </c>
      <c r="AB49" s="5">
        <v>0</v>
      </c>
      <c r="AC49" s="5">
        <v>0.006073597713469096</v>
      </c>
      <c r="AD49">
        <v>0</v>
      </c>
      <c r="AE49">
        <v>18</v>
      </c>
      <c r="AF49"/>
      <c r="AG49" t="str">
        <f>HYPERLINK("https://www.instagram.com/p/BxctIzIFnIK/","https://www.instagram.com/p/BxctIzIFnIK/")</f>
        <v>https://www.instagram.com/p/BxctIzIFnIK/</v>
      </c>
      <c r="AH49" t="str">
        <f>HYPERLINK("https://scontent.xx.fbcdn.net/v/t51.2885-15/58652738_395657201282198_4369333461135569627_n.jpg?_nc_cat=103&amp;_nc_oc=AQnA7qzZK_KKhwxKFnp3p9wXqkiKlAXmJbqo6kim_n0hls5K8pEf-xFFn6yOxSpWsx0&amp;_nc_ht=scontent.xx&amp;oh=91d6468f7c3822dc1f54882e84a0648e&amp;oe=5DB8BCA2","https://scontent.xx.fbcdn.net/v/t51.2885-15/58652738_395657201282198_4369333461135569627_n.jpg?_nc_cat=103&amp;_nc_oc=AQnA7qzZK_KKhwxKFnp3p9wXqkiKlAXmJbqo6kim_n0hls5K8pEf-xFFn6yOxSpWsx0&amp;_nc_ht=scontent.xx&amp;oh=91d6468f7c3822dc1f54882e84a0648e&amp;oe=5DB8BCA2")</f>
        <v>https://scontent.xx.fbcdn.net/v/t51.2885-15/58652738_395657201282198_4369333461135569627_n.jpg?_nc_cat=103&amp;_nc_oc=AQnA7qzZK_KKhwxKFnp3p9wXqkiKlAXmJbqo6kim_n0hls5K8pEf-xFFn6yOxSpWsx0&amp;_nc_ht=scontent.xx&amp;oh=91d6468f7c3822dc1f54882e84a0648e&amp;oe=5DB8BCA2</v>
      </c>
      <c r="AI49" t="s">
        <v>204</v>
      </c>
    </row>
    <row r="50" spans="1:35" customHeight="1" ht="57">
      <c r="A50" t="s">
        <v>285</v>
      </c>
      <c r="B50"/>
      <c r="C50" t="s">
        <v>201</v>
      </c>
      <c r="D50" t="s">
        <v>202</v>
      </c>
      <c r="E50" t="s">
        <v>286</v>
      </c>
      <c r="F50">
        <v>23</v>
      </c>
      <c r="G50">
        <v>23</v>
      </c>
      <c r="H50">
        <v>0</v>
      </c>
      <c r="I50">
        <v>0</v>
      </c>
      <c r="J50">
        <v>0</v>
      </c>
      <c r="K50">
        <v>0</v>
      </c>
      <c r="L50">
        <v>1</v>
      </c>
      <c r="M50">
        <v>300</v>
      </c>
      <c r="N50">
        <v>300</v>
      </c>
      <c r="O50">
        <v>0</v>
      </c>
      <c r="P50">
        <v>233</v>
      </c>
      <c r="Q50">
        <v>233</v>
      </c>
      <c r="R50">
        <v>0</v>
      </c>
      <c r="S50" s="5" t="s">
        <v>204</v>
      </c>
      <c r="T50" s="5">
        <v>0.08227401129943504</v>
      </c>
      <c r="U50" s="5">
        <v>0.08227401129943504</v>
      </c>
      <c r="V50" s="5">
        <v>0</v>
      </c>
      <c r="W50" s="5">
        <v>0.008474576271186441</v>
      </c>
      <c r="X50" s="5">
        <v>0.008474576271186441</v>
      </c>
      <c r="Y50" s="5">
        <v>0</v>
      </c>
      <c r="Z50" s="5">
        <v>0.1030042918454936</v>
      </c>
      <c r="AA50" s="5">
        <v>0.1030042918454936</v>
      </c>
      <c r="AB50" s="5">
        <v>0</v>
      </c>
      <c r="AC50" s="5">
        <v>0.008121468926553672</v>
      </c>
      <c r="AD50">
        <v>0</v>
      </c>
      <c r="AE50">
        <v>16</v>
      </c>
      <c r="AF50"/>
      <c r="AG50" t="str">
        <f>HYPERLINK("https://www.instagram.com/p/BxkrLdgF7_D/","https://www.instagram.com/p/BxkrLdgF7_D/")</f>
        <v>https://www.instagram.com/p/BxkrLdgF7_D/</v>
      </c>
      <c r="AH50" t="str">
        <f>HYPERLINK("https://scontent.xx.fbcdn.net/v/t51.2885-15/59795786_925221787818399_7967552288302449394_n.jpg?_nc_cat=103&amp;_nc_oc=AQkpxYY6qOQbxvtkgyTcoU73KRLgT2jejQvrQU7T0n82XECG5b5rnzA6qERQPnrh4zw&amp;_nc_ht=scontent.xx&amp;oh=e0e5f4d3ed786a722433a5ec4ad23c9c&amp;oe=5DC0D660","https://scontent.xx.fbcdn.net/v/t51.2885-15/59795786_925221787818399_7967552288302449394_n.jpg?_nc_cat=103&amp;_nc_oc=AQkpxYY6qOQbxvtkgyTcoU73KRLgT2jejQvrQU7T0n82XECG5b5rnzA6qERQPnrh4zw&amp;_nc_ht=scontent.xx&amp;oh=e0e5f4d3ed786a722433a5ec4ad23c9c&amp;oe=5DC0D660")</f>
        <v>https://scontent.xx.fbcdn.net/v/t51.2885-15/59795786_925221787818399_7967552288302449394_n.jpg?_nc_cat=103&amp;_nc_oc=AQkpxYY6qOQbxvtkgyTcoU73KRLgT2jejQvrQU7T0n82XECG5b5rnzA6qERQPnrh4zw&amp;_nc_ht=scontent.xx&amp;oh=e0e5f4d3ed786a722433a5ec4ad23c9c&amp;oe=5DC0D660</v>
      </c>
      <c r="AI50" t="s">
        <v>204</v>
      </c>
    </row>
    <row r="51" spans="1:35" customHeight="1" ht="57">
      <c r="A51" t="s">
        <v>287</v>
      </c>
      <c r="B51"/>
      <c r="C51" t="s">
        <v>201</v>
      </c>
      <c r="D51" t="s">
        <v>202</v>
      </c>
      <c r="E51" t="s">
        <v>286</v>
      </c>
      <c r="F51">
        <v>12</v>
      </c>
      <c r="G51">
        <v>12</v>
      </c>
      <c r="H51">
        <v>0</v>
      </c>
      <c r="I51">
        <v>0</v>
      </c>
      <c r="J51">
        <v>0</v>
      </c>
      <c r="K51">
        <v>0</v>
      </c>
      <c r="L51">
        <v>1</v>
      </c>
      <c r="M51">
        <v>239</v>
      </c>
      <c r="N51">
        <v>239</v>
      </c>
      <c r="O51">
        <v>0</v>
      </c>
      <c r="P51">
        <v>192</v>
      </c>
      <c r="Q51">
        <v>192</v>
      </c>
      <c r="R51">
        <v>0</v>
      </c>
      <c r="S51" s="5" t="s">
        <v>204</v>
      </c>
      <c r="T51" s="5">
        <v>0.06779661016949153</v>
      </c>
      <c r="U51" s="5">
        <v>0.06779661016949153</v>
      </c>
      <c r="V51" s="5">
        <v>0</v>
      </c>
      <c r="W51" s="5">
        <v>0.004590395480225989</v>
      </c>
      <c r="X51" s="5">
        <v>0.004590395480225989</v>
      </c>
      <c r="Y51" s="5">
        <v>0</v>
      </c>
      <c r="Z51" s="5">
        <v>0.06770833333333333</v>
      </c>
      <c r="AA51" s="5">
        <v>0.06770833333333333</v>
      </c>
      <c r="AB51" s="5">
        <v>0</v>
      </c>
      <c r="AC51" s="5">
        <v>0.00423728813559322</v>
      </c>
      <c r="AD51">
        <v>0</v>
      </c>
      <c r="AE51">
        <v>16</v>
      </c>
      <c r="AF51"/>
      <c r="AG51" t="str">
        <f>HYPERLINK("https://www.instagram.com/p/BxkrMprlIzO/","https://www.instagram.com/p/BxkrMprlIzO/")</f>
        <v>https://www.instagram.com/p/BxkrMprlIzO/</v>
      </c>
      <c r="AH51" t="str">
        <f>HYPERLINK("https://scontent.xx.fbcdn.net/v/t51.2885-15/60523160_395458641042239_3060750109957250510_n.jpg?_nc_cat=101&amp;_nc_oc=AQmQBz4-U6PiCYfawCb24gpfFjFT3R9aOGY2m3bgnPFcSYNlbnhJ7qAByltDQE1ERIQ&amp;_nc_ht=scontent.xx&amp;oh=e3017256f36d84150b4c4cb2715daa4f&amp;oe=5DC72997","https://scontent.xx.fbcdn.net/v/t51.2885-15/60523160_395458641042239_3060750109957250510_n.jpg?_nc_cat=101&amp;_nc_oc=AQmQBz4-U6PiCYfawCb24gpfFjFT3R9aOGY2m3bgnPFcSYNlbnhJ7qAByltDQE1ERIQ&amp;_nc_ht=scontent.xx&amp;oh=e3017256f36d84150b4c4cb2715daa4f&amp;oe=5DC72997")</f>
        <v>https://scontent.xx.fbcdn.net/v/t51.2885-15/60523160_395458641042239_3060750109957250510_n.jpg?_nc_cat=101&amp;_nc_oc=AQmQBz4-U6PiCYfawCb24gpfFjFT3R9aOGY2m3bgnPFcSYNlbnhJ7qAByltDQE1ERIQ&amp;_nc_ht=scontent.xx&amp;oh=e3017256f36d84150b4c4cb2715daa4f&amp;oe=5DC72997</v>
      </c>
      <c r="AI51" t="s">
        <v>204</v>
      </c>
    </row>
    <row r="52" spans="1:35" customHeight="1" ht="57">
      <c r="A52" t="s">
        <v>288</v>
      </c>
      <c r="B52"/>
      <c r="C52" t="s">
        <v>201</v>
      </c>
      <c r="D52" t="s">
        <v>202</v>
      </c>
      <c r="E52" t="s">
        <v>286</v>
      </c>
      <c r="F52">
        <v>23</v>
      </c>
      <c r="G52">
        <v>23</v>
      </c>
      <c r="H52">
        <v>0</v>
      </c>
      <c r="I52">
        <v>0</v>
      </c>
      <c r="J52">
        <v>0</v>
      </c>
      <c r="K52">
        <v>0</v>
      </c>
      <c r="L52">
        <v>1</v>
      </c>
      <c r="M52">
        <v>242</v>
      </c>
      <c r="N52">
        <v>242</v>
      </c>
      <c r="O52">
        <v>0</v>
      </c>
      <c r="P52">
        <v>188</v>
      </c>
      <c r="Q52">
        <v>188</v>
      </c>
      <c r="R52">
        <v>0</v>
      </c>
      <c r="S52" s="5" t="s">
        <v>204</v>
      </c>
      <c r="T52" s="5">
        <v>0.06638418079096045</v>
      </c>
      <c r="U52" s="5">
        <v>0.06638418079096045</v>
      </c>
      <c r="V52" s="5">
        <v>0</v>
      </c>
      <c r="W52" s="5">
        <v>0.008474576271186441</v>
      </c>
      <c r="X52" s="5">
        <v>0.008474576271186441</v>
      </c>
      <c r="Y52" s="5">
        <v>0</v>
      </c>
      <c r="Z52" s="5">
        <v>0.1276595744680851</v>
      </c>
      <c r="AA52" s="5">
        <v>0.1276595744680851</v>
      </c>
      <c r="AB52" s="5">
        <v>0</v>
      </c>
      <c r="AC52" s="5">
        <v>0.008121468926553672</v>
      </c>
      <c r="AD52">
        <v>0</v>
      </c>
      <c r="AE52">
        <v>16</v>
      </c>
      <c r="AF52"/>
      <c r="AG52" t="str">
        <f>HYPERLINK("https://www.instagram.com/p/BxkrPXuFILm/","https://www.instagram.com/p/BxkrPXuFILm/")</f>
        <v>https://www.instagram.com/p/BxkrPXuFILm/</v>
      </c>
      <c r="AH52" t="str">
        <f>HYPERLINK("https://scontent.xx.fbcdn.net/v/t51.2885-15/59434001_2299447073634314_9158245021539808439_n.jpg?_nc_cat=108&amp;_nc_oc=AQl6pki7-nxf1kNdnAHQYJ7cmiZkhFl0wovhiDP30jJxPIOarhy2fzX38lTY-puEUBE&amp;_nc_ht=scontent.xx&amp;oh=b2dae5082e5bf3c26bc3af7834896a87&amp;oe=5D8194F7","https://scontent.xx.fbcdn.net/v/t51.2885-15/59434001_2299447073634314_9158245021539808439_n.jpg?_nc_cat=108&amp;_nc_oc=AQl6pki7-nxf1kNdnAHQYJ7cmiZkhFl0wovhiDP30jJxPIOarhy2fzX38lTY-puEUBE&amp;_nc_ht=scontent.xx&amp;oh=b2dae5082e5bf3c26bc3af7834896a87&amp;oe=5D8194F7")</f>
        <v>https://scontent.xx.fbcdn.net/v/t51.2885-15/59434001_2299447073634314_9158245021539808439_n.jpg?_nc_cat=108&amp;_nc_oc=AQl6pki7-nxf1kNdnAHQYJ7cmiZkhFl0wovhiDP30jJxPIOarhy2fzX38lTY-puEUBE&amp;_nc_ht=scontent.xx&amp;oh=b2dae5082e5bf3c26bc3af7834896a87&amp;oe=5D8194F7</v>
      </c>
      <c r="AI52" t="s">
        <v>204</v>
      </c>
    </row>
    <row r="53" spans="1:35" customHeight="1" ht="57">
      <c r="A53" t="s">
        <v>289</v>
      </c>
      <c r="B53"/>
      <c r="C53" t="s">
        <v>201</v>
      </c>
      <c r="D53" t="s">
        <v>202</v>
      </c>
      <c r="E53" t="s">
        <v>290</v>
      </c>
      <c r="F53">
        <v>34</v>
      </c>
      <c r="G53">
        <v>34</v>
      </c>
      <c r="H53">
        <v>0</v>
      </c>
      <c r="I53">
        <v>6</v>
      </c>
      <c r="J53">
        <v>6</v>
      </c>
      <c r="K53">
        <v>0</v>
      </c>
      <c r="L53">
        <v>0</v>
      </c>
      <c r="M53">
        <v>568</v>
      </c>
      <c r="N53">
        <v>568</v>
      </c>
      <c r="O53">
        <v>0</v>
      </c>
      <c r="P53">
        <v>385</v>
      </c>
      <c r="Q53">
        <v>385</v>
      </c>
      <c r="R53">
        <v>0</v>
      </c>
      <c r="S53" s="5" t="s">
        <v>204</v>
      </c>
      <c r="T53" s="5">
        <v>0.1359463276836158</v>
      </c>
      <c r="U53" s="5">
        <v>0.1359463276836158</v>
      </c>
      <c r="V53" s="5">
        <v>0</v>
      </c>
      <c r="W53" s="5">
        <v>0.01412429378531074</v>
      </c>
      <c r="X53" s="5">
        <v>0.01412429378531074</v>
      </c>
      <c r="Y53" s="5">
        <v>0</v>
      </c>
      <c r="Z53" s="5">
        <v>0.1038961038961039</v>
      </c>
      <c r="AA53" s="5">
        <v>0.1038961038961039</v>
      </c>
      <c r="AB53" s="5">
        <v>0</v>
      </c>
      <c r="AC53" s="5">
        <v>0.01200564971751412</v>
      </c>
      <c r="AD53">
        <v>0.00211864406779661</v>
      </c>
      <c r="AE53">
        <v>18</v>
      </c>
      <c r="AF53"/>
      <c r="AG53" t="str">
        <f>HYPERLINK("https://www.instagram.com/p/BxsssrLhMLP/","https://www.instagram.com/p/BxsssrLhMLP/")</f>
        <v>https://www.instagram.com/p/BxsssrLhMLP/</v>
      </c>
      <c r="AH53" t="str">
        <f>HYPERLINK("https://scontent.xx.fbcdn.net/v/t51.2885-15/59880722_175667476770138_8378800482995655655_n.jpg?_nc_cat=108&amp;_nc_oc=AQmoPRsmZdcdoz3nhFj8JuoAB5ZeFLxNlhUY14lS4GqXj0REthUpO4mttjIzmBFxUi4&amp;_nc_ht=scontent.xx&amp;oh=0fd534ed8c94a1cd494e3854db7e2b25&amp;oe=5D809EAB","https://scontent.xx.fbcdn.net/v/t51.2885-15/59880722_175667476770138_8378800482995655655_n.jpg?_nc_cat=108&amp;_nc_oc=AQmoPRsmZdcdoz3nhFj8JuoAB5ZeFLxNlhUY14lS4GqXj0REthUpO4mttjIzmBFxUi4&amp;_nc_ht=scontent.xx&amp;oh=0fd534ed8c94a1cd494e3854db7e2b25&amp;oe=5D809EAB")</f>
        <v>https://scontent.xx.fbcdn.net/v/t51.2885-15/59880722_175667476770138_8378800482995655655_n.jpg?_nc_cat=108&amp;_nc_oc=AQmoPRsmZdcdoz3nhFj8JuoAB5ZeFLxNlhUY14lS4GqXj0REthUpO4mttjIzmBFxUi4&amp;_nc_ht=scontent.xx&amp;oh=0fd534ed8c94a1cd494e3854db7e2b25&amp;oe=5D809EAB</v>
      </c>
      <c r="AI53" t="s">
        <v>204</v>
      </c>
    </row>
    <row r="54" spans="1:35" customHeight="1" ht="57">
      <c r="A54" t="s">
        <v>291</v>
      </c>
      <c r="B54"/>
      <c r="C54" t="s">
        <v>209</v>
      </c>
      <c r="D54" t="s">
        <v>202</v>
      </c>
      <c r="E54" t="s">
        <v>292</v>
      </c>
      <c r="F54">
        <v>20</v>
      </c>
      <c r="G54">
        <v>20</v>
      </c>
      <c r="H54">
        <v>0</v>
      </c>
      <c r="I54">
        <v>0</v>
      </c>
      <c r="J54">
        <v>0</v>
      </c>
      <c r="K54">
        <v>0</v>
      </c>
      <c r="L54">
        <v>0</v>
      </c>
      <c r="M54">
        <v>354</v>
      </c>
      <c r="N54">
        <v>354</v>
      </c>
      <c r="O54">
        <v>0</v>
      </c>
      <c r="P54">
        <v>271</v>
      </c>
      <c r="Q54">
        <v>271</v>
      </c>
      <c r="R54">
        <v>0</v>
      </c>
      <c r="S54" s="5">
        <v>69</v>
      </c>
      <c r="T54" s="5">
        <v>0.09569209039548023</v>
      </c>
      <c r="U54" s="5">
        <v>0.09569209039548023</v>
      </c>
      <c r="V54" s="5">
        <v>0</v>
      </c>
      <c r="W54" s="5">
        <v>0.007062146892655368</v>
      </c>
      <c r="X54" s="5">
        <v>0.007062146892655368</v>
      </c>
      <c r="Y54" s="5">
        <v>0</v>
      </c>
      <c r="Z54" s="5">
        <v>0.07380073800738007</v>
      </c>
      <c r="AA54" s="5">
        <v>0.07380073800738007</v>
      </c>
      <c r="AB54" s="5">
        <v>0</v>
      </c>
      <c r="AC54" s="5">
        <v>0.007062146892655368</v>
      </c>
      <c r="AD54">
        <v>0</v>
      </c>
      <c r="AE54">
        <v>17</v>
      </c>
      <c r="AF54"/>
      <c r="AG54" t="str">
        <f>HYPERLINK("https://www.instagram.com/p/BxvFvDugoZv/","https://www.instagram.com/p/BxvFvDugoZv/")</f>
        <v>https://www.instagram.com/p/BxvFvDugoZv/</v>
      </c>
      <c r="AH54" t="str">
        <f>HYPERLINK("https://scontent.xx.fbcdn.net/v/t51.2885-15/60218985_1058315891020697_7558037630720073844_n.jpg?_nc_cat=105&amp;_nc_oc=AQma-3-VYUiJFDVZnU-bWeG1z5AuqhNIUhl-iyNaVMsvVLpbl7kn4wF6TwvITbMiu6I&amp;_nc_ht=scontent.xx&amp;oh=a112a8a9c803401f8dd4bc2fde4ea424&amp;oe=5D7BA793","https://scontent.xx.fbcdn.net/v/t51.2885-15/60218985_1058315891020697_7558037630720073844_n.jpg?_nc_cat=105&amp;_nc_oc=AQma-3-VYUiJFDVZnU-bWeG1z5AuqhNIUhl-iyNaVMsvVLpbl7kn4wF6TwvITbMiu6I&amp;_nc_ht=scontent.xx&amp;oh=a112a8a9c803401f8dd4bc2fde4ea424&amp;oe=5D7BA793")</f>
        <v>https://scontent.xx.fbcdn.net/v/t51.2885-15/60218985_1058315891020697_7558037630720073844_n.jpg?_nc_cat=105&amp;_nc_oc=AQma-3-VYUiJFDVZnU-bWeG1z5AuqhNIUhl-iyNaVMsvVLpbl7kn4wF6TwvITbMiu6I&amp;_nc_ht=scontent.xx&amp;oh=a112a8a9c803401f8dd4bc2fde4ea424&amp;oe=5D7BA793</v>
      </c>
      <c r="AI54" t="s">
        <v>204</v>
      </c>
    </row>
    <row r="55" spans="1:35" customHeight="1" ht="57">
      <c r="A55" t="s">
        <v>293</v>
      </c>
      <c r="B55"/>
      <c r="C55" t="s">
        <v>209</v>
      </c>
      <c r="D55" t="s">
        <v>202</v>
      </c>
      <c r="E55" t="s">
        <v>294</v>
      </c>
      <c r="F55">
        <v>33</v>
      </c>
      <c r="G55">
        <v>33</v>
      </c>
      <c r="H55">
        <v>0</v>
      </c>
      <c r="I55">
        <v>1</v>
      </c>
      <c r="J55">
        <v>1</v>
      </c>
      <c r="K55">
        <v>0</v>
      </c>
      <c r="L55">
        <v>0</v>
      </c>
      <c r="M55">
        <v>547</v>
      </c>
      <c r="N55">
        <v>547</v>
      </c>
      <c r="O55">
        <v>0</v>
      </c>
      <c r="P55">
        <v>414</v>
      </c>
      <c r="Q55">
        <v>414</v>
      </c>
      <c r="R55">
        <v>0</v>
      </c>
      <c r="S55" s="5">
        <v>125</v>
      </c>
      <c r="T55" s="5">
        <v>0.1457746478873239</v>
      </c>
      <c r="U55" s="5">
        <v>0.1457746478873239</v>
      </c>
      <c r="V55" s="5">
        <v>0</v>
      </c>
      <c r="W55" s="5">
        <v>0.01197183098591549</v>
      </c>
      <c r="X55" s="5">
        <v>0.01197183098591549</v>
      </c>
      <c r="Y55" s="5">
        <v>0</v>
      </c>
      <c r="Z55" s="5">
        <v>0.08212560386473429</v>
      </c>
      <c r="AA55" s="5">
        <v>0.08212560386473429</v>
      </c>
      <c r="AB55" s="5">
        <v>0</v>
      </c>
      <c r="AC55" s="5">
        <v>0.01161971830985915</v>
      </c>
      <c r="AD55">
        <v>0.000352112676056338</v>
      </c>
      <c r="AE55">
        <v>18</v>
      </c>
      <c r="AF55"/>
      <c r="AG55" t="str">
        <f>HYPERLINK("https://www.instagram.com/p/Bx0dEIAgGPr/","https://www.instagram.com/p/Bx0dEIAgGPr/")</f>
        <v>https://www.instagram.com/p/Bx0dEIAgGPr/</v>
      </c>
      <c r="AH55" t="str">
        <f>HYPERLINK("https://scontent.xx.fbcdn.net/v/t51.2885-15/59870885_1287276018114134_1734743146555315896_n.jpg?_nc_cat=109&amp;_nc_oc=AQkCTZUjwBtfDAcCvFUwdrIUlSHvmTrlZqLljIZBB-w38TElXMf6FN6kk3Xr1LADgzQ&amp;_nc_ht=scontent.xx&amp;oh=bbcb508049986a6962a673cfc9f33249&amp;oe=5DB007C9","https://scontent.xx.fbcdn.net/v/t51.2885-15/59870885_1287276018114134_1734743146555315896_n.jpg?_nc_cat=109&amp;_nc_oc=AQkCTZUjwBtfDAcCvFUwdrIUlSHvmTrlZqLljIZBB-w38TElXMf6FN6kk3Xr1LADgzQ&amp;_nc_ht=scontent.xx&amp;oh=bbcb508049986a6962a673cfc9f33249&amp;oe=5DB007C9")</f>
        <v>https://scontent.xx.fbcdn.net/v/t51.2885-15/59870885_1287276018114134_1734743146555315896_n.jpg?_nc_cat=109&amp;_nc_oc=AQkCTZUjwBtfDAcCvFUwdrIUlSHvmTrlZqLljIZBB-w38TElXMf6FN6kk3Xr1LADgzQ&amp;_nc_ht=scontent.xx&amp;oh=bbcb508049986a6962a673cfc9f33249&amp;oe=5DB007C9</v>
      </c>
      <c r="AI55" t="s">
        <v>204</v>
      </c>
    </row>
    <row r="56" spans="1:35" customHeight="1" ht="57">
      <c r="A56" t="s">
        <v>295</v>
      </c>
      <c r="B56"/>
      <c r="C56" t="s">
        <v>201</v>
      </c>
      <c r="D56" t="s">
        <v>202</v>
      </c>
      <c r="E56" t="s">
        <v>296</v>
      </c>
      <c r="F56">
        <v>11</v>
      </c>
      <c r="G56">
        <v>11</v>
      </c>
      <c r="H56">
        <v>0</v>
      </c>
      <c r="I56">
        <v>0</v>
      </c>
      <c r="J56">
        <v>0</v>
      </c>
      <c r="K56">
        <v>0</v>
      </c>
      <c r="L56">
        <v>0</v>
      </c>
      <c r="M56">
        <v>339</v>
      </c>
      <c r="N56">
        <v>339</v>
      </c>
      <c r="O56">
        <v>0</v>
      </c>
      <c r="P56">
        <v>256</v>
      </c>
      <c r="Q56">
        <v>256</v>
      </c>
      <c r="R56">
        <v>0</v>
      </c>
      <c r="S56" s="5" t="s">
        <v>204</v>
      </c>
      <c r="T56" s="5">
        <v>0.09007741027445461</v>
      </c>
      <c r="U56" s="5">
        <v>0.09007741027445461</v>
      </c>
      <c r="V56" s="5">
        <v>0</v>
      </c>
      <c r="W56" s="5">
        <v>0.003870513722730471</v>
      </c>
      <c r="X56" s="5">
        <v>0.003870513722730471</v>
      </c>
      <c r="Y56" s="5">
        <v>0</v>
      </c>
      <c r="Z56" s="5">
        <v>0.04296875</v>
      </c>
      <c r="AA56" s="5">
        <v>0.04296875</v>
      </c>
      <c r="AB56" s="5">
        <v>0</v>
      </c>
      <c r="AC56" s="5">
        <v>0.003870513722730471</v>
      </c>
      <c r="AD56">
        <v>0</v>
      </c>
      <c r="AE56">
        <v>18</v>
      </c>
      <c r="AF56"/>
      <c r="AG56" t="str">
        <f>HYPERLINK("https://www.instagram.com/p/Bx-hQTulp9K/","https://www.instagram.com/p/Bx-hQTulp9K/")</f>
        <v>https://www.instagram.com/p/Bx-hQTulp9K/</v>
      </c>
      <c r="AH56" t="str">
        <f>HYPERLINK("https://scontent.xx.fbcdn.net/v/t51.2885-15/60143040_140443437030763_8130221622473630385_n.jpg?_nc_cat=108&amp;_nc_oc=AQndgPi5Ps1O8EvzIH14F-7mU7BntTE5X0Rzv7KU1v_bYQW4IlTu6Jq9KDF_ErwNVaw&amp;_nc_ht=scontent.xx&amp;oh=7479ab1dc9e517a268993ea1e731b866&amp;oe=5DC70424","https://scontent.xx.fbcdn.net/v/t51.2885-15/60143040_140443437030763_8130221622473630385_n.jpg?_nc_cat=108&amp;_nc_oc=AQndgPi5Ps1O8EvzIH14F-7mU7BntTE5X0Rzv7KU1v_bYQW4IlTu6Jq9KDF_ErwNVaw&amp;_nc_ht=scontent.xx&amp;oh=7479ab1dc9e517a268993ea1e731b866&amp;oe=5DC70424")</f>
        <v>https://scontent.xx.fbcdn.net/v/t51.2885-15/60143040_140443437030763_8130221622473630385_n.jpg?_nc_cat=108&amp;_nc_oc=AQndgPi5Ps1O8EvzIH14F-7mU7BntTE5X0Rzv7KU1v_bYQW4IlTu6Jq9KDF_ErwNVaw&amp;_nc_ht=scontent.xx&amp;oh=7479ab1dc9e517a268993ea1e731b866&amp;oe=5DC70424</v>
      </c>
      <c r="AI56" t="s">
        <v>204</v>
      </c>
    </row>
    <row r="57" spans="1:35" customHeight="1" ht="57">
      <c r="A57" t="s">
        <v>297</v>
      </c>
      <c r="B57"/>
      <c r="C57" t="s">
        <v>209</v>
      </c>
      <c r="D57" t="s">
        <v>202</v>
      </c>
      <c r="E57" t="s">
        <v>298</v>
      </c>
      <c r="F57">
        <v>10</v>
      </c>
      <c r="G57">
        <v>10</v>
      </c>
      <c r="H57">
        <v>0</v>
      </c>
      <c r="I57">
        <v>1</v>
      </c>
      <c r="J57">
        <v>1</v>
      </c>
      <c r="K57">
        <v>0</v>
      </c>
      <c r="L57">
        <v>0</v>
      </c>
      <c r="M57">
        <v>309</v>
      </c>
      <c r="N57">
        <v>309</v>
      </c>
      <c r="O57">
        <v>0</v>
      </c>
      <c r="P57">
        <v>223</v>
      </c>
      <c r="Q57">
        <v>223</v>
      </c>
      <c r="R57">
        <v>0</v>
      </c>
      <c r="S57" s="5">
        <v>45</v>
      </c>
      <c r="T57" s="5">
        <v>0.0784658691062632</v>
      </c>
      <c r="U57" s="5">
        <v>0.0784658691062632</v>
      </c>
      <c r="V57" s="5">
        <v>0</v>
      </c>
      <c r="W57" s="5">
        <v>0.003870513722730471</v>
      </c>
      <c r="X57" s="5">
        <v>0.003870513722730471</v>
      </c>
      <c r="Y57" s="5">
        <v>0</v>
      </c>
      <c r="Z57" s="5">
        <v>0.04932735426008969</v>
      </c>
      <c r="AA57" s="5">
        <v>0.04932735426008969</v>
      </c>
      <c r="AB57" s="5">
        <v>0</v>
      </c>
      <c r="AC57" s="5">
        <v>0.003518648838845883</v>
      </c>
      <c r="AD57">
        <v>0.0003518648838845883</v>
      </c>
      <c r="AE57">
        <v>9</v>
      </c>
      <c r="AF57"/>
      <c r="AG57" t="str">
        <f>HYPERLINK("https://www.instagram.com/p/Bx-kQEsFSPq/","https://www.instagram.com/p/Bx-kQEsFSPq/")</f>
        <v>https://www.instagram.com/p/Bx-kQEsFSPq/</v>
      </c>
      <c r="AH57" t="str">
        <f>HYPERLINK("https://scontent.xx.fbcdn.net/v/t51.2885-15/60744260_157914738581066_4487192206472548890_n.jpg?_nc_cat=107&amp;_nc_oc=AQlhT-2WJLDVIacD7N5OWmqHSqmoxx9gAyXobUTqXPH1L8L7fiVkjcKIa7W6P-FST_U&amp;_nc_ht=scontent.xx&amp;oh=69c3a8645b147091a8976c4d28a352bd&amp;oe=5DB5ABC8","https://scontent.xx.fbcdn.net/v/t51.2885-15/60744260_157914738581066_4487192206472548890_n.jpg?_nc_cat=107&amp;_nc_oc=AQlhT-2WJLDVIacD7N5OWmqHSqmoxx9gAyXobUTqXPH1L8L7fiVkjcKIa7W6P-FST_U&amp;_nc_ht=scontent.xx&amp;oh=69c3a8645b147091a8976c4d28a352bd&amp;oe=5DB5ABC8")</f>
        <v>https://scontent.xx.fbcdn.net/v/t51.2885-15/60744260_157914738581066_4487192206472548890_n.jpg?_nc_cat=107&amp;_nc_oc=AQlhT-2WJLDVIacD7N5OWmqHSqmoxx9gAyXobUTqXPH1L8L7fiVkjcKIa7W6P-FST_U&amp;_nc_ht=scontent.xx&amp;oh=69c3a8645b147091a8976c4d28a352bd&amp;oe=5DB5ABC8</v>
      </c>
      <c r="AI57" t="s">
        <v>204</v>
      </c>
    </row>
    <row r="58" spans="1:35" customHeight="1" ht="57">
      <c r="A58" t="s">
        <v>299</v>
      </c>
      <c r="B58"/>
      <c r="C58" t="s">
        <v>209</v>
      </c>
      <c r="D58" t="s">
        <v>202</v>
      </c>
      <c r="E58" t="s">
        <v>300</v>
      </c>
      <c r="F58">
        <v>13</v>
      </c>
      <c r="G58">
        <v>13</v>
      </c>
      <c r="H58">
        <v>0</v>
      </c>
      <c r="I58">
        <v>0</v>
      </c>
      <c r="J58">
        <v>0</v>
      </c>
      <c r="K58">
        <v>0</v>
      </c>
      <c r="L58">
        <v>0</v>
      </c>
      <c r="M58">
        <v>314</v>
      </c>
      <c r="N58">
        <v>314</v>
      </c>
      <c r="O58">
        <v>0</v>
      </c>
      <c r="P58">
        <v>216</v>
      </c>
      <c r="Q58">
        <v>216</v>
      </c>
      <c r="R58">
        <v>0</v>
      </c>
      <c r="S58" s="5">
        <v>70</v>
      </c>
      <c r="T58" s="5">
        <v>0.07610993657505284</v>
      </c>
      <c r="U58" s="5">
        <v>0.07610993657505284</v>
      </c>
      <c r="V58" s="5">
        <v>0</v>
      </c>
      <c r="W58" s="5">
        <v>0.004580690627202256</v>
      </c>
      <c r="X58" s="5">
        <v>0.004580690627202256</v>
      </c>
      <c r="Y58" s="5">
        <v>0</v>
      </c>
      <c r="Z58" s="5">
        <v>0.06018518518518518</v>
      </c>
      <c r="AA58" s="5">
        <v>0.06018518518518518</v>
      </c>
      <c r="AB58" s="5">
        <v>0</v>
      </c>
      <c r="AC58" s="5">
        <v>0.004580690627202256</v>
      </c>
      <c r="AD58">
        <v>0</v>
      </c>
      <c r="AE58">
        <v>0</v>
      </c>
      <c r="AF58"/>
      <c r="AG58" t="str">
        <f>HYPERLINK("https://www.instagram.com/p/ByQiecmAlHF/","https://www.instagram.com/p/ByQiecmAlHF/")</f>
        <v>https://www.instagram.com/p/ByQiecmAlHF/</v>
      </c>
      <c r="AH58" t="str">
        <f>HYPERLINK("https://scontent.xx.fbcdn.net/v/t51.2885-15/62013636_1601128170022146_1294679156700992109_n.jpg?_nc_cat=108&amp;_nc_oc=AQlngF9bxkgZPlNuuBpoCpmpXpMum-LkEcbv3ptDCo9qYuPA91GlcAmnwPOiuf34hfY&amp;_nc_ht=scontent.xx&amp;oh=6601cf4c38ce7d5d226be590a6016d3d&amp;oe=5D784E84","https://scontent.xx.fbcdn.net/v/t51.2885-15/62013636_1601128170022146_1294679156700992109_n.jpg?_nc_cat=108&amp;_nc_oc=AQlngF9bxkgZPlNuuBpoCpmpXpMum-LkEcbv3ptDCo9qYuPA91GlcAmnwPOiuf34hfY&amp;_nc_ht=scontent.xx&amp;oh=6601cf4c38ce7d5d226be590a6016d3d&amp;oe=5D784E84")</f>
        <v>https://scontent.xx.fbcdn.net/v/t51.2885-15/62013636_1601128170022146_1294679156700992109_n.jpg?_nc_cat=108&amp;_nc_oc=AQlngF9bxkgZPlNuuBpoCpmpXpMum-LkEcbv3ptDCo9qYuPA91GlcAmnwPOiuf34hfY&amp;_nc_ht=scontent.xx&amp;oh=6601cf4c38ce7d5d226be590a6016d3d&amp;oe=5D784E84</v>
      </c>
      <c r="AI58" t="s">
        <v>204</v>
      </c>
    </row>
    <row r="59" spans="1:35" customHeight="1" ht="57">
      <c r="A59" t="s">
        <v>301</v>
      </c>
      <c r="B59"/>
      <c r="C59" t="s">
        <v>201</v>
      </c>
      <c r="D59" t="s">
        <v>202</v>
      </c>
      <c r="E59" t="s">
        <v>302</v>
      </c>
      <c r="F59">
        <v>15</v>
      </c>
      <c r="G59">
        <v>15</v>
      </c>
      <c r="H59">
        <v>0</v>
      </c>
      <c r="I59">
        <v>0</v>
      </c>
      <c r="J59">
        <v>0</v>
      </c>
      <c r="K59">
        <v>0</v>
      </c>
      <c r="L59">
        <v>2</v>
      </c>
      <c r="M59">
        <v>410</v>
      </c>
      <c r="N59">
        <v>410</v>
      </c>
      <c r="O59">
        <v>0</v>
      </c>
      <c r="P59">
        <v>319</v>
      </c>
      <c r="Q59">
        <v>319</v>
      </c>
      <c r="R59">
        <v>0</v>
      </c>
      <c r="S59" s="5" t="s">
        <v>204</v>
      </c>
      <c r="T59" s="5">
        <v>0.1121265377855888</v>
      </c>
      <c r="U59" s="5">
        <v>0.1121265377855888</v>
      </c>
      <c r="V59" s="5">
        <v>0</v>
      </c>
      <c r="W59" s="5">
        <v>0.005975395430579965</v>
      </c>
      <c r="X59" s="5">
        <v>0.005975395430579965</v>
      </c>
      <c r="Y59" s="5">
        <v>0</v>
      </c>
      <c r="Z59" s="5">
        <v>0.05329153605015674</v>
      </c>
      <c r="AA59" s="5">
        <v>0.05329153605015674</v>
      </c>
      <c r="AB59" s="5">
        <v>0</v>
      </c>
      <c r="AC59" s="5">
        <v>0.005272407732864675</v>
      </c>
      <c r="AD59">
        <v>0</v>
      </c>
      <c r="AE59">
        <v>29</v>
      </c>
      <c r="AF59"/>
      <c r="AG59" t="str">
        <f>HYPERLINK("https://www.instagram.com/p/ByTPelEFmH6/","https://www.instagram.com/p/ByTPelEFmH6/")</f>
        <v>https://www.instagram.com/p/ByTPelEFmH6/</v>
      </c>
      <c r="AH59" t="str">
        <f>HYPERLINK("https://scontent.xx.fbcdn.net/v/t51.2885-15/60753256_380261399281363_1290773392011284322_n.jpg?_nc_cat=109&amp;_nc_oc=AQnikPwDb72qhn-s5CuN2yBbwacz1DtOS3UgcjFrfT68j2dIZjz--Vo94AyTPdxkgZM&amp;_nc_ht=scontent.xx&amp;oh=6ed65c2cb5ff56761ac2fdd305570045&amp;oe=5D833B83","https://scontent.xx.fbcdn.net/v/t51.2885-15/60753256_380261399281363_1290773392011284322_n.jpg?_nc_cat=109&amp;_nc_oc=AQnikPwDb72qhn-s5CuN2yBbwacz1DtOS3UgcjFrfT68j2dIZjz--Vo94AyTPdxkgZM&amp;_nc_ht=scontent.xx&amp;oh=6ed65c2cb5ff56761ac2fdd305570045&amp;oe=5D833B83")</f>
        <v>https://scontent.xx.fbcdn.net/v/t51.2885-15/60753256_380261399281363_1290773392011284322_n.jpg?_nc_cat=109&amp;_nc_oc=AQnikPwDb72qhn-s5CuN2yBbwacz1DtOS3UgcjFrfT68j2dIZjz--Vo94AyTPdxkgZM&amp;_nc_ht=scontent.xx&amp;oh=6ed65c2cb5ff56761ac2fdd305570045&amp;oe=5D833B83</v>
      </c>
      <c r="AI59" t="s">
        <v>204</v>
      </c>
    </row>
    <row r="60" spans="1:35" customHeight="1" ht="57">
      <c r="A60" t="s">
        <v>303</v>
      </c>
      <c r="B60"/>
      <c r="C60" t="s">
        <v>209</v>
      </c>
      <c r="D60" t="s">
        <v>202</v>
      </c>
      <c r="E60" t="s">
        <v>304</v>
      </c>
      <c r="F60">
        <v>24</v>
      </c>
      <c r="G60">
        <v>24</v>
      </c>
      <c r="H60">
        <v>0</v>
      </c>
      <c r="I60">
        <v>0</v>
      </c>
      <c r="J60">
        <v>0</v>
      </c>
      <c r="K60">
        <v>0</v>
      </c>
      <c r="L60">
        <v>0</v>
      </c>
      <c r="M60">
        <v>428</v>
      </c>
      <c r="N60">
        <v>428</v>
      </c>
      <c r="O60">
        <v>0</v>
      </c>
      <c r="P60">
        <v>319</v>
      </c>
      <c r="Q60">
        <v>319</v>
      </c>
      <c r="R60">
        <v>0</v>
      </c>
      <c r="S60" s="5">
        <v>103</v>
      </c>
      <c r="T60" s="5">
        <v>0.1120477695820162</v>
      </c>
      <c r="U60" s="5">
        <v>0.1120477695820162</v>
      </c>
      <c r="V60" s="5">
        <v>0</v>
      </c>
      <c r="W60" s="5">
        <v>0.008429926238145416</v>
      </c>
      <c r="X60" s="5">
        <v>0.008429926238145416</v>
      </c>
      <c r="Y60" s="5">
        <v>0</v>
      </c>
      <c r="Z60" s="5">
        <v>0.07523510971786834</v>
      </c>
      <c r="AA60" s="5">
        <v>0.07523510971786834</v>
      </c>
      <c r="AB60" s="5">
        <v>0</v>
      </c>
      <c r="AC60" s="5">
        <v>0.008429926238145417</v>
      </c>
      <c r="AD60">
        <v>0</v>
      </c>
      <c r="AE60">
        <v>18</v>
      </c>
      <c r="AF60"/>
      <c r="AG60" t="str">
        <f>HYPERLINK("https://www.instagram.com/p/ByVw63flCS5/","https://www.instagram.com/p/ByVw63flCS5/")</f>
        <v>https://www.instagram.com/p/ByVw63flCS5/</v>
      </c>
      <c r="AH60" t="str">
        <f>HYPERLINK("https://scontent.xx.fbcdn.net/v/t51.2885-15/61202348_1013572125519466_7544852986869591176_n.jpg?_nc_cat=102&amp;_nc_oc=AQkAF-I0ZEhuvkb4ku49G0W3TLqcEFjQusQq1arBmvtJmTJUsW2PM981fk8zpMmLVh0&amp;_nc_ht=scontent.xx&amp;oh=672b0776ce0713418b0ef5d60797abb9&amp;oe=5D8058A8","https://scontent.xx.fbcdn.net/v/t51.2885-15/61202348_1013572125519466_7544852986869591176_n.jpg?_nc_cat=102&amp;_nc_oc=AQkAF-I0ZEhuvkb4ku49G0W3TLqcEFjQusQq1arBmvtJmTJUsW2PM981fk8zpMmLVh0&amp;_nc_ht=scontent.xx&amp;oh=672b0776ce0713418b0ef5d60797abb9&amp;oe=5D8058A8")</f>
        <v>https://scontent.xx.fbcdn.net/v/t51.2885-15/61202348_1013572125519466_7544852986869591176_n.jpg?_nc_cat=102&amp;_nc_oc=AQkAF-I0ZEhuvkb4ku49G0W3TLqcEFjQusQq1arBmvtJmTJUsW2PM981fk8zpMmLVh0&amp;_nc_ht=scontent.xx&amp;oh=672b0776ce0713418b0ef5d60797abb9&amp;oe=5D8058A8</v>
      </c>
      <c r="AI60" t="s">
        <v>204</v>
      </c>
    </row>
    <row r="61" spans="1:35" customHeight="1" ht="57">
      <c r="A61" t="s">
        <v>305</v>
      </c>
      <c r="B61"/>
      <c r="C61" t="s">
        <v>201</v>
      </c>
      <c r="D61" t="s">
        <v>202</v>
      </c>
      <c r="E61" t="s">
        <v>306</v>
      </c>
      <c r="F61">
        <v>6</v>
      </c>
      <c r="G61">
        <v>6</v>
      </c>
      <c r="H61">
        <v>0</v>
      </c>
      <c r="I61">
        <v>0</v>
      </c>
      <c r="J61">
        <v>0</v>
      </c>
      <c r="K61">
        <v>0</v>
      </c>
      <c r="L61">
        <v>1</v>
      </c>
      <c r="M61">
        <v>281</v>
      </c>
      <c r="N61">
        <v>281</v>
      </c>
      <c r="O61">
        <v>0</v>
      </c>
      <c r="P61">
        <v>207</v>
      </c>
      <c r="Q61">
        <v>207</v>
      </c>
      <c r="R61">
        <v>0</v>
      </c>
      <c r="S61" s="5" t="s">
        <v>204</v>
      </c>
      <c r="T61" s="5">
        <v>0.07270811380400423</v>
      </c>
      <c r="U61" s="5">
        <v>0.07270811380400423</v>
      </c>
      <c r="V61" s="5">
        <v>0</v>
      </c>
      <c r="W61" s="5">
        <v>0.002458728486125746</v>
      </c>
      <c r="X61" s="5">
        <v>0.002458728486125746</v>
      </c>
      <c r="Y61" s="5">
        <v>0</v>
      </c>
      <c r="Z61" s="5">
        <v>0.03381642512077295</v>
      </c>
      <c r="AA61" s="5">
        <v>0.03381642512077295</v>
      </c>
      <c r="AB61" s="5">
        <v>0</v>
      </c>
      <c r="AC61" s="5">
        <v>0.002107481559536354</v>
      </c>
      <c r="AD61">
        <v>0</v>
      </c>
      <c r="AE61">
        <v>20</v>
      </c>
      <c r="AF61"/>
      <c r="AG61" t="str">
        <f>HYPERLINK("https://www.instagram.com/p/ByYchNvlFpw/","https://www.instagram.com/p/ByYchNvlFpw/")</f>
        <v>https://www.instagram.com/p/ByYchNvlFpw/</v>
      </c>
      <c r="AH61" t="str">
        <f>HYPERLINK("https://scontent.xx.fbcdn.net/v/t51.2885-15/62178161_893366721026486_2692299141101948552_n.jpg?_nc_cat=102&amp;_nc_oc=AQm60yQzyDCv2OEjHHHG4aWTUaOYy8QsCKRBmTc1gNMANptJS5ftAuTnwO8GY8BCFWM&amp;_nc_ht=scontent.xx&amp;oh=84b5730300930662037be7a6ba29a018&amp;oe=5D7B0D18","https://scontent.xx.fbcdn.net/v/t51.2885-15/62178161_893366721026486_2692299141101948552_n.jpg?_nc_cat=102&amp;_nc_oc=AQm60yQzyDCv2OEjHHHG4aWTUaOYy8QsCKRBmTc1gNMANptJS5ftAuTnwO8GY8BCFWM&amp;_nc_ht=scontent.xx&amp;oh=84b5730300930662037be7a6ba29a018&amp;oe=5D7B0D18")</f>
        <v>https://scontent.xx.fbcdn.net/v/t51.2885-15/62178161_893366721026486_2692299141101948552_n.jpg?_nc_cat=102&amp;_nc_oc=AQm60yQzyDCv2OEjHHHG4aWTUaOYy8QsCKRBmTc1gNMANptJS5ftAuTnwO8GY8BCFWM&amp;_nc_ht=scontent.xx&amp;oh=84b5730300930662037be7a6ba29a018&amp;oe=5D7B0D18</v>
      </c>
      <c r="AI61" t="s">
        <v>204</v>
      </c>
    </row>
    <row r="62" spans="1:35" customHeight="1" ht="57">
      <c r="A62" t="s">
        <v>307</v>
      </c>
      <c r="B62"/>
      <c r="C62" t="s">
        <v>201</v>
      </c>
      <c r="D62" t="s">
        <v>202</v>
      </c>
      <c r="E62" t="s">
        <v>306</v>
      </c>
      <c r="F62">
        <v>10</v>
      </c>
      <c r="G62">
        <v>10</v>
      </c>
      <c r="H62">
        <v>0</v>
      </c>
      <c r="I62">
        <v>0</v>
      </c>
      <c r="J62">
        <v>0</v>
      </c>
      <c r="K62">
        <v>0</v>
      </c>
      <c r="L62">
        <v>1</v>
      </c>
      <c r="M62">
        <v>307</v>
      </c>
      <c r="N62">
        <v>307</v>
      </c>
      <c r="O62">
        <v>0</v>
      </c>
      <c r="P62">
        <v>251</v>
      </c>
      <c r="Q62">
        <v>251</v>
      </c>
      <c r="R62">
        <v>0</v>
      </c>
      <c r="S62" s="5" t="s">
        <v>204</v>
      </c>
      <c r="T62" s="5">
        <v>0.08816297857393747</v>
      </c>
      <c r="U62" s="5">
        <v>0.08816297857393747</v>
      </c>
      <c r="V62" s="5">
        <v>0</v>
      </c>
      <c r="W62" s="5">
        <v>0.003863716192483316</v>
      </c>
      <c r="X62" s="5">
        <v>0.003863716192483316</v>
      </c>
      <c r="Y62" s="5">
        <v>0</v>
      </c>
      <c r="Z62" s="5">
        <v>0.04382470119521912</v>
      </c>
      <c r="AA62" s="5">
        <v>0.04382470119521912</v>
      </c>
      <c r="AB62" s="5">
        <v>0</v>
      </c>
      <c r="AC62" s="5">
        <v>0.003512469265893923</v>
      </c>
      <c r="AD62">
        <v>0</v>
      </c>
      <c r="AE62">
        <v>20</v>
      </c>
      <c r="AF62"/>
      <c r="AG62" t="str">
        <f>HYPERLINK("https://www.instagram.com/p/ByYciY4lWqM/","https://www.instagram.com/p/ByYciY4lWqM/")</f>
        <v>https://www.instagram.com/p/ByYciY4lWqM/</v>
      </c>
      <c r="AH62" t="str">
        <f>HYPERLINK("https://scontent.xx.fbcdn.net/v/t51.2885-15/60493202_2270254399749080_7504323287194155180_n.jpg?_nc_cat=110&amp;_nc_oc=AQmlyGRP27H8Gz1jMG8mvW_rlftbmhFO-W2AGoS_USLbVTS719zuK-kFgzd05l25K8o&amp;_nc_ht=scontent.xx&amp;oh=67ed16ddc6b12902a6caea916f5498d6&amp;oe=5DBEB7B6","https://scontent.xx.fbcdn.net/v/t51.2885-15/60493202_2270254399749080_7504323287194155180_n.jpg?_nc_cat=110&amp;_nc_oc=AQmlyGRP27H8Gz1jMG8mvW_rlftbmhFO-W2AGoS_USLbVTS719zuK-kFgzd05l25K8o&amp;_nc_ht=scontent.xx&amp;oh=67ed16ddc6b12902a6caea916f5498d6&amp;oe=5DBEB7B6")</f>
        <v>https://scontent.xx.fbcdn.net/v/t51.2885-15/60493202_2270254399749080_7504323287194155180_n.jpg?_nc_cat=110&amp;_nc_oc=AQmlyGRP27H8Gz1jMG8mvW_rlftbmhFO-W2AGoS_USLbVTS719zuK-kFgzd05l25K8o&amp;_nc_ht=scontent.xx&amp;oh=67ed16ddc6b12902a6caea916f5498d6&amp;oe=5DBEB7B6</v>
      </c>
      <c r="AI62" t="s">
        <v>204</v>
      </c>
    </row>
    <row r="63" spans="1:35" customHeight="1" ht="57">
      <c r="A63" t="s">
        <v>308</v>
      </c>
      <c r="B63"/>
      <c r="C63" t="s">
        <v>201</v>
      </c>
      <c r="D63" t="s">
        <v>202</v>
      </c>
      <c r="E63" t="s">
        <v>306</v>
      </c>
      <c r="F63">
        <v>13</v>
      </c>
      <c r="G63">
        <v>13</v>
      </c>
      <c r="H63">
        <v>0</v>
      </c>
      <c r="I63">
        <v>0</v>
      </c>
      <c r="J63">
        <v>0</v>
      </c>
      <c r="K63">
        <v>0</v>
      </c>
      <c r="L63">
        <v>1</v>
      </c>
      <c r="M63">
        <v>399</v>
      </c>
      <c r="N63">
        <v>399</v>
      </c>
      <c r="O63">
        <v>0</v>
      </c>
      <c r="P63">
        <v>300</v>
      </c>
      <c r="Q63">
        <v>300</v>
      </c>
      <c r="R63">
        <v>0</v>
      </c>
      <c r="S63" s="5" t="s">
        <v>204</v>
      </c>
      <c r="T63" s="5">
        <v>0.1053740779768177</v>
      </c>
      <c r="U63" s="5">
        <v>0.1053740779768177</v>
      </c>
      <c r="V63" s="5">
        <v>0</v>
      </c>
      <c r="W63" s="5">
        <v>0.004917456972251493</v>
      </c>
      <c r="X63" s="5">
        <v>0.004917456972251493</v>
      </c>
      <c r="Y63" s="5">
        <v>0</v>
      </c>
      <c r="Z63" s="5">
        <v>0.04666666666666667</v>
      </c>
      <c r="AA63" s="5">
        <v>0.04666666666666667</v>
      </c>
      <c r="AB63" s="5">
        <v>0</v>
      </c>
      <c r="AC63" s="5">
        <v>0.0045662100456621</v>
      </c>
      <c r="AD63">
        <v>0</v>
      </c>
      <c r="AE63">
        <v>20</v>
      </c>
      <c r="AF63"/>
      <c r="AG63" t="str">
        <f>HYPERLINK("https://www.instagram.com/p/ByYcjYtFWCc/","https://www.instagram.com/p/ByYcjYtFWCc/")</f>
        <v>https://www.instagram.com/p/ByYcjYtFWCc/</v>
      </c>
      <c r="AH63" t="str">
        <f>HYPERLINK("https://scontent.xx.fbcdn.net/v/t51.2885-15/61412595_2295462187202950_9167272717677384408_n.jpg?_nc_cat=106&amp;_nc_oc=AQlGiuSzq943ntSkkDLG85AyPM3FKFxExmdhxYiG5RSFaeKvth8me9z2coxJuf28r7c&amp;_nc_ht=scontent.xx&amp;oh=93fce0ada88a872da3756415bf4f96bb&amp;oe=5DB1C139","https://scontent.xx.fbcdn.net/v/t51.2885-15/61412595_2295462187202950_9167272717677384408_n.jpg?_nc_cat=106&amp;_nc_oc=AQlGiuSzq943ntSkkDLG85AyPM3FKFxExmdhxYiG5RSFaeKvth8me9z2coxJuf28r7c&amp;_nc_ht=scontent.xx&amp;oh=93fce0ada88a872da3756415bf4f96bb&amp;oe=5DB1C139")</f>
        <v>https://scontent.xx.fbcdn.net/v/t51.2885-15/61412595_2295462187202950_9167272717677384408_n.jpg?_nc_cat=106&amp;_nc_oc=AQlGiuSzq943ntSkkDLG85AyPM3FKFxExmdhxYiG5RSFaeKvth8me9z2coxJuf28r7c&amp;_nc_ht=scontent.xx&amp;oh=93fce0ada88a872da3756415bf4f96bb&amp;oe=5DB1C139</v>
      </c>
      <c r="AI63" t="s">
        <v>204</v>
      </c>
    </row>
    <row r="64" spans="1:35" customHeight="1" ht="57">
      <c r="A64" t="s">
        <v>309</v>
      </c>
      <c r="B64"/>
      <c r="C64" t="s">
        <v>201</v>
      </c>
      <c r="D64" t="s">
        <v>202</v>
      </c>
      <c r="E64" t="s">
        <v>310</v>
      </c>
      <c r="F64">
        <v>4</v>
      </c>
      <c r="G64">
        <v>4</v>
      </c>
      <c r="H64">
        <v>0</v>
      </c>
      <c r="I64">
        <v>1</v>
      </c>
      <c r="J64">
        <v>1</v>
      </c>
      <c r="K64">
        <v>0</v>
      </c>
      <c r="L64">
        <v>1</v>
      </c>
      <c r="M64">
        <v>292</v>
      </c>
      <c r="N64">
        <v>292</v>
      </c>
      <c r="O64">
        <v>0</v>
      </c>
      <c r="P64">
        <v>209</v>
      </c>
      <c r="Q64">
        <v>209</v>
      </c>
      <c r="R64">
        <v>0</v>
      </c>
      <c r="S64" s="5" t="s">
        <v>204</v>
      </c>
      <c r="T64" s="5">
        <v>0.07338483146067416</v>
      </c>
      <c r="U64" s="5">
        <v>0.07338483146067416</v>
      </c>
      <c r="V64" s="5">
        <v>0</v>
      </c>
      <c r="W64" s="5">
        <v>0.002106741573033708</v>
      </c>
      <c r="X64" s="5">
        <v>0.002106741573033708</v>
      </c>
      <c r="Y64" s="5">
        <v>0</v>
      </c>
      <c r="Z64" s="5">
        <v>0.02870813397129186</v>
      </c>
      <c r="AA64" s="5">
        <v>0.02870813397129186</v>
      </c>
      <c r="AB64" s="5">
        <v>0</v>
      </c>
      <c r="AC64" s="5">
        <v>0.001404494382022472</v>
      </c>
      <c r="AD64">
        <v>0.000351123595505618</v>
      </c>
      <c r="AE64">
        <v>18</v>
      </c>
      <c r="AF64"/>
      <c r="AG64" t="str">
        <f>HYPERLINK("https://www.instagram.com/p/ByahqLMl5n4/","https://www.instagram.com/p/ByahqLMl5n4/")</f>
        <v>https://www.instagram.com/p/ByahqLMl5n4/</v>
      </c>
      <c r="AH64" t="str">
        <f>HYPERLINK("https://scontent.xx.fbcdn.net/v/t51.2885-15/62655443_139992720445041_3721980244652698195_n.jpg?_nc_cat=104&amp;_nc_oc=AQlwzMjY92DYtzqmLpdz5AxhJX-ovvqGo7vD1vXFK38-8KZUCGZnvSLIw_Sfge38MNM&amp;_nc_ht=scontent.xx&amp;oh=2cfb00e68d15c6d31d4b478a709b1d2f&amp;oe=5D7A6448","https://scontent.xx.fbcdn.net/v/t51.2885-15/62655443_139992720445041_3721980244652698195_n.jpg?_nc_cat=104&amp;_nc_oc=AQlwzMjY92DYtzqmLpdz5AxhJX-ovvqGo7vD1vXFK38-8KZUCGZnvSLIw_Sfge38MNM&amp;_nc_ht=scontent.xx&amp;oh=2cfb00e68d15c6d31d4b478a709b1d2f&amp;oe=5D7A6448")</f>
        <v>https://scontent.xx.fbcdn.net/v/t51.2885-15/62655443_139992720445041_3721980244652698195_n.jpg?_nc_cat=104&amp;_nc_oc=AQlwzMjY92DYtzqmLpdz5AxhJX-ovvqGo7vD1vXFK38-8KZUCGZnvSLIw_Sfge38MNM&amp;_nc_ht=scontent.xx&amp;oh=2cfb00e68d15c6d31d4b478a709b1d2f&amp;oe=5D7A6448</v>
      </c>
      <c r="AI64" t="s">
        <v>204</v>
      </c>
    </row>
    <row r="65" spans="1:35" customHeight="1" ht="57">
      <c r="A65" t="s">
        <v>311</v>
      </c>
      <c r="B65"/>
      <c r="C65" t="s">
        <v>201</v>
      </c>
      <c r="D65" t="s">
        <v>202</v>
      </c>
      <c r="E65" t="s">
        <v>310</v>
      </c>
      <c r="F65">
        <v>7</v>
      </c>
      <c r="G65">
        <v>7</v>
      </c>
      <c r="H65">
        <v>0</v>
      </c>
      <c r="I65">
        <v>2</v>
      </c>
      <c r="J65">
        <v>2</v>
      </c>
      <c r="K65">
        <v>0</v>
      </c>
      <c r="L65">
        <v>1</v>
      </c>
      <c r="M65">
        <v>370</v>
      </c>
      <c r="N65">
        <v>370</v>
      </c>
      <c r="O65">
        <v>0</v>
      </c>
      <c r="P65">
        <v>271</v>
      </c>
      <c r="Q65">
        <v>271</v>
      </c>
      <c r="R65">
        <v>0</v>
      </c>
      <c r="S65" s="5" t="s">
        <v>204</v>
      </c>
      <c r="T65" s="5">
        <v>0.09515449438202248</v>
      </c>
      <c r="U65" s="5">
        <v>0.09515449438202248</v>
      </c>
      <c r="V65" s="5">
        <v>0</v>
      </c>
      <c r="W65" s="5">
        <v>0.003511235955056179</v>
      </c>
      <c r="X65" s="5">
        <v>0.003511235955056179</v>
      </c>
      <c r="Y65" s="5">
        <v>0</v>
      </c>
      <c r="Z65" s="5">
        <v>0.03690036900369004</v>
      </c>
      <c r="AA65" s="5">
        <v>0.03690036900369004</v>
      </c>
      <c r="AB65" s="5">
        <v>0</v>
      </c>
      <c r="AC65" s="5">
        <v>0.002457865168539326</v>
      </c>
      <c r="AD65">
        <v>0.000702247191011236</v>
      </c>
      <c r="AE65">
        <v>18</v>
      </c>
      <c r="AF65"/>
      <c r="AG65" t="str">
        <f>HYPERLINK("https://www.instagram.com/p/Byahsp7l9UK/","https://www.instagram.com/p/Byahsp7l9UK/")</f>
        <v>https://www.instagram.com/p/Byahsp7l9UK/</v>
      </c>
      <c r="AH65" t="str">
        <f>HYPERLINK("https://scontent.xx.fbcdn.net/v/t51.2885-15/62266411_170018414020695_1090748120933966024_n.jpg?_nc_cat=111&amp;_nc_oc=AQklqvi9JmiuakrwGT7ei-wQYmolmuFJPRWKqTXK2PVjxvG8pI4MdMQihuVjV6UyOhQ&amp;_nc_ht=scontent.xx&amp;oh=3a35e9c4edb1e568e0651efc72d84e01&amp;oe=5DC35973","https://scontent.xx.fbcdn.net/v/t51.2885-15/62266411_170018414020695_1090748120933966024_n.jpg?_nc_cat=111&amp;_nc_oc=AQklqvi9JmiuakrwGT7ei-wQYmolmuFJPRWKqTXK2PVjxvG8pI4MdMQihuVjV6UyOhQ&amp;_nc_ht=scontent.xx&amp;oh=3a35e9c4edb1e568e0651efc72d84e01&amp;oe=5DC35973")</f>
        <v>https://scontent.xx.fbcdn.net/v/t51.2885-15/62266411_170018414020695_1090748120933966024_n.jpg?_nc_cat=111&amp;_nc_oc=AQklqvi9JmiuakrwGT7ei-wQYmolmuFJPRWKqTXK2PVjxvG8pI4MdMQihuVjV6UyOhQ&amp;_nc_ht=scontent.xx&amp;oh=3a35e9c4edb1e568e0651efc72d84e01&amp;oe=5DC35973</v>
      </c>
      <c r="AI65" t="s">
        <v>204</v>
      </c>
    </row>
    <row r="66" spans="1:35" customHeight="1" ht="57">
      <c r="A66" t="s">
        <v>312</v>
      </c>
      <c r="B66"/>
      <c r="C66" t="s">
        <v>201</v>
      </c>
      <c r="D66" t="s">
        <v>202</v>
      </c>
      <c r="E66" t="s">
        <v>310</v>
      </c>
      <c r="F66">
        <v>12</v>
      </c>
      <c r="G66">
        <v>12</v>
      </c>
      <c r="H66">
        <v>0</v>
      </c>
      <c r="I66">
        <v>0</v>
      </c>
      <c r="J66">
        <v>0</v>
      </c>
      <c r="K66">
        <v>0</v>
      </c>
      <c r="L66">
        <v>1</v>
      </c>
      <c r="M66">
        <v>295</v>
      </c>
      <c r="N66">
        <v>295</v>
      </c>
      <c r="O66">
        <v>0</v>
      </c>
      <c r="P66">
        <v>215</v>
      </c>
      <c r="Q66">
        <v>215</v>
      </c>
      <c r="R66">
        <v>0</v>
      </c>
      <c r="S66" s="5" t="s">
        <v>204</v>
      </c>
      <c r="T66" s="5">
        <v>0.07549157303370786</v>
      </c>
      <c r="U66" s="5">
        <v>0.07549157303370786</v>
      </c>
      <c r="V66" s="5">
        <v>0</v>
      </c>
      <c r="W66" s="5">
        <v>0.004564606741573033</v>
      </c>
      <c r="X66" s="5">
        <v>0.004564606741573033</v>
      </c>
      <c r="Y66" s="5">
        <v>0</v>
      </c>
      <c r="Z66" s="5">
        <v>0.06046511627906977</v>
      </c>
      <c r="AA66" s="5">
        <v>0.06046511627906977</v>
      </c>
      <c r="AB66" s="5">
        <v>0</v>
      </c>
      <c r="AC66" s="5">
        <v>0.004213483146067415</v>
      </c>
      <c r="AD66">
        <v>0</v>
      </c>
      <c r="AE66">
        <v>18</v>
      </c>
      <c r="AF66"/>
      <c r="AG66" t="str">
        <f>HYPERLINK("https://www.instagram.com/p/Byahxg7FTX3/","https://www.instagram.com/p/Byahxg7FTX3/")</f>
        <v>https://www.instagram.com/p/Byahxg7FTX3/</v>
      </c>
      <c r="AH66" t="str">
        <f>HYPERLINK("https://scontent.xx.fbcdn.net/v/t51.2885-15/60821120_115499503032343_7792283536757575171_n.jpg?_nc_cat=103&amp;_nc_oc=AQmrKim7VNQW1rbXG_-QEU37-AcmYv240BdzIIhz4uzBiy3aK-H4-OnUVvid6RoIzi4&amp;_nc_ht=scontent.xx&amp;oh=3ff0bf73302817b6d3c5135772cffa75&amp;oe=5D816CAE","https://scontent.xx.fbcdn.net/v/t51.2885-15/60821120_115499503032343_7792283536757575171_n.jpg?_nc_cat=103&amp;_nc_oc=AQmrKim7VNQW1rbXG_-QEU37-AcmYv240BdzIIhz4uzBiy3aK-H4-OnUVvid6RoIzi4&amp;_nc_ht=scontent.xx&amp;oh=3ff0bf73302817b6d3c5135772cffa75&amp;oe=5D816CAE")</f>
        <v>https://scontent.xx.fbcdn.net/v/t51.2885-15/60821120_115499503032343_7792283536757575171_n.jpg?_nc_cat=103&amp;_nc_oc=AQmrKim7VNQW1rbXG_-QEU37-AcmYv240BdzIIhz4uzBiy3aK-H4-OnUVvid6RoIzi4&amp;_nc_ht=scontent.xx&amp;oh=3ff0bf73302817b6d3c5135772cffa75&amp;oe=5D816CAE</v>
      </c>
      <c r="AI66" t="s">
        <v>204</v>
      </c>
    </row>
    <row r="67" spans="1:35" customHeight="1" ht="57">
      <c r="A67" t="s">
        <v>313</v>
      </c>
      <c r="B67"/>
      <c r="C67" t="s">
        <v>201</v>
      </c>
      <c r="D67" t="s">
        <v>202</v>
      </c>
      <c r="E67" t="s">
        <v>314</v>
      </c>
      <c r="F67">
        <v>36</v>
      </c>
      <c r="G67">
        <v>36</v>
      </c>
      <c r="H67">
        <v>0</v>
      </c>
      <c r="I67">
        <v>1</v>
      </c>
      <c r="J67">
        <v>1</v>
      </c>
      <c r="K67">
        <v>0</v>
      </c>
      <c r="L67">
        <v>0</v>
      </c>
      <c r="M67">
        <v>784</v>
      </c>
      <c r="N67">
        <v>784</v>
      </c>
      <c r="O67">
        <v>0</v>
      </c>
      <c r="P67">
        <v>636</v>
      </c>
      <c r="Q67">
        <v>636</v>
      </c>
      <c r="R67">
        <v>0</v>
      </c>
      <c r="S67" s="5" t="s">
        <v>204</v>
      </c>
      <c r="T67" s="5">
        <v>0.2224554039874082</v>
      </c>
      <c r="U67" s="5">
        <v>0.2224554039874082</v>
      </c>
      <c r="V67" s="5">
        <v>0</v>
      </c>
      <c r="W67" s="5">
        <v>0.01294158796782092</v>
      </c>
      <c r="X67" s="5">
        <v>0.01294158796782092</v>
      </c>
      <c r="Y67" s="5">
        <v>0</v>
      </c>
      <c r="Z67" s="5">
        <v>0.05817610062893082</v>
      </c>
      <c r="AA67" s="5">
        <v>0.05817610062893082</v>
      </c>
      <c r="AB67" s="5">
        <v>0</v>
      </c>
      <c r="AC67" s="5">
        <v>0.01259181532004197</v>
      </c>
      <c r="AD67">
        <v>0.0003497726477789437</v>
      </c>
      <c r="AE67">
        <v>17</v>
      </c>
      <c r="AF67"/>
      <c r="AG67" t="str">
        <f>HYPERLINK("https://www.instagram.com/p/Byk4kL7FqQS/","https://www.instagram.com/p/Byk4kL7FqQS/")</f>
        <v>https://www.instagram.com/p/Byk4kL7FqQS/</v>
      </c>
      <c r="AH67" t="str">
        <f>HYPERLINK("https://scontent.xx.fbcdn.net/v/t51.2885-15/61410490_851036555250949_8330659765538368636_n.jpg?_nc_cat=110&amp;_nc_oc=AQkEfebYIYlZwAuFUOX8djUD-ttgWZ13iiZGa8keC-0Lay-QY9ADbAlYtL1C8OTYZrE&amp;_nc_ht=scontent.xx&amp;oh=9285f5569ebbec1da4bb222e74a34dd9&amp;oe=5D8317E8","https://scontent.xx.fbcdn.net/v/t51.2885-15/61410490_851036555250949_8330659765538368636_n.jpg?_nc_cat=110&amp;_nc_oc=AQkEfebYIYlZwAuFUOX8djUD-ttgWZ13iiZGa8keC-0Lay-QY9ADbAlYtL1C8OTYZrE&amp;_nc_ht=scontent.xx&amp;oh=9285f5569ebbec1da4bb222e74a34dd9&amp;oe=5D8317E8")</f>
        <v>https://scontent.xx.fbcdn.net/v/t51.2885-15/61410490_851036555250949_8330659765538368636_n.jpg?_nc_cat=110&amp;_nc_oc=AQkEfebYIYlZwAuFUOX8djUD-ttgWZ13iiZGa8keC-0Lay-QY9ADbAlYtL1C8OTYZrE&amp;_nc_ht=scontent.xx&amp;oh=9285f5569ebbec1da4bb222e74a34dd9&amp;oe=5D8317E8</v>
      </c>
      <c r="AI67" t="s">
        <v>204</v>
      </c>
    </row>
    <row r="68" spans="1:35" customHeight="1" ht="57">
      <c r="A68" t="s">
        <v>315</v>
      </c>
      <c r="B68"/>
      <c r="C68" t="s">
        <v>201</v>
      </c>
      <c r="D68" t="s">
        <v>202</v>
      </c>
      <c r="E68" t="s">
        <v>316</v>
      </c>
      <c r="F68">
        <v>11</v>
      </c>
      <c r="G68">
        <v>11</v>
      </c>
      <c r="H68">
        <v>0</v>
      </c>
      <c r="I68">
        <v>0</v>
      </c>
      <c r="J68">
        <v>0</v>
      </c>
      <c r="K68">
        <v>0</v>
      </c>
      <c r="L68">
        <v>3</v>
      </c>
      <c r="M68">
        <v>307</v>
      </c>
      <c r="N68">
        <v>307</v>
      </c>
      <c r="O68">
        <v>0</v>
      </c>
      <c r="P68">
        <v>228</v>
      </c>
      <c r="Q68">
        <v>228</v>
      </c>
      <c r="R68">
        <v>0</v>
      </c>
      <c r="S68" s="5" t="s">
        <v>204</v>
      </c>
      <c r="T68" s="5">
        <v>0.07969241523942677</v>
      </c>
      <c r="U68" s="5">
        <v>0.07969241523942677</v>
      </c>
      <c r="V68" s="5">
        <v>0</v>
      </c>
      <c r="W68" s="5">
        <v>0.004893393918210416</v>
      </c>
      <c r="X68" s="5">
        <v>0.004893393918210416</v>
      </c>
      <c r="Y68" s="5">
        <v>0</v>
      </c>
      <c r="Z68" s="5">
        <v>0.06140350877192983</v>
      </c>
      <c r="AA68" s="5">
        <v>0.06140350877192983</v>
      </c>
      <c r="AB68" s="5">
        <v>0</v>
      </c>
      <c r="AC68" s="5">
        <v>0.003844809507165327</v>
      </c>
      <c r="AD68">
        <v>0</v>
      </c>
      <c r="AE68">
        <v>18</v>
      </c>
      <c r="AF68"/>
      <c r="AG68" t="str">
        <f>HYPERLINK("https://www.instagram.com/p/Byn784dFBF7/","https://www.instagram.com/p/Byn784dFBF7/")</f>
        <v>https://www.instagram.com/p/Byn784dFBF7/</v>
      </c>
      <c r="AH68" t="str">
        <f>HYPERLINK("https://scontent.xx.fbcdn.net/v/t51.2885-15/61440912_145663983281636_3643190498370095724_n.jpg?_nc_cat=109&amp;_nc_oc=AQm6WACP3epy1ik3u0cu3CHmM0B-C8HCSeTHP9a9ARvhHTaEXfNSgZUwK2Awv3syO60&amp;_nc_ht=scontent.xx&amp;oh=b0dd421b1d6ec6111bee04b22ebf6e7e&amp;oe=5DB1FF47","https://scontent.xx.fbcdn.net/v/t51.2885-15/61440912_145663983281636_3643190498370095724_n.jpg?_nc_cat=109&amp;_nc_oc=AQm6WACP3epy1ik3u0cu3CHmM0B-C8HCSeTHP9a9ARvhHTaEXfNSgZUwK2Awv3syO60&amp;_nc_ht=scontent.xx&amp;oh=b0dd421b1d6ec6111bee04b22ebf6e7e&amp;oe=5DB1FF47")</f>
        <v>https://scontent.xx.fbcdn.net/v/t51.2885-15/61440912_145663983281636_3643190498370095724_n.jpg?_nc_cat=109&amp;_nc_oc=AQm6WACP3epy1ik3u0cu3CHmM0B-C8HCSeTHP9a9ARvhHTaEXfNSgZUwK2Awv3syO60&amp;_nc_ht=scontent.xx&amp;oh=b0dd421b1d6ec6111bee04b22ebf6e7e&amp;oe=5DB1FF47</v>
      </c>
      <c r="AI68" t="s">
        <v>204</v>
      </c>
    </row>
    <row r="69" spans="1:35" customHeight="1" ht="57">
      <c r="A69" t="s">
        <v>317</v>
      </c>
      <c r="B69"/>
      <c r="C69" t="s">
        <v>209</v>
      </c>
      <c r="D69" t="s">
        <v>202</v>
      </c>
      <c r="E69" t="s">
        <v>316</v>
      </c>
      <c r="F69">
        <v>19</v>
      </c>
      <c r="G69">
        <v>19</v>
      </c>
      <c r="H69">
        <v>0</v>
      </c>
      <c r="I69">
        <v>0</v>
      </c>
      <c r="J69">
        <v>0</v>
      </c>
      <c r="K69">
        <v>0</v>
      </c>
      <c r="L69">
        <v>3</v>
      </c>
      <c r="M69">
        <v>416</v>
      </c>
      <c r="N69">
        <v>416</v>
      </c>
      <c r="O69">
        <v>0</v>
      </c>
      <c r="P69">
        <v>314</v>
      </c>
      <c r="Q69">
        <v>314</v>
      </c>
      <c r="R69">
        <v>0</v>
      </c>
      <c r="S69" s="5">
        <v>93</v>
      </c>
      <c r="T69" s="5">
        <v>0.1097518350227193</v>
      </c>
      <c r="U69" s="5">
        <v>0.1097518350227193</v>
      </c>
      <c r="V69" s="5">
        <v>0</v>
      </c>
      <c r="W69" s="5">
        <v>0.007689619014330654</v>
      </c>
      <c r="X69" s="5">
        <v>0.007689619014330654</v>
      </c>
      <c r="Y69" s="5">
        <v>0</v>
      </c>
      <c r="Z69" s="5">
        <v>0.07006369426751592</v>
      </c>
      <c r="AA69" s="5">
        <v>0.07006369426751592</v>
      </c>
      <c r="AB69" s="5">
        <v>0</v>
      </c>
      <c r="AC69" s="5">
        <v>0.006641034603285565</v>
      </c>
      <c r="AD69">
        <v>0</v>
      </c>
      <c r="AE69">
        <v>18</v>
      </c>
      <c r="AF69"/>
      <c r="AG69" t="str">
        <f>HYPERLINK("https://www.instagram.com/p/Byn8EaCFuH_/","https://www.instagram.com/p/Byn8EaCFuH_/")</f>
        <v>https://www.instagram.com/p/Byn8EaCFuH_/</v>
      </c>
      <c r="AH69" t="str">
        <f>HYPERLINK("https://scontent.xx.fbcdn.net/v/t51.2885-15/62389335_2281207298863512_3722019857921981548_n.jpg?_nc_cat=103&amp;_nc_oc=AQlkqsYPi4lF9V-NS5SK0DR4WmKVAEePYRr-yzeR8XV_mmBczxagNBIEOcjM1yS9IJs&amp;_nc_ht=scontent.xx&amp;oh=2005d8541d1b66e88d39eb5ca0f1afa4&amp;oe=5DBCDE6D","https://scontent.xx.fbcdn.net/v/t51.2885-15/62389335_2281207298863512_3722019857921981548_n.jpg?_nc_cat=103&amp;_nc_oc=AQlkqsYPi4lF9V-NS5SK0DR4WmKVAEePYRr-yzeR8XV_mmBczxagNBIEOcjM1yS9IJs&amp;_nc_ht=scontent.xx&amp;oh=2005d8541d1b66e88d39eb5ca0f1afa4&amp;oe=5DBCDE6D")</f>
        <v>https://scontent.xx.fbcdn.net/v/t51.2885-15/62389335_2281207298863512_3722019857921981548_n.jpg?_nc_cat=103&amp;_nc_oc=AQlkqsYPi4lF9V-NS5SK0DR4WmKVAEePYRr-yzeR8XV_mmBczxagNBIEOcjM1yS9IJs&amp;_nc_ht=scontent.xx&amp;oh=2005d8541d1b66e88d39eb5ca0f1afa4&amp;oe=5DBCDE6D</v>
      </c>
      <c r="AI69" t="s">
        <v>204</v>
      </c>
    </row>
    <row r="70" spans="1:35" customHeight="1" ht="57">
      <c r="A70" t="s">
        <v>318</v>
      </c>
      <c r="B70"/>
      <c r="C70" t="s">
        <v>201</v>
      </c>
      <c r="D70" t="s">
        <v>202</v>
      </c>
      <c r="E70" t="s">
        <v>316</v>
      </c>
      <c r="F70">
        <v>16</v>
      </c>
      <c r="G70">
        <v>16</v>
      </c>
      <c r="H70">
        <v>0</v>
      </c>
      <c r="I70">
        <v>0</v>
      </c>
      <c r="J70">
        <v>0</v>
      </c>
      <c r="K70">
        <v>0</v>
      </c>
      <c r="L70">
        <v>4</v>
      </c>
      <c r="M70">
        <v>367</v>
      </c>
      <c r="N70">
        <v>367</v>
      </c>
      <c r="O70">
        <v>0</v>
      </c>
      <c r="P70">
        <v>276</v>
      </c>
      <c r="Q70">
        <v>276</v>
      </c>
      <c r="R70">
        <v>0</v>
      </c>
      <c r="S70" s="5" t="s">
        <v>204</v>
      </c>
      <c r="T70" s="5">
        <v>0.0964697658161482</v>
      </c>
      <c r="U70" s="5">
        <v>0.0964697658161482</v>
      </c>
      <c r="V70" s="5">
        <v>0</v>
      </c>
      <c r="W70" s="5">
        <v>0.006990562740300594</v>
      </c>
      <c r="X70" s="5">
        <v>0.006990562740300594</v>
      </c>
      <c r="Y70" s="5">
        <v>0</v>
      </c>
      <c r="Z70" s="5">
        <v>0.07246376811594203</v>
      </c>
      <c r="AA70" s="5">
        <v>0.07246376811594203</v>
      </c>
      <c r="AB70" s="5">
        <v>0</v>
      </c>
      <c r="AC70" s="5">
        <v>0.005592450192240476</v>
      </c>
      <c r="AD70">
        <v>0</v>
      </c>
      <c r="AE70">
        <v>18</v>
      </c>
      <c r="AF70"/>
      <c r="AG70" t="str">
        <f>HYPERLINK("https://www.instagram.com/p/Byn8GgalFCx/","https://www.instagram.com/p/Byn8GgalFCx/")</f>
        <v>https://www.instagram.com/p/Byn8GgalFCx/</v>
      </c>
      <c r="AH70" t="str">
        <f>HYPERLINK("https://scontent.xx.fbcdn.net/v/t51.2885-15/61331370_2858373037818132_7265303059887161439_n.jpg?_nc_cat=111&amp;_nc_oc=AQlJOvt2UKxfYOEfM31KreTeliI_5vF05-MVpV2lhgyTPyWx0PvGTiquXdvH5NjFglc&amp;_nc_ht=scontent.xx&amp;oh=f2643d7700cae973d7c827bb0c002ade&amp;oe=5D8272BE","https://scontent.xx.fbcdn.net/v/t51.2885-15/61331370_2858373037818132_7265303059887161439_n.jpg?_nc_cat=111&amp;_nc_oc=AQlJOvt2UKxfYOEfM31KreTeliI_5vF05-MVpV2lhgyTPyWx0PvGTiquXdvH5NjFglc&amp;_nc_ht=scontent.xx&amp;oh=f2643d7700cae973d7c827bb0c002ade&amp;oe=5D8272BE")</f>
        <v>https://scontent.xx.fbcdn.net/v/t51.2885-15/61331370_2858373037818132_7265303059887161439_n.jpg?_nc_cat=111&amp;_nc_oc=AQlJOvt2UKxfYOEfM31KreTeliI_5vF05-MVpV2lhgyTPyWx0PvGTiquXdvH5NjFglc&amp;_nc_ht=scontent.xx&amp;oh=f2643d7700cae973d7c827bb0c002ade&amp;oe=5D8272BE</v>
      </c>
      <c r="AI70" t="s">
        <v>204</v>
      </c>
    </row>
    <row r="71" spans="1:35" customHeight="1" ht="57">
      <c r="A71" t="s">
        <v>319</v>
      </c>
      <c r="B71"/>
      <c r="C71" t="s">
        <v>209</v>
      </c>
      <c r="D71" t="s">
        <v>202</v>
      </c>
      <c r="E71" t="s">
        <v>320</v>
      </c>
      <c r="F71">
        <v>22</v>
      </c>
      <c r="G71">
        <v>22</v>
      </c>
      <c r="H71">
        <v>0</v>
      </c>
      <c r="I71">
        <v>0</v>
      </c>
      <c r="J71">
        <v>0</v>
      </c>
      <c r="K71">
        <v>0</v>
      </c>
      <c r="L71">
        <v>1</v>
      </c>
      <c r="M71">
        <v>471</v>
      </c>
      <c r="N71">
        <v>471</v>
      </c>
      <c r="O71">
        <v>0</v>
      </c>
      <c r="P71">
        <v>333</v>
      </c>
      <c r="Q71">
        <v>333</v>
      </c>
      <c r="R71">
        <v>0</v>
      </c>
      <c r="S71" s="5">
        <v>125</v>
      </c>
      <c r="T71" s="5">
        <v>0.1163522012578616</v>
      </c>
      <c r="U71" s="5">
        <v>0.1163522012578616</v>
      </c>
      <c r="V71" s="5">
        <v>0</v>
      </c>
      <c r="W71" s="5">
        <v>0.00803633822501747</v>
      </c>
      <c r="X71" s="5">
        <v>0.00803633822501747</v>
      </c>
      <c r="Y71" s="5">
        <v>0</v>
      </c>
      <c r="Z71" s="5">
        <v>0.06906906906906907</v>
      </c>
      <c r="AA71" s="5">
        <v>0.06906906906906907</v>
      </c>
      <c r="AB71" s="5">
        <v>0</v>
      </c>
      <c r="AC71" s="5">
        <v>0.007686932215234103</v>
      </c>
      <c r="AD71">
        <v>0</v>
      </c>
      <c r="AE71">
        <v>1</v>
      </c>
      <c r="AF71"/>
      <c r="AG71" t="str">
        <f>HYPERLINK("https://www.instagram.com/p/ByyMgJ4F6qm/","https://www.instagram.com/p/ByyMgJ4F6qm/")</f>
        <v>https://www.instagram.com/p/ByyMgJ4F6qm/</v>
      </c>
      <c r="AH71" t="str">
        <f>HYPERLINK("https://scontent.xx.fbcdn.net/v/t51.2885-15/61743794_403877910212023_8646324578634716832_n.jpg?_nc_cat=107&amp;_nc_oc=AQmJ0MHMEWDMSAgG9M_pR9yk6ul9sS_GsD0tALVwAm7q0Ju_YWjOF2qoli_HoOC_nlc&amp;_nc_ht=scontent.xx&amp;oh=bf637c01d21818e3c632ffe17e91dd91&amp;oe=5DB79413","https://scontent.xx.fbcdn.net/v/t51.2885-15/61743794_403877910212023_8646324578634716832_n.jpg?_nc_cat=107&amp;_nc_oc=AQmJ0MHMEWDMSAgG9M_pR9yk6ul9sS_GsD0tALVwAm7q0Ju_YWjOF2qoli_HoOC_nlc&amp;_nc_ht=scontent.xx&amp;oh=bf637c01d21818e3c632ffe17e91dd91&amp;oe=5DB79413")</f>
        <v>https://scontent.xx.fbcdn.net/v/t51.2885-15/61743794_403877910212023_8646324578634716832_n.jpg?_nc_cat=107&amp;_nc_oc=AQmJ0MHMEWDMSAgG9M_pR9yk6ul9sS_GsD0tALVwAm7q0Ju_YWjOF2qoli_HoOC_nlc&amp;_nc_ht=scontent.xx&amp;oh=bf637c01d21818e3c632ffe17e91dd91&amp;oe=5DB79413</v>
      </c>
      <c r="AI71" t="s">
        <v>204</v>
      </c>
    </row>
    <row r="72" spans="1:35" customHeight="1" ht="57">
      <c r="A72" t="s">
        <v>321</v>
      </c>
      <c r="B72"/>
      <c r="C72" t="s">
        <v>209</v>
      </c>
      <c r="D72" t="s">
        <v>202</v>
      </c>
      <c r="E72" t="s">
        <v>322</v>
      </c>
      <c r="F72">
        <v>23</v>
      </c>
      <c r="G72">
        <v>23</v>
      </c>
      <c r="H72">
        <v>0</v>
      </c>
      <c r="I72">
        <v>1</v>
      </c>
      <c r="J72">
        <v>1</v>
      </c>
      <c r="K72">
        <v>0</v>
      </c>
      <c r="L72">
        <v>1</v>
      </c>
      <c r="M72">
        <v>487</v>
      </c>
      <c r="N72">
        <v>487</v>
      </c>
      <c r="O72">
        <v>0</v>
      </c>
      <c r="P72">
        <v>348</v>
      </c>
      <c r="Q72">
        <v>348</v>
      </c>
      <c r="R72">
        <v>0</v>
      </c>
      <c r="S72" s="5">
        <v>98</v>
      </c>
      <c r="T72" s="5">
        <v>0.1215508208173245</v>
      </c>
      <c r="U72" s="5">
        <v>0.1215508208173245</v>
      </c>
      <c r="V72" s="5">
        <v>0</v>
      </c>
      <c r="W72" s="5">
        <v>0.008732099196646874</v>
      </c>
      <c r="X72" s="5">
        <v>0.008732099196646874</v>
      </c>
      <c r="Y72" s="5">
        <v>0</v>
      </c>
      <c r="Z72" s="5">
        <v>0.07183908045977011</v>
      </c>
      <c r="AA72" s="5">
        <v>0.07183908045977011</v>
      </c>
      <c r="AB72" s="5">
        <v>0</v>
      </c>
      <c r="AC72" s="5">
        <v>0.008033531260915125</v>
      </c>
      <c r="AD72">
        <v>0.000349283967865875</v>
      </c>
      <c r="AE72">
        <v>20</v>
      </c>
      <c r="AF72"/>
      <c r="AG72" t="str">
        <f>HYPERLINK("https://www.instagram.com/p/By0rP2gFLBU/","https://www.instagram.com/p/By0rP2gFLBU/")</f>
        <v>https://www.instagram.com/p/By0rP2gFLBU/</v>
      </c>
      <c r="AH72" t="str">
        <f>HYPERLINK("https://scontent.xx.fbcdn.net/v/t51.2885-15/61726516_833113133724585_6747165171982061551_n.jpg?_nc_cat=108&amp;_nc_oc=AQmTv8nXtZAQN8KjIhV5cdawa8Ke4KPhcwA0403F3ObFDFoARQD8G9hRFdY-dHjSHok&amp;_nc_ht=scontent.xx&amp;oh=086bab8517097b3d999379d250ff7362&amp;oe=5DABF5D5","https://scontent.xx.fbcdn.net/v/t51.2885-15/61726516_833113133724585_6747165171982061551_n.jpg?_nc_cat=108&amp;_nc_oc=AQmTv8nXtZAQN8KjIhV5cdawa8Ke4KPhcwA0403F3ObFDFoARQD8G9hRFdY-dHjSHok&amp;_nc_ht=scontent.xx&amp;oh=086bab8517097b3d999379d250ff7362&amp;oe=5DABF5D5")</f>
        <v>https://scontent.xx.fbcdn.net/v/t51.2885-15/61726516_833113133724585_6747165171982061551_n.jpg?_nc_cat=108&amp;_nc_oc=AQmTv8nXtZAQN8KjIhV5cdawa8Ke4KPhcwA0403F3ObFDFoARQD8G9hRFdY-dHjSHok&amp;_nc_ht=scontent.xx&amp;oh=086bab8517097b3d999379d250ff7362&amp;oe=5DABF5D5</v>
      </c>
      <c r="AI72" t="s">
        <v>204</v>
      </c>
    </row>
    <row r="73" spans="1:35" customHeight="1" ht="57">
      <c r="A73" t="s">
        <v>323</v>
      </c>
      <c r="B73"/>
      <c r="C73" t="s">
        <v>209</v>
      </c>
      <c r="D73" t="s">
        <v>202</v>
      </c>
      <c r="E73" t="s">
        <v>324</v>
      </c>
      <c r="F73">
        <v>11</v>
      </c>
      <c r="G73">
        <v>11</v>
      </c>
      <c r="H73">
        <v>0</v>
      </c>
      <c r="I73">
        <v>1</v>
      </c>
      <c r="J73">
        <v>1</v>
      </c>
      <c r="K73">
        <v>0</v>
      </c>
      <c r="L73">
        <v>0</v>
      </c>
      <c r="M73">
        <v>385</v>
      </c>
      <c r="N73">
        <v>385</v>
      </c>
      <c r="O73">
        <v>0</v>
      </c>
      <c r="P73">
        <v>280</v>
      </c>
      <c r="Q73">
        <v>280</v>
      </c>
      <c r="R73">
        <v>0</v>
      </c>
      <c r="S73" s="5">
        <v>67</v>
      </c>
      <c r="T73" s="5">
        <v>0.09783368273934311</v>
      </c>
      <c r="U73" s="5">
        <v>0.09783368273934311</v>
      </c>
      <c r="V73" s="5">
        <v>0</v>
      </c>
      <c r="W73" s="5">
        <v>0.00419287211740042</v>
      </c>
      <c r="X73" s="5">
        <v>0.00419287211740042</v>
      </c>
      <c r="Y73" s="5">
        <v>0</v>
      </c>
      <c r="Z73" s="5">
        <v>0.04285714285714286</v>
      </c>
      <c r="AA73" s="5">
        <v>0.04285714285714286</v>
      </c>
      <c r="AB73" s="5">
        <v>0</v>
      </c>
      <c r="AC73" s="5">
        <v>0.003843466107617051</v>
      </c>
      <c r="AD73">
        <v>0.0003494060097833683</v>
      </c>
      <c r="AE73">
        <v>21</v>
      </c>
      <c r="AF73"/>
      <c r="AG73" t="str">
        <f>HYPERLINK("https://www.instagram.com/p/By3ZjRxAGle/","https://www.instagram.com/p/By3ZjRxAGle/")</f>
        <v>https://www.instagram.com/p/By3ZjRxAGle/</v>
      </c>
      <c r="AH73" t="str">
        <f>HYPERLINK("https://scontent.xx.fbcdn.net/v/t51.2885-15/64606717_458118181421704_5451681641438747808_n.jpg?_nc_cat=104&amp;_nc_oc=AQn4YaebZR-NDbEYvlceIkcjZDXe3ViZ5EkopPNXDDNC5F2CKaZSVA-dWJqHQi77lw4&amp;_nc_ht=scontent.xx&amp;oh=545ae51cc71a53ad002b1762cf91a417&amp;oe=5D7D63C0","https://scontent.xx.fbcdn.net/v/t51.2885-15/64606717_458118181421704_5451681641438747808_n.jpg?_nc_cat=104&amp;_nc_oc=AQn4YaebZR-NDbEYvlceIkcjZDXe3ViZ5EkopPNXDDNC5F2CKaZSVA-dWJqHQi77lw4&amp;_nc_ht=scontent.xx&amp;oh=545ae51cc71a53ad002b1762cf91a417&amp;oe=5D7D63C0")</f>
        <v>https://scontent.xx.fbcdn.net/v/t51.2885-15/64606717_458118181421704_5451681641438747808_n.jpg?_nc_cat=104&amp;_nc_oc=AQn4YaebZR-NDbEYvlceIkcjZDXe3ViZ5EkopPNXDDNC5F2CKaZSVA-dWJqHQi77lw4&amp;_nc_ht=scontent.xx&amp;oh=545ae51cc71a53ad002b1762cf91a417&amp;oe=5D7D63C0</v>
      </c>
      <c r="AI73" t="s">
        <v>204</v>
      </c>
    </row>
    <row r="74" spans="1:35" customHeight="1" ht="57">
      <c r="A74" t="s">
        <v>325</v>
      </c>
      <c r="B74"/>
      <c r="C74" t="s">
        <v>209</v>
      </c>
      <c r="D74" t="s">
        <v>202</v>
      </c>
      <c r="E74" t="s">
        <v>326</v>
      </c>
      <c r="F74">
        <v>14</v>
      </c>
      <c r="G74">
        <v>14</v>
      </c>
      <c r="H74">
        <v>0</v>
      </c>
      <c r="I74">
        <v>1</v>
      </c>
      <c r="J74">
        <v>1</v>
      </c>
      <c r="K74">
        <v>0</v>
      </c>
      <c r="L74">
        <v>1</v>
      </c>
      <c r="M74">
        <v>489</v>
      </c>
      <c r="N74">
        <v>489</v>
      </c>
      <c r="O74">
        <v>0</v>
      </c>
      <c r="P74">
        <v>346</v>
      </c>
      <c r="Q74">
        <v>346</v>
      </c>
      <c r="R74">
        <v>0</v>
      </c>
      <c r="S74" s="5">
        <v>89</v>
      </c>
      <c r="T74" s="5">
        <v>0.1208522528815927</v>
      </c>
      <c r="U74" s="5">
        <v>0.1208522528815927</v>
      </c>
      <c r="V74" s="5">
        <v>0</v>
      </c>
      <c r="W74" s="5">
        <v>0.005588543485854</v>
      </c>
      <c r="X74" s="5">
        <v>0.005588543485854</v>
      </c>
      <c r="Y74" s="5">
        <v>0</v>
      </c>
      <c r="Z74" s="5">
        <v>0.04624277456647399</v>
      </c>
      <c r="AA74" s="5">
        <v>0.04624277456647399</v>
      </c>
      <c r="AB74" s="5">
        <v>0</v>
      </c>
      <c r="AC74" s="5">
        <v>0.004889975550122249</v>
      </c>
      <c r="AD74">
        <v>0.000349283967865875</v>
      </c>
      <c r="AE74">
        <v>20</v>
      </c>
      <c r="AF74"/>
      <c r="AG74" t="str">
        <f>HYPERLINK("https://www.instagram.com/p/By8wdwZFUdQ/","https://www.instagram.com/p/By8wdwZFUdQ/")</f>
        <v>https://www.instagram.com/p/By8wdwZFUdQ/</v>
      </c>
      <c r="AH74" t="str">
        <f>HYPERLINK("https://scontent.xx.fbcdn.net/v/t51.2885-15/61841775_122317399012228_2286728679004611544_n.jpg?_nc_cat=101&amp;_nc_oc=AQmacaIqDQ764LkWf8p9LZcfz-tmCVzGx6ZGCTE75GirCz_WdqwP05Lw40XYTo7sXZ8&amp;_nc_ht=scontent.xx&amp;oh=aa944589419f0424aa62ede8526d6a39&amp;oe=5D7DBFE9","https://scontent.xx.fbcdn.net/v/t51.2885-15/61841775_122317399012228_2286728679004611544_n.jpg?_nc_cat=101&amp;_nc_oc=AQmacaIqDQ764LkWf8p9LZcfz-tmCVzGx6ZGCTE75GirCz_WdqwP05Lw40XYTo7sXZ8&amp;_nc_ht=scontent.xx&amp;oh=aa944589419f0424aa62ede8526d6a39&amp;oe=5D7DBFE9")</f>
        <v>https://scontent.xx.fbcdn.net/v/t51.2885-15/61841775_122317399012228_2286728679004611544_n.jpg?_nc_cat=101&amp;_nc_oc=AQmacaIqDQ764LkWf8p9LZcfz-tmCVzGx6ZGCTE75GirCz_WdqwP05Lw40XYTo7sXZ8&amp;_nc_ht=scontent.xx&amp;oh=aa944589419f0424aa62ede8526d6a39&amp;oe=5D7DBFE9</v>
      </c>
      <c r="AI74" t="s">
        <v>204</v>
      </c>
    </row>
    <row r="75" spans="1:35" customHeight="1" ht="57">
      <c r="A75" t="s">
        <v>327</v>
      </c>
      <c r="B75"/>
      <c r="C75" t="s">
        <v>268</v>
      </c>
      <c r="D75" t="s">
        <v>202</v>
      </c>
      <c r="E75" t="s">
        <v>328</v>
      </c>
      <c r="F75">
        <v>24</v>
      </c>
      <c r="G75">
        <v>24</v>
      </c>
      <c r="H75">
        <v>0</v>
      </c>
      <c r="I75">
        <v>1</v>
      </c>
      <c r="J75">
        <v>1</v>
      </c>
      <c r="K75">
        <v>0</v>
      </c>
      <c r="L75">
        <v>0</v>
      </c>
      <c r="M75">
        <v>891</v>
      </c>
      <c r="N75">
        <v>891</v>
      </c>
      <c r="O75">
        <v>0</v>
      </c>
      <c r="P75">
        <v>498</v>
      </c>
      <c r="Q75">
        <v>498</v>
      </c>
      <c r="R75">
        <v>0</v>
      </c>
      <c r="S75" s="5" t="s">
        <v>204</v>
      </c>
      <c r="T75" s="5">
        <v>0.1737007324729683</v>
      </c>
      <c r="U75" s="5">
        <v>0.1737007324729683</v>
      </c>
      <c r="V75" s="5">
        <v>0</v>
      </c>
      <c r="W75" s="5">
        <v>0.008719916288803628</v>
      </c>
      <c r="X75" s="5">
        <v>0.008719916288803628</v>
      </c>
      <c r="Y75" s="5">
        <v>0</v>
      </c>
      <c r="Z75" s="5">
        <v>0.05020080321285141</v>
      </c>
      <c r="AA75" s="5">
        <v>0.05020080321285141</v>
      </c>
      <c r="AB75" s="5">
        <v>0</v>
      </c>
      <c r="AC75" s="5">
        <v>0.008371119637251482</v>
      </c>
      <c r="AD75">
        <v>0.0003487966515521451</v>
      </c>
      <c r="AE75">
        <v>17</v>
      </c>
      <c r="AF75"/>
      <c r="AG75" t="str">
        <f>HYPERLINK("https://www.instagram.com/p/BzGvaxxluiH/","https://www.instagram.com/p/BzGvaxxluiH/")</f>
        <v>https://www.instagram.com/p/BzGvaxxluiH/</v>
      </c>
      <c r="AH75" t="str">
        <f>HYPERLINK("https://scontent.xx.fbcdn.net/v/t51.2885-15/64563192_177940926548435_8401456842760754778_n.jpg?_nc_cat=100&amp;_nc_oc=AQnKKE2RvhF5sMHY-jN58f6Wc2KCBoiYD9nF5BHysikFJvMRKfuU9zn064EQChvl4mc&amp;_nc_ht=scontent.xx&amp;oh=e5d044ceb3e8be013371f23ed0ce55ee&amp;oe=5DB75574","https://scontent.xx.fbcdn.net/v/t51.2885-15/64563192_177940926548435_8401456842760754778_n.jpg?_nc_cat=100&amp;_nc_oc=AQnKKE2RvhF5sMHY-jN58f6Wc2KCBoiYD9nF5BHysikFJvMRKfuU9zn064EQChvl4mc&amp;_nc_ht=scontent.xx&amp;oh=e5d044ceb3e8be013371f23ed0ce55ee&amp;oe=5DB75574")</f>
        <v>https://scontent.xx.fbcdn.net/v/t51.2885-15/64563192_177940926548435_8401456842760754778_n.jpg?_nc_cat=100&amp;_nc_oc=AQnKKE2RvhF5sMHY-jN58f6Wc2KCBoiYD9nF5BHysikFJvMRKfuU9zn064EQChvl4mc&amp;_nc_ht=scontent.xx&amp;oh=e5d044ceb3e8be013371f23ed0ce55ee&amp;oe=5DB75574</v>
      </c>
      <c r="AI75" t="s">
        <v>204</v>
      </c>
    </row>
    <row r="76" spans="1:35" customHeight="1" ht="57">
      <c r="A76" t="s">
        <v>329</v>
      </c>
      <c r="B76"/>
      <c r="C76" t="s">
        <v>209</v>
      </c>
      <c r="D76" t="s">
        <v>202</v>
      </c>
      <c r="E76" t="s">
        <v>330</v>
      </c>
      <c r="F76">
        <v>11</v>
      </c>
      <c r="G76">
        <v>11</v>
      </c>
      <c r="H76">
        <v>0</v>
      </c>
      <c r="I76">
        <v>0</v>
      </c>
      <c r="J76">
        <v>0</v>
      </c>
      <c r="K76">
        <v>0</v>
      </c>
      <c r="L76">
        <v>0</v>
      </c>
      <c r="M76">
        <v>355</v>
      </c>
      <c r="N76">
        <v>355</v>
      </c>
      <c r="O76">
        <v>0</v>
      </c>
      <c r="P76">
        <v>262</v>
      </c>
      <c r="Q76">
        <v>262</v>
      </c>
      <c r="R76">
        <v>0</v>
      </c>
      <c r="S76" s="5">
        <v>96</v>
      </c>
      <c r="T76" s="5">
        <v>0.09128919860627177</v>
      </c>
      <c r="U76" s="5">
        <v>0.09128919860627177</v>
      </c>
      <c r="V76" s="5">
        <v>0</v>
      </c>
      <c r="W76" s="5">
        <v>0.003832752613240418</v>
      </c>
      <c r="X76" s="5">
        <v>0.003832752613240418</v>
      </c>
      <c r="Y76" s="5">
        <v>0</v>
      </c>
      <c r="Z76" s="5">
        <v>0.04198473282442748</v>
      </c>
      <c r="AA76" s="5">
        <v>0.04198473282442748</v>
      </c>
      <c r="AB76" s="5">
        <v>0</v>
      </c>
      <c r="AC76" s="5">
        <v>0.003832752613240418</v>
      </c>
      <c r="AD76">
        <v>0</v>
      </c>
      <c r="AE76">
        <v>17</v>
      </c>
      <c r="AF76"/>
      <c r="AG76" t="str">
        <f>HYPERLINK("https://www.instagram.com/p/BzOr1QmFUUl/","https://www.instagram.com/p/BzOr1QmFUUl/")</f>
        <v>https://www.instagram.com/p/BzOr1QmFUUl/</v>
      </c>
      <c r="AH76" t="str">
        <f>HYPERLINK("https://scontent.xx.fbcdn.net/v/t51.2885-15/64272730_138514304007626_1704303352932886533_n.jpg?_nc_cat=103&amp;_nc_oc=AQm3GYjVSKv2THahNYf0Zfzmsig7geT0Vsn0y7i9WLT2LOAKymr5DnLdEnDnG2AgVY4&amp;_nc_ht=scontent.xx&amp;oh=ee7e6137b7bf8f29245fbea67184f91f&amp;oe=5DB65C55","https://scontent.xx.fbcdn.net/v/t51.2885-15/64272730_138514304007626_1704303352932886533_n.jpg?_nc_cat=103&amp;_nc_oc=AQm3GYjVSKv2THahNYf0Zfzmsig7geT0Vsn0y7i9WLT2LOAKymr5DnLdEnDnG2AgVY4&amp;_nc_ht=scontent.xx&amp;oh=ee7e6137b7bf8f29245fbea67184f91f&amp;oe=5DB65C55")</f>
        <v>https://scontent.xx.fbcdn.net/v/t51.2885-15/64272730_138514304007626_1704303352932886533_n.jpg?_nc_cat=103&amp;_nc_oc=AQm3GYjVSKv2THahNYf0Zfzmsig7geT0Vsn0y7i9WLT2LOAKymr5DnLdEnDnG2AgVY4&amp;_nc_ht=scontent.xx&amp;oh=ee7e6137b7bf8f29245fbea67184f91f&amp;oe=5DB65C55</v>
      </c>
      <c r="AI76" t="s">
        <v>204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hyperlinks>
    <hyperlink ref="AG3" r:id="rId_hyperlink_1"/>
    <hyperlink ref="AH3" r:id="rId_hyperlink_2"/>
    <hyperlink ref="AG4" r:id="rId_hyperlink_3"/>
    <hyperlink ref="AH4" r:id="rId_hyperlink_4"/>
    <hyperlink ref="AG5" r:id="rId_hyperlink_5"/>
    <hyperlink ref="AH5" r:id="rId_hyperlink_6"/>
    <hyperlink ref="AG6" r:id="rId_hyperlink_7"/>
    <hyperlink ref="AH6" r:id="rId_hyperlink_8"/>
    <hyperlink ref="AG7" r:id="rId_hyperlink_9"/>
    <hyperlink ref="AH7" r:id="rId_hyperlink_10"/>
    <hyperlink ref="AG8" r:id="rId_hyperlink_11"/>
    <hyperlink ref="AH8" r:id="rId_hyperlink_12"/>
    <hyperlink ref="AG9" r:id="rId_hyperlink_13"/>
    <hyperlink ref="AH9" r:id="rId_hyperlink_14"/>
    <hyperlink ref="AG10" r:id="rId_hyperlink_15"/>
    <hyperlink ref="AH10" r:id="rId_hyperlink_16"/>
    <hyperlink ref="AG11" r:id="rId_hyperlink_17"/>
    <hyperlink ref="AH11" r:id="rId_hyperlink_18"/>
    <hyperlink ref="AG12" r:id="rId_hyperlink_19"/>
    <hyperlink ref="AH12" r:id="rId_hyperlink_20"/>
    <hyperlink ref="AG13" r:id="rId_hyperlink_21"/>
    <hyperlink ref="AH13" r:id="rId_hyperlink_22"/>
    <hyperlink ref="AG14" r:id="rId_hyperlink_23"/>
    <hyperlink ref="AH14" r:id="rId_hyperlink_24"/>
    <hyperlink ref="AG15" r:id="rId_hyperlink_25"/>
    <hyperlink ref="AH15" r:id="rId_hyperlink_26"/>
    <hyperlink ref="AG16" r:id="rId_hyperlink_27"/>
    <hyperlink ref="AH16" r:id="rId_hyperlink_28"/>
    <hyperlink ref="AG17" r:id="rId_hyperlink_29"/>
    <hyperlink ref="AH17" r:id="rId_hyperlink_30"/>
    <hyperlink ref="AG18" r:id="rId_hyperlink_31"/>
    <hyperlink ref="AH18" r:id="rId_hyperlink_32"/>
    <hyperlink ref="AG19" r:id="rId_hyperlink_33"/>
    <hyperlink ref="AH19" r:id="rId_hyperlink_34"/>
    <hyperlink ref="AG20" r:id="rId_hyperlink_35"/>
    <hyperlink ref="AH20" r:id="rId_hyperlink_36"/>
    <hyperlink ref="AG21" r:id="rId_hyperlink_37"/>
    <hyperlink ref="AH21" r:id="rId_hyperlink_38"/>
    <hyperlink ref="AG22" r:id="rId_hyperlink_39"/>
    <hyperlink ref="AH22" r:id="rId_hyperlink_40"/>
    <hyperlink ref="AG23" r:id="rId_hyperlink_41"/>
    <hyperlink ref="AH23" r:id="rId_hyperlink_42"/>
    <hyperlink ref="AG24" r:id="rId_hyperlink_43"/>
    <hyperlink ref="AH24" r:id="rId_hyperlink_44"/>
    <hyperlink ref="AG25" r:id="rId_hyperlink_45"/>
    <hyperlink ref="AH25" r:id="rId_hyperlink_46"/>
    <hyperlink ref="AG26" r:id="rId_hyperlink_47"/>
    <hyperlink ref="AH26" r:id="rId_hyperlink_48"/>
    <hyperlink ref="AG27" r:id="rId_hyperlink_49"/>
    <hyperlink ref="AH27" r:id="rId_hyperlink_50"/>
    <hyperlink ref="AG28" r:id="rId_hyperlink_51"/>
    <hyperlink ref="AH28" r:id="rId_hyperlink_52"/>
    <hyperlink ref="AG29" r:id="rId_hyperlink_53"/>
    <hyperlink ref="AH29" r:id="rId_hyperlink_54"/>
    <hyperlink ref="AG30" r:id="rId_hyperlink_55"/>
    <hyperlink ref="AH30" r:id="rId_hyperlink_56"/>
    <hyperlink ref="AG31" r:id="rId_hyperlink_57"/>
    <hyperlink ref="AH31" r:id="rId_hyperlink_58"/>
    <hyperlink ref="AG32" r:id="rId_hyperlink_59"/>
    <hyperlink ref="AH32" r:id="rId_hyperlink_60"/>
    <hyperlink ref="AG33" r:id="rId_hyperlink_61"/>
    <hyperlink ref="AH33" r:id="rId_hyperlink_62"/>
    <hyperlink ref="AG34" r:id="rId_hyperlink_63"/>
    <hyperlink ref="AH34" r:id="rId_hyperlink_64"/>
    <hyperlink ref="AG35" r:id="rId_hyperlink_65"/>
    <hyperlink ref="AH35" r:id="rId_hyperlink_66"/>
    <hyperlink ref="AG36" r:id="rId_hyperlink_67"/>
    <hyperlink ref="AH36" r:id="rId_hyperlink_68"/>
    <hyperlink ref="AG37" r:id="rId_hyperlink_69"/>
    <hyperlink ref="AH37" r:id="rId_hyperlink_70"/>
    <hyperlink ref="AG38" r:id="rId_hyperlink_71"/>
    <hyperlink ref="AH38" r:id="rId_hyperlink_72"/>
    <hyperlink ref="AG39" r:id="rId_hyperlink_73"/>
    <hyperlink ref="AH39" r:id="rId_hyperlink_74"/>
    <hyperlink ref="AG40" r:id="rId_hyperlink_75"/>
    <hyperlink ref="AH40" r:id="rId_hyperlink_76"/>
    <hyperlink ref="AG41" r:id="rId_hyperlink_77"/>
    <hyperlink ref="AH41" r:id="rId_hyperlink_78"/>
    <hyperlink ref="AG42" r:id="rId_hyperlink_79"/>
    <hyperlink ref="AH42" r:id="rId_hyperlink_80"/>
    <hyperlink ref="AG43" r:id="rId_hyperlink_81"/>
    <hyperlink ref="AH43" r:id="rId_hyperlink_82"/>
    <hyperlink ref="AG44" r:id="rId_hyperlink_83"/>
    <hyperlink ref="AH44" r:id="rId_hyperlink_84"/>
    <hyperlink ref="AG45" r:id="rId_hyperlink_85"/>
    <hyperlink ref="AH45" r:id="rId_hyperlink_86"/>
    <hyperlink ref="AG46" r:id="rId_hyperlink_87"/>
    <hyperlink ref="AH46" r:id="rId_hyperlink_88"/>
    <hyperlink ref="AG47" r:id="rId_hyperlink_89"/>
    <hyperlink ref="AH47" r:id="rId_hyperlink_90"/>
    <hyperlink ref="AG48" r:id="rId_hyperlink_91"/>
    <hyperlink ref="AH48" r:id="rId_hyperlink_92"/>
    <hyperlink ref="AG49" r:id="rId_hyperlink_93"/>
    <hyperlink ref="AH49" r:id="rId_hyperlink_94"/>
    <hyperlink ref="AG50" r:id="rId_hyperlink_95"/>
    <hyperlink ref="AH50" r:id="rId_hyperlink_96"/>
    <hyperlink ref="AG51" r:id="rId_hyperlink_97"/>
    <hyperlink ref="AH51" r:id="rId_hyperlink_98"/>
    <hyperlink ref="AG52" r:id="rId_hyperlink_99"/>
    <hyperlink ref="AH52" r:id="rId_hyperlink_100"/>
    <hyperlink ref="AG53" r:id="rId_hyperlink_101"/>
    <hyperlink ref="AH53" r:id="rId_hyperlink_102"/>
    <hyperlink ref="AG54" r:id="rId_hyperlink_103"/>
    <hyperlink ref="AH54" r:id="rId_hyperlink_104"/>
    <hyperlink ref="AG55" r:id="rId_hyperlink_105"/>
    <hyperlink ref="AH55" r:id="rId_hyperlink_106"/>
    <hyperlink ref="AG56" r:id="rId_hyperlink_107"/>
    <hyperlink ref="AH56" r:id="rId_hyperlink_108"/>
    <hyperlink ref="AG57" r:id="rId_hyperlink_109"/>
    <hyperlink ref="AH57" r:id="rId_hyperlink_110"/>
    <hyperlink ref="AG58" r:id="rId_hyperlink_111"/>
    <hyperlink ref="AH58" r:id="rId_hyperlink_112"/>
    <hyperlink ref="AG59" r:id="rId_hyperlink_113"/>
    <hyperlink ref="AH59" r:id="rId_hyperlink_114"/>
    <hyperlink ref="AG60" r:id="rId_hyperlink_115"/>
    <hyperlink ref="AH60" r:id="rId_hyperlink_116"/>
    <hyperlink ref="AG61" r:id="rId_hyperlink_117"/>
    <hyperlink ref="AH61" r:id="rId_hyperlink_118"/>
    <hyperlink ref="AG62" r:id="rId_hyperlink_119"/>
    <hyperlink ref="AH62" r:id="rId_hyperlink_120"/>
    <hyperlink ref="AG63" r:id="rId_hyperlink_121"/>
    <hyperlink ref="AH63" r:id="rId_hyperlink_122"/>
    <hyperlink ref="AG64" r:id="rId_hyperlink_123"/>
    <hyperlink ref="AH64" r:id="rId_hyperlink_124"/>
    <hyperlink ref="AG65" r:id="rId_hyperlink_125"/>
    <hyperlink ref="AH65" r:id="rId_hyperlink_126"/>
    <hyperlink ref="AG66" r:id="rId_hyperlink_127"/>
    <hyperlink ref="AH66" r:id="rId_hyperlink_128"/>
    <hyperlink ref="AG67" r:id="rId_hyperlink_129"/>
    <hyperlink ref="AH67" r:id="rId_hyperlink_130"/>
    <hyperlink ref="AG68" r:id="rId_hyperlink_131"/>
    <hyperlink ref="AH68" r:id="rId_hyperlink_132"/>
    <hyperlink ref="AG69" r:id="rId_hyperlink_133"/>
    <hyperlink ref="AH69" r:id="rId_hyperlink_134"/>
    <hyperlink ref="AG70" r:id="rId_hyperlink_135"/>
    <hyperlink ref="AH70" r:id="rId_hyperlink_136"/>
    <hyperlink ref="AG71" r:id="rId_hyperlink_137"/>
    <hyperlink ref="AH71" r:id="rId_hyperlink_138"/>
    <hyperlink ref="AG72" r:id="rId_hyperlink_139"/>
    <hyperlink ref="AH72" r:id="rId_hyperlink_140"/>
    <hyperlink ref="AG73" r:id="rId_hyperlink_141"/>
    <hyperlink ref="AH73" r:id="rId_hyperlink_142"/>
    <hyperlink ref="AG74" r:id="rId_hyperlink_143"/>
    <hyperlink ref="AH74" r:id="rId_hyperlink_144"/>
    <hyperlink ref="AG75" r:id="rId_hyperlink_145"/>
    <hyperlink ref="AH75" r:id="rId_hyperlink_146"/>
    <hyperlink ref="AG76" r:id="rId_hyperlink_147"/>
    <hyperlink ref="AH76" r:id="rId_hyperlink_14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L76"/>
  <sheetViews>
    <sheetView tabSelected="0" workbookViewId="0" showGridLines="true" showRowColHeaders="1">
      <selection activeCell="L76" sqref="L76"/>
    </sheetView>
  </sheetViews>
  <sheetFormatPr defaultRowHeight="14.4" outlineLevelRow="0" outlineLevelCol="0"/>
  <cols>
    <col min="1" max="1" width="23.422852" bestFit="true" customWidth="true" style="0"/>
    <col min="2" max="2" width="6.998291" bestFit="true" customWidth="true" style="0"/>
    <col min="3" max="3" width="13.996582" bestFit="true" customWidth="true" style="0"/>
    <col min="4" max="4" width="6.998291" bestFit="true" customWidth="true" style="0"/>
    <col min="5" max="5" width="23.422852" bestFit="true" customWidth="true" style="0"/>
    <col min="6" max="6" width="12.854004" bestFit="true" customWidth="true" style="0"/>
    <col min="7" max="7" width="11.711426" bestFit="true" customWidth="true" style="0"/>
    <col min="8" max="8" width="15.281982" bestFit="true" customWidth="true" style="0"/>
    <col min="9" max="9" width="6.998291" bestFit="true" customWidth="true" style="0"/>
    <col min="10" max="10" width="9.283447000000001" bestFit="true" customWidth="true" style="0"/>
    <col min="11" max="11" width="18.709717" bestFit="true" customWidth="true" style="0"/>
    <col min="12" max="12" width="11.711426" bestFit="true" customWidth="true" style="0"/>
  </cols>
  <sheetData>
    <row r="1" spans="1:12" customHeight="1" ht="110">
      <c r="A1" s="4" t="s">
        <v>331</v>
      </c>
      <c r="B1"/>
    </row>
    <row r="2" spans="1:12">
      <c r="A2" s="1" t="s">
        <v>169</v>
      </c>
      <c r="B2" s="1" t="s">
        <v>170</v>
      </c>
      <c r="C2" s="1" t="s">
        <v>30</v>
      </c>
      <c r="D2" s="1" t="s">
        <v>31</v>
      </c>
      <c r="E2" s="1" t="s">
        <v>332</v>
      </c>
      <c r="F2" s="1" t="s">
        <v>184</v>
      </c>
      <c r="G2" s="1" t="s">
        <v>333</v>
      </c>
      <c r="H2" s="1" t="s">
        <v>334</v>
      </c>
      <c r="I2" s="1" t="s">
        <v>335</v>
      </c>
      <c r="J2" s="1" t="s">
        <v>336</v>
      </c>
      <c r="K2" s="1" t="s">
        <v>337</v>
      </c>
      <c r="L2" s="1" t="s">
        <v>338</v>
      </c>
    </row>
    <row r="3" spans="1:12">
      <c r="A3" t="s">
        <v>339</v>
      </c>
      <c r="B3" t="s">
        <v>201</v>
      </c>
      <c r="C3">
        <v>82</v>
      </c>
      <c r="D3">
        <v>71</v>
      </c>
      <c r="E3">
        <v>1.15</v>
      </c>
      <c r="F3" s="5">
        <v>0.02733923758182518</v>
      </c>
      <c r="G3">
        <v>0</v>
      </c>
      <c r="H3">
        <v>57</v>
      </c>
      <c r="I3">
        <v>5</v>
      </c>
      <c r="J3">
        <v>0</v>
      </c>
      <c r="K3" s="6">
        <v>0.9390000000000001</v>
      </c>
      <c r="L3" s="6">
        <v>0.061</v>
      </c>
    </row>
    <row r="4" spans="1:12">
      <c r="A4" t="s">
        <v>340</v>
      </c>
      <c r="B4" t="s">
        <v>209</v>
      </c>
      <c r="C4">
        <v>71</v>
      </c>
      <c r="D4">
        <v>61</v>
      </c>
      <c r="E4">
        <v>1.16</v>
      </c>
      <c r="F4" s="5">
        <v>0.02348864073931459</v>
      </c>
      <c r="G4">
        <v>6</v>
      </c>
      <c r="H4">
        <v>59</v>
      </c>
      <c r="I4">
        <v>2</v>
      </c>
      <c r="J4">
        <v>0</v>
      </c>
      <c r="K4" s="6">
        <v>0.9718000000000001</v>
      </c>
      <c r="L4" s="6">
        <v>0.0282</v>
      </c>
    </row>
    <row r="5" spans="1:12">
      <c r="A5" t="s">
        <v>341</v>
      </c>
      <c r="B5" t="s">
        <v>209</v>
      </c>
      <c r="C5">
        <v>68</v>
      </c>
      <c r="D5">
        <v>60</v>
      </c>
      <c r="E5">
        <v>1.13</v>
      </c>
      <c r="F5" s="5">
        <v>0.02310358105506353</v>
      </c>
      <c r="G5">
        <v>4</v>
      </c>
      <c r="H5">
        <v>53</v>
      </c>
      <c r="I5">
        <v>1</v>
      </c>
      <c r="J5">
        <v>0</v>
      </c>
      <c r="K5" s="6">
        <v>0.9853000000000001</v>
      </c>
      <c r="L5" s="6">
        <v>0.0147</v>
      </c>
    </row>
    <row r="6" spans="1:12">
      <c r="A6" t="s">
        <v>342</v>
      </c>
      <c r="B6" t="s">
        <v>209</v>
      </c>
      <c r="C6">
        <v>61</v>
      </c>
      <c r="D6">
        <v>53</v>
      </c>
      <c r="E6">
        <v>1.15</v>
      </c>
      <c r="F6" s="5">
        <v>0.02040816326530612</v>
      </c>
      <c r="G6">
        <v>5</v>
      </c>
      <c r="H6">
        <v>46</v>
      </c>
      <c r="I6">
        <v>3</v>
      </c>
      <c r="J6">
        <v>0</v>
      </c>
      <c r="K6" s="6">
        <v>0.9508</v>
      </c>
      <c r="L6" s="6">
        <v>0.0492</v>
      </c>
    </row>
    <row r="7" spans="1:12">
      <c r="A7" t="s">
        <v>343</v>
      </c>
      <c r="B7" t="s">
        <v>201</v>
      </c>
      <c r="C7">
        <v>56</v>
      </c>
      <c r="D7">
        <v>48</v>
      </c>
      <c r="E7">
        <v>1.17</v>
      </c>
      <c r="F7" s="5">
        <v>0.01848286484405083</v>
      </c>
      <c r="G7">
        <v>3</v>
      </c>
      <c r="H7">
        <v>42</v>
      </c>
      <c r="I7">
        <v>5</v>
      </c>
      <c r="J7">
        <v>0</v>
      </c>
      <c r="K7" s="6">
        <v>0.9107</v>
      </c>
      <c r="L7" s="6">
        <v>0.08929999999999999</v>
      </c>
    </row>
    <row r="8" spans="1:12">
      <c r="A8" t="s">
        <v>344</v>
      </c>
      <c r="B8" t="s">
        <v>201</v>
      </c>
      <c r="C8">
        <v>62</v>
      </c>
      <c r="D8">
        <v>59</v>
      </c>
      <c r="E8">
        <v>1.05</v>
      </c>
      <c r="F8" s="5">
        <v>0.02251908396946565</v>
      </c>
      <c r="G8">
        <v>0</v>
      </c>
      <c r="H8">
        <v>40</v>
      </c>
      <c r="I8">
        <v>6</v>
      </c>
      <c r="J8">
        <v>0</v>
      </c>
      <c r="K8" s="6">
        <v>0.9031999999999999</v>
      </c>
      <c r="L8" s="6">
        <v>0.0968</v>
      </c>
    </row>
    <row r="9" spans="1:12">
      <c r="A9" t="s">
        <v>345</v>
      </c>
      <c r="B9" t="s">
        <v>201</v>
      </c>
      <c r="C9">
        <v>60</v>
      </c>
      <c r="D9">
        <v>53</v>
      </c>
      <c r="E9">
        <v>1.13</v>
      </c>
      <c r="F9" s="5">
        <v>0.02022900763358779</v>
      </c>
      <c r="G9">
        <v>3</v>
      </c>
      <c r="H9">
        <v>42</v>
      </c>
      <c r="I9">
        <v>4</v>
      </c>
      <c r="J9">
        <v>0</v>
      </c>
      <c r="K9" s="6">
        <v>0.9333</v>
      </c>
      <c r="L9" s="6">
        <v>0.0667</v>
      </c>
    </row>
    <row r="10" spans="1:12">
      <c r="A10" t="s">
        <v>346</v>
      </c>
      <c r="B10" t="s">
        <v>201</v>
      </c>
      <c r="C10">
        <v>54</v>
      </c>
      <c r="D10">
        <v>48</v>
      </c>
      <c r="E10">
        <v>1.13</v>
      </c>
      <c r="F10" s="5">
        <v>0.0183206106870229</v>
      </c>
      <c r="G10">
        <v>3</v>
      </c>
      <c r="H10">
        <v>37</v>
      </c>
      <c r="I10">
        <v>3</v>
      </c>
      <c r="J10">
        <v>0</v>
      </c>
      <c r="K10" s="6">
        <v>0.9444</v>
      </c>
      <c r="L10" s="6">
        <v>0.0556</v>
      </c>
    </row>
    <row r="11" spans="1:12">
      <c r="A11" t="s">
        <v>347</v>
      </c>
      <c r="B11" t="s">
        <v>201</v>
      </c>
      <c r="C11">
        <v>48</v>
      </c>
      <c r="D11">
        <v>44</v>
      </c>
      <c r="E11">
        <v>1.09</v>
      </c>
      <c r="F11" s="5">
        <v>0.01679389312977099</v>
      </c>
      <c r="G11">
        <v>1</v>
      </c>
      <c r="H11">
        <v>36</v>
      </c>
      <c r="I11">
        <v>6</v>
      </c>
      <c r="J11">
        <v>0</v>
      </c>
      <c r="K11" s="6">
        <v>0.875</v>
      </c>
      <c r="L11" s="6">
        <v>0.125</v>
      </c>
    </row>
    <row r="12" spans="1:12">
      <c r="A12" t="s">
        <v>348</v>
      </c>
      <c r="B12" t="s">
        <v>209</v>
      </c>
      <c r="C12">
        <v>66</v>
      </c>
      <c r="D12">
        <v>62</v>
      </c>
      <c r="E12">
        <v>1.06</v>
      </c>
      <c r="F12" s="5">
        <v>0.02329075882794891</v>
      </c>
      <c r="G12">
        <v>0</v>
      </c>
      <c r="H12">
        <v>49</v>
      </c>
      <c r="I12">
        <v>5</v>
      </c>
      <c r="J12">
        <v>0</v>
      </c>
      <c r="K12" s="6">
        <v>0.9242</v>
      </c>
      <c r="L12" s="6">
        <v>0.07580000000000001</v>
      </c>
    </row>
    <row r="13" spans="1:12">
      <c r="A13" t="s">
        <v>349</v>
      </c>
      <c r="B13" t="s">
        <v>209</v>
      </c>
      <c r="C13">
        <v>59</v>
      </c>
      <c r="D13">
        <v>52</v>
      </c>
      <c r="E13">
        <v>1.13</v>
      </c>
      <c r="F13" s="5">
        <v>0.01953418482344102</v>
      </c>
      <c r="G13">
        <v>2</v>
      </c>
      <c r="H13">
        <v>43</v>
      </c>
      <c r="I13">
        <v>2</v>
      </c>
      <c r="J13">
        <v>0</v>
      </c>
      <c r="K13" s="6">
        <v>0.9661</v>
      </c>
      <c r="L13" s="6">
        <v>0.0339</v>
      </c>
    </row>
    <row r="14" spans="1:12">
      <c r="A14" t="s">
        <v>350</v>
      </c>
      <c r="B14" t="s">
        <v>209</v>
      </c>
      <c r="C14">
        <v>54</v>
      </c>
      <c r="D14">
        <v>49</v>
      </c>
      <c r="E14">
        <v>1.1</v>
      </c>
      <c r="F14" s="5">
        <v>0.01840721262208866</v>
      </c>
      <c r="G14">
        <v>2</v>
      </c>
      <c r="H14">
        <v>42</v>
      </c>
      <c r="I14">
        <v>2</v>
      </c>
      <c r="J14">
        <v>0</v>
      </c>
      <c r="K14" s="6">
        <v>0.963</v>
      </c>
      <c r="L14" s="6">
        <v>0.03700000000000001</v>
      </c>
    </row>
    <row r="15" spans="1:12">
      <c r="A15" t="s">
        <v>351</v>
      </c>
      <c r="B15" t="s">
        <v>209</v>
      </c>
      <c r="C15">
        <v>48</v>
      </c>
      <c r="D15">
        <v>46</v>
      </c>
      <c r="E15">
        <v>1.04</v>
      </c>
      <c r="F15" s="5">
        <v>0.01728024042073629</v>
      </c>
      <c r="G15">
        <v>1</v>
      </c>
      <c r="H15">
        <v>37</v>
      </c>
      <c r="I15">
        <v>2</v>
      </c>
      <c r="J15">
        <v>0</v>
      </c>
      <c r="K15" s="6">
        <v>0.9582999999999999</v>
      </c>
      <c r="L15" s="6">
        <v>0.0417</v>
      </c>
    </row>
    <row r="16" spans="1:12">
      <c r="A16" t="s">
        <v>352</v>
      </c>
      <c r="B16" t="s">
        <v>209</v>
      </c>
      <c r="C16">
        <v>47</v>
      </c>
      <c r="D16">
        <v>43</v>
      </c>
      <c r="E16">
        <v>1.09</v>
      </c>
      <c r="F16" s="5">
        <v>0.01615326821938392</v>
      </c>
      <c r="G16">
        <v>0</v>
      </c>
      <c r="H16">
        <v>40</v>
      </c>
      <c r="I16">
        <v>0</v>
      </c>
      <c r="J16">
        <v>0</v>
      </c>
      <c r="K16" s="6">
        <v>1</v>
      </c>
      <c r="L16" s="6">
        <v>0</v>
      </c>
    </row>
    <row r="17" spans="1:12">
      <c r="A17" t="s">
        <v>353</v>
      </c>
      <c r="B17" t="s">
        <v>209</v>
      </c>
      <c r="C17">
        <v>46</v>
      </c>
      <c r="D17">
        <v>43</v>
      </c>
      <c r="E17">
        <v>1.07</v>
      </c>
      <c r="F17" s="5">
        <v>0.01615326821938392</v>
      </c>
      <c r="G17">
        <v>3</v>
      </c>
      <c r="H17">
        <v>41</v>
      </c>
      <c r="I17">
        <v>1</v>
      </c>
      <c r="J17">
        <v>0</v>
      </c>
      <c r="K17" s="6">
        <v>0.9782999999999999</v>
      </c>
      <c r="L17" s="6">
        <v>0.0217</v>
      </c>
    </row>
    <row r="18" spans="1:12">
      <c r="A18" t="s">
        <v>354</v>
      </c>
      <c r="B18" t="s">
        <v>209</v>
      </c>
      <c r="C18">
        <v>45</v>
      </c>
      <c r="D18">
        <v>44</v>
      </c>
      <c r="E18">
        <v>1.02</v>
      </c>
      <c r="F18" s="5">
        <v>0.01652892561983471</v>
      </c>
      <c r="G18">
        <v>0</v>
      </c>
      <c r="H18">
        <v>37</v>
      </c>
      <c r="I18">
        <v>1</v>
      </c>
      <c r="J18">
        <v>0</v>
      </c>
      <c r="K18" s="6">
        <v>0.9778</v>
      </c>
      <c r="L18" s="6">
        <v>0.0222</v>
      </c>
    </row>
    <row r="19" spans="1:12">
      <c r="A19" t="s">
        <v>355</v>
      </c>
      <c r="B19" t="s">
        <v>209</v>
      </c>
      <c r="C19">
        <v>62</v>
      </c>
      <c r="D19">
        <v>54</v>
      </c>
      <c r="E19">
        <v>1.15</v>
      </c>
      <c r="F19" s="5">
        <v>0.02015677491601344</v>
      </c>
      <c r="G19">
        <v>2</v>
      </c>
      <c r="H19">
        <v>36</v>
      </c>
      <c r="I19">
        <v>5</v>
      </c>
      <c r="J19">
        <v>0</v>
      </c>
      <c r="K19" s="6">
        <v>0.9194</v>
      </c>
      <c r="L19" s="6">
        <v>0.0806</v>
      </c>
    </row>
    <row r="20" spans="1:12">
      <c r="A20" t="s">
        <v>356</v>
      </c>
      <c r="B20" t="s">
        <v>201</v>
      </c>
      <c r="C20">
        <v>49</v>
      </c>
      <c r="D20">
        <v>44</v>
      </c>
      <c r="E20">
        <v>1.11</v>
      </c>
      <c r="F20" s="5">
        <v>0.01642403882045539</v>
      </c>
      <c r="G20">
        <v>4</v>
      </c>
      <c r="H20">
        <v>32</v>
      </c>
      <c r="I20">
        <v>2</v>
      </c>
      <c r="J20">
        <v>0</v>
      </c>
      <c r="K20" s="6">
        <v>0.9592000000000001</v>
      </c>
      <c r="L20" s="6">
        <v>0.0408</v>
      </c>
    </row>
    <row r="21" spans="1:12">
      <c r="A21" t="s">
        <v>357</v>
      </c>
      <c r="B21" t="s">
        <v>209</v>
      </c>
      <c r="C21">
        <v>50</v>
      </c>
      <c r="D21">
        <v>48</v>
      </c>
      <c r="E21">
        <v>1.04</v>
      </c>
      <c r="F21" s="5">
        <v>0.01775147928994083</v>
      </c>
      <c r="G21">
        <v>1</v>
      </c>
      <c r="H21">
        <v>36</v>
      </c>
      <c r="I21">
        <v>4</v>
      </c>
      <c r="J21">
        <v>0</v>
      </c>
      <c r="K21" s="6">
        <v>0.92</v>
      </c>
      <c r="L21" s="6">
        <v>0.08</v>
      </c>
    </row>
    <row r="22" spans="1:12">
      <c r="A22" t="s">
        <v>358</v>
      </c>
      <c r="B22" t="s">
        <v>209</v>
      </c>
      <c r="C22">
        <v>44</v>
      </c>
      <c r="D22">
        <v>41</v>
      </c>
      <c r="E22">
        <v>1.07</v>
      </c>
      <c r="F22" s="5">
        <v>0.01516272189349112</v>
      </c>
      <c r="G22">
        <v>0</v>
      </c>
      <c r="H22">
        <v>39</v>
      </c>
      <c r="I22">
        <v>1</v>
      </c>
      <c r="J22">
        <v>0</v>
      </c>
      <c r="K22" s="6">
        <v>0.9773000000000001</v>
      </c>
      <c r="L22" s="6">
        <v>0.0227</v>
      </c>
    </row>
    <row r="23" spans="1:12">
      <c r="A23" t="s">
        <v>359</v>
      </c>
      <c r="B23" t="s">
        <v>209</v>
      </c>
      <c r="C23">
        <v>42</v>
      </c>
      <c r="D23">
        <v>39</v>
      </c>
      <c r="E23">
        <v>1.08</v>
      </c>
      <c r="F23" s="5">
        <v>0.01442307692307692</v>
      </c>
      <c r="G23">
        <v>2</v>
      </c>
      <c r="H23">
        <v>36</v>
      </c>
      <c r="I23">
        <v>2</v>
      </c>
      <c r="J23">
        <v>0</v>
      </c>
      <c r="K23" s="6">
        <v>0.9523999999999999</v>
      </c>
      <c r="L23" s="6">
        <v>0.0476</v>
      </c>
    </row>
    <row r="24" spans="1:12">
      <c r="A24" t="s">
        <v>360</v>
      </c>
      <c r="B24" t="s">
        <v>209</v>
      </c>
      <c r="C24">
        <v>40</v>
      </c>
      <c r="D24">
        <v>33</v>
      </c>
      <c r="E24">
        <v>1.21</v>
      </c>
      <c r="F24" s="5">
        <v>0.01220414201183432</v>
      </c>
      <c r="G24">
        <v>0</v>
      </c>
      <c r="H24">
        <v>26</v>
      </c>
      <c r="I24">
        <v>7</v>
      </c>
      <c r="J24">
        <v>0</v>
      </c>
      <c r="K24" s="6">
        <v>0.825</v>
      </c>
      <c r="L24" s="6">
        <v>0.175</v>
      </c>
    </row>
    <row r="25" spans="1:12">
      <c r="A25" t="s">
        <v>361</v>
      </c>
      <c r="B25" t="s">
        <v>201</v>
      </c>
      <c r="C25">
        <v>68</v>
      </c>
      <c r="D25">
        <v>57</v>
      </c>
      <c r="E25">
        <v>1.19</v>
      </c>
      <c r="F25" s="5">
        <v>0.02090975788701394</v>
      </c>
      <c r="G25">
        <v>0</v>
      </c>
      <c r="H25">
        <v>48</v>
      </c>
      <c r="I25">
        <v>5</v>
      </c>
      <c r="J25">
        <v>0</v>
      </c>
      <c r="K25" s="6">
        <v>0.9265000000000001</v>
      </c>
      <c r="L25" s="6">
        <v>0.0735</v>
      </c>
    </row>
    <row r="26" spans="1:12">
      <c r="A26" t="s">
        <v>362</v>
      </c>
      <c r="B26" t="s">
        <v>209</v>
      </c>
      <c r="C26">
        <v>58</v>
      </c>
      <c r="D26">
        <v>49</v>
      </c>
      <c r="E26">
        <v>1.18</v>
      </c>
      <c r="F26" s="5">
        <v>0.01797505502567865</v>
      </c>
      <c r="G26">
        <v>2</v>
      </c>
      <c r="H26">
        <v>42</v>
      </c>
      <c r="I26">
        <v>3</v>
      </c>
      <c r="J26">
        <v>0</v>
      </c>
      <c r="K26" s="6">
        <v>0.9483</v>
      </c>
      <c r="L26" s="6">
        <v>0.0517</v>
      </c>
    </row>
    <row r="27" spans="1:12">
      <c r="A27" t="s">
        <v>363</v>
      </c>
      <c r="B27" t="s">
        <v>209</v>
      </c>
      <c r="C27">
        <v>52</v>
      </c>
      <c r="D27">
        <v>43</v>
      </c>
      <c r="E27">
        <v>1.21</v>
      </c>
      <c r="F27" s="5">
        <v>0.01577402787967718</v>
      </c>
      <c r="G27">
        <v>3</v>
      </c>
      <c r="H27">
        <v>39</v>
      </c>
      <c r="I27">
        <v>3</v>
      </c>
      <c r="J27">
        <v>0</v>
      </c>
      <c r="K27" s="6">
        <v>0.9423</v>
      </c>
      <c r="L27" s="6">
        <v>0.05769999999999999</v>
      </c>
    </row>
    <row r="28" spans="1:12">
      <c r="A28" t="s">
        <v>364</v>
      </c>
      <c r="B28" t="s">
        <v>209</v>
      </c>
      <c r="C28">
        <v>48</v>
      </c>
      <c r="D28">
        <v>43</v>
      </c>
      <c r="E28">
        <v>1.12</v>
      </c>
      <c r="F28" s="5">
        <v>0.01577402787967718</v>
      </c>
      <c r="G28">
        <v>0</v>
      </c>
      <c r="H28">
        <v>41</v>
      </c>
      <c r="I28">
        <v>2</v>
      </c>
      <c r="J28">
        <v>0</v>
      </c>
      <c r="K28" s="6">
        <v>0.9582999999999999</v>
      </c>
      <c r="L28" s="6">
        <v>0.0417</v>
      </c>
    </row>
    <row r="29" spans="1:12">
      <c r="A29" t="s">
        <v>365</v>
      </c>
      <c r="B29" t="s">
        <v>201</v>
      </c>
      <c r="C29">
        <v>46</v>
      </c>
      <c r="D29">
        <v>38</v>
      </c>
      <c r="E29">
        <v>1.21</v>
      </c>
      <c r="F29" s="5">
        <v>0.01393983859134263</v>
      </c>
      <c r="G29">
        <v>2</v>
      </c>
      <c r="H29">
        <v>31</v>
      </c>
      <c r="I29">
        <v>4</v>
      </c>
      <c r="J29">
        <v>0</v>
      </c>
      <c r="K29" s="6">
        <v>0.9129999999999999</v>
      </c>
      <c r="L29" s="6">
        <v>0.08699999999999999</v>
      </c>
    </row>
    <row r="30" spans="1:12">
      <c r="A30" t="s">
        <v>366</v>
      </c>
      <c r="B30" t="s">
        <v>209</v>
      </c>
      <c r="C30">
        <v>71</v>
      </c>
      <c r="D30">
        <v>60</v>
      </c>
      <c r="E30">
        <v>1.18</v>
      </c>
      <c r="F30" s="5">
        <v>0.02173913043478261</v>
      </c>
      <c r="G30">
        <v>1</v>
      </c>
      <c r="H30">
        <v>50</v>
      </c>
      <c r="I30">
        <v>9</v>
      </c>
      <c r="J30">
        <v>0</v>
      </c>
      <c r="K30" s="6">
        <v>0.8732</v>
      </c>
      <c r="L30" s="6">
        <v>0.1268</v>
      </c>
    </row>
    <row r="31" spans="1:12">
      <c r="A31" t="s">
        <v>367</v>
      </c>
      <c r="B31" t="s">
        <v>209</v>
      </c>
      <c r="C31">
        <v>60</v>
      </c>
      <c r="D31">
        <v>50</v>
      </c>
      <c r="E31">
        <v>1.2</v>
      </c>
      <c r="F31" s="5">
        <v>0.01811594202898551</v>
      </c>
      <c r="G31">
        <v>4</v>
      </c>
      <c r="H31">
        <v>48</v>
      </c>
      <c r="I31">
        <v>2</v>
      </c>
      <c r="J31">
        <v>0</v>
      </c>
      <c r="K31" s="6">
        <v>0.9667</v>
      </c>
      <c r="L31" s="6">
        <v>0.0333</v>
      </c>
    </row>
    <row r="32" spans="1:12">
      <c r="A32" t="s">
        <v>368</v>
      </c>
      <c r="B32" t="s">
        <v>209</v>
      </c>
      <c r="C32">
        <v>57</v>
      </c>
      <c r="D32">
        <v>50</v>
      </c>
      <c r="E32">
        <v>1.14</v>
      </c>
      <c r="F32" s="5">
        <v>0.01811594202898551</v>
      </c>
      <c r="G32">
        <v>5</v>
      </c>
      <c r="H32">
        <v>45</v>
      </c>
      <c r="I32">
        <v>1</v>
      </c>
      <c r="J32">
        <v>0</v>
      </c>
      <c r="K32" s="6">
        <v>0.9825</v>
      </c>
      <c r="L32" s="6">
        <v>0.0175</v>
      </c>
    </row>
    <row r="33" spans="1:12">
      <c r="A33" t="s">
        <v>369</v>
      </c>
      <c r="B33" t="s">
        <v>209</v>
      </c>
      <c r="C33">
        <v>52</v>
      </c>
      <c r="D33">
        <v>48</v>
      </c>
      <c r="E33">
        <v>1.08</v>
      </c>
      <c r="F33" s="5">
        <v>0.01739130434782609</v>
      </c>
      <c r="G33">
        <v>3</v>
      </c>
      <c r="H33">
        <v>45</v>
      </c>
      <c r="I33">
        <v>3</v>
      </c>
      <c r="J33">
        <v>0</v>
      </c>
      <c r="K33" s="6">
        <v>0.9423</v>
      </c>
      <c r="L33" s="6">
        <v>0.05769999999999999</v>
      </c>
    </row>
    <row r="34" spans="1:12">
      <c r="A34" t="s">
        <v>370</v>
      </c>
      <c r="B34" t="s">
        <v>209</v>
      </c>
      <c r="C34">
        <v>50</v>
      </c>
      <c r="D34">
        <v>45</v>
      </c>
      <c r="E34">
        <v>1.11</v>
      </c>
      <c r="F34" s="5">
        <v>0.01630434782608696</v>
      </c>
      <c r="G34">
        <v>2</v>
      </c>
      <c r="H34">
        <v>46</v>
      </c>
      <c r="I34">
        <v>0</v>
      </c>
      <c r="J34">
        <v>0</v>
      </c>
      <c r="K34" s="6">
        <v>1</v>
      </c>
      <c r="L34" s="6">
        <v>0</v>
      </c>
    </row>
    <row r="35" spans="1:12">
      <c r="A35" t="s">
        <v>371</v>
      </c>
      <c r="B35" t="s">
        <v>209</v>
      </c>
      <c r="C35">
        <v>56</v>
      </c>
      <c r="D35">
        <v>49</v>
      </c>
      <c r="E35">
        <v>1.14</v>
      </c>
      <c r="F35" s="5">
        <v>0.0177536231884058</v>
      </c>
      <c r="G35">
        <v>3</v>
      </c>
      <c r="H35">
        <v>37</v>
      </c>
      <c r="I35">
        <v>4</v>
      </c>
      <c r="J35">
        <v>0</v>
      </c>
      <c r="K35" s="6">
        <v>0.9286</v>
      </c>
      <c r="L35" s="6">
        <v>0.07139999999999999</v>
      </c>
    </row>
    <row r="36" spans="1:12">
      <c r="A36" t="s">
        <v>372</v>
      </c>
      <c r="B36" t="s">
        <v>201</v>
      </c>
      <c r="C36">
        <v>84</v>
      </c>
      <c r="D36">
        <v>67</v>
      </c>
      <c r="E36">
        <v>1.25</v>
      </c>
      <c r="F36" s="5">
        <v>0.02412675549153763</v>
      </c>
      <c r="G36">
        <v>1</v>
      </c>
      <c r="H36">
        <v>65</v>
      </c>
      <c r="I36">
        <v>7</v>
      </c>
      <c r="J36">
        <v>0</v>
      </c>
      <c r="K36" s="6">
        <v>0.9167000000000001</v>
      </c>
      <c r="L36" s="6">
        <v>0.0833</v>
      </c>
    </row>
    <row r="37" spans="1:12">
      <c r="A37" t="s">
        <v>373</v>
      </c>
      <c r="B37" t="s">
        <v>201</v>
      </c>
      <c r="C37">
        <v>81</v>
      </c>
      <c r="D37">
        <v>58</v>
      </c>
      <c r="E37">
        <v>1.4</v>
      </c>
      <c r="F37" s="5">
        <v>0.02088584803745049</v>
      </c>
      <c r="G37">
        <v>5</v>
      </c>
      <c r="H37">
        <v>66</v>
      </c>
      <c r="I37">
        <v>3</v>
      </c>
      <c r="J37">
        <v>0</v>
      </c>
      <c r="K37" s="6">
        <v>0.963</v>
      </c>
      <c r="L37" s="6">
        <v>0.03700000000000001</v>
      </c>
    </row>
    <row r="38" spans="1:12">
      <c r="A38" t="s">
        <v>374</v>
      </c>
      <c r="B38" t="s">
        <v>201</v>
      </c>
      <c r="C38">
        <v>77</v>
      </c>
      <c r="D38">
        <v>58</v>
      </c>
      <c r="E38">
        <v>1.33</v>
      </c>
      <c r="F38" s="5">
        <v>0.02088584803745049</v>
      </c>
      <c r="G38">
        <v>6</v>
      </c>
      <c r="H38">
        <v>62</v>
      </c>
      <c r="I38">
        <v>2</v>
      </c>
      <c r="J38">
        <v>0</v>
      </c>
      <c r="K38" s="6">
        <v>0.9740000000000001</v>
      </c>
      <c r="L38" s="6">
        <v>0.026</v>
      </c>
    </row>
    <row r="39" spans="1:12">
      <c r="A39" t="s">
        <v>375</v>
      </c>
      <c r="B39" t="s">
        <v>201</v>
      </c>
      <c r="C39">
        <v>68</v>
      </c>
      <c r="D39">
        <v>56</v>
      </c>
      <c r="E39">
        <v>1.21</v>
      </c>
      <c r="F39" s="5">
        <v>0.02016564638098667</v>
      </c>
      <c r="G39">
        <v>7</v>
      </c>
      <c r="H39">
        <v>55</v>
      </c>
      <c r="I39">
        <v>2</v>
      </c>
      <c r="J39">
        <v>0</v>
      </c>
      <c r="K39" s="6">
        <v>0.9706</v>
      </c>
      <c r="L39" s="6">
        <v>0.0294</v>
      </c>
    </row>
    <row r="40" spans="1:12">
      <c r="A40" t="s">
        <v>376</v>
      </c>
      <c r="B40" t="s">
        <v>201</v>
      </c>
      <c r="C40">
        <v>61</v>
      </c>
      <c r="D40">
        <v>55</v>
      </c>
      <c r="E40">
        <v>1.11</v>
      </c>
      <c r="F40" s="5">
        <v>0.01980554555275477</v>
      </c>
      <c r="G40">
        <v>2</v>
      </c>
      <c r="H40">
        <v>52</v>
      </c>
      <c r="I40">
        <v>3</v>
      </c>
      <c r="J40">
        <v>0</v>
      </c>
      <c r="K40" s="6">
        <v>0.9508</v>
      </c>
      <c r="L40" s="6">
        <v>0.0492</v>
      </c>
    </row>
    <row r="41" spans="1:12">
      <c r="A41" t="s">
        <v>377</v>
      </c>
      <c r="B41" t="s">
        <v>209</v>
      </c>
      <c r="C41">
        <v>65</v>
      </c>
      <c r="D41">
        <v>54</v>
      </c>
      <c r="E41">
        <v>1.2</v>
      </c>
      <c r="F41" s="5">
        <v>0.01934790397706915</v>
      </c>
      <c r="G41">
        <v>1</v>
      </c>
      <c r="H41">
        <v>26</v>
      </c>
      <c r="I41">
        <v>12</v>
      </c>
      <c r="J41">
        <v>0</v>
      </c>
      <c r="K41" s="6">
        <v>0.8154</v>
      </c>
      <c r="L41" s="6">
        <v>0.1846</v>
      </c>
    </row>
    <row r="42" spans="1:12">
      <c r="A42" t="s">
        <v>378</v>
      </c>
      <c r="B42" t="s">
        <v>201</v>
      </c>
      <c r="C42">
        <v>106</v>
      </c>
      <c r="D42">
        <v>87</v>
      </c>
      <c r="E42">
        <v>1.22</v>
      </c>
      <c r="F42" s="5">
        <v>0.03114930182599355</v>
      </c>
      <c r="G42">
        <v>2</v>
      </c>
      <c r="H42">
        <v>69</v>
      </c>
      <c r="I42">
        <v>6</v>
      </c>
      <c r="J42">
        <v>0</v>
      </c>
      <c r="K42" s="6">
        <v>0.9434</v>
      </c>
      <c r="L42" s="6">
        <v>0.0566</v>
      </c>
    </row>
    <row r="43" spans="1:12">
      <c r="A43" t="s">
        <v>379</v>
      </c>
      <c r="B43" t="s">
        <v>209</v>
      </c>
      <c r="C43">
        <v>96</v>
      </c>
      <c r="D43">
        <v>79</v>
      </c>
      <c r="E43">
        <v>1.22</v>
      </c>
      <c r="F43" s="5">
        <v>0.02828499820981024</v>
      </c>
      <c r="G43">
        <v>2</v>
      </c>
      <c r="H43">
        <v>60</v>
      </c>
      <c r="I43">
        <v>9</v>
      </c>
      <c r="J43">
        <v>0</v>
      </c>
      <c r="K43" s="6">
        <v>0.9063</v>
      </c>
      <c r="L43" s="6">
        <v>0.09380000000000001</v>
      </c>
    </row>
    <row r="44" spans="1:12">
      <c r="A44" t="s">
        <v>380</v>
      </c>
      <c r="B44" t="s">
        <v>209</v>
      </c>
      <c r="C44">
        <v>82</v>
      </c>
      <c r="D44">
        <v>68</v>
      </c>
      <c r="E44">
        <v>1.21</v>
      </c>
      <c r="F44" s="5">
        <v>0.02434658073755818</v>
      </c>
      <c r="G44">
        <v>6</v>
      </c>
      <c r="H44">
        <v>59</v>
      </c>
      <c r="I44">
        <v>2</v>
      </c>
      <c r="J44">
        <v>0</v>
      </c>
      <c r="K44" s="6">
        <v>0.9756</v>
      </c>
      <c r="L44" s="6">
        <v>0.0244</v>
      </c>
    </row>
    <row r="45" spans="1:12">
      <c r="A45" t="s">
        <v>381</v>
      </c>
      <c r="B45" t="s">
        <v>209</v>
      </c>
      <c r="C45">
        <v>76</v>
      </c>
      <c r="D45">
        <v>64</v>
      </c>
      <c r="E45">
        <v>1.19</v>
      </c>
      <c r="F45" s="5">
        <v>0.02291442892946652</v>
      </c>
      <c r="G45">
        <v>4</v>
      </c>
      <c r="H45">
        <v>58</v>
      </c>
      <c r="I45">
        <v>3</v>
      </c>
      <c r="J45">
        <v>0</v>
      </c>
      <c r="K45" s="6">
        <v>0.9605</v>
      </c>
      <c r="L45" s="6">
        <v>0.0395</v>
      </c>
    </row>
    <row r="46" spans="1:12">
      <c r="A46" t="s">
        <v>382</v>
      </c>
      <c r="B46" t="s">
        <v>209</v>
      </c>
      <c r="C46">
        <v>40</v>
      </c>
      <c r="D46">
        <v>37</v>
      </c>
      <c r="E46">
        <v>1.08</v>
      </c>
      <c r="F46" s="5">
        <v>0.01324740422484783</v>
      </c>
      <c r="G46">
        <v>1</v>
      </c>
      <c r="H46">
        <v>34</v>
      </c>
      <c r="I46">
        <v>0</v>
      </c>
      <c r="J46">
        <v>0</v>
      </c>
      <c r="K46" s="6">
        <v>1</v>
      </c>
      <c r="L46" s="6">
        <v>0</v>
      </c>
    </row>
    <row r="47" spans="1:12">
      <c r="A47" t="s">
        <v>383</v>
      </c>
      <c r="B47" t="s">
        <v>201</v>
      </c>
      <c r="C47">
        <v>76</v>
      </c>
      <c r="D47">
        <v>62</v>
      </c>
      <c r="E47">
        <v>1.23</v>
      </c>
      <c r="F47" s="5">
        <v>0.02219835302542069</v>
      </c>
      <c r="G47">
        <v>1</v>
      </c>
      <c r="H47">
        <v>53</v>
      </c>
      <c r="I47">
        <v>13</v>
      </c>
      <c r="J47">
        <v>0</v>
      </c>
      <c r="K47" s="6">
        <v>0.8289</v>
      </c>
      <c r="L47" s="6">
        <v>0.1711</v>
      </c>
    </row>
    <row r="48" spans="1:12">
      <c r="A48" t="s">
        <v>384</v>
      </c>
      <c r="B48" t="s">
        <v>201</v>
      </c>
      <c r="C48">
        <v>65</v>
      </c>
      <c r="D48">
        <v>58</v>
      </c>
      <c r="E48">
        <v>1.12</v>
      </c>
      <c r="F48" s="5">
        <v>0.02054551895147007</v>
      </c>
      <c r="G48">
        <v>0</v>
      </c>
      <c r="H48">
        <v>43</v>
      </c>
      <c r="I48">
        <v>2</v>
      </c>
      <c r="J48">
        <v>0</v>
      </c>
      <c r="K48" s="6">
        <v>0.9692000000000001</v>
      </c>
      <c r="L48" s="6">
        <v>0.0308</v>
      </c>
    </row>
    <row r="49" spans="1:12">
      <c r="A49" t="s">
        <v>385</v>
      </c>
      <c r="B49" t="s">
        <v>201</v>
      </c>
      <c r="C49">
        <v>56</v>
      </c>
      <c r="D49">
        <v>49</v>
      </c>
      <c r="E49">
        <v>1.14</v>
      </c>
      <c r="F49" s="5">
        <v>0.01735742118313851</v>
      </c>
      <c r="G49">
        <v>1</v>
      </c>
      <c r="H49">
        <v>46</v>
      </c>
      <c r="I49">
        <v>3</v>
      </c>
      <c r="J49">
        <v>0</v>
      </c>
      <c r="K49" s="6">
        <v>0.9464</v>
      </c>
      <c r="L49" s="6">
        <v>0.0536</v>
      </c>
    </row>
    <row r="50" spans="1:12">
      <c r="A50" t="s">
        <v>386</v>
      </c>
      <c r="B50" t="s">
        <v>201</v>
      </c>
      <c r="C50">
        <v>56</v>
      </c>
      <c r="D50">
        <v>49</v>
      </c>
      <c r="E50">
        <v>1.14</v>
      </c>
      <c r="F50" s="5">
        <v>0.01735742118313851</v>
      </c>
      <c r="G50">
        <v>3</v>
      </c>
      <c r="H50">
        <v>47</v>
      </c>
      <c r="I50">
        <v>1</v>
      </c>
      <c r="J50">
        <v>0</v>
      </c>
      <c r="K50" s="6">
        <v>0.9821</v>
      </c>
      <c r="L50" s="6">
        <v>0.0179</v>
      </c>
    </row>
    <row r="51" spans="1:12">
      <c r="A51" t="s">
        <v>387</v>
      </c>
      <c r="B51" t="s">
        <v>201</v>
      </c>
      <c r="C51">
        <v>50</v>
      </c>
      <c r="D51">
        <v>46</v>
      </c>
      <c r="E51">
        <v>1.09</v>
      </c>
      <c r="F51" s="5">
        <v>0.01629472192702798</v>
      </c>
      <c r="G51">
        <v>2</v>
      </c>
      <c r="H51">
        <v>44</v>
      </c>
      <c r="I51">
        <v>0</v>
      </c>
      <c r="J51">
        <v>0</v>
      </c>
      <c r="K51" s="6">
        <v>1</v>
      </c>
      <c r="L51" s="6">
        <v>0</v>
      </c>
    </row>
    <row r="52" spans="1:12">
      <c r="A52" t="s">
        <v>388</v>
      </c>
      <c r="B52" t="s">
        <v>201</v>
      </c>
      <c r="C52">
        <v>46</v>
      </c>
      <c r="D52">
        <v>43</v>
      </c>
      <c r="E52">
        <v>1.07</v>
      </c>
      <c r="F52" s="5">
        <v>0.01523202267091746</v>
      </c>
      <c r="G52">
        <v>0</v>
      </c>
      <c r="H52">
        <v>44</v>
      </c>
      <c r="I52">
        <v>1</v>
      </c>
      <c r="J52">
        <v>0</v>
      </c>
      <c r="K52" s="6">
        <v>0.9782999999999999</v>
      </c>
      <c r="L52" s="6">
        <v>0.0217</v>
      </c>
    </row>
    <row r="53" spans="1:12">
      <c r="A53" t="s">
        <v>389</v>
      </c>
      <c r="B53" t="s">
        <v>201</v>
      </c>
      <c r="C53">
        <v>47</v>
      </c>
      <c r="D53">
        <v>44</v>
      </c>
      <c r="E53">
        <v>1.07</v>
      </c>
      <c r="F53" s="5">
        <v>0.01558625575628764</v>
      </c>
      <c r="G53">
        <v>1</v>
      </c>
      <c r="H53">
        <v>36</v>
      </c>
      <c r="I53">
        <v>5</v>
      </c>
      <c r="J53">
        <v>0</v>
      </c>
      <c r="K53" s="6">
        <v>0.8935999999999999</v>
      </c>
      <c r="L53" s="6">
        <v>0.1064</v>
      </c>
    </row>
    <row r="54" spans="1:12">
      <c r="A54" t="s">
        <v>390</v>
      </c>
      <c r="B54" t="s">
        <v>209</v>
      </c>
      <c r="C54">
        <v>43</v>
      </c>
      <c r="D54">
        <v>36</v>
      </c>
      <c r="E54">
        <v>1.19</v>
      </c>
      <c r="F54" s="5">
        <v>0.01269393511988717</v>
      </c>
      <c r="G54">
        <v>0</v>
      </c>
      <c r="H54">
        <v>19</v>
      </c>
      <c r="I54">
        <v>9</v>
      </c>
      <c r="J54">
        <v>0</v>
      </c>
      <c r="K54" s="6">
        <v>0.7907</v>
      </c>
      <c r="L54" s="6">
        <v>0.2093</v>
      </c>
    </row>
    <row r="55" spans="1:12">
      <c r="A55" t="s">
        <v>391</v>
      </c>
      <c r="B55" t="s">
        <v>209</v>
      </c>
      <c r="C55">
        <v>62</v>
      </c>
      <c r="D55">
        <v>52</v>
      </c>
      <c r="E55">
        <v>1.19</v>
      </c>
      <c r="F55" s="5">
        <v>0.01829697396199859</v>
      </c>
      <c r="G55">
        <v>3</v>
      </c>
      <c r="H55">
        <v>30</v>
      </c>
      <c r="I55">
        <v>16</v>
      </c>
      <c r="J55">
        <v>0</v>
      </c>
      <c r="K55" s="6">
        <v>0.7419</v>
      </c>
      <c r="L55" s="6">
        <v>0.2581</v>
      </c>
    </row>
    <row r="56" spans="1:12">
      <c r="A56" t="s">
        <v>392</v>
      </c>
      <c r="B56" t="s">
        <v>209</v>
      </c>
      <c r="C56">
        <v>79</v>
      </c>
      <c r="D56">
        <v>74</v>
      </c>
      <c r="E56">
        <v>1.07</v>
      </c>
      <c r="F56" s="5">
        <v>0.02588317593564183</v>
      </c>
      <c r="G56">
        <v>0</v>
      </c>
      <c r="H56">
        <v>45</v>
      </c>
      <c r="I56">
        <v>16</v>
      </c>
      <c r="J56">
        <v>0</v>
      </c>
      <c r="K56" s="6">
        <v>0.7975</v>
      </c>
      <c r="L56" s="6">
        <v>0.2025</v>
      </c>
    </row>
    <row r="57" spans="1:12">
      <c r="A57" t="s">
        <v>393</v>
      </c>
      <c r="B57" t="s">
        <v>209</v>
      </c>
      <c r="C57">
        <v>61</v>
      </c>
      <c r="D57">
        <v>56</v>
      </c>
      <c r="E57">
        <v>1.09</v>
      </c>
      <c r="F57" s="5">
        <v>0.01958726827562085</v>
      </c>
      <c r="G57">
        <v>0</v>
      </c>
      <c r="H57">
        <v>45</v>
      </c>
      <c r="I57">
        <v>5</v>
      </c>
      <c r="J57">
        <v>0</v>
      </c>
      <c r="K57" s="6">
        <v>0.9179999999999999</v>
      </c>
      <c r="L57" s="6">
        <v>0.08199999999999999</v>
      </c>
    </row>
    <row r="58" spans="1:12">
      <c r="A58" t="s">
        <v>394</v>
      </c>
      <c r="B58" t="s">
        <v>209</v>
      </c>
      <c r="C58">
        <v>57</v>
      </c>
      <c r="D58">
        <v>50</v>
      </c>
      <c r="E58">
        <v>1.14</v>
      </c>
      <c r="F58" s="5">
        <v>0.01748863238894719</v>
      </c>
      <c r="G58">
        <v>2</v>
      </c>
      <c r="H58">
        <v>39</v>
      </c>
      <c r="I58">
        <v>2</v>
      </c>
      <c r="J58">
        <v>0</v>
      </c>
      <c r="K58" s="6">
        <v>0.9649</v>
      </c>
      <c r="L58" s="6">
        <v>0.0351</v>
      </c>
    </row>
    <row r="59" spans="1:12">
      <c r="A59" t="s">
        <v>395</v>
      </c>
      <c r="B59" t="s">
        <v>209</v>
      </c>
      <c r="C59">
        <v>59</v>
      </c>
      <c r="D59">
        <v>46</v>
      </c>
      <c r="E59">
        <v>1.28</v>
      </c>
      <c r="F59" s="5">
        <v>0.01608954179783141</v>
      </c>
      <c r="G59">
        <v>3</v>
      </c>
      <c r="H59">
        <v>43</v>
      </c>
      <c r="I59">
        <v>0</v>
      </c>
      <c r="J59">
        <v>0</v>
      </c>
      <c r="K59" s="6">
        <v>1</v>
      </c>
      <c r="L59" s="6">
        <v>0</v>
      </c>
    </row>
    <row r="60" spans="1:12">
      <c r="A60" t="s">
        <v>396</v>
      </c>
      <c r="B60" t="s">
        <v>209</v>
      </c>
      <c r="C60">
        <v>60</v>
      </c>
      <c r="D60">
        <v>48</v>
      </c>
      <c r="E60">
        <v>1.25</v>
      </c>
      <c r="F60" s="5">
        <v>0.0167890870933893</v>
      </c>
      <c r="G60">
        <v>6</v>
      </c>
      <c r="H60">
        <v>34</v>
      </c>
      <c r="I60">
        <v>6</v>
      </c>
      <c r="J60">
        <v>0</v>
      </c>
      <c r="K60" s="6">
        <v>0.9</v>
      </c>
      <c r="L60" s="6">
        <v>0.1</v>
      </c>
    </row>
    <row r="61" spans="1:12">
      <c r="A61" t="s">
        <v>397</v>
      </c>
      <c r="B61" t="s">
        <v>209</v>
      </c>
      <c r="C61">
        <v>63</v>
      </c>
      <c r="D61">
        <v>53</v>
      </c>
      <c r="E61">
        <v>1.19</v>
      </c>
      <c r="F61" s="5">
        <v>0.01853795033228401</v>
      </c>
      <c r="G61">
        <v>0</v>
      </c>
      <c r="H61">
        <v>28</v>
      </c>
      <c r="I61">
        <v>10</v>
      </c>
      <c r="J61">
        <v>0</v>
      </c>
      <c r="K61" s="6">
        <v>0.8412999999999999</v>
      </c>
      <c r="L61" s="6">
        <v>0.1587</v>
      </c>
    </row>
    <row r="62" spans="1:12">
      <c r="A62" t="s">
        <v>398</v>
      </c>
      <c r="B62" t="s">
        <v>201</v>
      </c>
      <c r="C62">
        <v>107</v>
      </c>
      <c r="D62">
        <v>99</v>
      </c>
      <c r="E62">
        <v>1.08</v>
      </c>
      <c r="F62" s="5">
        <v>0.03455497382198953</v>
      </c>
      <c r="G62">
        <v>0</v>
      </c>
      <c r="H62">
        <v>80</v>
      </c>
      <c r="I62">
        <v>6</v>
      </c>
      <c r="J62">
        <v>0</v>
      </c>
      <c r="K62" s="6">
        <v>0.9439</v>
      </c>
      <c r="L62" s="6">
        <v>0.0561</v>
      </c>
    </row>
    <row r="63" spans="1:12">
      <c r="A63" t="s">
        <v>399</v>
      </c>
      <c r="B63" t="s">
        <v>201</v>
      </c>
      <c r="C63">
        <v>97</v>
      </c>
      <c r="D63">
        <v>88</v>
      </c>
      <c r="E63">
        <v>1.1</v>
      </c>
      <c r="F63" s="5">
        <v>0.03071553228621291</v>
      </c>
      <c r="G63">
        <v>1</v>
      </c>
      <c r="H63">
        <v>80</v>
      </c>
      <c r="I63">
        <v>4</v>
      </c>
      <c r="J63">
        <v>0</v>
      </c>
      <c r="K63" s="6">
        <v>0.9588</v>
      </c>
      <c r="L63" s="6">
        <v>0.0412</v>
      </c>
    </row>
    <row r="64" spans="1:12">
      <c r="A64" t="s">
        <v>400</v>
      </c>
      <c r="B64" t="s">
        <v>201</v>
      </c>
      <c r="C64">
        <v>91</v>
      </c>
      <c r="D64">
        <v>80</v>
      </c>
      <c r="E64">
        <v>1.14</v>
      </c>
      <c r="F64" s="5">
        <v>0.02792321116928447</v>
      </c>
      <c r="G64">
        <v>3</v>
      </c>
      <c r="H64">
        <v>71</v>
      </c>
      <c r="I64">
        <v>2</v>
      </c>
      <c r="J64">
        <v>0</v>
      </c>
      <c r="K64" s="6">
        <v>0.978</v>
      </c>
      <c r="L64" s="6">
        <v>0.022</v>
      </c>
    </row>
    <row r="65" spans="1:12">
      <c r="A65" t="s">
        <v>401</v>
      </c>
      <c r="B65" t="s">
        <v>201</v>
      </c>
      <c r="C65">
        <v>83</v>
      </c>
      <c r="D65">
        <v>73</v>
      </c>
      <c r="E65">
        <v>1.14</v>
      </c>
      <c r="F65" s="5">
        <v>0.02547993019197208</v>
      </c>
      <c r="G65">
        <v>3</v>
      </c>
      <c r="H65">
        <v>72</v>
      </c>
      <c r="I65">
        <v>0</v>
      </c>
      <c r="J65">
        <v>0</v>
      </c>
      <c r="K65" s="6">
        <v>1</v>
      </c>
      <c r="L65" s="6">
        <v>0</v>
      </c>
    </row>
    <row r="66" spans="1:12">
      <c r="A66" t="s">
        <v>402</v>
      </c>
      <c r="B66" t="s">
        <v>201</v>
      </c>
      <c r="C66">
        <v>81</v>
      </c>
      <c r="D66">
        <v>71</v>
      </c>
      <c r="E66">
        <v>1.14</v>
      </c>
      <c r="F66" s="5">
        <v>0.02478184991273996</v>
      </c>
      <c r="G66">
        <v>3</v>
      </c>
      <c r="H66">
        <v>66</v>
      </c>
      <c r="I66">
        <v>4</v>
      </c>
      <c r="J66">
        <v>0</v>
      </c>
      <c r="K66" s="6">
        <v>0.9506</v>
      </c>
      <c r="L66" s="6">
        <v>0.04940000000000001</v>
      </c>
    </row>
    <row r="67" spans="1:12">
      <c r="A67" t="s">
        <v>403</v>
      </c>
      <c r="B67" t="s">
        <v>201</v>
      </c>
      <c r="C67">
        <v>72</v>
      </c>
      <c r="D67">
        <v>64</v>
      </c>
      <c r="E67">
        <v>1.13</v>
      </c>
      <c r="F67" s="5">
        <v>0.02233856893542757</v>
      </c>
      <c r="G67">
        <v>3</v>
      </c>
      <c r="H67">
        <v>65</v>
      </c>
      <c r="I67">
        <v>0</v>
      </c>
      <c r="J67">
        <v>0</v>
      </c>
      <c r="K67" s="6">
        <v>1</v>
      </c>
      <c r="L67" s="6">
        <v>0</v>
      </c>
    </row>
    <row r="68" spans="1:12">
      <c r="A68" t="s">
        <v>404</v>
      </c>
      <c r="B68" t="s">
        <v>201</v>
      </c>
      <c r="C68">
        <v>70</v>
      </c>
      <c r="D68">
        <v>63</v>
      </c>
      <c r="E68">
        <v>1.11</v>
      </c>
      <c r="F68" s="5">
        <v>0.02198952879581152</v>
      </c>
      <c r="G68">
        <v>2</v>
      </c>
      <c r="H68">
        <v>62</v>
      </c>
      <c r="I68">
        <v>1</v>
      </c>
      <c r="J68">
        <v>0</v>
      </c>
      <c r="K68" s="6">
        <v>0.9856999999999999</v>
      </c>
      <c r="L68" s="6">
        <v>0.0143</v>
      </c>
    </row>
    <row r="69" spans="1:12">
      <c r="A69" t="s">
        <v>405</v>
      </c>
      <c r="B69" t="s">
        <v>201</v>
      </c>
      <c r="C69">
        <v>67</v>
      </c>
      <c r="D69">
        <v>61</v>
      </c>
      <c r="E69">
        <v>1.1</v>
      </c>
      <c r="F69" s="5">
        <v>0.02129144851657941</v>
      </c>
      <c r="G69">
        <v>2</v>
      </c>
      <c r="H69">
        <v>60</v>
      </c>
      <c r="I69">
        <v>0</v>
      </c>
      <c r="J69">
        <v>0</v>
      </c>
      <c r="K69" s="6">
        <v>1</v>
      </c>
      <c r="L69" s="6">
        <v>0</v>
      </c>
    </row>
    <row r="70" spans="1:12">
      <c r="A70" t="s">
        <v>406</v>
      </c>
      <c r="B70" t="s">
        <v>201</v>
      </c>
      <c r="C70">
        <v>64</v>
      </c>
      <c r="D70">
        <v>58</v>
      </c>
      <c r="E70">
        <v>1.1</v>
      </c>
      <c r="F70" s="5">
        <v>0.02024432809773124</v>
      </c>
      <c r="G70">
        <v>1</v>
      </c>
      <c r="H70">
        <v>60</v>
      </c>
      <c r="I70">
        <v>2</v>
      </c>
      <c r="J70">
        <v>0</v>
      </c>
      <c r="K70" s="6">
        <v>0.9688</v>
      </c>
      <c r="L70" s="6">
        <v>0.0313</v>
      </c>
    </row>
    <row r="71" spans="1:12">
      <c r="A71" t="s">
        <v>407</v>
      </c>
      <c r="B71" t="s">
        <v>201</v>
      </c>
      <c r="C71">
        <v>64</v>
      </c>
      <c r="D71">
        <v>60</v>
      </c>
      <c r="E71">
        <v>1.07</v>
      </c>
      <c r="F71" s="5">
        <v>0.02094240837696335</v>
      </c>
      <c r="G71">
        <v>1</v>
      </c>
      <c r="H71">
        <v>56</v>
      </c>
      <c r="I71">
        <v>2</v>
      </c>
      <c r="J71">
        <v>0</v>
      </c>
      <c r="K71" s="6">
        <v>0.9688</v>
      </c>
      <c r="L71" s="6">
        <v>0.0313</v>
      </c>
    </row>
    <row r="72" spans="1:12">
      <c r="A72" t="s">
        <v>408</v>
      </c>
      <c r="B72" t="s">
        <v>209</v>
      </c>
      <c r="C72">
        <v>107</v>
      </c>
      <c r="D72">
        <v>86</v>
      </c>
      <c r="E72">
        <v>1.24</v>
      </c>
      <c r="F72" s="5">
        <v>0.02997560125479261</v>
      </c>
      <c r="G72">
        <v>4</v>
      </c>
      <c r="H72">
        <v>63</v>
      </c>
      <c r="I72">
        <v>9</v>
      </c>
      <c r="J72">
        <v>0</v>
      </c>
      <c r="K72" s="6">
        <v>0.9159</v>
      </c>
      <c r="L72" s="6">
        <v>0.08410000000000001</v>
      </c>
    </row>
    <row r="73" spans="1:12">
      <c r="A73" t="s">
        <v>409</v>
      </c>
      <c r="B73" t="s">
        <v>209</v>
      </c>
      <c r="C73">
        <v>82</v>
      </c>
      <c r="D73">
        <v>74</v>
      </c>
      <c r="E73">
        <v>1.11</v>
      </c>
      <c r="F73" s="5">
        <v>0.02579295921924015</v>
      </c>
      <c r="G73">
        <v>4</v>
      </c>
      <c r="H73">
        <v>62</v>
      </c>
      <c r="I73">
        <v>4</v>
      </c>
      <c r="J73">
        <v>0</v>
      </c>
      <c r="K73" s="6">
        <v>0.9512</v>
      </c>
      <c r="L73" s="6">
        <v>0.0488</v>
      </c>
    </row>
    <row r="74" spans="1:12">
      <c r="A74" t="s">
        <v>410</v>
      </c>
      <c r="B74" t="s">
        <v>209</v>
      </c>
      <c r="C74">
        <v>78</v>
      </c>
      <c r="D74">
        <v>73</v>
      </c>
      <c r="E74">
        <v>1.07</v>
      </c>
      <c r="F74" s="5">
        <v>0.02544440571627745</v>
      </c>
      <c r="G74">
        <v>2</v>
      </c>
      <c r="H74">
        <v>58</v>
      </c>
      <c r="I74">
        <v>4</v>
      </c>
      <c r="J74">
        <v>0</v>
      </c>
      <c r="K74" s="6">
        <v>0.9487000000000001</v>
      </c>
      <c r="L74" s="6">
        <v>0.0513</v>
      </c>
    </row>
    <row r="75" spans="1:12">
      <c r="A75" t="s">
        <v>411</v>
      </c>
      <c r="B75" t="s">
        <v>209</v>
      </c>
      <c r="C75">
        <v>76</v>
      </c>
      <c r="D75">
        <v>70</v>
      </c>
      <c r="E75">
        <v>1.09</v>
      </c>
      <c r="F75" s="5">
        <v>0.02439874520738933</v>
      </c>
      <c r="G75">
        <v>2</v>
      </c>
      <c r="H75">
        <v>66</v>
      </c>
      <c r="I75">
        <v>1</v>
      </c>
      <c r="J75">
        <v>0</v>
      </c>
      <c r="K75" s="6">
        <v>0.9868000000000001</v>
      </c>
      <c r="L75" s="6">
        <v>0.0132</v>
      </c>
    </row>
    <row r="76" spans="1:12">
      <c r="A76" t="s">
        <v>412</v>
      </c>
      <c r="B76" t="s">
        <v>209</v>
      </c>
      <c r="C76">
        <v>76</v>
      </c>
      <c r="D76">
        <v>71</v>
      </c>
      <c r="E76">
        <v>1.07</v>
      </c>
      <c r="F76" s="5">
        <v>0.02474729871035204</v>
      </c>
      <c r="G76">
        <v>2</v>
      </c>
      <c r="H76">
        <v>58</v>
      </c>
      <c r="I76">
        <v>5</v>
      </c>
      <c r="J76">
        <v>0</v>
      </c>
      <c r="K76" s="6">
        <v>0.9342</v>
      </c>
      <c r="L76" s="6">
        <v>0.0658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B1"/>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93"/>
  <sheetViews>
    <sheetView tabSelected="0" workbookViewId="0" showGridLines="true" showRowColHeaders="1">
      <selection activeCell="D4" sqref="D4"/>
    </sheetView>
  </sheetViews>
  <sheetFormatPr defaultRowHeight="14.4" outlineLevelRow="0" outlineLevelCol="0"/>
  <cols>
    <col min="1" max="1" width="54.129639" bestFit="true" customWidth="true" style="0"/>
    <col min="2" max="2" width="9.283447000000001" bestFit="true" customWidth="true" style="0"/>
    <col min="4" max="4" width="55" customWidth="true" style="0"/>
  </cols>
  <sheetData>
    <row r="1" spans="1:4">
      <c r="A1" s="1" t="s">
        <v>413</v>
      </c>
      <c r="B1" s="1" t="s">
        <v>414</v>
      </c>
    </row>
    <row r="2" spans="1:4">
      <c r="A2" t="s">
        <v>415</v>
      </c>
      <c r="B2" s="2">
        <v>0.3105</v>
      </c>
    </row>
    <row r="3" spans="1:4">
      <c r="A3" t="s">
        <v>416</v>
      </c>
      <c r="B3" s="2">
        <v>0.1227</v>
      </c>
    </row>
    <row r="4" spans="1:4">
      <c r="A4" t="s">
        <v>417</v>
      </c>
      <c r="B4" s="2">
        <v>0.0809</v>
      </c>
      <c r="D4" s="4" t="s">
        <v>418</v>
      </c>
    </row>
    <row r="5" spans="1:4">
      <c r="A5" t="s">
        <v>419</v>
      </c>
      <c r="B5" s="2">
        <v>0.0704</v>
      </c>
      <c r="D5"/>
    </row>
    <row r="6" spans="1:4">
      <c r="A6" t="s">
        <v>420</v>
      </c>
      <c r="B6" s="2">
        <v>0.05980000000000001</v>
      </c>
      <c r="D6"/>
    </row>
    <row r="7" spans="1:4">
      <c r="A7" t="s">
        <v>421</v>
      </c>
      <c r="B7" s="2">
        <v>0.0591</v>
      </c>
      <c r="D7"/>
    </row>
    <row r="8" spans="1:4">
      <c r="A8" t="s">
        <v>422</v>
      </c>
      <c r="B8" s="2">
        <v>0.0557</v>
      </c>
      <c r="D8"/>
    </row>
    <row r="9" spans="1:4">
      <c r="A9" t="s">
        <v>423</v>
      </c>
      <c r="B9" s="2">
        <v>0.0414</v>
      </c>
      <c r="D9"/>
    </row>
    <row r="10" spans="1:4">
      <c r="A10" t="s">
        <v>424</v>
      </c>
      <c r="B10" s="2">
        <v>0.0331</v>
      </c>
      <c r="D10"/>
    </row>
    <row r="11" spans="1:4">
      <c r="A11" t="s">
        <v>425</v>
      </c>
      <c r="B11" s="2">
        <v>0.0279</v>
      </c>
    </row>
    <row r="12" spans="1:4">
      <c r="A12" t="s">
        <v>426</v>
      </c>
      <c r="B12" s="2">
        <v>0.0215</v>
      </c>
    </row>
    <row r="13" spans="1:4">
      <c r="A13" t="s">
        <v>427</v>
      </c>
      <c r="B13" s="2">
        <v>0.0162</v>
      </c>
    </row>
    <row r="14" spans="1:4">
      <c r="A14" t="s">
        <v>428</v>
      </c>
      <c r="B14" s="2">
        <v>0.0151</v>
      </c>
    </row>
    <row r="15" spans="1:4">
      <c r="A15" t="s">
        <v>429</v>
      </c>
      <c r="B15" s="2">
        <v>0.0139</v>
      </c>
    </row>
    <row r="16" spans="1:4">
      <c r="A16" t="s">
        <v>430</v>
      </c>
      <c r="B16" s="2">
        <v>0.0083</v>
      </c>
    </row>
    <row r="17" spans="1:4">
      <c r="A17" t="s">
        <v>431</v>
      </c>
      <c r="B17" s="2">
        <v>0.0068</v>
      </c>
    </row>
    <row r="18" spans="1:4">
      <c r="A18" t="s">
        <v>432</v>
      </c>
      <c r="B18" s="2">
        <v>0.0049</v>
      </c>
    </row>
    <row r="19" spans="1:4">
      <c r="A19" t="s">
        <v>433</v>
      </c>
      <c r="B19" s="2">
        <v>0.0049</v>
      </c>
    </row>
    <row r="20" spans="1:4">
      <c r="A20" t="s">
        <v>434</v>
      </c>
      <c r="B20" s="2">
        <v>0.004099999999999999</v>
      </c>
    </row>
    <row r="21" spans="1:4">
      <c r="A21" t="s">
        <v>435</v>
      </c>
      <c r="B21" s="2">
        <v>0.0038</v>
      </c>
    </row>
    <row r="22" spans="1:4">
      <c r="A22" t="s">
        <v>436</v>
      </c>
      <c r="B22" s="2">
        <v>0.0034</v>
      </c>
    </row>
    <row r="23" spans="1:4">
      <c r="A23" t="s">
        <v>437</v>
      </c>
      <c r="B23" s="2">
        <v>0.0034</v>
      </c>
    </row>
    <row r="24" spans="1:4">
      <c r="A24" t="s">
        <v>438</v>
      </c>
      <c r="B24" s="2">
        <v>0.003</v>
      </c>
    </row>
    <row r="25" spans="1:4">
      <c r="A25" t="s">
        <v>439</v>
      </c>
      <c r="B25" s="2">
        <v>0.003</v>
      </c>
    </row>
    <row r="26" spans="1:4">
      <c r="A26" t="s">
        <v>440</v>
      </c>
      <c r="B26" s="2">
        <v>0.0026</v>
      </c>
    </row>
    <row r="27" spans="1:4">
      <c r="A27" t="s">
        <v>441</v>
      </c>
      <c r="B27" s="2">
        <v>0.0023</v>
      </c>
    </row>
    <row r="28" spans="1:4">
      <c r="A28" t="s">
        <v>442</v>
      </c>
      <c r="B28" s="2">
        <v>0.0023</v>
      </c>
    </row>
    <row r="29" spans="1:4">
      <c r="A29" t="s">
        <v>443</v>
      </c>
      <c r="B29" s="2">
        <v>0.0023</v>
      </c>
    </row>
    <row r="30" spans="1:4">
      <c r="A30" t="s">
        <v>444</v>
      </c>
      <c r="B30" s="2">
        <v>0.0019</v>
      </c>
    </row>
    <row r="31" spans="1:4">
      <c r="A31" t="s">
        <v>445</v>
      </c>
      <c r="B31" s="2">
        <v>0.0015</v>
      </c>
    </row>
    <row r="32" spans="1:4">
      <c r="A32" t="s">
        <v>446</v>
      </c>
      <c r="B32" s="2">
        <v>0.0015</v>
      </c>
    </row>
    <row r="33" spans="1:4">
      <c r="A33" t="s">
        <v>447</v>
      </c>
      <c r="B33" s="2">
        <v>0.0011</v>
      </c>
    </row>
    <row r="34" spans="1:4">
      <c r="A34" t="s">
        <v>448</v>
      </c>
      <c r="B34" s="2">
        <v>0.0011</v>
      </c>
    </row>
    <row r="35" spans="1:4">
      <c r="A35" t="s">
        <v>449</v>
      </c>
      <c r="B35" s="2">
        <v>0.0011</v>
      </c>
    </row>
    <row r="36" spans="1:4">
      <c r="A36" t="s">
        <v>450</v>
      </c>
      <c r="B36" s="2">
        <v>0.0011</v>
      </c>
    </row>
    <row r="37" spans="1:4">
      <c r="A37" t="s">
        <v>451</v>
      </c>
      <c r="B37" s="2">
        <v>0.0008</v>
      </c>
    </row>
    <row r="38" spans="1:4">
      <c r="A38" t="s">
        <v>452</v>
      </c>
      <c r="B38" s="2">
        <v>0.0008</v>
      </c>
    </row>
    <row r="39" spans="1:4">
      <c r="A39" t="s">
        <v>453</v>
      </c>
      <c r="B39" s="2">
        <v>0.0008</v>
      </c>
    </row>
    <row r="40" spans="1:4">
      <c r="A40" t="s">
        <v>454</v>
      </c>
      <c r="B40" s="2">
        <v>0.0008</v>
      </c>
    </row>
    <row r="41" spans="1:4">
      <c r="A41" t="s">
        <v>455</v>
      </c>
      <c r="B41" s="2">
        <v>0.0008</v>
      </c>
    </row>
    <row r="42" spans="1:4">
      <c r="A42" t="s">
        <v>456</v>
      </c>
      <c r="B42" s="2">
        <v>0.0008</v>
      </c>
    </row>
    <row r="43" spans="1:4">
      <c r="A43" t="s">
        <v>457</v>
      </c>
      <c r="B43" s="2">
        <v>0.0008</v>
      </c>
    </row>
    <row r="44" spans="1:4">
      <c r="A44" t="s">
        <v>458</v>
      </c>
      <c r="B44" s="2">
        <v>0.0008</v>
      </c>
    </row>
    <row r="45" spans="1:4">
      <c r="A45" t="s">
        <v>459</v>
      </c>
      <c r="B45" s="2">
        <v>0.0008</v>
      </c>
    </row>
    <row r="46" spans="1:4">
      <c r="A46" t="s">
        <v>460</v>
      </c>
      <c r="B46" s="2">
        <v>0.0008</v>
      </c>
    </row>
    <row r="48" spans="1:4">
      <c r="A48" s="1" t="s">
        <v>461</v>
      </c>
      <c r="B48" s="1" t="s">
        <v>414</v>
      </c>
    </row>
    <row r="49" spans="1:4">
      <c r="A49" t="s">
        <v>462</v>
      </c>
      <c r="B49" s="2">
        <v>0.1965</v>
      </c>
    </row>
    <row r="50" spans="1:4">
      <c r="A50" t="s">
        <v>463</v>
      </c>
      <c r="B50" s="2">
        <v>0.0852</v>
      </c>
    </row>
    <row r="51" spans="1:4">
      <c r="A51" t="s">
        <v>464</v>
      </c>
      <c r="B51" s="2">
        <v>0.08259999999999999</v>
      </c>
    </row>
    <row r="52" spans="1:4">
      <c r="A52" t="s">
        <v>465</v>
      </c>
      <c r="B52" s="2">
        <v>0.0725</v>
      </c>
    </row>
    <row r="53" spans="1:4">
      <c r="A53" t="s">
        <v>466</v>
      </c>
      <c r="B53" s="2">
        <v>0.0379</v>
      </c>
    </row>
    <row r="54" spans="1:4">
      <c r="A54" t="s">
        <v>467</v>
      </c>
      <c r="B54" s="2">
        <v>0.0363</v>
      </c>
    </row>
    <row r="55" spans="1:4">
      <c r="A55" t="s">
        <v>468</v>
      </c>
      <c r="B55" s="2">
        <v>0.0304</v>
      </c>
    </row>
    <row r="56" spans="1:4">
      <c r="A56" t="s">
        <v>469</v>
      </c>
      <c r="B56" s="2">
        <v>0.0261</v>
      </c>
    </row>
    <row r="57" spans="1:4">
      <c r="A57" t="s">
        <v>470</v>
      </c>
      <c r="B57" s="2">
        <v>0.0261</v>
      </c>
    </row>
    <row r="58" spans="1:4">
      <c r="A58" t="s">
        <v>471</v>
      </c>
      <c r="B58" s="2">
        <v>0.0261</v>
      </c>
    </row>
    <row r="59" spans="1:4">
      <c r="A59" t="s">
        <v>472</v>
      </c>
      <c r="B59" s="2">
        <v>0.0253</v>
      </c>
    </row>
    <row r="60" spans="1:4">
      <c r="A60" t="s">
        <v>473</v>
      </c>
      <c r="B60" s="2">
        <v>0.0228</v>
      </c>
    </row>
    <row r="61" spans="1:4">
      <c r="A61" t="s">
        <v>474</v>
      </c>
      <c r="B61" s="2">
        <v>0.0194</v>
      </c>
    </row>
    <row r="62" spans="1:4">
      <c r="A62" t="s">
        <v>475</v>
      </c>
      <c r="B62" s="2">
        <v>0.0169</v>
      </c>
    </row>
    <row r="63" spans="1:4">
      <c r="A63" t="s">
        <v>476</v>
      </c>
      <c r="B63" s="2">
        <v>0.0169</v>
      </c>
    </row>
    <row r="64" spans="1:4">
      <c r="A64" t="s">
        <v>477</v>
      </c>
      <c r="B64" s="2">
        <v>0.0169</v>
      </c>
    </row>
    <row r="65" spans="1:4">
      <c r="A65" t="s">
        <v>478</v>
      </c>
      <c r="B65" s="2">
        <v>0.016</v>
      </c>
    </row>
    <row r="66" spans="1:4">
      <c r="A66" t="s">
        <v>479</v>
      </c>
      <c r="B66" s="2">
        <v>0.016</v>
      </c>
    </row>
    <row r="67" spans="1:4">
      <c r="A67" t="s">
        <v>480</v>
      </c>
      <c r="B67" s="2">
        <v>0.0152</v>
      </c>
    </row>
    <row r="68" spans="1:4">
      <c r="A68" t="s">
        <v>481</v>
      </c>
      <c r="B68" s="2">
        <v>0.0152</v>
      </c>
    </row>
    <row r="69" spans="1:4">
      <c r="A69" t="s">
        <v>482</v>
      </c>
      <c r="B69" s="2">
        <v>0.0143</v>
      </c>
    </row>
    <row r="70" spans="1:4">
      <c r="A70" t="s">
        <v>483</v>
      </c>
      <c r="B70" s="2">
        <v>0.0135</v>
      </c>
    </row>
    <row r="71" spans="1:4">
      <c r="A71" t="s">
        <v>484</v>
      </c>
      <c r="B71" s="2">
        <v>0.0135</v>
      </c>
    </row>
    <row r="72" spans="1:4">
      <c r="A72" t="s">
        <v>485</v>
      </c>
      <c r="B72" s="2">
        <v>0.0126</v>
      </c>
    </row>
    <row r="73" spans="1:4">
      <c r="A73" t="s">
        <v>486</v>
      </c>
      <c r="B73" s="2">
        <v>0.011</v>
      </c>
    </row>
    <row r="74" spans="1:4">
      <c r="A74" t="s">
        <v>487</v>
      </c>
      <c r="B74" s="2">
        <v>0.009300000000000001</v>
      </c>
    </row>
    <row r="75" spans="1:4">
      <c r="A75" t="s">
        <v>488</v>
      </c>
      <c r="B75" s="2">
        <v>0.008399999999999999</v>
      </c>
    </row>
    <row r="76" spans="1:4">
      <c r="A76" t="s">
        <v>489</v>
      </c>
      <c r="B76" s="2">
        <v>0.008399999999999999</v>
      </c>
    </row>
    <row r="77" spans="1:4">
      <c r="A77" t="s">
        <v>490</v>
      </c>
      <c r="B77" s="2">
        <v>0.008399999999999999</v>
      </c>
    </row>
    <row r="78" spans="1:4">
      <c r="A78" t="s">
        <v>491</v>
      </c>
      <c r="B78" s="2">
        <v>0.0076</v>
      </c>
    </row>
    <row r="79" spans="1:4">
      <c r="A79" t="s">
        <v>492</v>
      </c>
      <c r="B79" s="2">
        <v>0.0076</v>
      </c>
    </row>
    <row r="80" spans="1:4">
      <c r="A80" t="s">
        <v>493</v>
      </c>
      <c r="B80" s="2">
        <v>0.0076</v>
      </c>
    </row>
    <row r="81" spans="1:4">
      <c r="A81" t="s">
        <v>494</v>
      </c>
      <c r="B81" s="2">
        <v>0.0067</v>
      </c>
    </row>
    <row r="82" spans="1:4">
      <c r="A82" t="s">
        <v>495</v>
      </c>
      <c r="B82" s="2">
        <v>0.0067</v>
      </c>
    </row>
    <row r="83" spans="1:4">
      <c r="A83" t="s">
        <v>496</v>
      </c>
      <c r="B83" s="2">
        <v>0.0067</v>
      </c>
    </row>
    <row r="84" spans="1:4">
      <c r="A84" t="s">
        <v>497</v>
      </c>
      <c r="B84" s="2">
        <v>0.0067</v>
      </c>
    </row>
    <row r="85" spans="1:4">
      <c r="A85" t="s">
        <v>498</v>
      </c>
      <c r="B85" s="2">
        <v>0.0067</v>
      </c>
    </row>
    <row r="86" spans="1:4">
      <c r="A86" t="s">
        <v>499</v>
      </c>
      <c r="B86" s="2">
        <v>0.0059</v>
      </c>
    </row>
    <row r="87" spans="1:4">
      <c r="A87" t="s">
        <v>500</v>
      </c>
      <c r="B87" s="2">
        <v>0.0059</v>
      </c>
    </row>
    <row r="88" spans="1:4">
      <c r="A88" t="s">
        <v>501</v>
      </c>
      <c r="B88" s="2">
        <v>0.0059</v>
      </c>
    </row>
    <row r="89" spans="1:4">
      <c r="A89" t="s">
        <v>502</v>
      </c>
      <c r="B89" s="2">
        <v>0.0059</v>
      </c>
    </row>
    <row r="90" spans="1:4">
      <c r="A90" t="s">
        <v>503</v>
      </c>
      <c r="B90" s="2">
        <v>0.0051</v>
      </c>
    </row>
    <row r="91" spans="1:4">
      <c r="A91" t="s">
        <v>504</v>
      </c>
      <c r="B91" s="2">
        <v>0.0051</v>
      </c>
    </row>
    <row r="92" spans="1:4">
      <c r="A92" t="s">
        <v>505</v>
      </c>
      <c r="B92" s="2">
        <v>0.0051</v>
      </c>
    </row>
    <row r="93" spans="1:4">
      <c r="A93" t="s">
        <v>506</v>
      </c>
      <c r="B93" s="2">
        <v>0.0051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4:D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H34"/>
  <sheetViews>
    <sheetView tabSelected="0" workbookViewId="0" showGridLines="true" showRowColHeaders="1">
      <selection activeCell="B34" sqref="B34"/>
    </sheetView>
  </sheetViews>
  <sheetFormatPr defaultRowHeight="14.4" outlineLevelRow="0" outlineLevelCol="0"/>
  <cols>
    <col min="1" max="1" width="30.563965" bestFit="true" customWidth="true" style="0"/>
    <col min="2" max="2" width="9.283447000000001" bestFit="true" customWidth="true" style="0"/>
  </cols>
  <sheetData>
    <row r="1" spans="1:8">
      <c r="A1" s="1" t="s">
        <v>507</v>
      </c>
      <c r="B1" s="1" t="s">
        <v>414</v>
      </c>
      <c r="C1" s="1" t="s">
        <v>508</v>
      </c>
    </row>
    <row r="2" spans="1:8">
      <c r="A2" t="s">
        <v>509</v>
      </c>
      <c r="B2" s="2">
        <v>0.6297999999999999</v>
      </c>
      <c r="C2">
        <v>1698</v>
      </c>
    </row>
    <row r="3" spans="1:8">
      <c r="A3" t="s">
        <v>510</v>
      </c>
      <c r="B3" s="2">
        <v>0.1955</v>
      </c>
      <c r="C3">
        <v>527</v>
      </c>
    </row>
    <row r="4" spans="1:8">
      <c r="A4" t="s">
        <v>511</v>
      </c>
      <c r="B4" s="2">
        <v>0.0805</v>
      </c>
      <c r="C4">
        <v>217</v>
      </c>
      <c r="E4" s="4" t="s">
        <v>512</v>
      </c>
      <c r="F4"/>
      <c r="G4"/>
      <c r="H4"/>
    </row>
    <row r="5" spans="1:8">
      <c r="A5" t="s">
        <v>513</v>
      </c>
      <c r="B5" s="2">
        <v>0.036</v>
      </c>
      <c r="C5">
        <v>97</v>
      </c>
      <c r="E5"/>
      <c r="F5"/>
      <c r="G5"/>
      <c r="H5"/>
    </row>
    <row r="6" spans="1:8">
      <c r="A6" t="s">
        <v>514</v>
      </c>
      <c r="B6" s="2">
        <v>0.013</v>
      </c>
      <c r="C6">
        <v>35</v>
      </c>
      <c r="E6"/>
      <c r="F6"/>
      <c r="G6"/>
      <c r="H6"/>
    </row>
    <row r="7" spans="1:8">
      <c r="A7" t="s">
        <v>515</v>
      </c>
      <c r="B7" s="2">
        <v>0.006999999999999999</v>
      </c>
      <c r="C7">
        <v>19</v>
      </c>
      <c r="E7"/>
      <c r="F7"/>
      <c r="G7"/>
      <c r="H7"/>
    </row>
    <row r="8" spans="1:8">
      <c r="A8" t="s">
        <v>516</v>
      </c>
      <c r="B8" s="2">
        <v>0.0052</v>
      </c>
      <c r="C8">
        <v>14</v>
      </c>
    </row>
    <row r="9" spans="1:8">
      <c r="A9" t="s">
        <v>517</v>
      </c>
      <c r="B9" s="2">
        <v>0.0048</v>
      </c>
      <c r="C9">
        <v>13</v>
      </c>
    </row>
    <row r="10" spans="1:8">
      <c r="A10" t="s">
        <v>518</v>
      </c>
      <c r="B10" s="2">
        <v>0.0048</v>
      </c>
      <c r="C10">
        <v>13</v>
      </c>
    </row>
    <row r="11" spans="1:8">
      <c r="A11" t="s">
        <v>519</v>
      </c>
      <c r="B11" s="2">
        <v>0.004099999999999999</v>
      </c>
      <c r="C11">
        <v>11</v>
      </c>
    </row>
    <row r="12" spans="1:8">
      <c r="A12" t="s">
        <v>520</v>
      </c>
      <c r="B12" s="2">
        <v>0.0037</v>
      </c>
      <c r="C12">
        <v>10</v>
      </c>
    </row>
    <row r="13" spans="1:8">
      <c r="A13" t="s">
        <v>521</v>
      </c>
      <c r="B13" s="2">
        <v>0.0019</v>
      </c>
      <c r="C13">
        <v>5</v>
      </c>
    </row>
    <row r="14" spans="1:8">
      <c r="A14" t="s">
        <v>522</v>
      </c>
      <c r="B14" s="2">
        <v>0.0019</v>
      </c>
      <c r="C14">
        <v>5</v>
      </c>
    </row>
    <row r="15" spans="1:8">
      <c r="A15" t="s">
        <v>523</v>
      </c>
      <c r="B15" s="2">
        <v>0.0015</v>
      </c>
      <c r="C15">
        <v>4</v>
      </c>
    </row>
    <row r="16" spans="1:8">
      <c r="A16" t="s">
        <v>524</v>
      </c>
      <c r="B16" s="2">
        <v>0.0011</v>
      </c>
      <c r="C16">
        <v>3</v>
      </c>
    </row>
    <row r="17" spans="1:8">
      <c r="A17" t="s">
        <v>525</v>
      </c>
      <c r="B17" s="2">
        <v>0.0011</v>
      </c>
      <c r="C17">
        <v>3</v>
      </c>
    </row>
    <row r="18" spans="1:8">
      <c r="A18" t="s">
        <v>526</v>
      </c>
      <c r="B18" s="2">
        <v>0.0011</v>
      </c>
      <c r="C18">
        <v>3</v>
      </c>
    </row>
    <row r="19" spans="1:8">
      <c r="A19" t="s">
        <v>527</v>
      </c>
      <c r="B19" s="2">
        <v>0.0007000000000000001</v>
      </c>
      <c r="C19">
        <v>2</v>
      </c>
    </row>
    <row r="20" spans="1:8">
      <c r="A20" t="s">
        <v>528</v>
      </c>
      <c r="B20" s="2">
        <v>0.0007000000000000001</v>
      </c>
      <c r="C20">
        <v>2</v>
      </c>
    </row>
    <row r="21" spans="1:8">
      <c r="A21" t="s">
        <v>529</v>
      </c>
      <c r="B21" s="2">
        <v>0.0007000000000000001</v>
      </c>
      <c r="C21">
        <v>2</v>
      </c>
    </row>
    <row r="22" spans="1:8">
      <c r="A22" t="s">
        <v>530</v>
      </c>
      <c r="B22" s="2">
        <v>0.0004</v>
      </c>
      <c r="C22">
        <v>1</v>
      </c>
    </row>
    <row r="23" spans="1:8">
      <c r="A23" t="s">
        <v>531</v>
      </c>
      <c r="B23" s="2">
        <v>0.0004</v>
      </c>
      <c r="C23">
        <v>1</v>
      </c>
    </row>
    <row r="24" spans="1:8">
      <c r="A24" t="s">
        <v>532</v>
      </c>
      <c r="B24" s="2">
        <v>0.0004</v>
      </c>
      <c r="C24">
        <v>1</v>
      </c>
    </row>
    <row r="25" spans="1:8">
      <c r="A25" t="s">
        <v>533</v>
      </c>
      <c r="B25" s="2">
        <v>0.0004</v>
      </c>
      <c r="C25">
        <v>1</v>
      </c>
    </row>
    <row r="26" spans="1:8">
      <c r="A26" t="s">
        <v>534</v>
      </c>
      <c r="B26" s="2">
        <v>0.0004</v>
      </c>
      <c r="C26">
        <v>1</v>
      </c>
    </row>
    <row r="27" spans="1:8">
      <c r="A27" t="s">
        <v>535</v>
      </c>
      <c r="B27" s="2">
        <v>0.0004</v>
      </c>
      <c r="C27">
        <v>1</v>
      </c>
    </row>
    <row r="28" spans="1:8">
      <c r="A28" t="s">
        <v>536</v>
      </c>
      <c r="B28" s="2">
        <v>0.0004</v>
      </c>
      <c r="C28">
        <v>1</v>
      </c>
    </row>
    <row r="29" spans="1:8">
      <c r="A29" t="s">
        <v>537</v>
      </c>
      <c r="B29" s="2">
        <v>0.0004</v>
      </c>
      <c r="C29">
        <v>1</v>
      </c>
    </row>
    <row r="30" spans="1:8">
      <c r="A30" t="s">
        <v>538</v>
      </c>
      <c r="B30" s="2">
        <v>0.0004</v>
      </c>
      <c r="C30">
        <v>1</v>
      </c>
    </row>
    <row r="31" spans="1:8">
      <c r="A31" t="s">
        <v>539</v>
      </c>
      <c r="B31" s="2">
        <v>0.0004</v>
      </c>
      <c r="C31">
        <v>1</v>
      </c>
    </row>
    <row r="32" spans="1:8">
      <c r="A32" t="s">
        <v>540</v>
      </c>
      <c r="B32" s="2">
        <v>0.0004</v>
      </c>
      <c r="C32">
        <v>1</v>
      </c>
    </row>
    <row r="33" spans="1:8">
      <c r="A33" t="s">
        <v>541</v>
      </c>
      <c r="B33" s="2">
        <v>0.0004</v>
      </c>
      <c r="C33">
        <v>1</v>
      </c>
    </row>
    <row r="34" spans="1:8">
      <c r="A34" t="s">
        <v>542</v>
      </c>
      <c r="B34" s="2">
        <v>0.0004</v>
      </c>
      <c r="C34">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4:H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M7"/>
  <sheetViews>
    <sheetView tabSelected="0" workbookViewId="0" showGridLines="true" showRowColHeaders="1">
      <selection activeCell="I6" sqref="I6"/>
    </sheetView>
  </sheetViews>
  <sheetFormatPr defaultRowHeight="14.4" outlineLevelRow="0" outlineLevelCol="0"/>
  <cols>
    <col min="1" max="1" width="11.711426" bestFit="true" customWidth="true" style="0"/>
    <col min="2" max="2" width="6.998291" bestFit="true" customWidth="true" style="0"/>
    <col min="3" max="3" width="8.140869" bestFit="true" customWidth="true" style="0"/>
    <col min="4" max="4" width="8.140869" bestFit="true" customWidth="true" style="0"/>
    <col min="5" max="5" width="8.140869" bestFit="true" customWidth="true" style="0"/>
    <col min="6" max="6" width="6.998291" bestFit="true" customWidth="true" style="0"/>
    <col min="7" max="7" width="6.998291" bestFit="true" customWidth="true" style="0"/>
    <col min="8" max="8" width="6.998291" bestFit="true" customWidth="true" style="0"/>
    <col min="9" max="9" width="8.140869" bestFit="true" customWidth="true" style="0"/>
  </cols>
  <sheetData>
    <row r="1" spans="1:13">
      <c r="A1" s="1" t="s">
        <v>543</v>
      </c>
      <c r="B1" s="1"/>
      <c r="C1" s="1"/>
      <c r="D1" s="1"/>
      <c r="E1" s="1"/>
      <c r="F1" s="1"/>
      <c r="G1" s="1"/>
      <c r="H1" s="1"/>
      <c r="I1" s="1"/>
    </row>
    <row r="2" spans="1:13">
      <c r="A2" t="s">
        <v>544</v>
      </c>
      <c r="B2" t="s">
        <v>545</v>
      </c>
      <c r="C2" t="s">
        <v>546</v>
      </c>
      <c r="D2" t="s">
        <v>547</v>
      </c>
      <c r="E2" t="s">
        <v>548</v>
      </c>
      <c r="F2" t="s">
        <v>549</v>
      </c>
      <c r="G2" t="s">
        <v>550</v>
      </c>
      <c r="H2" t="s">
        <v>551</v>
      </c>
      <c r="I2" t="s">
        <v>552</v>
      </c>
    </row>
    <row r="3" spans="1:13">
      <c r="A3" t="s">
        <v>553</v>
      </c>
      <c r="B3">
        <v>48</v>
      </c>
      <c r="C3">
        <v>410</v>
      </c>
      <c r="D3">
        <v>1072</v>
      </c>
      <c r="E3">
        <v>479</v>
      </c>
      <c r="F3">
        <v>112</v>
      </c>
      <c r="G3">
        <v>38</v>
      </c>
      <c r="H3">
        <v>19</v>
      </c>
      <c r="I3">
        <v>2178</v>
      </c>
      <c r="K3" s="4" t="s">
        <v>554</v>
      </c>
      <c r="L3"/>
      <c r="M3"/>
    </row>
    <row r="4" spans="1:13">
      <c r="A4" t="s">
        <v>555</v>
      </c>
      <c r="B4" s="2">
        <v>0.0179</v>
      </c>
      <c r="C4" s="2">
        <v>0.1529</v>
      </c>
      <c r="D4" s="2">
        <v>0.3999</v>
      </c>
      <c r="E4" s="2">
        <v>0.1787</v>
      </c>
      <c r="F4" s="2">
        <v>0.0418</v>
      </c>
      <c r="G4" s="2">
        <v>0.0142</v>
      </c>
      <c r="H4" s="2">
        <v>0.0071</v>
      </c>
      <c r="I4" s="2">
        <v>0.8123999999999999</v>
      </c>
      <c r="K4"/>
      <c r="L4"/>
      <c r="M4"/>
    </row>
    <row r="5" spans="1:13">
      <c r="A5" t="s">
        <v>556</v>
      </c>
      <c r="B5">
        <v>31</v>
      </c>
      <c r="C5">
        <v>128</v>
      </c>
      <c r="D5">
        <v>175</v>
      </c>
      <c r="E5">
        <v>120</v>
      </c>
      <c r="F5">
        <v>29</v>
      </c>
      <c r="G5">
        <v>10</v>
      </c>
      <c r="H5">
        <v>10</v>
      </c>
      <c r="I5">
        <v>503</v>
      </c>
      <c r="K5"/>
      <c r="L5"/>
      <c r="M5"/>
    </row>
    <row r="6" spans="1:13">
      <c r="A6" t="s">
        <v>557</v>
      </c>
      <c r="B6" s="2">
        <v>0.0116</v>
      </c>
      <c r="C6" s="2">
        <v>0.04769999999999999</v>
      </c>
      <c r="D6" s="2">
        <v>0.0653</v>
      </c>
      <c r="E6" s="2">
        <v>0.04480000000000001</v>
      </c>
      <c r="F6" s="2">
        <v>0.0108</v>
      </c>
      <c r="G6" s="2">
        <v>0.0037</v>
      </c>
      <c r="H6" s="2">
        <v>0.0037</v>
      </c>
      <c r="I6" s="2">
        <v>0.1876</v>
      </c>
      <c r="K6"/>
      <c r="L6"/>
      <c r="M6"/>
    </row>
    <row r="7" spans="1:13">
      <c r="K7"/>
      <c r="L7"/>
      <c r="M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K3:M7"/>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123"/>
  <sheetViews>
    <sheetView tabSelected="0" workbookViewId="0" showGridLines="true" showRowColHeaders="1">
      <selection activeCell="A1" sqref="A1"/>
    </sheetView>
  </sheetViews>
  <sheetFormatPr defaultRowHeight="14.4" outlineLevelRow="0" outlineLevelCol="0"/>
  <cols>
    <col min="1" max="1" width="12.854004" bestFit="true" customWidth="true" style="0"/>
    <col min="2" max="2" width="6.998291" bestFit="true" customWidth="true" style="0"/>
    <col min="3" max="3" width="13.996582" bestFit="true" customWidth="true" style="0"/>
  </cols>
  <sheetData>
    <row r="1" spans="1:7">
      <c r="A1" s="1" t="s">
        <v>42</v>
      </c>
      <c r="B1" s="1" t="s">
        <v>31</v>
      </c>
      <c r="C1" s="1" t="s">
        <v>30</v>
      </c>
    </row>
    <row r="2" spans="1:7">
      <c r="A2" t="s">
        <v>558</v>
      </c>
      <c r="B2">
        <v>47</v>
      </c>
      <c r="C2">
        <v>96</v>
      </c>
    </row>
    <row r="3" spans="1:7">
      <c r="A3" t="s">
        <v>559</v>
      </c>
      <c r="B3">
        <v>22</v>
      </c>
      <c r="C3">
        <v>26</v>
      </c>
      <c r="E3" s="4" t="s">
        <v>560</v>
      </c>
      <c r="F3"/>
      <c r="G3"/>
    </row>
    <row r="4" spans="1:7">
      <c r="A4" t="s">
        <v>561</v>
      </c>
      <c r="B4">
        <v>15</v>
      </c>
      <c r="C4">
        <v>34</v>
      </c>
      <c r="E4"/>
      <c r="F4"/>
      <c r="G4"/>
    </row>
    <row r="5" spans="1:7">
      <c r="A5" t="s">
        <v>562</v>
      </c>
      <c r="B5">
        <v>14</v>
      </c>
      <c r="C5">
        <v>24</v>
      </c>
      <c r="E5"/>
      <c r="F5"/>
      <c r="G5"/>
    </row>
    <row r="6" spans="1:7">
      <c r="A6" t="s">
        <v>563</v>
      </c>
      <c r="B6">
        <v>12</v>
      </c>
      <c r="C6">
        <v>16</v>
      </c>
      <c r="E6"/>
      <c r="F6"/>
      <c r="G6"/>
    </row>
    <row r="7" spans="1:7">
      <c r="A7" t="s">
        <v>564</v>
      </c>
      <c r="B7">
        <v>4</v>
      </c>
      <c r="C7">
        <v>5</v>
      </c>
      <c r="E7"/>
      <c r="F7"/>
      <c r="G7"/>
    </row>
    <row r="8" spans="1:7">
      <c r="A8" t="s">
        <v>565</v>
      </c>
      <c r="B8">
        <v>15</v>
      </c>
      <c r="C8">
        <v>33</v>
      </c>
      <c r="E8"/>
      <c r="F8"/>
      <c r="G8"/>
    </row>
    <row r="9" spans="1:7">
      <c r="A9" t="s">
        <v>566</v>
      </c>
      <c r="B9">
        <v>334</v>
      </c>
      <c r="C9">
        <v>993</v>
      </c>
    </row>
    <row r="10" spans="1:7">
      <c r="A10" t="s">
        <v>567</v>
      </c>
      <c r="B10">
        <v>136</v>
      </c>
      <c r="C10">
        <v>279</v>
      </c>
    </row>
    <row r="11" spans="1:7">
      <c r="A11" t="s">
        <v>568</v>
      </c>
      <c r="B11">
        <v>103</v>
      </c>
      <c r="C11">
        <v>374</v>
      </c>
    </row>
    <row r="12" spans="1:7">
      <c r="A12" t="s">
        <v>569</v>
      </c>
      <c r="B12">
        <v>344</v>
      </c>
      <c r="C12">
        <v>490</v>
      </c>
    </row>
    <row r="13" spans="1:7">
      <c r="A13" t="s">
        <v>570</v>
      </c>
      <c r="B13">
        <v>347</v>
      </c>
      <c r="C13">
        <v>522</v>
      </c>
    </row>
    <row r="14" spans="1:7">
      <c r="A14" t="s">
        <v>571</v>
      </c>
      <c r="B14">
        <v>439</v>
      </c>
      <c r="C14">
        <v>798</v>
      </c>
    </row>
    <row r="15" spans="1:7">
      <c r="A15" t="s">
        <v>572</v>
      </c>
      <c r="B15">
        <v>404</v>
      </c>
      <c r="C15">
        <v>1294</v>
      </c>
    </row>
    <row r="16" spans="1:7">
      <c r="A16" t="s">
        <v>573</v>
      </c>
      <c r="B16">
        <v>232</v>
      </c>
      <c r="C16">
        <v>603</v>
      </c>
    </row>
    <row r="17" spans="1:7">
      <c r="A17" t="s">
        <v>574</v>
      </c>
      <c r="B17">
        <v>62</v>
      </c>
      <c r="C17">
        <v>235</v>
      </c>
    </row>
    <row r="18" spans="1:7">
      <c r="A18" t="s">
        <v>575</v>
      </c>
      <c r="B18">
        <v>21</v>
      </c>
      <c r="C18">
        <v>86</v>
      </c>
    </row>
    <row r="19" spans="1:7">
      <c r="A19" t="s">
        <v>576</v>
      </c>
      <c r="B19">
        <v>13</v>
      </c>
      <c r="C19">
        <v>35</v>
      </c>
    </row>
    <row r="20" spans="1:7">
      <c r="A20" t="s">
        <v>577</v>
      </c>
      <c r="B20">
        <v>260</v>
      </c>
      <c r="C20">
        <v>351</v>
      </c>
    </row>
    <row r="21" spans="1:7">
      <c r="A21" t="s">
        <v>578</v>
      </c>
      <c r="B21">
        <v>354</v>
      </c>
      <c r="C21">
        <v>539</v>
      </c>
    </row>
    <row r="22" spans="1:7">
      <c r="A22" t="s">
        <v>579</v>
      </c>
      <c r="B22">
        <v>186</v>
      </c>
      <c r="C22">
        <v>450</v>
      </c>
    </row>
    <row r="23" spans="1:7">
      <c r="A23" t="s">
        <v>580</v>
      </c>
      <c r="B23">
        <v>440</v>
      </c>
      <c r="C23">
        <v>654</v>
      </c>
    </row>
    <row r="24" spans="1:7">
      <c r="A24" t="s">
        <v>581</v>
      </c>
      <c r="B24">
        <v>176</v>
      </c>
      <c r="C24">
        <v>242</v>
      </c>
    </row>
    <row r="25" spans="1:7">
      <c r="A25" t="s">
        <v>582</v>
      </c>
      <c r="B25">
        <v>82</v>
      </c>
      <c r="C25">
        <v>150</v>
      </c>
    </row>
    <row r="26" spans="1:7">
      <c r="A26" t="s">
        <v>583</v>
      </c>
      <c r="B26">
        <v>18</v>
      </c>
      <c r="C26">
        <v>33</v>
      </c>
    </row>
    <row r="27" spans="1:7">
      <c r="A27" t="s">
        <v>584</v>
      </c>
      <c r="B27">
        <v>520</v>
      </c>
      <c r="C27">
        <v>1314</v>
      </c>
    </row>
    <row r="28" spans="1:7">
      <c r="A28" t="s">
        <v>585</v>
      </c>
      <c r="B28">
        <v>530</v>
      </c>
      <c r="C28">
        <v>852</v>
      </c>
    </row>
    <row r="29" spans="1:7">
      <c r="A29" t="s">
        <v>586</v>
      </c>
      <c r="B29">
        <v>229</v>
      </c>
      <c r="C29">
        <v>404</v>
      </c>
    </row>
    <row r="30" spans="1:7">
      <c r="A30" t="s">
        <v>587</v>
      </c>
      <c r="B30">
        <v>273</v>
      </c>
      <c r="C30">
        <v>390</v>
      </c>
    </row>
    <row r="31" spans="1:7">
      <c r="A31" t="s">
        <v>588</v>
      </c>
      <c r="B31">
        <v>96</v>
      </c>
      <c r="C31">
        <v>137</v>
      </c>
    </row>
    <row r="32" spans="1:7">
      <c r="A32" t="s">
        <v>589</v>
      </c>
      <c r="B32">
        <v>31</v>
      </c>
      <c r="C32">
        <v>57</v>
      </c>
    </row>
    <row r="33" spans="1:7">
      <c r="A33" t="s">
        <v>590</v>
      </c>
      <c r="B33">
        <v>25</v>
      </c>
      <c r="C33">
        <v>83</v>
      </c>
    </row>
    <row r="34" spans="1:7">
      <c r="A34" t="s">
        <v>591</v>
      </c>
      <c r="B34">
        <v>384</v>
      </c>
      <c r="C34">
        <v>863</v>
      </c>
    </row>
    <row r="35" spans="1:7">
      <c r="A35" t="s">
        <v>592</v>
      </c>
      <c r="B35">
        <v>279</v>
      </c>
      <c r="C35">
        <v>810</v>
      </c>
    </row>
    <row r="36" spans="1:7">
      <c r="A36" t="s">
        <v>593</v>
      </c>
      <c r="B36">
        <v>299</v>
      </c>
      <c r="C36">
        <v>820</v>
      </c>
    </row>
    <row r="37" spans="1:7">
      <c r="A37" t="s">
        <v>594</v>
      </c>
      <c r="B37">
        <v>141</v>
      </c>
      <c r="C37">
        <v>345</v>
      </c>
    </row>
    <row r="38" spans="1:7">
      <c r="A38" t="s">
        <v>595</v>
      </c>
      <c r="B38">
        <v>37</v>
      </c>
      <c r="C38">
        <v>105</v>
      </c>
    </row>
    <row r="39" spans="1:7">
      <c r="A39" t="s">
        <v>596</v>
      </c>
      <c r="B39">
        <v>72</v>
      </c>
      <c r="C39">
        <v>319</v>
      </c>
    </row>
    <row r="40" spans="1:7">
      <c r="A40" t="s">
        <v>597</v>
      </c>
      <c r="B40">
        <v>321</v>
      </c>
      <c r="C40">
        <v>865</v>
      </c>
    </row>
    <row r="41" spans="1:7">
      <c r="A41" t="s">
        <v>598</v>
      </c>
      <c r="B41">
        <v>301</v>
      </c>
      <c r="C41">
        <v>952</v>
      </c>
    </row>
    <row r="42" spans="1:7">
      <c r="A42" t="s">
        <v>599</v>
      </c>
      <c r="B42">
        <v>107</v>
      </c>
      <c r="C42">
        <v>245</v>
      </c>
    </row>
    <row r="43" spans="1:7">
      <c r="A43" t="s">
        <v>600</v>
      </c>
      <c r="B43">
        <v>83</v>
      </c>
      <c r="C43">
        <v>326</v>
      </c>
    </row>
    <row r="44" spans="1:7">
      <c r="A44" t="s">
        <v>601</v>
      </c>
      <c r="B44">
        <v>25</v>
      </c>
      <c r="C44">
        <v>106</v>
      </c>
    </row>
    <row r="45" spans="1:7">
      <c r="A45" t="s">
        <v>602</v>
      </c>
      <c r="B45">
        <v>17</v>
      </c>
      <c r="C45">
        <v>48</v>
      </c>
    </row>
    <row r="46" spans="1:7">
      <c r="A46" t="s">
        <v>603</v>
      </c>
      <c r="B46">
        <v>21</v>
      </c>
      <c r="C46">
        <v>60</v>
      </c>
    </row>
    <row r="47" spans="1:7">
      <c r="A47" t="s">
        <v>604</v>
      </c>
      <c r="B47">
        <v>243</v>
      </c>
      <c r="C47">
        <v>319</v>
      </c>
    </row>
    <row r="48" spans="1:7">
      <c r="A48" t="s">
        <v>605</v>
      </c>
      <c r="B48">
        <v>290</v>
      </c>
      <c r="C48">
        <v>485</v>
      </c>
    </row>
    <row r="49" spans="1:7">
      <c r="A49" t="s">
        <v>606</v>
      </c>
      <c r="B49">
        <v>213</v>
      </c>
      <c r="C49">
        <v>341</v>
      </c>
    </row>
    <row r="50" spans="1:7">
      <c r="A50" t="s">
        <v>607</v>
      </c>
      <c r="B50">
        <v>72</v>
      </c>
      <c r="C50">
        <v>113</v>
      </c>
    </row>
    <row r="51" spans="1:7">
      <c r="A51" t="s">
        <v>608</v>
      </c>
      <c r="B51">
        <v>25</v>
      </c>
      <c r="C51">
        <v>52</v>
      </c>
    </row>
    <row r="52" spans="1:7">
      <c r="A52" t="s">
        <v>609</v>
      </c>
      <c r="B52">
        <v>15</v>
      </c>
      <c r="C52">
        <v>33</v>
      </c>
    </row>
    <row r="53" spans="1:7">
      <c r="A53" t="s">
        <v>610</v>
      </c>
      <c r="B53">
        <v>86</v>
      </c>
      <c r="C53">
        <v>422</v>
      </c>
    </row>
    <row r="54" spans="1:7">
      <c r="A54" t="s">
        <v>611</v>
      </c>
      <c r="B54">
        <v>120</v>
      </c>
      <c r="C54">
        <v>194</v>
      </c>
    </row>
    <row r="55" spans="1:7">
      <c r="A55" t="s">
        <v>612</v>
      </c>
      <c r="B55">
        <v>138</v>
      </c>
      <c r="C55">
        <v>221</v>
      </c>
    </row>
    <row r="56" spans="1:7">
      <c r="A56" t="s">
        <v>613</v>
      </c>
      <c r="B56">
        <v>159</v>
      </c>
      <c r="C56">
        <v>282</v>
      </c>
    </row>
    <row r="57" spans="1:7">
      <c r="A57" t="s">
        <v>614</v>
      </c>
      <c r="B57">
        <v>83</v>
      </c>
      <c r="C57">
        <v>148</v>
      </c>
    </row>
    <row r="58" spans="1:7">
      <c r="A58" t="s">
        <v>615</v>
      </c>
      <c r="B58">
        <v>49</v>
      </c>
      <c r="C58">
        <v>102</v>
      </c>
    </row>
    <row r="59" spans="1:7">
      <c r="A59" t="s">
        <v>616</v>
      </c>
      <c r="B59">
        <v>24</v>
      </c>
      <c r="C59">
        <v>45</v>
      </c>
    </row>
    <row r="60" spans="1:7">
      <c r="A60" t="s">
        <v>617</v>
      </c>
      <c r="B60">
        <v>74</v>
      </c>
      <c r="C60">
        <v>89</v>
      </c>
    </row>
    <row r="61" spans="1:7">
      <c r="A61" t="s">
        <v>618</v>
      </c>
      <c r="B61">
        <v>27</v>
      </c>
      <c r="C61">
        <v>51</v>
      </c>
    </row>
    <row r="62" spans="1:7">
      <c r="A62" t="s">
        <v>619</v>
      </c>
      <c r="B62">
        <v>10</v>
      </c>
      <c r="C62">
        <v>17</v>
      </c>
    </row>
    <row r="63" spans="1:7">
      <c r="A63" t="s">
        <v>620</v>
      </c>
      <c r="B63">
        <v>15</v>
      </c>
      <c r="C63">
        <v>19</v>
      </c>
    </row>
    <row r="64" spans="1:7">
      <c r="A64" t="s">
        <v>621</v>
      </c>
      <c r="B64">
        <v>10</v>
      </c>
      <c r="C64">
        <v>82</v>
      </c>
    </row>
    <row r="65" spans="1:7">
      <c r="A65" t="s">
        <v>622</v>
      </c>
      <c r="B65">
        <v>15</v>
      </c>
      <c r="C65">
        <v>25</v>
      </c>
    </row>
    <row r="66" spans="1:7">
      <c r="A66" t="s">
        <v>623</v>
      </c>
      <c r="B66">
        <v>7</v>
      </c>
      <c r="C66">
        <v>20</v>
      </c>
    </row>
    <row r="67" spans="1:7">
      <c r="A67" t="s">
        <v>624</v>
      </c>
      <c r="B67">
        <v>17</v>
      </c>
      <c r="C67">
        <v>763</v>
      </c>
    </row>
    <row r="68" spans="1:7">
      <c r="A68" t="s">
        <v>625</v>
      </c>
      <c r="B68">
        <v>11</v>
      </c>
      <c r="C68">
        <v>331</v>
      </c>
    </row>
    <row r="69" spans="1:7">
      <c r="A69" t="s">
        <v>626</v>
      </c>
      <c r="B69">
        <v>6</v>
      </c>
      <c r="C69">
        <v>10</v>
      </c>
    </row>
    <row r="70" spans="1:7">
      <c r="A70" t="s">
        <v>627</v>
      </c>
      <c r="B70">
        <v>10</v>
      </c>
      <c r="C70">
        <v>72</v>
      </c>
    </row>
    <row r="71" spans="1:7">
      <c r="A71" t="s">
        <v>628</v>
      </c>
      <c r="B71">
        <v>236</v>
      </c>
      <c r="C71">
        <v>711</v>
      </c>
    </row>
    <row r="72" spans="1:7">
      <c r="A72" t="s">
        <v>629</v>
      </c>
      <c r="B72">
        <v>306</v>
      </c>
      <c r="C72">
        <v>937</v>
      </c>
    </row>
    <row r="73" spans="1:7">
      <c r="A73" t="s">
        <v>630</v>
      </c>
      <c r="B73">
        <v>185</v>
      </c>
      <c r="C73">
        <v>692</v>
      </c>
    </row>
    <row r="74" spans="1:7">
      <c r="A74" t="s">
        <v>631</v>
      </c>
      <c r="B74">
        <v>216</v>
      </c>
      <c r="C74">
        <v>358</v>
      </c>
    </row>
    <row r="75" spans="1:7">
      <c r="A75" t="s">
        <v>632</v>
      </c>
      <c r="B75">
        <v>261</v>
      </c>
      <c r="C75">
        <v>433</v>
      </c>
    </row>
    <row r="76" spans="1:7">
      <c r="A76" t="s">
        <v>633</v>
      </c>
      <c r="B76">
        <v>265</v>
      </c>
      <c r="C76">
        <v>422</v>
      </c>
    </row>
    <row r="77" spans="1:7">
      <c r="A77" t="s">
        <v>634</v>
      </c>
      <c r="B77">
        <v>95</v>
      </c>
      <c r="C77">
        <v>352</v>
      </c>
    </row>
    <row r="78" spans="1:7">
      <c r="A78" t="s">
        <v>635</v>
      </c>
      <c r="B78">
        <v>29</v>
      </c>
      <c r="C78">
        <v>73</v>
      </c>
    </row>
    <row r="79" spans="1:7">
      <c r="A79" t="s">
        <v>636</v>
      </c>
      <c r="B79">
        <v>193</v>
      </c>
      <c r="C79">
        <v>511</v>
      </c>
    </row>
    <row r="80" spans="1:7">
      <c r="A80" t="s">
        <v>637</v>
      </c>
      <c r="B80">
        <v>89</v>
      </c>
      <c r="C80">
        <v>186</v>
      </c>
    </row>
    <row r="81" spans="1:7">
      <c r="A81" t="s">
        <v>638</v>
      </c>
      <c r="B81">
        <v>42</v>
      </c>
      <c r="C81">
        <v>91</v>
      </c>
    </row>
    <row r="82" spans="1:7">
      <c r="A82" t="s">
        <v>639</v>
      </c>
      <c r="B82">
        <v>265</v>
      </c>
      <c r="C82">
        <v>410</v>
      </c>
    </row>
    <row r="83" spans="1:7">
      <c r="A83" t="s">
        <v>640</v>
      </c>
      <c r="B83">
        <v>267</v>
      </c>
      <c r="C83">
        <v>455</v>
      </c>
    </row>
    <row r="84" spans="1:7">
      <c r="A84" t="s">
        <v>641</v>
      </c>
      <c r="B84">
        <v>103</v>
      </c>
      <c r="C84">
        <v>153</v>
      </c>
    </row>
    <row r="85" spans="1:7">
      <c r="A85" t="s">
        <v>642</v>
      </c>
      <c r="B85">
        <v>300</v>
      </c>
      <c r="C85">
        <v>442</v>
      </c>
    </row>
    <row r="86" spans="1:7">
      <c r="A86" t="s">
        <v>643</v>
      </c>
      <c r="B86">
        <v>78</v>
      </c>
      <c r="C86">
        <v>202</v>
      </c>
    </row>
    <row r="87" spans="1:7">
      <c r="A87" t="s">
        <v>644</v>
      </c>
      <c r="B87">
        <v>24</v>
      </c>
      <c r="C87">
        <v>39</v>
      </c>
    </row>
    <row r="88" spans="1:7">
      <c r="A88" t="s">
        <v>645</v>
      </c>
      <c r="B88">
        <v>13</v>
      </c>
      <c r="C88">
        <v>40</v>
      </c>
    </row>
    <row r="89" spans="1:7">
      <c r="A89" t="s">
        <v>646</v>
      </c>
      <c r="B89">
        <v>214</v>
      </c>
      <c r="C89">
        <v>463</v>
      </c>
    </row>
    <row r="90" spans="1:7">
      <c r="A90" t="s">
        <v>647</v>
      </c>
      <c r="B90">
        <v>2141</v>
      </c>
      <c r="C90">
        <v>2578</v>
      </c>
    </row>
    <row r="91" spans="1:7">
      <c r="A91" t="s">
        <v>648</v>
      </c>
      <c r="B91">
        <v>3159</v>
      </c>
      <c r="C91">
        <v>3509</v>
      </c>
    </row>
    <row r="92" spans="1:7">
      <c r="A92" t="s">
        <v>649</v>
      </c>
      <c r="B92">
        <v>2504</v>
      </c>
      <c r="C92">
        <v>2918</v>
      </c>
    </row>
    <row r="93" spans="1:7">
      <c r="A93" t="s">
        <v>650</v>
      </c>
      <c r="B93">
        <v>2077</v>
      </c>
      <c r="C93">
        <v>2383</v>
      </c>
    </row>
    <row r="94" spans="1:7">
      <c r="A94" t="s">
        <v>651</v>
      </c>
      <c r="B94">
        <v>2792</v>
      </c>
      <c r="C94">
        <v>3185</v>
      </c>
    </row>
    <row r="95" spans="1:7">
      <c r="A95" t="s">
        <v>652</v>
      </c>
      <c r="B95">
        <v>3696</v>
      </c>
      <c r="C95">
        <v>4166</v>
      </c>
    </row>
    <row r="96" spans="1:7">
      <c r="A96" t="s">
        <v>653</v>
      </c>
      <c r="B96">
        <v>13815</v>
      </c>
      <c r="C96">
        <v>16494</v>
      </c>
    </row>
    <row r="97" spans="1:7">
      <c r="A97" t="s">
        <v>654</v>
      </c>
      <c r="B97">
        <v>23011</v>
      </c>
      <c r="C97">
        <v>25021</v>
      </c>
    </row>
    <row r="98" spans="1:7">
      <c r="A98" t="s">
        <v>655</v>
      </c>
      <c r="B98">
        <v>18449</v>
      </c>
      <c r="C98">
        <v>20325</v>
      </c>
    </row>
    <row r="99" spans="1:7">
      <c r="A99" t="s">
        <v>656</v>
      </c>
      <c r="B99">
        <v>17736</v>
      </c>
      <c r="C99">
        <v>20112</v>
      </c>
    </row>
    <row r="100" spans="1:7">
      <c r="A100" t="s">
        <v>657</v>
      </c>
      <c r="B100">
        <v>15808</v>
      </c>
      <c r="C100">
        <v>17562</v>
      </c>
    </row>
    <row r="101" spans="1:7">
      <c r="A101" t="s">
        <v>658</v>
      </c>
      <c r="B101">
        <v>15613</v>
      </c>
      <c r="C101">
        <v>16363</v>
      </c>
    </row>
    <row r="102" spans="1:7">
      <c r="A102" t="s">
        <v>659</v>
      </c>
      <c r="B102">
        <v>17493</v>
      </c>
      <c r="C102">
        <v>19646</v>
      </c>
    </row>
    <row r="103" spans="1:7">
      <c r="A103" t="s">
        <v>660</v>
      </c>
      <c r="B103">
        <v>18650</v>
      </c>
      <c r="C103">
        <v>20161</v>
      </c>
    </row>
    <row r="104" spans="1:7">
      <c r="A104" t="s">
        <v>661</v>
      </c>
      <c r="B104">
        <v>17410</v>
      </c>
      <c r="C104">
        <v>18762</v>
      </c>
    </row>
    <row r="105" spans="1:7">
      <c r="A105" t="s">
        <v>662</v>
      </c>
      <c r="B105">
        <v>16387</v>
      </c>
      <c r="C105">
        <v>18602</v>
      </c>
    </row>
    <row r="106" spans="1:7">
      <c r="A106" t="s">
        <v>663</v>
      </c>
      <c r="B106">
        <v>16737</v>
      </c>
      <c r="C106">
        <v>19124</v>
      </c>
    </row>
    <row r="107" spans="1:7">
      <c r="A107" t="s">
        <v>664</v>
      </c>
      <c r="B107">
        <v>12759</v>
      </c>
      <c r="C107">
        <v>14713</v>
      </c>
    </row>
    <row r="108" spans="1:7">
      <c r="A108" t="s">
        <v>665</v>
      </c>
      <c r="B108">
        <v>12648</v>
      </c>
      <c r="C108">
        <v>14263</v>
      </c>
    </row>
    <row r="109" spans="1:7">
      <c r="A109" t="s">
        <v>666</v>
      </c>
      <c r="B109">
        <v>15760</v>
      </c>
      <c r="C109">
        <v>17504</v>
      </c>
    </row>
    <row r="110" spans="1:7">
      <c r="A110" t="s">
        <v>667</v>
      </c>
      <c r="B110">
        <v>18720</v>
      </c>
      <c r="C110">
        <v>21265</v>
      </c>
    </row>
    <row r="111" spans="1:7">
      <c r="A111" t="s">
        <v>668</v>
      </c>
      <c r="B111">
        <v>22024</v>
      </c>
      <c r="C111">
        <v>24742</v>
      </c>
    </row>
    <row r="112" spans="1:7">
      <c r="A112" t="s">
        <v>669</v>
      </c>
      <c r="B112">
        <v>13968</v>
      </c>
      <c r="C112">
        <v>15926</v>
      </c>
    </row>
    <row r="113" spans="1:7">
      <c r="A113" t="s">
        <v>670</v>
      </c>
      <c r="B113">
        <v>14312</v>
      </c>
      <c r="C113">
        <v>16126</v>
      </c>
    </row>
    <row r="114" spans="1:7">
      <c r="A114" t="s">
        <v>671</v>
      </c>
      <c r="B114">
        <v>13759</v>
      </c>
      <c r="C114">
        <v>15653</v>
      </c>
    </row>
    <row r="115" spans="1:7">
      <c r="A115" t="s">
        <v>672</v>
      </c>
      <c r="B115">
        <v>12960</v>
      </c>
      <c r="C115">
        <v>15078</v>
      </c>
    </row>
    <row r="116" spans="1:7">
      <c r="A116" t="s">
        <v>673</v>
      </c>
      <c r="B116">
        <v>13721</v>
      </c>
      <c r="C116">
        <v>15745</v>
      </c>
    </row>
    <row r="117" spans="1:7">
      <c r="A117" t="s">
        <v>674</v>
      </c>
      <c r="B117">
        <v>11907</v>
      </c>
      <c r="C117">
        <v>13816</v>
      </c>
    </row>
    <row r="118" spans="1:7">
      <c r="A118" t="s">
        <v>675</v>
      </c>
      <c r="B118">
        <v>10570</v>
      </c>
      <c r="C118">
        <v>12493</v>
      </c>
    </row>
    <row r="119" spans="1:7">
      <c r="A119" t="s">
        <v>676</v>
      </c>
      <c r="B119">
        <v>11302</v>
      </c>
      <c r="C119">
        <v>13315</v>
      </c>
    </row>
    <row r="120" spans="1:7">
      <c r="A120" t="s">
        <v>677</v>
      </c>
      <c r="B120">
        <v>11709</v>
      </c>
      <c r="C120">
        <v>13511</v>
      </c>
    </row>
    <row r="121" spans="1:7">
      <c r="A121" t="s">
        <v>678</v>
      </c>
      <c r="B121">
        <v>15050</v>
      </c>
      <c r="C121">
        <v>16535</v>
      </c>
    </row>
    <row r="122" spans="1:7">
      <c r="A122" t="s">
        <v>679</v>
      </c>
      <c r="B122">
        <v>20356</v>
      </c>
      <c r="C122">
        <v>23082</v>
      </c>
    </row>
    <row r="123" spans="1:7">
      <c r="A123" t="s">
        <v>680</v>
      </c>
      <c r="B123">
        <v>23437</v>
      </c>
      <c r="C123">
        <v>24826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3:G8"/>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Q123"/>
  <sheetViews>
    <sheetView tabSelected="0" workbookViewId="0" showGridLines="true" showRowColHeaders="1">
      <selection activeCell="Q3" sqref="Q3"/>
    </sheetView>
  </sheetViews>
  <sheetFormatPr defaultRowHeight="14.4" outlineLevelRow="0" outlineLevelCol="0"/>
  <cols>
    <col min="1" max="1" width="12.854004" bestFit="true" customWidth="true" style="0"/>
    <col min="2" max="2" width="15.281982" bestFit="true" customWidth="true" style="0"/>
    <col min="3" max="3" width="17.567139" bestFit="true" customWidth="true" style="0"/>
    <col min="4" max="4" width="26.993408" bestFit="true" customWidth="true" style="0"/>
    <col min="5" max="5" width="23.422852" bestFit="true" customWidth="true" style="0"/>
    <col min="6" max="6" width="12.854004" bestFit="true" customWidth="true" style="0"/>
    <col min="7" max="7" width="21.137695" bestFit="true" customWidth="true" style="0"/>
    <col min="8" max="8" width="30.563965" bestFit="true" customWidth="true" style="0"/>
    <col min="9" max="9" width="26.993408" bestFit="true" customWidth="true" style="0"/>
    <col min="10" max="10" width="16.424561" bestFit="true" customWidth="true" style="0"/>
    <col min="11" max="11" width="6.998291" bestFit="true" customWidth="true" style="0"/>
    <col min="12" max="12" width="12.854004" bestFit="true" customWidth="true" style="0"/>
    <col min="13" max="13" width="16.424561" bestFit="true" customWidth="true" style="0"/>
    <col min="14" max="14" width="6.998291" bestFit="true" customWidth="true" style="0"/>
    <col min="15" max="15" width="12.854004" bestFit="true" customWidth="true" style="0"/>
    <col min="17" max="17" width="55" customWidth="true" style="0"/>
  </cols>
  <sheetData>
    <row r="1" spans="1:17">
      <c r="A1" s="1" t="s">
        <v>42</v>
      </c>
      <c r="B1" s="1" t="s">
        <v>14</v>
      </c>
      <c r="C1" s="1" t="s">
        <v>15</v>
      </c>
      <c r="D1" s="1" t="s">
        <v>681</v>
      </c>
      <c r="E1" s="1" t="s">
        <v>682</v>
      </c>
      <c r="F1" s="1" t="s">
        <v>683</v>
      </c>
      <c r="G1" s="1" t="s">
        <v>19</v>
      </c>
      <c r="H1" s="1" t="s">
        <v>20</v>
      </c>
      <c r="I1" s="1" t="s">
        <v>21</v>
      </c>
      <c r="J1" s="1" t="s">
        <v>684</v>
      </c>
      <c r="K1" s="1" t="s">
        <v>28</v>
      </c>
      <c r="L1" s="1" t="s">
        <v>685</v>
      </c>
      <c r="M1" s="1" t="s">
        <v>686</v>
      </c>
      <c r="N1" s="1" t="s">
        <v>183</v>
      </c>
      <c r="O1" s="1" t="s">
        <v>687</v>
      </c>
    </row>
    <row r="2" spans="1:17">
      <c r="A2" t="s">
        <v>688</v>
      </c>
      <c r="B2">
        <v>0</v>
      </c>
      <c r="C2">
        <v>0</v>
      </c>
      <c r="D2">
        <v>0</v>
      </c>
      <c r="E2">
        <v>0</v>
      </c>
      <c r="F2">
        <v>0</v>
      </c>
      <c r="G2">
        <v>0</v>
      </c>
      <c r="H2">
        <v>0</v>
      </c>
      <c r="I2">
        <v>0</v>
      </c>
      <c r="J2">
        <v>0</v>
      </c>
      <c r="K2">
        <v>0</v>
      </c>
      <c r="L2">
        <v>0</v>
      </c>
      <c r="M2">
        <v>0</v>
      </c>
      <c r="N2">
        <v>0</v>
      </c>
      <c r="O2">
        <v>0</v>
      </c>
    </row>
    <row r="3" spans="1:17">
      <c r="A3" t="s">
        <v>689</v>
      </c>
      <c r="B3">
        <v>0</v>
      </c>
      <c r="C3">
        <v>0</v>
      </c>
      <c r="D3">
        <v>0</v>
      </c>
      <c r="E3">
        <v>0</v>
      </c>
      <c r="F3">
        <v>0</v>
      </c>
      <c r="G3">
        <v>0</v>
      </c>
      <c r="H3">
        <v>0</v>
      </c>
      <c r="I3">
        <v>0</v>
      </c>
      <c r="J3">
        <v>0</v>
      </c>
      <c r="K3">
        <v>0</v>
      </c>
      <c r="L3">
        <v>0</v>
      </c>
      <c r="M3">
        <v>0</v>
      </c>
      <c r="N3">
        <v>0</v>
      </c>
      <c r="O3">
        <v>0</v>
      </c>
      <c r="Q3" s="4" t="s">
        <v>690</v>
      </c>
    </row>
    <row r="4" spans="1:17">
      <c r="A4" t="s">
        <v>691</v>
      </c>
      <c r="B4">
        <v>0</v>
      </c>
      <c r="C4">
        <v>0</v>
      </c>
      <c r="D4">
        <v>0</v>
      </c>
      <c r="E4">
        <v>0</v>
      </c>
      <c r="F4">
        <v>0</v>
      </c>
      <c r="G4">
        <v>0</v>
      </c>
      <c r="H4">
        <v>0</v>
      </c>
      <c r="I4">
        <v>0</v>
      </c>
      <c r="J4">
        <v>0</v>
      </c>
      <c r="K4">
        <v>0</v>
      </c>
      <c r="L4">
        <v>0</v>
      </c>
      <c r="M4">
        <v>0</v>
      </c>
      <c r="N4">
        <v>0</v>
      </c>
      <c r="O4">
        <v>0</v>
      </c>
      <c r="Q4"/>
    </row>
    <row r="5" spans="1:17">
      <c r="A5" t="s">
        <v>692</v>
      </c>
      <c r="B5">
        <v>0</v>
      </c>
      <c r="C5">
        <v>0</v>
      </c>
      <c r="D5">
        <v>0</v>
      </c>
      <c r="E5">
        <v>0</v>
      </c>
      <c r="F5">
        <v>0</v>
      </c>
      <c r="G5">
        <v>0</v>
      </c>
      <c r="H5">
        <v>0</v>
      </c>
      <c r="I5">
        <v>0</v>
      </c>
      <c r="J5">
        <v>0</v>
      </c>
      <c r="K5">
        <v>0</v>
      </c>
      <c r="L5">
        <v>0</v>
      </c>
      <c r="M5">
        <v>0</v>
      </c>
      <c r="N5">
        <v>0</v>
      </c>
      <c r="O5">
        <v>0</v>
      </c>
      <c r="Q5"/>
    </row>
    <row r="6" spans="1:17">
      <c r="A6" t="s">
        <v>693</v>
      </c>
      <c r="B6">
        <v>0</v>
      </c>
      <c r="C6">
        <v>0</v>
      </c>
      <c r="D6">
        <v>0</v>
      </c>
      <c r="E6">
        <v>0</v>
      </c>
      <c r="F6">
        <v>0</v>
      </c>
      <c r="G6">
        <v>0</v>
      </c>
      <c r="H6">
        <v>0</v>
      </c>
      <c r="I6">
        <v>0</v>
      </c>
      <c r="J6">
        <v>0</v>
      </c>
      <c r="K6">
        <v>0</v>
      </c>
      <c r="L6">
        <v>0</v>
      </c>
      <c r="M6">
        <v>0</v>
      </c>
      <c r="N6">
        <v>0</v>
      </c>
      <c r="O6">
        <v>0</v>
      </c>
      <c r="Q6"/>
    </row>
    <row r="7" spans="1:17">
      <c r="A7" t="s">
        <v>694</v>
      </c>
      <c r="B7">
        <v>0</v>
      </c>
      <c r="C7">
        <v>0</v>
      </c>
      <c r="D7">
        <v>0</v>
      </c>
      <c r="E7">
        <v>0</v>
      </c>
      <c r="F7">
        <v>0</v>
      </c>
      <c r="G7">
        <v>0</v>
      </c>
      <c r="H7">
        <v>0</v>
      </c>
      <c r="I7">
        <v>0</v>
      </c>
      <c r="J7">
        <v>0</v>
      </c>
      <c r="K7">
        <v>0</v>
      </c>
      <c r="L7">
        <v>0</v>
      </c>
      <c r="M7">
        <v>0</v>
      </c>
      <c r="N7">
        <v>0</v>
      </c>
      <c r="O7">
        <v>0</v>
      </c>
      <c r="Q7"/>
    </row>
    <row r="8" spans="1:17">
      <c r="A8" t="s">
        <v>695</v>
      </c>
      <c r="B8">
        <v>0</v>
      </c>
      <c r="C8">
        <v>0</v>
      </c>
      <c r="D8">
        <v>0</v>
      </c>
      <c r="E8">
        <v>0</v>
      </c>
      <c r="F8">
        <v>0</v>
      </c>
      <c r="G8">
        <v>0</v>
      </c>
      <c r="H8">
        <v>0</v>
      </c>
      <c r="I8">
        <v>0</v>
      </c>
      <c r="J8">
        <v>0</v>
      </c>
      <c r="K8">
        <v>0</v>
      </c>
      <c r="L8">
        <v>0</v>
      </c>
      <c r="M8">
        <v>0</v>
      </c>
      <c r="N8">
        <v>0</v>
      </c>
      <c r="O8">
        <v>0</v>
      </c>
      <c r="Q8"/>
    </row>
    <row r="9" spans="1:17">
      <c r="A9" t="s">
        <v>696</v>
      </c>
      <c r="B9">
        <v>3</v>
      </c>
      <c r="C9">
        <v>61</v>
      </c>
      <c r="D9">
        <v>61</v>
      </c>
      <c r="E9">
        <v>0</v>
      </c>
      <c r="F9">
        <v>20.33</v>
      </c>
      <c r="G9">
        <v>7</v>
      </c>
      <c r="H9">
        <v>7</v>
      </c>
      <c r="I9">
        <v>0</v>
      </c>
      <c r="J9">
        <v>2.33</v>
      </c>
      <c r="K9">
        <v>6</v>
      </c>
      <c r="L9">
        <v>2</v>
      </c>
      <c r="M9">
        <v>0</v>
      </c>
      <c r="N9">
        <v>0</v>
      </c>
      <c r="O9">
        <v>0</v>
      </c>
      <c r="Q9"/>
    </row>
    <row r="10" spans="1:17">
      <c r="A10" t="s">
        <v>697</v>
      </c>
      <c r="B10">
        <v>0</v>
      </c>
      <c r="C10">
        <v>0</v>
      </c>
      <c r="D10">
        <v>0</v>
      </c>
      <c r="E10">
        <v>0</v>
      </c>
      <c r="F10">
        <v>0</v>
      </c>
      <c r="G10">
        <v>0</v>
      </c>
      <c r="H10">
        <v>0</v>
      </c>
      <c r="I10">
        <v>0</v>
      </c>
      <c r="J10">
        <v>0</v>
      </c>
      <c r="K10">
        <v>0</v>
      </c>
      <c r="L10">
        <v>0</v>
      </c>
      <c r="M10">
        <v>0</v>
      </c>
      <c r="N10">
        <v>0</v>
      </c>
      <c r="O10">
        <v>0</v>
      </c>
      <c r="Q10"/>
    </row>
    <row r="11" spans="1:17">
      <c r="A11" t="s">
        <v>698</v>
      </c>
      <c r="B11">
        <v>0</v>
      </c>
      <c r="C11">
        <v>0</v>
      </c>
      <c r="D11">
        <v>0</v>
      </c>
      <c r="E11">
        <v>0</v>
      </c>
      <c r="F11">
        <v>0</v>
      </c>
      <c r="G11">
        <v>0</v>
      </c>
      <c r="H11">
        <v>0</v>
      </c>
      <c r="I11">
        <v>0</v>
      </c>
      <c r="J11">
        <v>0</v>
      </c>
      <c r="K11">
        <v>0</v>
      </c>
      <c r="L11">
        <v>0</v>
      </c>
      <c r="M11">
        <v>0</v>
      </c>
      <c r="N11">
        <v>0</v>
      </c>
      <c r="O11">
        <v>0</v>
      </c>
    </row>
    <row r="12" spans="1:17">
      <c r="A12" t="s">
        <v>699</v>
      </c>
      <c r="B12">
        <v>1</v>
      </c>
      <c r="C12">
        <v>24</v>
      </c>
      <c r="D12">
        <v>24</v>
      </c>
      <c r="E12">
        <v>0</v>
      </c>
      <c r="F12">
        <v>24</v>
      </c>
      <c r="G12">
        <v>2</v>
      </c>
      <c r="H12">
        <v>2</v>
      </c>
      <c r="I12">
        <v>0</v>
      </c>
      <c r="J12">
        <v>2</v>
      </c>
      <c r="K12">
        <v>2</v>
      </c>
      <c r="L12">
        <v>2</v>
      </c>
      <c r="M12">
        <v>1</v>
      </c>
      <c r="N12">
        <v>122</v>
      </c>
      <c r="O12">
        <v>122</v>
      </c>
    </row>
    <row r="13" spans="1:17">
      <c r="A13" t="s">
        <v>700</v>
      </c>
      <c r="B13">
        <v>1</v>
      </c>
      <c r="C13">
        <v>24</v>
      </c>
      <c r="D13">
        <v>24</v>
      </c>
      <c r="E13">
        <v>0</v>
      </c>
      <c r="F13">
        <v>24</v>
      </c>
      <c r="G13">
        <v>3</v>
      </c>
      <c r="H13">
        <v>3</v>
      </c>
      <c r="I13">
        <v>0</v>
      </c>
      <c r="J13">
        <v>3</v>
      </c>
      <c r="K13">
        <v>0</v>
      </c>
      <c r="L13">
        <v>0</v>
      </c>
      <c r="M13">
        <v>0</v>
      </c>
      <c r="N13">
        <v>0</v>
      </c>
      <c r="O13">
        <v>0</v>
      </c>
    </row>
    <row r="14" spans="1:17">
      <c r="A14" t="s">
        <v>701</v>
      </c>
      <c r="B14">
        <v>1</v>
      </c>
      <c r="C14">
        <v>16</v>
      </c>
      <c r="D14">
        <v>16</v>
      </c>
      <c r="E14">
        <v>0</v>
      </c>
      <c r="F14">
        <v>16</v>
      </c>
      <c r="G14">
        <v>1</v>
      </c>
      <c r="H14">
        <v>1</v>
      </c>
      <c r="I14">
        <v>0</v>
      </c>
      <c r="J14">
        <v>1</v>
      </c>
      <c r="K14">
        <v>1</v>
      </c>
      <c r="L14">
        <v>1</v>
      </c>
      <c r="M14">
        <v>1</v>
      </c>
      <c r="N14">
        <v>171</v>
      </c>
      <c r="O14">
        <v>171</v>
      </c>
    </row>
    <row r="15" spans="1:17">
      <c r="A15" t="s">
        <v>702</v>
      </c>
      <c r="B15">
        <v>3</v>
      </c>
      <c r="C15">
        <v>81</v>
      </c>
      <c r="D15">
        <v>81</v>
      </c>
      <c r="E15">
        <v>0</v>
      </c>
      <c r="F15">
        <v>27</v>
      </c>
      <c r="G15">
        <v>9</v>
      </c>
      <c r="H15">
        <v>9</v>
      </c>
      <c r="I15">
        <v>0</v>
      </c>
      <c r="J15">
        <v>3</v>
      </c>
      <c r="K15">
        <v>7</v>
      </c>
      <c r="L15">
        <v>2.33</v>
      </c>
      <c r="M15">
        <v>0</v>
      </c>
      <c r="N15">
        <v>0</v>
      </c>
      <c r="O15">
        <v>0</v>
      </c>
    </row>
    <row r="16" spans="1:17">
      <c r="A16" t="s">
        <v>703</v>
      </c>
      <c r="B16">
        <v>0</v>
      </c>
      <c r="C16">
        <v>0</v>
      </c>
      <c r="D16">
        <v>0</v>
      </c>
      <c r="E16">
        <v>0</v>
      </c>
      <c r="F16">
        <v>0</v>
      </c>
      <c r="G16">
        <v>0</v>
      </c>
      <c r="H16">
        <v>0</v>
      </c>
      <c r="I16">
        <v>0</v>
      </c>
      <c r="J16">
        <v>0</v>
      </c>
      <c r="K16">
        <v>0</v>
      </c>
      <c r="L16">
        <v>0</v>
      </c>
      <c r="M16">
        <v>0</v>
      </c>
      <c r="N16">
        <v>0</v>
      </c>
      <c r="O16">
        <v>0</v>
      </c>
    </row>
    <row r="17" spans="1:17">
      <c r="A17" t="s">
        <v>704</v>
      </c>
      <c r="B17">
        <v>0</v>
      </c>
      <c r="C17">
        <v>0</v>
      </c>
      <c r="D17">
        <v>0</v>
      </c>
      <c r="E17">
        <v>0</v>
      </c>
      <c r="F17">
        <v>0</v>
      </c>
      <c r="G17">
        <v>0</v>
      </c>
      <c r="H17">
        <v>0</v>
      </c>
      <c r="I17">
        <v>0</v>
      </c>
      <c r="J17">
        <v>0</v>
      </c>
      <c r="K17">
        <v>0</v>
      </c>
      <c r="L17">
        <v>0</v>
      </c>
      <c r="M17">
        <v>0</v>
      </c>
      <c r="N17">
        <v>0</v>
      </c>
      <c r="O17">
        <v>0</v>
      </c>
    </row>
    <row r="18" spans="1:17">
      <c r="A18" t="s">
        <v>705</v>
      </c>
      <c r="B18">
        <v>0</v>
      </c>
      <c r="C18">
        <v>0</v>
      </c>
      <c r="D18">
        <v>0</v>
      </c>
      <c r="E18">
        <v>0</v>
      </c>
      <c r="F18">
        <v>0</v>
      </c>
      <c r="G18">
        <v>0</v>
      </c>
      <c r="H18">
        <v>0</v>
      </c>
      <c r="I18">
        <v>0</v>
      </c>
      <c r="J18">
        <v>0</v>
      </c>
      <c r="K18">
        <v>0</v>
      </c>
      <c r="L18">
        <v>0</v>
      </c>
      <c r="M18">
        <v>0</v>
      </c>
      <c r="N18">
        <v>0</v>
      </c>
      <c r="O18">
        <v>0</v>
      </c>
    </row>
    <row r="19" spans="1:17">
      <c r="A19" t="s">
        <v>706</v>
      </c>
      <c r="B19">
        <v>0</v>
      </c>
      <c r="C19">
        <v>0</v>
      </c>
      <c r="D19">
        <v>0</v>
      </c>
      <c r="E19">
        <v>0</v>
      </c>
      <c r="F19">
        <v>0</v>
      </c>
      <c r="G19">
        <v>0</v>
      </c>
      <c r="H19">
        <v>0</v>
      </c>
      <c r="I19">
        <v>0</v>
      </c>
      <c r="J19">
        <v>0</v>
      </c>
      <c r="K19">
        <v>0</v>
      </c>
      <c r="L19">
        <v>0</v>
      </c>
      <c r="M19">
        <v>0</v>
      </c>
      <c r="N19">
        <v>0</v>
      </c>
      <c r="O19">
        <v>0</v>
      </c>
    </row>
    <row r="20" spans="1:17">
      <c r="A20" t="s">
        <v>707</v>
      </c>
      <c r="B20">
        <v>1</v>
      </c>
      <c r="C20">
        <v>15</v>
      </c>
      <c r="D20">
        <v>15</v>
      </c>
      <c r="E20">
        <v>0</v>
      </c>
      <c r="F20">
        <v>15</v>
      </c>
      <c r="G20">
        <v>1</v>
      </c>
      <c r="H20">
        <v>1</v>
      </c>
      <c r="I20">
        <v>0</v>
      </c>
      <c r="J20">
        <v>1</v>
      </c>
      <c r="K20">
        <v>1</v>
      </c>
      <c r="L20">
        <v>1</v>
      </c>
      <c r="M20">
        <v>0</v>
      </c>
      <c r="N20">
        <v>0</v>
      </c>
      <c r="O20">
        <v>0</v>
      </c>
    </row>
    <row r="21" spans="1:17">
      <c r="A21" t="s">
        <v>708</v>
      </c>
      <c r="B21">
        <v>1</v>
      </c>
      <c r="C21">
        <v>38</v>
      </c>
      <c r="D21">
        <v>38</v>
      </c>
      <c r="E21">
        <v>0</v>
      </c>
      <c r="F21">
        <v>38</v>
      </c>
      <c r="G21">
        <v>1</v>
      </c>
      <c r="H21">
        <v>1</v>
      </c>
      <c r="I21">
        <v>0</v>
      </c>
      <c r="J21">
        <v>1</v>
      </c>
      <c r="K21">
        <v>1</v>
      </c>
      <c r="L21">
        <v>1</v>
      </c>
      <c r="M21">
        <v>0</v>
      </c>
      <c r="N21">
        <v>0</v>
      </c>
      <c r="O21">
        <v>0</v>
      </c>
    </row>
    <row r="22" spans="1:17">
      <c r="A22" t="s">
        <v>709</v>
      </c>
      <c r="B22">
        <v>0</v>
      </c>
      <c r="C22">
        <v>0</v>
      </c>
      <c r="D22">
        <v>0</v>
      </c>
      <c r="E22">
        <v>0</v>
      </c>
      <c r="F22">
        <v>0</v>
      </c>
      <c r="G22">
        <v>0</v>
      </c>
      <c r="H22">
        <v>0</v>
      </c>
      <c r="I22">
        <v>0</v>
      </c>
      <c r="J22">
        <v>0</v>
      </c>
      <c r="K22">
        <v>0</v>
      </c>
      <c r="L22">
        <v>0</v>
      </c>
      <c r="M22">
        <v>0</v>
      </c>
      <c r="N22">
        <v>0</v>
      </c>
      <c r="O22">
        <v>0</v>
      </c>
    </row>
    <row r="23" spans="1:17">
      <c r="A23" t="s">
        <v>710</v>
      </c>
      <c r="B23">
        <v>1</v>
      </c>
      <c r="C23">
        <v>36</v>
      </c>
      <c r="D23">
        <v>36</v>
      </c>
      <c r="E23">
        <v>0</v>
      </c>
      <c r="F23">
        <v>36</v>
      </c>
      <c r="G23">
        <v>8</v>
      </c>
      <c r="H23">
        <v>8</v>
      </c>
      <c r="I23">
        <v>0</v>
      </c>
      <c r="J23">
        <v>8</v>
      </c>
      <c r="K23">
        <v>0</v>
      </c>
      <c r="L23">
        <v>0</v>
      </c>
      <c r="M23">
        <v>1</v>
      </c>
      <c r="N23">
        <v>168</v>
      </c>
      <c r="O23">
        <v>168</v>
      </c>
    </row>
    <row r="24" spans="1:17">
      <c r="A24" t="s">
        <v>711</v>
      </c>
      <c r="B24">
        <v>0</v>
      </c>
      <c r="C24">
        <v>0</v>
      </c>
      <c r="D24">
        <v>0</v>
      </c>
      <c r="E24">
        <v>0</v>
      </c>
      <c r="F24">
        <v>0</v>
      </c>
      <c r="G24">
        <v>0</v>
      </c>
      <c r="H24">
        <v>0</v>
      </c>
      <c r="I24">
        <v>0</v>
      </c>
      <c r="J24">
        <v>0</v>
      </c>
      <c r="K24">
        <v>0</v>
      </c>
      <c r="L24">
        <v>0</v>
      </c>
      <c r="M24">
        <v>0</v>
      </c>
      <c r="N24">
        <v>0</v>
      </c>
      <c r="O24">
        <v>0</v>
      </c>
    </row>
    <row r="25" spans="1:17">
      <c r="A25" t="s">
        <v>712</v>
      </c>
      <c r="B25">
        <v>0</v>
      </c>
      <c r="C25">
        <v>0</v>
      </c>
      <c r="D25">
        <v>0</v>
      </c>
      <c r="E25">
        <v>0</v>
      </c>
      <c r="F25">
        <v>0</v>
      </c>
      <c r="G25">
        <v>0</v>
      </c>
      <c r="H25">
        <v>0</v>
      </c>
      <c r="I25">
        <v>0</v>
      </c>
      <c r="J25">
        <v>0</v>
      </c>
      <c r="K25">
        <v>0</v>
      </c>
      <c r="L25">
        <v>0</v>
      </c>
      <c r="M25">
        <v>0</v>
      </c>
      <c r="N25">
        <v>0</v>
      </c>
      <c r="O25">
        <v>0</v>
      </c>
    </row>
    <row r="26" spans="1:17">
      <c r="A26" t="s">
        <v>713</v>
      </c>
      <c r="B26">
        <v>0</v>
      </c>
      <c r="C26">
        <v>0</v>
      </c>
      <c r="D26">
        <v>0</v>
      </c>
      <c r="E26">
        <v>0</v>
      </c>
      <c r="F26">
        <v>0</v>
      </c>
      <c r="G26">
        <v>0</v>
      </c>
      <c r="H26">
        <v>0</v>
      </c>
      <c r="I26">
        <v>0</v>
      </c>
      <c r="J26">
        <v>0</v>
      </c>
      <c r="K26">
        <v>0</v>
      </c>
      <c r="L26">
        <v>0</v>
      </c>
      <c r="M26">
        <v>0</v>
      </c>
      <c r="N26">
        <v>0</v>
      </c>
      <c r="O26">
        <v>0</v>
      </c>
    </row>
    <row r="27" spans="1:17">
      <c r="A27" t="s">
        <v>714</v>
      </c>
      <c r="B27">
        <v>3</v>
      </c>
      <c r="C27">
        <v>57</v>
      </c>
      <c r="D27">
        <v>57</v>
      </c>
      <c r="E27">
        <v>0</v>
      </c>
      <c r="F27">
        <v>19</v>
      </c>
      <c r="G27">
        <v>18</v>
      </c>
      <c r="H27">
        <v>18</v>
      </c>
      <c r="I27">
        <v>0</v>
      </c>
      <c r="J27">
        <v>6</v>
      </c>
      <c r="K27">
        <v>5</v>
      </c>
      <c r="L27">
        <v>1.67</v>
      </c>
      <c r="M27">
        <v>0</v>
      </c>
      <c r="N27">
        <v>0</v>
      </c>
      <c r="O27">
        <v>0</v>
      </c>
    </row>
    <row r="28" spans="1:17">
      <c r="A28" t="s">
        <v>715</v>
      </c>
      <c r="B28">
        <v>1</v>
      </c>
      <c r="C28">
        <v>43</v>
      </c>
      <c r="D28">
        <v>43</v>
      </c>
      <c r="E28">
        <v>0</v>
      </c>
      <c r="F28">
        <v>43</v>
      </c>
      <c r="G28">
        <v>10</v>
      </c>
      <c r="H28">
        <v>10</v>
      </c>
      <c r="I28">
        <v>0</v>
      </c>
      <c r="J28">
        <v>10</v>
      </c>
      <c r="K28">
        <v>0</v>
      </c>
      <c r="L28">
        <v>0</v>
      </c>
      <c r="M28">
        <v>0</v>
      </c>
      <c r="N28">
        <v>0</v>
      </c>
      <c r="O28">
        <v>0</v>
      </c>
    </row>
    <row r="29" spans="1:17">
      <c r="A29" t="s">
        <v>716</v>
      </c>
      <c r="B29">
        <v>0</v>
      </c>
      <c r="C29">
        <v>0</v>
      </c>
      <c r="D29">
        <v>0</v>
      </c>
      <c r="E29">
        <v>0</v>
      </c>
      <c r="F29">
        <v>0</v>
      </c>
      <c r="G29">
        <v>0</v>
      </c>
      <c r="H29">
        <v>0</v>
      </c>
      <c r="I29">
        <v>0</v>
      </c>
      <c r="J29">
        <v>0</v>
      </c>
      <c r="K29">
        <v>0</v>
      </c>
      <c r="L29">
        <v>0</v>
      </c>
      <c r="M29">
        <v>0</v>
      </c>
      <c r="N29">
        <v>0</v>
      </c>
      <c r="O29">
        <v>0</v>
      </c>
    </row>
    <row r="30" spans="1:17">
      <c r="A30" t="s">
        <v>717</v>
      </c>
      <c r="B30">
        <v>1</v>
      </c>
      <c r="C30">
        <v>24</v>
      </c>
      <c r="D30">
        <v>24</v>
      </c>
      <c r="E30">
        <v>0</v>
      </c>
      <c r="F30">
        <v>24</v>
      </c>
      <c r="G30">
        <v>3</v>
      </c>
      <c r="H30">
        <v>3</v>
      </c>
      <c r="I30">
        <v>0</v>
      </c>
      <c r="J30">
        <v>3</v>
      </c>
      <c r="K30">
        <v>0</v>
      </c>
      <c r="L30">
        <v>0</v>
      </c>
      <c r="M30">
        <v>1</v>
      </c>
      <c r="N30">
        <v>99</v>
      </c>
      <c r="O30">
        <v>99</v>
      </c>
    </row>
    <row r="31" spans="1:17">
      <c r="A31" t="s">
        <v>718</v>
      </c>
      <c r="B31">
        <v>0</v>
      </c>
      <c r="C31">
        <v>0</v>
      </c>
      <c r="D31">
        <v>0</v>
      </c>
      <c r="E31">
        <v>0</v>
      </c>
      <c r="F31">
        <v>0</v>
      </c>
      <c r="G31">
        <v>0</v>
      </c>
      <c r="H31">
        <v>0</v>
      </c>
      <c r="I31">
        <v>0</v>
      </c>
      <c r="J31">
        <v>0</v>
      </c>
      <c r="K31">
        <v>0</v>
      </c>
      <c r="L31">
        <v>0</v>
      </c>
      <c r="M31">
        <v>0</v>
      </c>
      <c r="N31">
        <v>0</v>
      </c>
      <c r="O31">
        <v>0</v>
      </c>
    </row>
    <row r="32" spans="1:17">
      <c r="A32" t="s">
        <v>719</v>
      </c>
      <c r="B32">
        <v>0</v>
      </c>
      <c r="C32">
        <v>0</v>
      </c>
      <c r="D32">
        <v>0</v>
      </c>
      <c r="E32">
        <v>0</v>
      </c>
      <c r="F32">
        <v>0</v>
      </c>
      <c r="G32">
        <v>0</v>
      </c>
      <c r="H32">
        <v>0</v>
      </c>
      <c r="I32">
        <v>0</v>
      </c>
      <c r="J32">
        <v>0</v>
      </c>
      <c r="K32">
        <v>0</v>
      </c>
      <c r="L32">
        <v>0</v>
      </c>
      <c r="M32">
        <v>0</v>
      </c>
      <c r="N32">
        <v>0</v>
      </c>
      <c r="O32">
        <v>0</v>
      </c>
    </row>
    <row r="33" spans="1:17">
      <c r="A33" t="s">
        <v>720</v>
      </c>
      <c r="B33">
        <v>0</v>
      </c>
      <c r="C33">
        <v>0</v>
      </c>
      <c r="D33">
        <v>0</v>
      </c>
      <c r="E33">
        <v>0</v>
      </c>
      <c r="F33">
        <v>0</v>
      </c>
      <c r="G33">
        <v>0</v>
      </c>
      <c r="H33">
        <v>0</v>
      </c>
      <c r="I33">
        <v>0</v>
      </c>
      <c r="J33">
        <v>0</v>
      </c>
      <c r="K33">
        <v>0</v>
      </c>
      <c r="L33">
        <v>0</v>
      </c>
      <c r="M33">
        <v>0</v>
      </c>
      <c r="N33">
        <v>0</v>
      </c>
      <c r="O33">
        <v>0</v>
      </c>
    </row>
    <row r="34" spans="1:17">
      <c r="A34" t="s">
        <v>721</v>
      </c>
      <c r="B34">
        <v>3</v>
      </c>
      <c r="C34">
        <v>46</v>
      </c>
      <c r="D34">
        <v>46</v>
      </c>
      <c r="E34">
        <v>0</v>
      </c>
      <c r="F34">
        <v>15.33</v>
      </c>
      <c r="G34">
        <v>3</v>
      </c>
      <c r="H34">
        <v>3</v>
      </c>
      <c r="I34">
        <v>0</v>
      </c>
      <c r="J34">
        <v>1</v>
      </c>
      <c r="K34">
        <v>3</v>
      </c>
      <c r="L34">
        <v>1</v>
      </c>
      <c r="M34">
        <v>0</v>
      </c>
      <c r="N34">
        <v>0</v>
      </c>
      <c r="O34">
        <v>0</v>
      </c>
    </row>
    <row r="35" spans="1:17">
      <c r="A35" t="s">
        <v>722</v>
      </c>
      <c r="B35">
        <v>3</v>
      </c>
      <c r="C35">
        <v>39</v>
      </c>
      <c r="D35">
        <v>39</v>
      </c>
      <c r="E35">
        <v>0</v>
      </c>
      <c r="F35">
        <v>13</v>
      </c>
      <c r="G35">
        <v>0</v>
      </c>
      <c r="H35">
        <v>0</v>
      </c>
      <c r="I35">
        <v>0</v>
      </c>
      <c r="J35">
        <v>0</v>
      </c>
      <c r="K35">
        <v>4</v>
      </c>
      <c r="L35">
        <v>1.33</v>
      </c>
      <c r="M35">
        <v>0</v>
      </c>
      <c r="N35">
        <v>0</v>
      </c>
      <c r="O35">
        <v>0</v>
      </c>
    </row>
    <row r="36" spans="1:17">
      <c r="A36" t="s">
        <v>723</v>
      </c>
      <c r="B36">
        <v>3</v>
      </c>
      <c r="C36">
        <v>61</v>
      </c>
      <c r="D36">
        <v>61</v>
      </c>
      <c r="E36">
        <v>0</v>
      </c>
      <c r="F36">
        <v>20.33</v>
      </c>
      <c r="G36">
        <v>0</v>
      </c>
      <c r="H36">
        <v>0</v>
      </c>
      <c r="I36">
        <v>0</v>
      </c>
      <c r="J36">
        <v>0</v>
      </c>
      <c r="K36">
        <v>5</v>
      </c>
      <c r="L36">
        <v>1.67</v>
      </c>
      <c r="M36">
        <v>0</v>
      </c>
      <c r="N36">
        <v>0</v>
      </c>
      <c r="O36">
        <v>0</v>
      </c>
    </row>
    <row r="37" spans="1:17">
      <c r="A37" t="s">
        <v>724</v>
      </c>
      <c r="B37">
        <v>0</v>
      </c>
      <c r="C37">
        <v>0</v>
      </c>
      <c r="D37">
        <v>0</v>
      </c>
      <c r="E37">
        <v>0</v>
      </c>
      <c r="F37">
        <v>0</v>
      </c>
      <c r="G37">
        <v>0</v>
      </c>
      <c r="H37">
        <v>0</v>
      </c>
      <c r="I37">
        <v>0</v>
      </c>
      <c r="J37">
        <v>0</v>
      </c>
      <c r="K37">
        <v>0</v>
      </c>
      <c r="L37">
        <v>0</v>
      </c>
      <c r="M37">
        <v>0</v>
      </c>
      <c r="N37">
        <v>0</v>
      </c>
      <c r="O37">
        <v>0</v>
      </c>
    </row>
    <row r="38" spans="1:17">
      <c r="A38" t="s">
        <v>725</v>
      </c>
      <c r="B38">
        <v>0</v>
      </c>
      <c r="C38">
        <v>0</v>
      </c>
      <c r="D38">
        <v>0</v>
      </c>
      <c r="E38">
        <v>0</v>
      </c>
      <c r="F38">
        <v>0</v>
      </c>
      <c r="G38">
        <v>0</v>
      </c>
      <c r="H38">
        <v>0</v>
      </c>
      <c r="I38">
        <v>0</v>
      </c>
      <c r="J38">
        <v>0</v>
      </c>
      <c r="K38">
        <v>0</v>
      </c>
      <c r="L38">
        <v>0</v>
      </c>
      <c r="M38">
        <v>0</v>
      </c>
      <c r="N38">
        <v>0</v>
      </c>
      <c r="O38">
        <v>0</v>
      </c>
    </row>
    <row r="39" spans="1:17">
      <c r="A39" t="s">
        <v>726</v>
      </c>
      <c r="B39">
        <v>0</v>
      </c>
      <c r="C39">
        <v>0</v>
      </c>
      <c r="D39">
        <v>0</v>
      </c>
      <c r="E39">
        <v>0</v>
      </c>
      <c r="F39">
        <v>0</v>
      </c>
      <c r="G39">
        <v>0</v>
      </c>
      <c r="H39">
        <v>0</v>
      </c>
      <c r="I39">
        <v>0</v>
      </c>
      <c r="J39">
        <v>0</v>
      </c>
      <c r="K39">
        <v>0</v>
      </c>
      <c r="L39">
        <v>0</v>
      </c>
      <c r="M39">
        <v>0</v>
      </c>
      <c r="N39">
        <v>0</v>
      </c>
      <c r="O39">
        <v>0</v>
      </c>
    </row>
    <row r="40" spans="1:17">
      <c r="A40" t="s">
        <v>727</v>
      </c>
      <c r="B40">
        <v>3</v>
      </c>
      <c r="C40">
        <v>50</v>
      </c>
      <c r="D40">
        <v>50</v>
      </c>
      <c r="E40">
        <v>0</v>
      </c>
      <c r="F40">
        <v>16.67</v>
      </c>
      <c r="G40">
        <v>0</v>
      </c>
      <c r="H40">
        <v>0</v>
      </c>
      <c r="I40">
        <v>0</v>
      </c>
      <c r="J40">
        <v>0</v>
      </c>
      <c r="K40">
        <v>3</v>
      </c>
      <c r="L40">
        <v>1</v>
      </c>
      <c r="M40">
        <v>0</v>
      </c>
      <c r="N40">
        <v>0</v>
      </c>
      <c r="O40">
        <v>0</v>
      </c>
    </row>
    <row r="41" spans="1:17">
      <c r="A41" t="s">
        <v>728</v>
      </c>
      <c r="B41">
        <v>3</v>
      </c>
      <c r="C41">
        <v>64</v>
      </c>
      <c r="D41">
        <v>64</v>
      </c>
      <c r="E41">
        <v>0</v>
      </c>
      <c r="F41">
        <v>21.33</v>
      </c>
      <c r="G41">
        <v>8</v>
      </c>
      <c r="H41">
        <v>8</v>
      </c>
      <c r="I41">
        <v>0</v>
      </c>
      <c r="J41">
        <v>2.67</v>
      </c>
      <c r="K41">
        <v>3</v>
      </c>
      <c r="L41">
        <v>1</v>
      </c>
      <c r="M41">
        <v>0</v>
      </c>
      <c r="N41">
        <v>0</v>
      </c>
      <c r="O41">
        <v>0</v>
      </c>
    </row>
    <row r="42" spans="1:17">
      <c r="A42" t="s">
        <v>729</v>
      </c>
      <c r="B42">
        <v>0</v>
      </c>
      <c r="C42">
        <v>0</v>
      </c>
      <c r="D42">
        <v>0</v>
      </c>
      <c r="E42">
        <v>0</v>
      </c>
      <c r="F42">
        <v>0</v>
      </c>
      <c r="G42">
        <v>0</v>
      </c>
      <c r="H42">
        <v>0</v>
      </c>
      <c r="I42">
        <v>0</v>
      </c>
      <c r="J42">
        <v>0</v>
      </c>
      <c r="K42">
        <v>0</v>
      </c>
      <c r="L42">
        <v>0</v>
      </c>
      <c r="M42">
        <v>0</v>
      </c>
      <c r="N42">
        <v>0</v>
      </c>
      <c r="O42">
        <v>0</v>
      </c>
    </row>
    <row r="43" spans="1:17">
      <c r="A43" t="s">
        <v>730</v>
      </c>
      <c r="B43">
        <v>0</v>
      </c>
      <c r="C43">
        <v>0</v>
      </c>
      <c r="D43">
        <v>0</v>
      </c>
      <c r="E43">
        <v>0</v>
      </c>
      <c r="F43">
        <v>0</v>
      </c>
      <c r="G43">
        <v>0</v>
      </c>
      <c r="H43">
        <v>0</v>
      </c>
      <c r="I43">
        <v>0</v>
      </c>
      <c r="J43">
        <v>0</v>
      </c>
      <c r="K43">
        <v>0</v>
      </c>
      <c r="L43">
        <v>0</v>
      </c>
      <c r="M43">
        <v>0</v>
      </c>
      <c r="N43">
        <v>0</v>
      </c>
      <c r="O43">
        <v>0</v>
      </c>
    </row>
    <row r="44" spans="1:17">
      <c r="A44" t="s">
        <v>731</v>
      </c>
      <c r="B44">
        <v>0</v>
      </c>
      <c r="C44">
        <v>0</v>
      </c>
      <c r="D44">
        <v>0</v>
      </c>
      <c r="E44">
        <v>0</v>
      </c>
      <c r="F44">
        <v>0</v>
      </c>
      <c r="G44">
        <v>0</v>
      </c>
      <c r="H44">
        <v>0</v>
      </c>
      <c r="I44">
        <v>0</v>
      </c>
      <c r="J44">
        <v>0</v>
      </c>
      <c r="K44">
        <v>0</v>
      </c>
      <c r="L44">
        <v>0</v>
      </c>
      <c r="M44">
        <v>0</v>
      </c>
      <c r="N44">
        <v>0</v>
      </c>
      <c r="O44">
        <v>0</v>
      </c>
    </row>
    <row r="45" spans="1:17">
      <c r="A45" t="s">
        <v>732</v>
      </c>
      <c r="B45">
        <v>0</v>
      </c>
      <c r="C45">
        <v>0</v>
      </c>
      <c r="D45">
        <v>0</v>
      </c>
      <c r="E45">
        <v>0</v>
      </c>
      <c r="F45">
        <v>0</v>
      </c>
      <c r="G45">
        <v>0</v>
      </c>
      <c r="H45">
        <v>0</v>
      </c>
      <c r="I45">
        <v>0</v>
      </c>
      <c r="J45">
        <v>0</v>
      </c>
      <c r="K45">
        <v>0</v>
      </c>
      <c r="L45">
        <v>0</v>
      </c>
      <c r="M45">
        <v>0</v>
      </c>
      <c r="N45">
        <v>0</v>
      </c>
      <c r="O45">
        <v>0</v>
      </c>
    </row>
    <row r="46" spans="1:17">
      <c r="A46" t="s">
        <v>733</v>
      </c>
      <c r="B46">
        <v>0</v>
      </c>
      <c r="C46">
        <v>0</v>
      </c>
      <c r="D46">
        <v>0</v>
      </c>
      <c r="E46">
        <v>0</v>
      </c>
      <c r="F46">
        <v>0</v>
      </c>
      <c r="G46">
        <v>0</v>
      </c>
      <c r="H46">
        <v>0</v>
      </c>
      <c r="I46">
        <v>0</v>
      </c>
      <c r="J46">
        <v>0</v>
      </c>
      <c r="K46">
        <v>0</v>
      </c>
      <c r="L46">
        <v>0</v>
      </c>
      <c r="M46">
        <v>0</v>
      </c>
      <c r="N46">
        <v>0</v>
      </c>
      <c r="O46">
        <v>0</v>
      </c>
    </row>
    <row r="47" spans="1:17">
      <c r="A47" t="s">
        <v>734</v>
      </c>
      <c r="B47">
        <v>1</v>
      </c>
      <c r="C47">
        <v>34</v>
      </c>
      <c r="D47">
        <v>34</v>
      </c>
      <c r="E47">
        <v>0</v>
      </c>
      <c r="F47">
        <v>34</v>
      </c>
      <c r="G47">
        <v>1</v>
      </c>
      <c r="H47">
        <v>1</v>
      </c>
      <c r="I47">
        <v>0</v>
      </c>
      <c r="J47">
        <v>1</v>
      </c>
      <c r="K47">
        <v>0</v>
      </c>
      <c r="L47">
        <v>0</v>
      </c>
      <c r="M47">
        <v>0</v>
      </c>
      <c r="N47">
        <v>0</v>
      </c>
      <c r="O47">
        <v>0</v>
      </c>
    </row>
    <row r="48" spans="1:17">
      <c r="A48" t="s">
        <v>735</v>
      </c>
      <c r="B48">
        <v>1</v>
      </c>
      <c r="C48">
        <v>24</v>
      </c>
      <c r="D48">
        <v>24</v>
      </c>
      <c r="E48">
        <v>0</v>
      </c>
      <c r="F48">
        <v>24</v>
      </c>
      <c r="G48">
        <v>1</v>
      </c>
      <c r="H48">
        <v>1</v>
      </c>
      <c r="I48">
        <v>0</v>
      </c>
      <c r="J48">
        <v>1</v>
      </c>
      <c r="K48">
        <v>1</v>
      </c>
      <c r="L48">
        <v>1</v>
      </c>
      <c r="M48">
        <v>1</v>
      </c>
      <c r="N48">
        <v>95</v>
      </c>
      <c r="O48">
        <v>95</v>
      </c>
    </row>
    <row r="49" spans="1:17">
      <c r="A49" t="s">
        <v>736</v>
      </c>
      <c r="B49">
        <v>1</v>
      </c>
      <c r="C49">
        <v>21</v>
      </c>
      <c r="D49">
        <v>21</v>
      </c>
      <c r="E49">
        <v>0</v>
      </c>
      <c r="F49">
        <v>21</v>
      </c>
      <c r="G49">
        <v>2</v>
      </c>
      <c r="H49">
        <v>2</v>
      </c>
      <c r="I49">
        <v>0</v>
      </c>
      <c r="J49">
        <v>2</v>
      </c>
      <c r="K49">
        <v>1</v>
      </c>
      <c r="L49">
        <v>1</v>
      </c>
      <c r="M49">
        <v>0</v>
      </c>
      <c r="N49">
        <v>0</v>
      </c>
      <c r="O49">
        <v>0</v>
      </c>
    </row>
    <row r="50" spans="1:17">
      <c r="A50" t="s">
        <v>737</v>
      </c>
      <c r="B50">
        <v>0</v>
      </c>
      <c r="C50">
        <v>0</v>
      </c>
      <c r="D50">
        <v>0</v>
      </c>
      <c r="E50">
        <v>0</v>
      </c>
      <c r="F50">
        <v>0</v>
      </c>
      <c r="G50">
        <v>0</v>
      </c>
      <c r="H50">
        <v>0</v>
      </c>
      <c r="I50">
        <v>0</v>
      </c>
      <c r="J50">
        <v>0</v>
      </c>
      <c r="K50">
        <v>0</v>
      </c>
      <c r="L50">
        <v>0</v>
      </c>
      <c r="M50">
        <v>0</v>
      </c>
      <c r="N50">
        <v>0</v>
      </c>
      <c r="O50">
        <v>0</v>
      </c>
    </row>
    <row r="51" spans="1:17">
      <c r="A51" t="s">
        <v>738</v>
      </c>
      <c r="B51">
        <v>0</v>
      </c>
      <c r="C51">
        <v>0</v>
      </c>
      <c r="D51">
        <v>0</v>
      </c>
      <c r="E51">
        <v>0</v>
      </c>
      <c r="F51">
        <v>0</v>
      </c>
      <c r="G51">
        <v>0</v>
      </c>
      <c r="H51">
        <v>0</v>
      </c>
      <c r="I51">
        <v>0</v>
      </c>
      <c r="J51">
        <v>0</v>
      </c>
      <c r="K51">
        <v>0</v>
      </c>
      <c r="L51">
        <v>0</v>
      </c>
      <c r="M51">
        <v>0</v>
      </c>
      <c r="N51">
        <v>0</v>
      </c>
      <c r="O51">
        <v>0</v>
      </c>
    </row>
    <row r="52" spans="1:17">
      <c r="A52" t="s">
        <v>739</v>
      </c>
      <c r="B52">
        <v>0</v>
      </c>
      <c r="C52">
        <v>0</v>
      </c>
      <c r="D52">
        <v>0</v>
      </c>
      <c r="E52">
        <v>0</v>
      </c>
      <c r="F52">
        <v>0</v>
      </c>
      <c r="G52">
        <v>0</v>
      </c>
      <c r="H52">
        <v>0</v>
      </c>
      <c r="I52">
        <v>0</v>
      </c>
      <c r="J52">
        <v>0</v>
      </c>
      <c r="K52">
        <v>0</v>
      </c>
      <c r="L52">
        <v>0</v>
      </c>
      <c r="M52">
        <v>0</v>
      </c>
      <c r="N52">
        <v>0</v>
      </c>
      <c r="O52">
        <v>0</v>
      </c>
    </row>
    <row r="53" spans="1:17">
      <c r="A53" t="s">
        <v>740</v>
      </c>
      <c r="B53">
        <v>0</v>
      </c>
      <c r="C53">
        <v>0</v>
      </c>
      <c r="D53">
        <v>0</v>
      </c>
      <c r="E53">
        <v>0</v>
      </c>
      <c r="F53">
        <v>0</v>
      </c>
      <c r="G53">
        <v>0</v>
      </c>
      <c r="H53">
        <v>0</v>
      </c>
      <c r="I53">
        <v>0</v>
      </c>
      <c r="J53">
        <v>0</v>
      </c>
      <c r="K53">
        <v>0</v>
      </c>
      <c r="L53">
        <v>0</v>
      </c>
      <c r="M53">
        <v>0</v>
      </c>
      <c r="N53">
        <v>0</v>
      </c>
      <c r="O53">
        <v>0</v>
      </c>
    </row>
    <row r="54" spans="1:17">
      <c r="A54" t="s">
        <v>741</v>
      </c>
      <c r="B54">
        <v>1</v>
      </c>
      <c r="C54">
        <v>15</v>
      </c>
      <c r="D54">
        <v>15</v>
      </c>
      <c r="E54">
        <v>0</v>
      </c>
      <c r="F54">
        <v>15</v>
      </c>
      <c r="G54">
        <v>1</v>
      </c>
      <c r="H54">
        <v>1</v>
      </c>
      <c r="I54">
        <v>0</v>
      </c>
      <c r="J54">
        <v>1</v>
      </c>
      <c r="K54">
        <v>1</v>
      </c>
      <c r="L54">
        <v>1</v>
      </c>
      <c r="M54">
        <v>0</v>
      </c>
      <c r="N54">
        <v>0</v>
      </c>
      <c r="O54">
        <v>0</v>
      </c>
    </row>
    <row r="55" spans="1:17">
      <c r="A55" t="s">
        <v>742</v>
      </c>
      <c r="B55">
        <v>1</v>
      </c>
      <c r="C55">
        <v>19</v>
      </c>
      <c r="D55">
        <v>19</v>
      </c>
      <c r="E55">
        <v>0</v>
      </c>
      <c r="F55">
        <v>19</v>
      </c>
      <c r="G55">
        <v>2</v>
      </c>
      <c r="H55">
        <v>2</v>
      </c>
      <c r="I55">
        <v>0</v>
      </c>
      <c r="J55">
        <v>2</v>
      </c>
      <c r="K55">
        <v>2</v>
      </c>
      <c r="L55">
        <v>2</v>
      </c>
      <c r="M55">
        <v>1</v>
      </c>
      <c r="N55">
        <v>66</v>
      </c>
      <c r="O55">
        <v>66</v>
      </c>
    </row>
    <row r="56" spans="1:17">
      <c r="A56" t="s">
        <v>743</v>
      </c>
      <c r="B56">
        <v>1</v>
      </c>
      <c r="C56">
        <v>15</v>
      </c>
      <c r="D56">
        <v>15</v>
      </c>
      <c r="E56">
        <v>0</v>
      </c>
      <c r="F56">
        <v>15</v>
      </c>
      <c r="G56">
        <v>3</v>
      </c>
      <c r="H56">
        <v>3</v>
      </c>
      <c r="I56">
        <v>0</v>
      </c>
      <c r="J56">
        <v>3</v>
      </c>
      <c r="K56">
        <v>2</v>
      </c>
      <c r="L56">
        <v>2</v>
      </c>
      <c r="M56">
        <v>0</v>
      </c>
      <c r="N56">
        <v>0</v>
      </c>
      <c r="O56">
        <v>0</v>
      </c>
    </row>
    <row r="57" spans="1:17">
      <c r="A57" t="s">
        <v>744</v>
      </c>
      <c r="B57">
        <v>0</v>
      </c>
      <c r="C57">
        <v>0</v>
      </c>
      <c r="D57">
        <v>0</v>
      </c>
      <c r="E57">
        <v>0</v>
      </c>
      <c r="F57">
        <v>0</v>
      </c>
      <c r="G57">
        <v>0</v>
      </c>
      <c r="H57">
        <v>0</v>
      </c>
      <c r="I57">
        <v>0</v>
      </c>
      <c r="J57">
        <v>0</v>
      </c>
      <c r="K57">
        <v>0</v>
      </c>
      <c r="L57">
        <v>0</v>
      </c>
      <c r="M57">
        <v>0</v>
      </c>
      <c r="N57">
        <v>0</v>
      </c>
      <c r="O57">
        <v>0</v>
      </c>
    </row>
    <row r="58" spans="1:17">
      <c r="A58" t="s">
        <v>745</v>
      </c>
      <c r="B58">
        <v>0</v>
      </c>
      <c r="C58">
        <v>0</v>
      </c>
      <c r="D58">
        <v>0</v>
      </c>
      <c r="E58">
        <v>0</v>
      </c>
      <c r="F58">
        <v>0</v>
      </c>
      <c r="G58">
        <v>0</v>
      </c>
      <c r="H58">
        <v>0</v>
      </c>
      <c r="I58">
        <v>0</v>
      </c>
      <c r="J58">
        <v>0</v>
      </c>
      <c r="K58">
        <v>0</v>
      </c>
      <c r="L58">
        <v>0</v>
      </c>
      <c r="M58">
        <v>0</v>
      </c>
      <c r="N58">
        <v>0</v>
      </c>
      <c r="O58">
        <v>0</v>
      </c>
    </row>
    <row r="59" spans="1:17">
      <c r="A59" t="s">
        <v>746</v>
      </c>
      <c r="B59">
        <v>0</v>
      </c>
      <c r="C59">
        <v>0</v>
      </c>
      <c r="D59">
        <v>0</v>
      </c>
      <c r="E59">
        <v>0</v>
      </c>
      <c r="F59">
        <v>0</v>
      </c>
      <c r="G59">
        <v>0</v>
      </c>
      <c r="H59">
        <v>0</v>
      </c>
      <c r="I59">
        <v>0</v>
      </c>
      <c r="J59">
        <v>0</v>
      </c>
      <c r="K59">
        <v>0</v>
      </c>
      <c r="L59">
        <v>0</v>
      </c>
      <c r="M59">
        <v>0</v>
      </c>
      <c r="N59">
        <v>0</v>
      </c>
      <c r="O59">
        <v>0</v>
      </c>
    </row>
    <row r="60" spans="1:17">
      <c r="A60" t="s">
        <v>747</v>
      </c>
      <c r="B60">
        <v>0</v>
      </c>
      <c r="C60">
        <v>0</v>
      </c>
      <c r="D60">
        <v>0</v>
      </c>
      <c r="E60">
        <v>0</v>
      </c>
      <c r="F60">
        <v>0</v>
      </c>
      <c r="G60">
        <v>0</v>
      </c>
      <c r="H60">
        <v>0</v>
      </c>
      <c r="I60">
        <v>0</v>
      </c>
      <c r="J60">
        <v>0</v>
      </c>
      <c r="K60">
        <v>0</v>
      </c>
      <c r="L60">
        <v>0</v>
      </c>
      <c r="M60">
        <v>0</v>
      </c>
      <c r="N60">
        <v>0</v>
      </c>
      <c r="O60">
        <v>0</v>
      </c>
    </row>
    <row r="61" spans="1:17">
      <c r="A61" t="s">
        <v>748</v>
      </c>
      <c r="B61">
        <v>0</v>
      </c>
      <c r="C61">
        <v>0</v>
      </c>
      <c r="D61">
        <v>0</v>
      </c>
      <c r="E61">
        <v>0</v>
      </c>
      <c r="F61">
        <v>0</v>
      </c>
      <c r="G61">
        <v>0</v>
      </c>
      <c r="H61">
        <v>0</v>
      </c>
      <c r="I61">
        <v>0</v>
      </c>
      <c r="J61">
        <v>0</v>
      </c>
      <c r="K61">
        <v>0</v>
      </c>
      <c r="L61">
        <v>0</v>
      </c>
      <c r="M61">
        <v>0</v>
      </c>
      <c r="N61">
        <v>0</v>
      </c>
      <c r="O61">
        <v>0</v>
      </c>
    </row>
    <row r="62" spans="1:17">
      <c r="A62" t="s">
        <v>749</v>
      </c>
      <c r="B62">
        <v>0</v>
      </c>
      <c r="C62">
        <v>0</v>
      </c>
      <c r="D62">
        <v>0</v>
      </c>
      <c r="E62">
        <v>0</v>
      </c>
      <c r="F62">
        <v>0</v>
      </c>
      <c r="G62">
        <v>0</v>
      </c>
      <c r="H62">
        <v>0</v>
      </c>
      <c r="I62">
        <v>0</v>
      </c>
      <c r="J62">
        <v>0</v>
      </c>
      <c r="K62">
        <v>0</v>
      </c>
      <c r="L62">
        <v>0</v>
      </c>
      <c r="M62">
        <v>0</v>
      </c>
      <c r="N62">
        <v>0</v>
      </c>
      <c r="O62">
        <v>0</v>
      </c>
    </row>
    <row r="63" spans="1:17">
      <c r="A63" t="s">
        <v>750</v>
      </c>
      <c r="B63">
        <v>0</v>
      </c>
      <c r="C63">
        <v>0</v>
      </c>
      <c r="D63">
        <v>0</v>
      </c>
      <c r="E63">
        <v>0</v>
      </c>
      <c r="F63">
        <v>0</v>
      </c>
      <c r="G63">
        <v>0</v>
      </c>
      <c r="H63">
        <v>0</v>
      </c>
      <c r="I63">
        <v>0</v>
      </c>
      <c r="J63">
        <v>0</v>
      </c>
      <c r="K63">
        <v>0</v>
      </c>
      <c r="L63">
        <v>0</v>
      </c>
      <c r="M63">
        <v>0</v>
      </c>
      <c r="N63">
        <v>0</v>
      </c>
      <c r="O63">
        <v>0</v>
      </c>
    </row>
    <row r="64" spans="1:17">
      <c r="A64" t="s">
        <v>751</v>
      </c>
      <c r="B64">
        <v>0</v>
      </c>
      <c r="C64">
        <v>0</v>
      </c>
      <c r="D64">
        <v>0</v>
      </c>
      <c r="E64">
        <v>0</v>
      </c>
      <c r="F64">
        <v>0</v>
      </c>
      <c r="G64">
        <v>0</v>
      </c>
      <c r="H64">
        <v>0</v>
      </c>
      <c r="I64">
        <v>0</v>
      </c>
      <c r="J64">
        <v>0</v>
      </c>
      <c r="K64">
        <v>0</v>
      </c>
      <c r="L64">
        <v>0</v>
      </c>
      <c r="M64">
        <v>0</v>
      </c>
      <c r="N64">
        <v>0</v>
      </c>
      <c r="O64">
        <v>0</v>
      </c>
    </row>
    <row r="65" spans="1:17">
      <c r="A65" t="s">
        <v>752</v>
      </c>
      <c r="B65">
        <v>0</v>
      </c>
      <c r="C65">
        <v>0</v>
      </c>
      <c r="D65">
        <v>0</v>
      </c>
      <c r="E65">
        <v>0</v>
      </c>
      <c r="F65">
        <v>0</v>
      </c>
      <c r="G65">
        <v>0</v>
      </c>
      <c r="H65">
        <v>0</v>
      </c>
      <c r="I65">
        <v>0</v>
      </c>
      <c r="J65">
        <v>0</v>
      </c>
      <c r="K65">
        <v>0</v>
      </c>
      <c r="L65">
        <v>0</v>
      </c>
      <c r="M65">
        <v>0</v>
      </c>
      <c r="N65">
        <v>0</v>
      </c>
      <c r="O65">
        <v>0</v>
      </c>
    </row>
    <row r="66" spans="1:17">
      <c r="A66" t="s">
        <v>753</v>
      </c>
      <c r="B66">
        <v>0</v>
      </c>
      <c r="C66">
        <v>0</v>
      </c>
      <c r="D66">
        <v>0</v>
      </c>
      <c r="E66">
        <v>0</v>
      </c>
      <c r="F66">
        <v>0</v>
      </c>
      <c r="G66">
        <v>0</v>
      </c>
      <c r="H66">
        <v>0</v>
      </c>
      <c r="I66">
        <v>0</v>
      </c>
      <c r="J66">
        <v>0</v>
      </c>
      <c r="K66">
        <v>0</v>
      </c>
      <c r="L66">
        <v>0</v>
      </c>
      <c r="M66">
        <v>0</v>
      </c>
      <c r="N66">
        <v>0</v>
      </c>
      <c r="O66">
        <v>0</v>
      </c>
    </row>
    <row r="67" spans="1:17">
      <c r="A67" t="s">
        <v>754</v>
      </c>
      <c r="B67">
        <v>0</v>
      </c>
      <c r="C67">
        <v>0</v>
      </c>
      <c r="D67">
        <v>0</v>
      </c>
      <c r="E67">
        <v>0</v>
      </c>
      <c r="F67">
        <v>0</v>
      </c>
      <c r="G67">
        <v>0</v>
      </c>
      <c r="H67">
        <v>0</v>
      </c>
      <c r="I67">
        <v>0</v>
      </c>
      <c r="J67">
        <v>0</v>
      </c>
      <c r="K67">
        <v>0</v>
      </c>
      <c r="L67">
        <v>0</v>
      </c>
      <c r="M67">
        <v>0</v>
      </c>
      <c r="N67">
        <v>0</v>
      </c>
      <c r="O67">
        <v>0</v>
      </c>
    </row>
    <row r="68" spans="1:17">
      <c r="A68" t="s">
        <v>755</v>
      </c>
      <c r="B68">
        <v>0</v>
      </c>
      <c r="C68">
        <v>0</v>
      </c>
      <c r="D68">
        <v>0</v>
      </c>
      <c r="E68">
        <v>0</v>
      </c>
      <c r="F68">
        <v>0</v>
      </c>
      <c r="G68">
        <v>0</v>
      </c>
      <c r="H68">
        <v>0</v>
      </c>
      <c r="I68">
        <v>0</v>
      </c>
      <c r="J68">
        <v>0</v>
      </c>
      <c r="K68">
        <v>0</v>
      </c>
      <c r="L68">
        <v>0</v>
      </c>
      <c r="M68">
        <v>0</v>
      </c>
      <c r="N68">
        <v>0</v>
      </c>
      <c r="O68">
        <v>0</v>
      </c>
    </row>
    <row r="69" spans="1:17">
      <c r="A69" t="s">
        <v>756</v>
      </c>
      <c r="B69">
        <v>0</v>
      </c>
      <c r="C69">
        <v>0</v>
      </c>
      <c r="D69">
        <v>0</v>
      </c>
      <c r="E69">
        <v>0</v>
      </c>
      <c r="F69">
        <v>0</v>
      </c>
      <c r="G69">
        <v>0</v>
      </c>
      <c r="H69">
        <v>0</v>
      </c>
      <c r="I69">
        <v>0</v>
      </c>
      <c r="J69">
        <v>0</v>
      </c>
      <c r="K69">
        <v>0</v>
      </c>
      <c r="L69">
        <v>0</v>
      </c>
      <c r="M69">
        <v>0</v>
      </c>
      <c r="N69">
        <v>0</v>
      </c>
      <c r="O69">
        <v>0</v>
      </c>
    </row>
    <row r="70" spans="1:17">
      <c r="A70" t="s">
        <v>757</v>
      </c>
      <c r="B70">
        <v>0</v>
      </c>
      <c r="C70">
        <v>0</v>
      </c>
      <c r="D70">
        <v>0</v>
      </c>
      <c r="E70">
        <v>0</v>
      </c>
      <c r="F70">
        <v>0</v>
      </c>
      <c r="G70">
        <v>0</v>
      </c>
      <c r="H70">
        <v>0</v>
      </c>
      <c r="I70">
        <v>0</v>
      </c>
      <c r="J70">
        <v>0</v>
      </c>
      <c r="K70">
        <v>0</v>
      </c>
      <c r="L70">
        <v>0</v>
      </c>
      <c r="M70">
        <v>0</v>
      </c>
      <c r="N70">
        <v>0</v>
      </c>
      <c r="O70">
        <v>0</v>
      </c>
    </row>
    <row r="71" spans="1:17">
      <c r="A71" t="s">
        <v>758</v>
      </c>
      <c r="B71">
        <v>3</v>
      </c>
      <c r="C71">
        <v>46</v>
      </c>
      <c r="D71">
        <v>46</v>
      </c>
      <c r="E71">
        <v>0</v>
      </c>
      <c r="F71">
        <v>15.33</v>
      </c>
      <c r="G71">
        <v>0</v>
      </c>
      <c r="H71">
        <v>0</v>
      </c>
      <c r="I71">
        <v>0</v>
      </c>
      <c r="J71">
        <v>0</v>
      </c>
      <c r="K71">
        <v>3</v>
      </c>
      <c r="L71">
        <v>1</v>
      </c>
      <c r="M71">
        <v>0</v>
      </c>
      <c r="N71">
        <v>0</v>
      </c>
      <c r="O71">
        <v>0</v>
      </c>
    </row>
    <row r="72" spans="1:17">
      <c r="A72" t="s">
        <v>759</v>
      </c>
      <c r="B72">
        <v>3</v>
      </c>
      <c r="C72">
        <v>53</v>
      </c>
      <c r="D72">
        <v>53</v>
      </c>
      <c r="E72">
        <v>0</v>
      </c>
      <c r="F72">
        <v>17.67</v>
      </c>
      <c r="G72">
        <v>0</v>
      </c>
      <c r="H72">
        <v>0</v>
      </c>
      <c r="I72">
        <v>0</v>
      </c>
      <c r="J72">
        <v>0</v>
      </c>
      <c r="K72">
        <v>6</v>
      </c>
      <c r="L72">
        <v>2</v>
      </c>
      <c r="M72">
        <v>0</v>
      </c>
      <c r="N72">
        <v>0</v>
      </c>
      <c r="O72">
        <v>0</v>
      </c>
    </row>
    <row r="73" spans="1:17">
      <c r="A73" t="s">
        <v>760</v>
      </c>
      <c r="B73">
        <v>0</v>
      </c>
      <c r="C73">
        <v>0</v>
      </c>
      <c r="D73">
        <v>0</v>
      </c>
      <c r="E73">
        <v>0</v>
      </c>
      <c r="F73">
        <v>0</v>
      </c>
      <c r="G73">
        <v>0</v>
      </c>
      <c r="H73">
        <v>0</v>
      </c>
      <c r="I73">
        <v>0</v>
      </c>
      <c r="J73">
        <v>0</v>
      </c>
      <c r="K73">
        <v>0</v>
      </c>
      <c r="L73">
        <v>0</v>
      </c>
      <c r="M73">
        <v>0</v>
      </c>
      <c r="N73">
        <v>0</v>
      </c>
      <c r="O73">
        <v>0</v>
      </c>
    </row>
    <row r="74" spans="1:17">
      <c r="A74" t="s">
        <v>761</v>
      </c>
      <c r="B74">
        <v>1</v>
      </c>
      <c r="C74">
        <v>18</v>
      </c>
      <c r="D74">
        <v>18</v>
      </c>
      <c r="E74">
        <v>0</v>
      </c>
      <c r="F74">
        <v>18</v>
      </c>
      <c r="G74">
        <v>0</v>
      </c>
      <c r="H74">
        <v>0</v>
      </c>
      <c r="I74">
        <v>0</v>
      </c>
      <c r="J74">
        <v>0</v>
      </c>
      <c r="K74">
        <v>0</v>
      </c>
      <c r="L74">
        <v>0</v>
      </c>
      <c r="M74">
        <v>0</v>
      </c>
      <c r="N74">
        <v>0</v>
      </c>
      <c r="O74">
        <v>0</v>
      </c>
    </row>
    <row r="75" spans="1:17">
      <c r="A75" t="s">
        <v>762</v>
      </c>
      <c r="B75">
        <v>1</v>
      </c>
      <c r="C75">
        <v>26</v>
      </c>
      <c r="D75">
        <v>26</v>
      </c>
      <c r="E75">
        <v>0</v>
      </c>
      <c r="F75">
        <v>26</v>
      </c>
      <c r="G75">
        <v>2</v>
      </c>
      <c r="H75">
        <v>2</v>
      </c>
      <c r="I75">
        <v>0</v>
      </c>
      <c r="J75">
        <v>2</v>
      </c>
      <c r="K75">
        <v>0</v>
      </c>
      <c r="L75">
        <v>0</v>
      </c>
      <c r="M75">
        <v>1</v>
      </c>
      <c r="N75">
        <v>84</v>
      </c>
      <c r="O75">
        <v>84</v>
      </c>
    </row>
    <row r="76" spans="1:17">
      <c r="A76" t="s">
        <v>763</v>
      </c>
      <c r="B76">
        <v>1</v>
      </c>
      <c r="C76">
        <v>17</v>
      </c>
      <c r="D76">
        <v>17</v>
      </c>
      <c r="E76">
        <v>0</v>
      </c>
      <c r="F76">
        <v>17</v>
      </c>
      <c r="G76">
        <v>0</v>
      </c>
      <c r="H76">
        <v>0</v>
      </c>
      <c r="I76">
        <v>0</v>
      </c>
      <c r="J76">
        <v>0</v>
      </c>
      <c r="K76">
        <v>0</v>
      </c>
      <c r="L76">
        <v>0</v>
      </c>
      <c r="M76">
        <v>1</v>
      </c>
      <c r="N76">
        <v>56</v>
      </c>
      <c r="O76">
        <v>56</v>
      </c>
    </row>
    <row r="77" spans="1:17">
      <c r="A77" t="s">
        <v>764</v>
      </c>
      <c r="B77">
        <v>0</v>
      </c>
      <c r="C77">
        <v>0</v>
      </c>
      <c r="D77">
        <v>0</v>
      </c>
      <c r="E77">
        <v>0</v>
      </c>
      <c r="F77">
        <v>0</v>
      </c>
      <c r="G77">
        <v>0</v>
      </c>
      <c r="H77">
        <v>0</v>
      </c>
      <c r="I77">
        <v>0</v>
      </c>
      <c r="J77">
        <v>0</v>
      </c>
      <c r="K77">
        <v>0</v>
      </c>
      <c r="L77">
        <v>0</v>
      </c>
      <c r="M77">
        <v>0</v>
      </c>
      <c r="N77">
        <v>0</v>
      </c>
      <c r="O77">
        <v>0</v>
      </c>
    </row>
    <row r="78" spans="1:17">
      <c r="A78" t="s">
        <v>765</v>
      </c>
      <c r="B78">
        <v>0</v>
      </c>
      <c r="C78">
        <v>0</v>
      </c>
      <c r="D78">
        <v>0</v>
      </c>
      <c r="E78">
        <v>0</v>
      </c>
      <c r="F78">
        <v>0</v>
      </c>
      <c r="G78">
        <v>0</v>
      </c>
      <c r="H78">
        <v>0</v>
      </c>
      <c r="I78">
        <v>0</v>
      </c>
      <c r="J78">
        <v>0</v>
      </c>
      <c r="K78">
        <v>0</v>
      </c>
      <c r="L78">
        <v>0</v>
      </c>
      <c r="M78">
        <v>0</v>
      </c>
      <c r="N78">
        <v>0</v>
      </c>
      <c r="O78">
        <v>0</v>
      </c>
    </row>
    <row r="79" spans="1:17">
      <c r="A79" t="s">
        <v>766</v>
      </c>
      <c r="B79">
        <v>3</v>
      </c>
      <c r="C79">
        <v>58</v>
      </c>
      <c r="D79">
        <v>58</v>
      </c>
      <c r="E79">
        <v>0</v>
      </c>
      <c r="F79">
        <v>19.33</v>
      </c>
      <c r="G79">
        <v>0</v>
      </c>
      <c r="H79">
        <v>0</v>
      </c>
      <c r="I79">
        <v>0</v>
      </c>
      <c r="J79">
        <v>0</v>
      </c>
      <c r="K79">
        <v>3</v>
      </c>
      <c r="L79">
        <v>1</v>
      </c>
      <c r="M79">
        <v>0</v>
      </c>
      <c r="N79">
        <v>0</v>
      </c>
      <c r="O79">
        <v>0</v>
      </c>
    </row>
    <row r="80" spans="1:17">
      <c r="A80" t="s">
        <v>767</v>
      </c>
      <c r="B80">
        <v>0</v>
      </c>
      <c r="C80">
        <v>0</v>
      </c>
      <c r="D80">
        <v>0</v>
      </c>
      <c r="E80">
        <v>0</v>
      </c>
      <c r="F80">
        <v>0</v>
      </c>
      <c r="G80">
        <v>0</v>
      </c>
      <c r="H80">
        <v>0</v>
      </c>
      <c r="I80">
        <v>0</v>
      </c>
      <c r="J80">
        <v>0</v>
      </c>
      <c r="K80">
        <v>0</v>
      </c>
      <c r="L80">
        <v>0</v>
      </c>
      <c r="M80">
        <v>0</v>
      </c>
      <c r="N80">
        <v>0</v>
      </c>
      <c r="O80">
        <v>0</v>
      </c>
    </row>
    <row r="81" spans="1:17">
      <c r="A81" t="s">
        <v>768</v>
      </c>
      <c r="B81">
        <v>0</v>
      </c>
      <c r="C81">
        <v>0</v>
      </c>
      <c r="D81">
        <v>0</v>
      </c>
      <c r="E81">
        <v>0</v>
      </c>
      <c r="F81">
        <v>0</v>
      </c>
      <c r="G81">
        <v>0</v>
      </c>
      <c r="H81">
        <v>0</v>
      </c>
      <c r="I81">
        <v>0</v>
      </c>
      <c r="J81">
        <v>0</v>
      </c>
      <c r="K81">
        <v>0</v>
      </c>
      <c r="L81">
        <v>0</v>
      </c>
      <c r="M81">
        <v>0</v>
      </c>
      <c r="N81">
        <v>0</v>
      </c>
      <c r="O81">
        <v>0</v>
      </c>
    </row>
    <row r="82" spans="1:17">
      <c r="A82" t="s">
        <v>769</v>
      </c>
      <c r="B82">
        <v>1</v>
      </c>
      <c r="C82">
        <v>34</v>
      </c>
      <c r="D82">
        <v>34</v>
      </c>
      <c r="E82">
        <v>0</v>
      </c>
      <c r="F82">
        <v>34</v>
      </c>
      <c r="G82">
        <v>6</v>
      </c>
      <c r="H82">
        <v>6</v>
      </c>
      <c r="I82">
        <v>0</v>
      </c>
      <c r="J82">
        <v>6</v>
      </c>
      <c r="K82">
        <v>0</v>
      </c>
      <c r="L82">
        <v>0</v>
      </c>
      <c r="M82">
        <v>0</v>
      </c>
      <c r="N82">
        <v>0</v>
      </c>
      <c r="O82">
        <v>0</v>
      </c>
    </row>
    <row r="83" spans="1:17">
      <c r="A83" t="s">
        <v>770</v>
      </c>
      <c r="B83">
        <v>1</v>
      </c>
      <c r="C83">
        <v>20</v>
      </c>
      <c r="D83">
        <v>20</v>
      </c>
      <c r="E83">
        <v>0</v>
      </c>
      <c r="F83">
        <v>20</v>
      </c>
      <c r="G83">
        <v>0</v>
      </c>
      <c r="H83">
        <v>0</v>
      </c>
      <c r="I83">
        <v>0</v>
      </c>
      <c r="J83">
        <v>0</v>
      </c>
      <c r="K83">
        <v>0</v>
      </c>
      <c r="L83">
        <v>0</v>
      </c>
      <c r="M83">
        <v>1</v>
      </c>
      <c r="N83">
        <v>69</v>
      </c>
      <c r="O83">
        <v>69</v>
      </c>
    </row>
    <row r="84" spans="1:17">
      <c r="A84" t="s">
        <v>771</v>
      </c>
      <c r="B84">
        <v>0</v>
      </c>
      <c r="C84">
        <v>0</v>
      </c>
      <c r="D84">
        <v>0</v>
      </c>
      <c r="E84">
        <v>0</v>
      </c>
      <c r="F84">
        <v>0</v>
      </c>
      <c r="G84">
        <v>0</v>
      </c>
      <c r="H84">
        <v>0</v>
      </c>
      <c r="I84">
        <v>0</v>
      </c>
      <c r="J84">
        <v>0</v>
      </c>
      <c r="K84">
        <v>0</v>
      </c>
      <c r="L84">
        <v>0</v>
      </c>
      <c r="M84">
        <v>0</v>
      </c>
      <c r="N84">
        <v>0</v>
      </c>
      <c r="O84">
        <v>0</v>
      </c>
    </row>
    <row r="85" spans="1:17">
      <c r="A85" t="s">
        <v>772</v>
      </c>
      <c r="B85">
        <v>1</v>
      </c>
      <c r="C85">
        <v>33</v>
      </c>
      <c r="D85">
        <v>33</v>
      </c>
      <c r="E85">
        <v>0</v>
      </c>
      <c r="F85">
        <v>33</v>
      </c>
      <c r="G85">
        <v>1</v>
      </c>
      <c r="H85">
        <v>1</v>
      </c>
      <c r="I85">
        <v>0</v>
      </c>
      <c r="J85">
        <v>1</v>
      </c>
      <c r="K85">
        <v>0</v>
      </c>
      <c r="L85">
        <v>0</v>
      </c>
      <c r="M85">
        <v>1</v>
      </c>
      <c r="N85">
        <v>125</v>
      </c>
      <c r="O85">
        <v>125</v>
      </c>
    </row>
    <row r="86" spans="1:17">
      <c r="A86" t="s">
        <v>773</v>
      </c>
      <c r="B86">
        <v>0</v>
      </c>
      <c r="C86">
        <v>0</v>
      </c>
      <c r="D86">
        <v>0</v>
      </c>
      <c r="E86">
        <v>0</v>
      </c>
      <c r="F86">
        <v>0</v>
      </c>
      <c r="G86">
        <v>0</v>
      </c>
      <c r="H86">
        <v>0</v>
      </c>
      <c r="I86">
        <v>0</v>
      </c>
      <c r="J86">
        <v>0</v>
      </c>
      <c r="K86">
        <v>0</v>
      </c>
      <c r="L86">
        <v>0</v>
      </c>
      <c r="M86">
        <v>0</v>
      </c>
      <c r="N86">
        <v>0</v>
      </c>
      <c r="O86">
        <v>0</v>
      </c>
    </row>
    <row r="87" spans="1:17">
      <c r="A87" t="s">
        <v>774</v>
      </c>
      <c r="B87">
        <v>0</v>
      </c>
      <c r="C87">
        <v>0</v>
      </c>
      <c r="D87">
        <v>0</v>
      </c>
      <c r="E87">
        <v>0</v>
      </c>
      <c r="F87">
        <v>0</v>
      </c>
      <c r="G87">
        <v>0</v>
      </c>
      <c r="H87">
        <v>0</v>
      </c>
      <c r="I87">
        <v>0</v>
      </c>
      <c r="J87">
        <v>0</v>
      </c>
      <c r="K87">
        <v>0</v>
      </c>
      <c r="L87">
        <v>0</v>
      </c>
      <c r="M87">
        <v>0</v>
      </c>
      <c r="N87">
        <v>0</v>
      </c>
      <c r="O87">
        <v>0</v>
      </c>
    </row>
    <row r="88" spans="1:17">
      <c r="A88" t="s">
        <v>775</v>
      </c>
      <c r="B88">
        <v>0</v>
      </c>
      <c r="C88">
        <v>0</v>
      </c>
      <c r="D88">
        <v>0</v>
      </c>
      <c r="E88">
        <v>0</v>
      </c>
      <c r="F88">
        <v>0</v>
      </c>
      <c r="G88">
        <v>0</v>
      </c>
      <c r="H88">
        <v>0</v>
      </c>
      <c r="I88">
        <v>0</v>
      </c>
      <c r="J88">
        <v>0</v>
      </c>
      <c r="K88">
        <v>0</v>
      </c>
      <c r="L88">
        <v>0</v>
      </c>
      <c r="M88">
        <v>0</v>
      </c>
      <c r="N88">
        <v>0</v>
      </c>
      <c r="O88">
        <v>0</v>
      </c>
    </row>
    <row r="89" spans="1:17">
      <c r="A89" t="s">
        <v>776</v>
      </c>
      <c r="B89">
        <v>2</v>
      </c>
      <c r="C89">
        <v>21</v>
      </c>
      <c r="D89">
        <v>21</v>
      </c>
      <c r="E89">
        <v>0</v>
      </c>
      <c r="F89">
        <v>10.5</v>
      </c>
      <c r="G89">
        <v>1</v>
      </c>
      <c r="H89">
        <v>1</v>
      </c>
      <c r="I89">
        <v>0</v>
      </c>
      <c r="J89">
        <v>0.5</v>
      </c>
      <c r="K89">
        <v>0</v>
      </c>
      <c r="L89">
        <v>0</v>
      </c>
      <c r="M89">
        <v>1</v>
      </c>
      <c r="N89">
        <v>45</v>
      </c>
      <c r="O89">
        <v>45</v>
      </c>
    </row>
    <row r="90" spans="1:17">
      <c r="A90" t="s">
        <v>777</v>
      </c>
      <c r="B90">
        <v>0</v>
      </c>
      <c r="C90">
        <v>0</v>
      </c>
      <c r="D90">
        <v>0</v>
      </c>
      <c r="E90">
        <v>0</v>
      </c>
      <c r="F90">
        <v>0</v>
      </c>
      <c r="G90">
        <v>0</v>
      </c>
      <c r="H90">
        <v>0</v>
      </c>
      <c r="I90">
        <v>0</v>
      </c>
      <c r="J90">
        <v>0</v>
      </c>
      <c r="K90">
        <v>0</v>
      </c>
      <c r="L90">
        <v>0</v>
      </c>
      <c r="M90">
        <v>0</v>
      </c>
      <c r="N90">
        <v>0</v>
      </c>
      <c r="O90">
        <v>0</v>
      </c>
    </row>
    <row r="91" spans="1:17">
      <c r="A91" t="s">
        <v>778</v>
      </c>
      <c r="B91">
        <v>0</v>
      </c>
      <c r="C91">
        <v>0</v>
      </c>
      <c r="D91">
        <v>0</v>
      </c>
      <c r="E91">
        <v>0</v>
      </c>
      <c r="F91">
        <v>0</v>
      </c>
      <c r="G91">
        <v>0</v>
      </c>
      <c r="H91">
        <v>0</v>
      </c>
      <c r="I91">
        <v>0</v>
      </c>
      <c r="J91">
        <v>0</v>
      </c>
      <c r="K91">
        <v>0</v>
      </c>
      <c r="L91">
        <v>0</v>
      </c>
      <c r="M91">
        <v>0</v>
      </c>
      <c r="N91">
        <v>0</v>
      </c>
      <c r="O91">
        <v>0</v>
      </c>
    </row>
    <row r="92" spans="1:17">
      <c r="A92" t="s">
        <v>779</v>
      </c>
      <c r="B92">
        <v>0</v>
      </c>
      <c r="C92">
        <v>0</v>
      </c>
      <c r="D92">
        <v>0</v>
      </c>
      <c r="E92">
        <v>0</v>
      </c>
      <c r="F92">
        <v>0</v>
      </c>
      <c r="G92">
        <v>0</v>
      </c>
      <c r="H92">
        <v>0</v>
      </c>
      <c r="I92">
        <v>0</v>
      </c>
      <c r="J92">
        <v>0</v>
      </c>
      <c r="K92">
        <v>0</v>
      </c>
      <c r="L92">
        <v>0</v>
      </c>
      <c r="M92">
        <v>0</v>
      </c>
      <c r="N92">
        <v>0</v>
      </c>
      <c r="O92">
        <v>0</v>
      </c>
    </row>
    <row r="93" spans="1:17">
      <c r="A93" t="s">
        <v>780</v>
      </c>
      <c r="B93">
        <v>0</v>
      </c>
      <c r="C93">
        <v>0</v>
      </c>
      <c r="D93">
        <v>0</v>
      </c>
      <c r="E93">
        <v>0</v>
      </c>
      <c r="F93">
        <v>0</v>
      </c>
      <c r="G93">
        <v>0</v>
      </c>
      <c r="H93">
        <v>0</v>
      </c>
      <c r="I93">
        <v>0</v>
      </c>
      <c r="J93">
        <v>0</v>
      </c>
      <c r="K93">
        <v>0</v>
      </c>
      <c r="L93">
        <v>0</v>
      </c>
      <c r="M93">
        <v>0</v>
      </c>
      <c r="N93">
        <v>0</v>
      </c>
      <c r="O93">
        <v>0</v>
      </c>
    </row>
    <row r="94" spans="1:17">
      <c r="A94" t="s">
        <v>781</v>
      </c>
      <c r="B94">
        <v>0</v>
      </c>
      <c r="C94">
        <v>0</v>
      </c>
      <c r="D94">
        <v>0</v>
      </c>
      <c r="E94">
        <v>0</v>
      </c>
      <c r="F94">
        <v>0</v>
      </c>
      <c r="G94">
        <v>0</v>
      </c>
      <c r="H94">
        <v>0</v>
      </c>
      <c r="I94">
        <v>0</v>
      </c>
      <c r="J94">
        <v>0</v>
      </c>
      <c r="K94">
        <v>0</v>
      </c>
      <c r="L94">
        <v>0</v>
      </c>
      <c r="M94">
        <v>0</v>
      </c>
      <c r="N94">
        <v>0</v>
      </c>
      <c r="O94">
        <v>0</v>
      </c>
    </row>
    <row r="95" spans="1:17">
      <c r="A95" t="s">
        <v>782</v>
      </c>
      <c r="B95">
        <v>0</v>
      </c>
      <c r="C95">
        <v>0</v>
      </c>
      <c r="D95">
        <v>0</v>
      </c>
      <c r="E95">
        <v>0</v>
      </c>
      <c r="F95">
        <v>0</v>
      </c>
      <c r="G95">
        <v>0</v>
      </c>
      <c r="H95">
        <v>0</v>
      </c>
      <c r="I95">
        <v>0</v>
      </c>
      <c r="J95">
        <v>0</v>
      </c>
      <c r="K95">
        <v>0</v>
      </c>
      <c r="L95">
        <v>0</v>
      </c>
      <c r="M95">
        <v>0</v>
      </c>
      <c r="N95">
        <v>0</v>
      </c>
      <c r="O95">
        <v>0</v>
      </c>
    </row>
    <row r="96" spans="1:17">
      <c r="A96" t="s">
        <v>783</v>
      </c>
      <c r="B96">
        <v>1</v>
      </c>
      <c r="C96">
        <v>13</v>
      </c>
      <c r="D96">
        <v>13</v>
      </c>
      <c r="E96">
        <v>0</v>
      </c>
      <c r="F96">
        <v>13</v>
      </c>
      <c r="G96">
        <v>0</v>
      </c>
      <c r="H96">
        <v>0</v>
      </c>
      <c r="I96">
        <v>0</v>
      </c>
      <c r="J96">
        <v>0</v>
      </c>
      <c r="K96">
        <v>0</v>
      </c>
      <c r="L96">
        <v>0</v>
      </c>
      <c r="M96">
        <v>1</v>
      </c>
      <c r="N96">
        <v>70</v>
      </c>
      <c r="O96">
        <v>70</v>
      </c>
    </row>
    <row r="97" spans="1:17">
      <c r="A97" t="s">
        <v>784</v>
      </c>
      <c r="B97">
        <v>1</v>
      </c>
      <c r="C97">
        <v>15</v>
      </c>
      <c r="D97">
        <v>15</v>
      </c>
      <c r="E97">
        <v>0</v>
      </c>
      <c r="F97">
        <v>15</v>
      </c>
      <c r="G97">
        <v>0</v>
      </c>
      <c r="H97">
        <v>0</v>
      </c>
      <c r="I97">
        <v>0</v>
      </c>
      <c r="J97">
        <v>0</v>
      </c>
      <c r="K97">
        <v>2</v>
      </c>
      <c r="L97">
        <v>2</v>
      </c>
      <c r="M97">
        <v>0</v>
      </c>
      <c r="N97">
        <v>0</v>
      </c>
      <c r="O97">
        <v>0</v>
      </c>
    </row>
    <row r="98" spans="1:17">
      <c r="A98" t="s">
        <v>785</v>
      </c>
      <c r="B98">
        <v>1</v>
      </c>
      <c r="C98">
        <v>24</v>
      </c>
      <c r="D98">
        <v>24</v>
      </c>
      <c r="E98">
        <v>0</v>
      </c>
      <c r="F98">
        <v>24</v>
      </c>
      <c r="G98">
        <v>0</v>
      </c>
      <c r="H98">
        <v>0</v>
      </c>
      <c r="I98">
        <v>0</v>
      </c>
      <c r="J98">
        <v>0</v>
      </c>
      <c r="K98">
        <v>0</v>
      </c>
      <c r="L98">
        <v>0</v>
      </c>
      <c r="M98">
        <v>1</v>
      </c>
      <c r="N98">
        <v>103</v>
      </c>
      <c r="O98">
        <v>103</v>
      </c>
    </row>
    <row r="99" spans="1:17">
      <c r="A99" t="s">
        <v>786</v>
      </c>
      <c r="B99">
        <v>3</v>
      </c>
      <c r="C99">
        <v>29</v>
      </c>
      <c r="D99">
        <v>29</v>
      </c>
      <c r="E99">
        <v>0</v>
      </c>
      <c r="F99">
        <v>9.67</v>
      </c>
      <c r="G99">
        <v>0</v>
      </c>
      <c r="H99">
        <v>0</v>
      </c>
      <c r="I99">
        <v>0</v>
      </c>
      <c r="J99">
        <v>0</v>
      </c>
      <c r="K99">
        <v>3</v>
      </c>
      <c r="L99">
        <v>1</v>
      </c>
      <c r="M99">
        <v>0</v>
      </c>
      <c r="N99">
        <v>0</v>
      </c>
      <c r="O99">
        <v>0</v>
      </c>
    </row>
    <row r="100" spans="1:17">
      <c r="A100" t="s">
        <v>787</v>
      </c>
      <c r="B100">
        <v>3</v>
      </c>
      <c r="C100">
        <v>23</v>
      </c>
      <c r="D100">
        <v>23</v>
      </c>
      <c r="E100">
        <v>0</v>
      </c>
      <c r="F100">
        <v>7.67</v>
      </c>
      <c r="G100">
        <v>3</v>
      </c>
      <c r="H100">
        <v>3</v>
      </c>
      <c r="I100">
        <v>0</v>
      </c>
      <c r="J100">
        <v>1</v>
      </c>
      <c r="K100">
        <v>3</v>
      </c>
      <c r="L100">
        <v>1</v>
      </c>
      <c r="M100">
        <v>0</v>
      </c>
      <c r="N100">
        <v>0</v>
      </c>
      <c r="O100">
        <v>0</v>
      </c>
    </row>
    <row r="101" spans="1:17">
      <c r="A101" t="s">
        <v>788</v>
      </c>
      <c r="B101">
        <v>0</v>
      </c>
      <c r="C101">
        <v>0</v>
      </c>
      <c r="D101">
        <v>0</v>
      </c>
      <c r="E101">
        <v>0</v>
      </c>
      <c r="F101">
        <v>0</v>
      </c>
      <c r="G101">
        <v>0</v>
      </c>
      <c r="H101">
        <v>0</v>
      </c>
      <c r="I101">
        <v>0</v>
      </c>
      <c r="J101">
        <v>0</v>
      </c>
      <c r="K101">
        <v>0</v>
      </c>
      <c r="L101">
        <v>0</v>
      </c>
      <c r="M101">
        <v>0</v>
      </c>
      <c r="N101">
        <v>0</v>
      </c>
      <c r="O101">
        <v>0</v>
      </c>
    </row>
    <row r="102" spans="1:17">
      <c r="A102" t="s">
        <v>789</v>
      </c>
      <c r="B102">
        <v>0</v>
      </c>
      <c r="C102">
        <v>0</v>
      </c>
      <c r="D102">
        <v>0</v>
      </c>
      <c r="E102">
        <v>0</v>
      </c>
      <c r="F102">
        <v>0</v>
      </c>
      <c r="G102">
        <v>0</v>
      </c>
      <c r="H102">
        <v>0</v>
      </c>
      <c r="I102">
        <v>0</v>
      </c>
      <c r="J102">
        <v>0</v>
      </c>
      <c r="K102">
        <v>0</v>
      </c>
      <c r="L102">
        <v>0</v>
      </c>
      <c r="M102">
        <v>0</v>
      </c>
      <c r="N102">
        <v>0</v>
      </c>
      <c r="O102">
        <v>0</v>
      </c>
    </row>
    <row r="103" spans="1:17">
      <c r="A103" t="s">
        <v>790</v>
      </c>
      <c r="B103">
        <v>0</v>
      </c>
      <c r="C103">
        <v>0</v>
      </c>
      <c r="D103">
        <v>0</v>
      </c>
      <c r="E103">
        <v>0</v>
      </c>
      <c r="F103">
        <v>0</v>
      </c>
      <c r="G103">
        <v>0</v>
      </c>
      <c r="H103">
        <v>0</v>
      </c>
      <c r="I103">
        <v>0</v>
      </c>
      <c r="J103">
        <v>0</v>
      </c>
      <c r="K103">
        <v>0</v>
      </c>
      <c r="L103">
        <v>0</v>
      </c>
      <c r="M103">
        <v>0</v>
      </c>
      <c r="N103">
        <v>0</v>
      </c>
      <c r="O103">
        <v>0</v>
      </c>
    </row>
    <row r="104" spans="1:17">
      <c r="A104" t="s">
        <v>791</v>
      </c>
      <c r="B104">
        <v>1</v>
      </c>
      <c r="C104">
        <v>36</v>
      </c>
      <c r="D104">
        <v>36</v>
      </c>
      <c r="E104">
        <v>0</v>
      </c>
      <c r="F104">
        <v>36</v>
      </c>
      <c r="G104">
        <v>1</v>
      </c>
      <c r="H104">
        <v>1</v>
      </c>
      <c r="I104">
        <v>0</v>
      </c>
      <c r="J104">
        <v>1</v>
      </c>
      <c r="K104">
        <v>0</v>
      </c>
      <c r="L104">
        <v>0</v>
      </c>
      <c r="M104">
        <v>0</v>
      </c>
      <c r="N104">
        <v>0</v>
      </c>
      <c r="O104">
        <v>0</v>
      </c>
    </row>
    <row r="105" spans="1:17">
      <c r="A105" t="s">
        <v>792</v>
      </c>
      <c r="B105">
        <v>3</v>
      </c>
      <c r="C105">
        <v>46</v>
      </c>
      <c r="D105">
        <v>46</v>
      </c>
      <c r="E105">
        <v>0</v>
      </c>
      <c r="F105">
        <v>15.33</v>
      </c>
      <c r="G105">
        <v>0</v>
      </c>
      <c r="H105">
        <v>0</v>
      </c>
      <c r="I105">
        <v>0</v>
      </c>
      <c r="J105">
        <v>0</v>
      </c>
      <c r="K105">
        <v>10</v>
      </c>
      <c r="L105">
        <v>3.33</v>
      </c>
      <c r="M105">
        <v>1</v>
      </c>
      <c r="N105">
        <v>93</v>
      </c>
      <c r="O105">
        <v>93</v>
      </c>
    </row>
    <row r="106" spans="1:17">
      <c r="A106" t="s">
        <v>793</v>
      </c>
      <c r="B106">
        <v>0</v>
      </c>
      <c r="C106">
        <v>0</v>
      </c>
      <c r="D106">
        <v>0</v>
      </c>
      <c r="E106">
        <v>0</v>
      </c>
      <c r="F106">
        <v>0</v>
      </c>
      <c r="G106">
        <v>0</v>
      </c>
      <c r="H106">
        <v>0</v>
      </c>
      <c r="I106">
        <v>0</v>
      </c>
      <c r="J106">
        <v>0</v>
      </c>
      <c r="K106">
        <v>0</v>
      </c>
      <c r="L106">
        <v>0</v>
      </c>
      <c r="M106">
        <v>0</v>
      </c>
      <c r="N106">
        <v>0</v>
      </c>
      <c r="O106">
        <v>0</v>
      </c>
    </row>
    <row r="107" spans="1:17">
      <c r="A107" t="s">
        <v>794</v>
      </c>
      <c r="B107">
        <v>0</v>
      </c>
      <c r="C107">
        <v>0</v>
      </c>
      <c r="D107">
        <v>0</v>
      </c>
      <c r="E107">
        <v>0</v>
      </c>
      <c r="F107">
        <v>0</v>
      </c>
      <c r="G107">
        <v>0</v>
      </c>
      <c r="H107">
        <v>0</v>
      </c>
      <c r="I107">
        <v>0</v>
      </c>
      <c r="J107">
        <v>0</v>
      </c>
      <c r="K107">
        <v>0</v>
      </c>
      <c r="L107">
        <v>0</v>
      </c>
      <c r="M107">
        <v>0</v>
      </c>
      <c r="N107">
        <v>0</v>
      </c>
      <c r="O107">
        <v>0</v>
      </c>
    </row>
    <row r="108" spans="1:17">
      <c r="A108" t="s">
        <v>795</v>
      </c>
      <c r="B108">
        <v>0</v>
      </c>
      <c r="C108">
        <v>0</v>
      </c>
      <c r="D108">
        <v>0</v>
      </c>
      <c r="E108">
        <v>0</v>
      </c>
      <c r="F108">
        <v>0</v>
      </c>
      <c r="G108">
        <v>0</v>
      </c>
      <c r="H108">
        <v>0</v>
      </c>
      <c r="I108">
        <v>0</v>
      </c>
      <c r="J108">
        <v>0</v>
      </c>
      <c r="K108">
        <v>0</v>
      </c>
      <c r="L108">
        <v>0</v>
      </c>
      <c r="M108">
        <v>0</v>
      </c>
      <c r="N108">
        <v>0</v>
      </c>
      <c r="O108">
        <v>0</v>
      </c>
    </row>
    <row r="109" spans="1:17">
      <c r="A109" t="s">
        <v>796</v>
      </c>
      <c r="B109">
        <v>1</v>
      </c>
      <c r="C109">
        <v>22</v>
      </c>
      <c r="D109">
        <v>22</v>
      </c>
      <c r="E109">
        <v>0</v>
      </c>
      <c r="F109">
        <v>22</v>
      </c>
      <c r="G109">
        <v>0</v>
      </c>
      <c r="H109">
        <v>0</v>
      </c>
      <c r="I109">
        <v>0</v>
      </c>
      <c r="J109">
        <v>0</v>
      </c>
      <c r="K109">
        <v>1</v>
      </c>
      <c r="L109">
        <v>1</v>
      </c>
      <c r="M109">
        <v>1</v>
      </c>
      <c r="N109">
        <v>125</v>
      </c>
      <c r="O109">
        <v>125</v>
      </c>
    </row>
    <row r="110" spans="1:17">
      <c r="A110" t="s">
        <v>797</v>
      </c>
      <c r="B110">
        <v>1</v>
      </c>
      <c r="C110">
        <v>23</v>
      </c>
      <c r="D110">
        <v>23</v>
      </c>
      <c r="E110">
        <v>0</v>
      </c>
      <c r="F110">
        <v>23</v>
      </c>
      <c r="G110">
        <v>1</v>
      </c>
      <c r="H110">
        <v>1</v>
      </c>
      <c r="I110">
        <v>0</v>
      </c>
      <c r="J110">
        <v>1</v>
      </c>
      <c r="K110">
        <v>1</v>
      </c>
      <c r="L110">
        <v>1</v>
      </c>
      <c r="M110">
        <v>1</v>
      </c>
      <c r="N110">
        <v>98</v>
      </c>
      <c r="O110">
        <v>98</v>
      </c>
    </row>
    <row r="111" spans="1:17">
      <c r="A111" t="s">
        <v>798</v>
      </c>
      <c r="B111">
        <v>1</v>
      </c>
      <c r="C111">
        <v>11</v>
      </c>
      <c r="D111">
        <v>11</v>
      </c>
      <c r="E111">
        <v>0</v>
      </c>
      <c r="F111">
        <v>11</v>
      </c>
      <c r="G111">
        <v>1</v>
      </c>
      <c r="H111">
        <v>1</v>
      </c>
      <c r="I111">
        <v>0</v>
      </c>
      <c r="J111">
        <v>1</v>
      </c>
      <c r="K111">
        <v>0</v>
      </c>
      <c r="L111">
        <v>0</v>
      </c>
      <c r="M111">
        <v>1</v>
      </c>
      <c r="N111">
        <v>67</v>
      </c>
      <c r="O111">
        <v>67</v>
      </c>
    </row>
    <row r="112" spans="1:17">
      <c r="A112" t="s">
        <v>799</v>
      </c>
      <c r="B112">
        <v>0</v>
      </c>
      <c r="C112">
        <v>0</v>
      </c>
      <c r="D112">
        <v>0</v>
      </c>
      <c r="E112">
        <v>0</v>
      </c>
      <c r="F112">
        <v>0</v>
      </c>
      <c r="G112">
        <v>0</v>
      </c>
      <c r="H112">
        <v>0</v>
      </c>
      <c r="I112">
        <v>0</v>
      </c>
      <c r="J112">
        <v>0</v>
      </c>
      <c r="K112">
        <v>0</v>
      </c>
      <c r="L112">
        <v>0</v>
      </c>
      <c r="M112">
        <v>0</v>
      </c>
      <c r="N112">
        <v>0</v>
      </c>
      <c r="O112">
        <v>0</v>
      </c>
    </row>
    <row r="113" spans="1:17">
      <c r="A113" t="s">
        <v>800</v>
      </c>
      <c r="B113">
        <v>1</v>
      </c>
      <c r="C113">
        <v>14</v>
      </c>
      <c r="D113">
        <v>14</v>
      </c>
      <c r="E113">
        <v>0</v>
      </c>
      <c r="F113">
        <v>14</v>
      </c>
      <c r="G113">
        <v>1</v>
      </c>
      <c r="H113">
        <v>1</v>
      </c>
      <c r="I113">
        <v>0</v>
      </c>
      <c r="J113">
        <v>1</v>
      </c>
      <c r="K113">
        <v>1</v>
      </c>
      <c r="L113">
        <v>1</v>
      </c>
      <c r="M113">
        <v>1</v>
      </c>
      <c r="N113">
        <v>89</v>
      </c>
      <c r="O113">
        <v>89</v>
      </c>
    </row>
    <row r="114" spans="1:17">
      <c r="A114" t="s">
        <v>801</v>
      </c>
      <c r="B114">
        <v>0</v>
      </c>
      <c r="C114">
        <v>0</v>
      </c>
      <c r="D114">
        <v>0</v>
      </c>
      <c r="E114">
        <v>0</v>
      </c>
      <c r="F114">
        <v>0</v>
      </c>
      <c r="G114">
        <v>0</v>
      </c>
      <c r="H114">
        <v>0</v>
      </c>
      <c r="I114">
        <v>0</v>
      </c>
      <c r="J114">
        <v>0</v>
      </c>
      <c r="K114">
        <v>0</v>
      </c>
      <c r="L114">
        <v>0</v>
      </c>
      <c r="M114">
        <v>0</v>
      </c>
      <c r="N114">
        <v>0</v>
      </c>
      <c r="O114">
        <v>0</v>
      </c>
    </row>
    <row r="115" spans="1:17">
      <c r="A115" t="s">
        <v>802</v>
      </c>
      <c r="B115">
        <v>0</v>
      </c>
      <c r="C115">
        <v>0</v>
      </c>
      <c r="D115">
        <v>0</v>
      </c>
      <c r="E115">
        <v>0</v>
      </c>
      <c r="F115">
        <v>0</v>
      </c>
      <c r="G115">
        <v>0</v>
      </c>
      <c r="H115">
        <v>0</v>
      </c>
      <c r="I115">
        <v>0</v>
      </c>
      <c r="J115">
        <v>0</v>
      </c>
      <c r="K115">
        <v>0</v>
      </c>
      <c r="L115">
        <v>0</v>
      </c>
      <c r="M115">
        <v>0</v>
      </c>
      <c r="N115">
        <v>0</v>
      </c>
      <c r="O115">
        <v>0</v>
      </c>
    </row>
    <row r="116" spans="1:17">
      <c r="A116" t="s">
        <v>803</v>
      </c>
      <c r="B116">
        <v>0</v>
      </c>
      <c r="C116">
        <v>0</v>
      </c>
      <c r="D116">
        <v>0</v>
      </c>
      <c r="E116">
        <v>0</v>
      </c>
      <c r="F116">
        <v>0</v>
      </c>
      <c r="G116">
        <v>0</v>
      </c>
      <c r="H116">
        <v>0</v>
      </c>
      <c r="I116">
        <v>0</v>
      </c>
      <c r="J116">
        <v>0</v>
      </c>
      <c r="K116">
        <v>0</v>
      </c>
      <c r="L116">
        <v>0</v>
      </c>
      <c r="M116">
        <v>0</v>
      </c>
      <c r="N116">
        <v>0</v>
      </c>
      <c r="O116">
        <v>0</v>
      </c>
    </row>
    <row r="117" spans="1:17">
      <c r="A117" t="s">
        <v>804</v>
      </c>
      <c r="B117">
        <v>1</v>
      </c>
      <c r="C117">
        <v>24</v>
      </c>
      <c r="D117">
        <v>24</v>
      </c>
      <c r="E117">
        <v>0</v>
      </c>
      <c r="F117">
        <v>24</v>
      </c>
      <c r="G117">
        <v>1</v>
      </c>
      <c r="H117">
        <v>1</v>
      </c>
      <c r="I117">
        <v>0</v>
      </c>
      <c r="J117">
        <v>1</v>
      </c>
      <c r="K117">
        <v>0</v>
      </c>
      <c r="L117">
        <v>0</v>
      </c>
      <c r="M117">
        <v>0</v>
      </c>
      <c r="N117">
        <v>0</v>
      </c>
      <c r="O117">
        <v>0</v>
      </c>
    </row>
    <row r="118" spans="1:17">
      <c r="A118" t="s">
        <v>805</v>
      </c>
      <c r="B118">
        <v>0</v>
      </c>
      <c r="C118">
        <v>0</v>
      </c>
      <c r="D118">
        <v>0</v>
      </c>
      <c r="E118">
        <v>0</v>
      </c>
      <c r="F118">
        <v>0</v>
      </c>
      <c r="G118">
        <v>0</v>
      </c>
      <c r="H118">
        <v>0</v>
      </c>
      <c r="I118">
        <v>0</v>
      </c>
      <c r="J118">
        <v>0</v>
      </c>
      <c r="K118">
        <v>0</v>
      </c>
      <c r="L118">
        <v>0</v>
      </c>
      <c r="M118">
        <v>0</v>
      </c>
      <c r="N118">
        <v>0</v>
      </c>
      <c r="O118">
        <v>0</v>
      </c>
    </row>
    <row r="119" spans="1:17">
      <c r="A119" t="s">
        <v>806</v>
      </c>
      <c r="B119">
        <v>0</v>
      </c>
      <c r="C119">
        <v>0</v>
      </c>
      <c r="D119">
        <v>0</v>
      </c>
      <c r="E119">
        <v>0</v>
      </c>
      <c r="F119">
        <v>0</v>
      </c>
      <c r="G119">
        <v>0</v>
      </c>
      <c r="H119">
        <v>0</v>
      </c>
      <c r="I119">
        <v>0</v>
      </c>
      <c r="J119">
        <v>0</v>
      </c>
      <c r="K119">
        <v>0</v>
      </c>
      <c r="L119">
        <v>0</v>
      </c>
      <c r="M119">
        <v>0</v>
      </c>
      <c r="N119">
        <v>0</v>
      </c>
      <c r="O119">
        <v>0</v>
      </c>
    </row>
    <row r="120" spans="1:17">
      <c r="A120" t="s">
        <v>807</v>
      </c>
      <c r="B120">
        <v>1</v>
      </c>
      <c r="C120">
        <v>11</v>
      </c>
      <c r="D120">
        <v>11</v>
      </c>
      <c r="E120">
        <v>0</v>
      </c>
      <c r="F120">
        <v>11</v>
      </c>
      <c r="G120">
        <v>0</v>
      </c>
      <c r="H120">
        <v>0</v>
      </c>
      <c r="I120">
        <v>0</v>
      </c>
      <c r="J120">
        <v>0</v>
      </c>
      <c r="K120">
        <v>0</v>
      </c>
      <c r="L120">
        <v>0</v>
      </c>
      <c r="M120">
        <v>1</v>
      </c>
      <c r="N120">
        <v>96</v>
      </c>
      <c r="O120">
        <v>96</v>
      </c>
    </row>
    <row r="121" spans="1:17">
      <c r="A121" t="s">
        <v>808</v>
      </c>
      <c r="B121">
        <v>0</v>
      </c>
      <c r="C121">
        <v>0</v>
      </c>
      <c r="D121">
        <v>0</v>
      </c>
      <c r="E121">
        <v>0</v>
      </c>
      <c r="F121">
        <v>0</v>
      </c>
      <c r="G121">
        <v>0</v>
      </c>
      <c r="H121">
        <v>0</v>
      </c>
      <c r="I121">
        <v>0</v>
      </c>
      <c r="J121">
        <v>0</v>
      </c>
      <c r="K121">
        <v>0</v>
      </c>
      <c r="L121">
        <v>0</v>
      </c>
      <c r="M121">
        <v>0</v>
      </c>
      <c r="N121">
        <v>0</v>
      </c>
      <c r="O121">
        <v>0</v>
      </c>
    </row>
    <row r="122" spans="1:17">
      <c r="A122" t="s">
        <v>809</v>
      </c>
      <c r="B122">
        <v>0</v>
      </c>
      <c r="C122">
        <v>0</v>
      </c>
      <c r="D122">
        <v>0</v>
      </c>
      <c r="E122">
        <v>0</v>
      </c>
      <c r="F122">
        <v>0</v>
      </c>
      <c r="G122">
        <v>0</v>
      </c>
      <c r="H122">
        <v>0</v>
      </c>
      <c r="I122">
        <v>0</v>
      </c>
      <c r="J122">
        <v>0</v>
      </c>
      <c r="K122">
        <v>0</v>
      </c>
      <c r="L122">
        <v>0</v>
      </c>
      <c r="M122">
        <v>0</v>
      </c>
      <c r="N122">
        <v>0</v>
      </c>
      <c r="O122">
        <v>0</v>
      </c>
    </row>
    <row r="123" spans="1:17">
      <c r="A123" t="s">
        <v>810</v>
      </c>
      <c r="B123">
        <v>0</v>
      </c>
      <c r="C123">
        <v>0</v>
      </c>
      <c r="D123">
        <v>0</v>
      </c>
      <c r="E123">
        <v>0</v>
      </c>
      <c r="F123">
        <v>0</v>
      </c>
      <c r="G123">
        <v>0</v>
      </c>
      <c r="H123">
        <v>0</v>
      </c>
      <c r="I123">
        <v>0</v>
      </c>
      <c r="J123">
        <v>0</v>
      </c>
      <c r="K123">
        <v>0</v>
      </c>
      <c r="L123">
        <v>0</v>
      </c>
      <c r="M123">
        <v>0</v>
      </c>
      <c r="N123">
        <v>0</v>
      </c>
      <c r="O123">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Q3:Q10"/>
  </mergeCell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Followers Growth</vt:lpstr>
      <vt:lpstr>My media</vt:lpstr>
      <vt:lpstr>My stories</vt:lpstr>
      <vt:lpstr>Followers geolocation</vt:lpstr>
      <vt:lpstr>Followers languages</vt:lpstr>
      <vt:lpstr>Followers age and gender</vt:lpstr>
      <vt:lpstr>Reach and impressions</vt:lpstr>
      <vt:lpstr>Engagement</vt:lpstr>
      <vt:lpstr>Profile activity</vt:lpstr>
      <vt:lpstr>Hashtag usage</vt:lpstr>
      <vt:lpstr>Filter usage</vt: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2019-07-04T16:47:14-03:00</dcterms:created>
  <dcterms:modified xsi:type="dcterms:W3CDTF">2019-07-04T16:47:14-03:00</dcterms:modified>
  <dc:title>Untitled Spreadsheet</dc:title>
  <dc:description/>
  <dc:subject/>
  <cp:keywords/>
  <cp:category/>
</cp:coreProperties>
</file>