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errilynmorales/Desktop/"/>
    </mc:Choice>
  </mc:AlternateContent>
  <xr:revisionPtr revIDLastSave="0" documentId="13_ncr:1_{D3589F44-9A74-0648-9057-5A8ED8F1ECB8}" xr6:coauthVersionLast="47" xr6:coauthVersionMax="47" xr10:uidLastSave="{00000000-0000-0000-0000-000000000000}"/>
  <bookViews>
    <workbookView xWindow="0" yWindow="500" windowWidth="28800" windowHeight="10240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Descriptive Statistics" sheetId="11" r:id="rId4"/>
    <sheet name="Category Statistics" sheetId="2" r:id="rId5"/>
    <sheet name="Subcategory Statistics" sheetId="3" r:id="rId6"/>
    <sheet name="Outcomes based on Launch date" sheetId="7" r:id="rId7"/>
    <sheet name="Edinburgh Research" sheetId="8" r:id="rId8"/>
  </sheets>
  <definedNames>
    <definedName name="_xlnm._FilterDatabase" localSheetId="2" hidden="1">Kickstarter!$A$1:$T$4115</definedName>
  </definedNames>
  <calcPr calcId="191029" concurrentCalc="0"/>
  <pivotCaches>
    <pivotCache cacheId="6" r:id="rId9"/>
    <pivotCache cacheId="7" r:id="rId10"/>
    <pivotCache cacheId="8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B3" i="14"/>
  <c r="C3" i="14"/>
  <c r="D3" i="14"/>
  <c r="E3" i="14"/>
  <c r="F3" i="14"/>
  <c r="B4" i="14"/>
  <c r="C4" i="14"/>
  <c r="D4" i="14"/>
  <c r="E4" i="14"/>
  <c r="F4" i="14"/>
  <c r="B5" i="14"/>
  <c r="C5" i="14"/>
  <c r="D5" i="14"/>
  <c r="E5" i="14"/>
  <c r="F5" i="14"/>
  <c r="B6" i="14"/>
  <c r="C6" i="14"/>
  <c r="D6" i="14"/>
  <c r="E6" i="14"/>
  <c r="F6" i="14"/>
  <c r="B7" i="14"/>
  <c r="C7" i="14"/>
  <c r="D7" i="14"/>
  <c r="E7" i="14"/>
  <c r="F7" i="14"/>
  <c r="B8" i="14"/>
  <c r="C8" i="14"/>
  <c r="D8" i="14"/>
  <c r="E8" i="14"/>
  <c r="F8" i="14"/>
  <c r="B9" i="14"/>
  <c r="C9" i="14"/>
  <c r="D9" i="14"/>
  <c r="E9" i="14"/>
  <c r="F9" i="14"/>
  <c r="B10" i="14"/>
  <c r="C10" i="14"/>
  <c r="D10" i="14"/>
  <c r="E10" i="14"/>
  <c r="F10" i="14"/>
  <c r="B11" i="14"/>
  <c r="C11" i="14"/>
  <c r="D11" i="14"/>
  <c r="E11" i="14"/>
  <c r="F11" i="14"/>
  <c r="B12" i="14"/>
  <c r="C12" i="14"/>
  <c r="D12" i="14"/>
  <c r="E12" i="14"/>
  <c r="F12" i="14"/>
  <c r="B13" i="14"/>
  <c r="C13" i="14"/>
  <c r="D13" i="14"/>
  <c r="E13" i="14"/>
  <c r="F13" i="14"/>
  <c r="B2" i="14"/>
  <c r="C2" i="14"/>
  <c r="D2" i="14"/>
  <c r="E2" i="14"/>
  <c r="F2" i="14"/>
  <c r="C12" i="11"/>
  <c r="C13" i="11"/>
  <c r="C14" i="11"/>
  <c r="B12" i="11"/>
  <c r="B13" i="11"/>
  <c r="B14" i="11"/>
  <c r="C5" i="11"/>
  <c r="C6" i="11"/>
  <c r="C7" i="11"/>
  <c r="B5" i="11"/>
  <c r="B6" i="11"/>
  <c r="B7" i="11"/>
  <c r="C11" i="11"/>
  <c r="B11" i="11"/>
  <c r="C4" i="11"/>
  <c r="B4" i="11"/>
  <c r="C10" i="11"/>
  <c r="C9" i="11"/>
  <c r="B10" i="11"/>
  <c r="B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<sst xmlns="http://schemas.openxmlformats.org/spreadsheetml/2006/main" count="33048" uniqueCount="8416">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</sst>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to submit.xlsx]Theater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3F-6743-8277-353686B0B4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13F-6743-8277-353686B0B4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13F-6743-8277-353686B0B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4179759"/>
        <c:axId val="1814181407"/>
      </c:lineChart>
      <c:catAx>
        <c:axId val="181417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81407"/>
        <c:crosses val="autoZero"/>
        <c:auto val="1"/>
        <c:lblAlgn val="ctr"/>
        <c:lblOffset val="100"/>
        <c:noMultiLvlLbl val="0"/>
      </c:catAx>
      <c:valAx>
        <c:axId val="181418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7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14-1546-BBA7-513C9DD1332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14-1546-BBA7-513C9DD1332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14-1546-BBA7-513C9DD13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598448"/>
        <c:axId val="1539600096"/>
      </c:lineChart>
      <c:catAx>
        <c:axId val="153959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600096"/>
        <c:crosses val="autoZero"/>
        <c:auto val="1"/>
        <c:lblAlgn val="ctr"/>
        <c:lblOffset val="100"/>
        <c:noMultiLvlLbl val="0"/>
      </c:catAx>
      <c:valAx>
        <c:axId val="153960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5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to submit.xlsx]Category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0-1442-BEDC-1EDA6E8506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D0-1442-BEDC-1EDA6E8506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D0-1442-BEDC-1EDA6E8506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D0-1442-BEDC-1EDA6E85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5976272"/>
        <c:axId val="1903073200"/>
      </c:barChart>
      <c:catAx>
        <c:axId val="118597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073200"/>
        <c:crosses val="autoZero"/>
        <c:auto val="1"/>
        <c:lblAlgn val="ctr"/>
        <c:lblOffset val="100"/>
        <c:noMultiLvlLbl val="0"/>
      </c:catAx>
      <c:valAx>
        <c:axId val="19030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7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to submit.xlsx]Subcategory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35-B440-9417-EB133B3D09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935-B440-9417-EB133B3D09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935-B440-9417-EB133B3D0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1751247"/>
        <c:axId val="1201752927"/>
      </c:barChart>
      <c:catAx>
        <c:axId val="120175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52927"/>
        <c:crosses val="autoZero"/>
        <c:auto val="1"/>
        <c:lblAlgn val="ctr"/>
        <c:lblOffset val="100"/>
        <c:noMultiLvlLbl val="0"/>
      </c:catAx>
      <c:valAx>
        <c:axId val="120175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5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to submit.xlsx]Outcomes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687379702537184"/>
          <c:y val="2.5428331875182269E-2"/>
          <c:w val="0.72267825896762905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1-3949-A980-5C417CCEA8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681-3949-A980-5C417CCEA8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81-3949-A980-5C417CCEA89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681-3949-A980-5C417CCEA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809728"/>
        <c:axId val="2052811376"/>
      </c:lineChart>
      <c:catAx>
        <c:axId val="20528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11376"/>
        <c:crosses val="autoZero"/>
        <c:auto val="1"/>
        <c:lblAlgn val="ctr"/>
        <c:lblOffset val="100"/>
        <c:noMultiLvlLbl val="0"/>
      </c:catAx>
      <c:valAx>
        <c:axId val="205281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8709291338582617E-2"/>
          <c:y val="0.29427745001262601"/>
          <c:w val="0.10947225196850395"/>
          <c:h val="0.198980969215582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</xdr:row>
      <xdr:rowOff>25400</xdr:rowOff>
    </xdr:from>
    <xdr:to>
      <xdr:col>19</xdr:col>
      <xdr:colOff>660400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67068-5245-1B45-AB5B-FB407937A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0</xdr:row>
      <xdr:rowOff>50806</xdr:rowOff>
    </xdr:from>
    <xdr:to>
      <xdr:col>14</xdr:col>
      <xdr:colOff>133350</xdr:colOff>
      <xdr:row>14</xdr:row>
      <xdr:rowOff>127006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B8F43-D5D0-7442-8994-58ED24004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127000</xdr:rowOff>
    </xdr:from>
    <xdr:to>
      <xdr:col>10</xdr:col>
      <xdr:colOff>50800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32FC8-8D8E-8A4C-BBA1-C75120AAA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63500</xdr:rowOff>
    </xdr:from>
    <xdr:to>
      <xdr:col>16</xdr:col>
      <xdr:colOff>1701800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BC0F7-A402-AA4D-8020-6E83C4E72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0</xdr:row>
      <xdr:rowOff>165100</xdr:rowOff>
    </xdr:from>
    <xdr:to>
      <xdr:col>16</xdr:col>
      <xdr:colOff>1155700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67B91-E19D-564A-BBE8-D399EFA29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ASAR A MORALES" refreshedDate="44543.801884606481" createdVersion="7" refreshedVersion="7" minRefreshableVersion="3" recordCount="4114" xr:uid="{EBBFCD8B-7BAC-D844-87CF-1AFEC2CB568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ASAR A MORALES" refreshedDate="44543.898338888888" createdVersion="7" refreshedVersion="7" minRefreshableVersion="3" recordCount="4115" xr:uid="{D786548D-C638-1949-9A35-D99AA849187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ASAR A MORALES" refreshedDate="44543.938095949074" createdVersion="7" refreshedVersion="7" minRefreshableVersion="3" recordCount="4115" xr:uid="{8F865B85-BC56-8244-8904-ACB8C1C3CB0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ASAR A MORALES" refreshedDate="44551.959252777779" createdVersion="7" refreshedVersion="7" minRefreshableVersion="3" recordCount="4114" xr:uid="{2EFCBFB9-9FB0-804E-97FF-4AE183396ED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1C61F-DFBB-914F-9964-2362E9003DA3}" name="PivotTable7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174EE-443B-1C41-9E6E-FF91DE4C859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0AB50-0B2F-B548-822C-1188664D2C14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F8B38-B735-064E-AC07-1AE5B7EE5A6D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3A520-407E-F44D-84B0-FDFAF093FBE1}">
  <sheetPr codeName="Sheet10"/>
  <dimension ref="A1:E18"/>
  <sheetViews>
    <sheetView tabSelected="1"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3" width="4.1640625" bestFit="1" customWidth="1"/>
    <col min="14" max="14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8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8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8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8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8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8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8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8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8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8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8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8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0BC83-0F93-A040-8867-FDE3E6A5D17E}">
  <sheetPr codeName="Sheet11"/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9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8397</v>
      </c>
      <c r="C1" t="s">
        <v>8398</v>
      </c>
      <c r="D1" t="s">
        <v>8399</v>
      </c>
      <c r="E1" t="s">
        <v>8400</v>
      </c>
      <c r="F1" s="19" t="s">
        <v>8401</v>
      </c>
      <c r="G1" t="s">
        <v>8402</v>
      </c>
      <c r="H1" t="s">
        <v>8403</v>
      </c>
    </row>
    <row r="2" spans="1:8" x14ac:dyDescent="0.2">
      <c r="A2" t="s">
        <v>8404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8405</v>
      </c>
      <c r="B3">
        <f>COUNTIFS(Kickstarter!$F:$F,"successful",Kickstarter!$D:$D,"&gt;=1000",Kickstarter!$F:$F,"successful",Kickstarter!$D:$D,"&lt;= 4999",Kickstarter!$R:$R,"plays")</f>
        <v>388</v>
      </c>
      <c r="C3">
        <f>COUNTIFS(Kickstarter!$F:$F,"failed",Kickstarter!$D:$D,"&gt;=1000",Kickstarter!$F:$F,"failed",Kickstarter!$D:$D,"&lt;= 4999",Kickstarter!$R:$R,"plays")</f>
        <v>146</v>
      </c>
      <c r="D3">
        <f>COUNTIFS(Kickstarter!$F:$F,"canceled",Kickstarter!$D:$D,"&gt;=1000",Kickstarter!$F:$F,"canceled",Kickstarter!$D:$D,"&lt;= 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8406</v>
      </c>
      <c r="B4">
        <f>COUNTIFS(Kickstarter!$F:$F,"successful",Kickstarter!$D:$D,"&gt;=5000",Kickstarter!$F:$F,"successful",Kickstarter!$D:$D,"&lt;= 9999",Kickstarter!$R:$R,"plays")</f>
        <v>93</v>
      </c>
      <c r="C4">
        <f>COUNTIFS(Kickstarter!$F:$F,"failed",Kickstarter!$D:$D,"&gt;=5000",Kickstarter!$F:$F,"failed",Kickstarter!$D:$D,"&lt;= 9999",Kickstarter!$R:$R,"plays")</f>
        <v>76</v>
      </c>
      <c r="D4">
        <f>COUNTIFS(Kickstarter!$F:$F,"canceled",Kickstarter!$D:$D,"&gt;=5000",Kickstarter!$F:$F,"canceled",Kickstarter!$D:$D,"&lt;= 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8407</v>
      </c>
      <c r="B5">
        <f>COUNTIFS(Kickstarter!$F:$F,"successful",Kickstarter!$D:$D,"&gt;=10000",Kickstarter!$F:$F,"successful",Kickstarter!$D:$D,"&lt;= 14999",Kickstarter!$R:$R,"plays")</f>
        <v>39</v>
      </c>
      <c r="C5">
        <f>COUNTIFS(Kickstarter!$F:$F,"failed",Kickstarter!$D:$D,"&gt;=10000",Kickstarter!$F:$F,"failed",Kickstarter!$D:$D,"&lt;= 14999",Kickstarter!$R:$R,"plays")</f>
        <v>33</v>
      </c>
      <c r="D5">
        <f>COUNTIFS(Kickstarter!$F:$F,"canceled",Kickstarter!$D:$D,"&gt;=10000",Kickstarter!$F:$F,"canceled",Kickstarter!$D:$D,"&lt;= 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8408</v>
      </c>
      <c r="B6">
        <f>COUNTIFS(Kickstarter!$F:$F,"successful",Kickstarter!$D:$D,"&gt;=15000",Kickstarter!$F:$F,"successful",Kickstarter!$D:$D,"&lt;= 19999",Kickstarter!$R:$R,"plays")</f>
        <v>12</v>
      </c>
      <c r="C6">
        <f>COUNTIFS(Kickstarter!$F:$F,"failed",Kickstarter!$D:$D,"&gt;=15000",Kickstarter!$F:$F,"failed",Kickstarter!$D:$D,"&lt;= 19999",Kickstarter!$R:$R,"plays")</f>
        <v>12</v>
      </c>
      <c r="D6">
        <f>COUNTIFS(Kickstarter!$F:$F,"canceled",Kickstarter!$D:$D,"&gt;=15000",Kickstarter!$F:$F,"canceled",Kickstarter!$D:$D,"&lt;= 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8409</v>
      </c>
      <c r="B7">
        <f>COUNTIFS(Kickstarter!$F:$F,"successful",Kickstarter!$D:$D,"&gt;=20000",Kickstarter!$F:$F,"successful",Kickstarter!$D:$D,"&lt;= 24999",Kickstarter!$R:$R,"plays")</f>
        <v>9</v>
      </c>
      <c r="C7">
        <f>COUNTIFS(Kickstarter!$F:$F,"failed",Kickstarter!$D:$D,"&gt;=20000",Kickstarter!$F:$F,"failed",Kickstarter!$D:$D,"&lt;= 24999",Kickstarter!$R:$R,"plays")</f>
        <v>11</v>
      </c>
      <c r="D7">
        <f>COUNTIFS(Kickstarter!$F:$F,"canceled",Kickstarter!$D:$D,"&gt;=20000",Kickstarter!$F:$F,"canceled",Kickstarter!$D:$D,"&lt;= 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8410</v>
      </c>
      <c r="B8">
        <f>COUNTIFS(Kickstarter!$F:$F,"successful",Kickstarter!$D:$D,"&gt;=25000",Kickstarter!$F:$F,"successful",Kickstarter!$D:$D,"&lt;= 29999",Kickstarter!$R:$R,"plays")</f>
        <v>1</v>
      </c>
      <c r="C8">
        <f>COUNTIFS(Kickstarter!$F:$F,"failed",Kickstarter!$D:$D,"&gt;=25000",Kickstarter!$F:$F,"failed",Kickstarter!$D:$D,"&lt;= 29999",Kickstarter!$R:$R,"plays")</f>
        <v>4</v>
      </c>
      <c r="D8">
        <f>COUNTIFS(Kickstarter!$F:$F,"canceled",Kickstarter!$D:$D,"&gt;=25000",Kickstarter!$F:$F,"canceled",Kickstarter!$D:$D,"&lt;= 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8411</v>
      </c>
      <c r="B9">
        <f>COUNTIFS(Kickstarter!$F:$F,"successful",Kickstarter!$D:$D,"&gt;=30000",Kickstarter!$F:$F,"successful",Kickstarter!$D:$D,"&lt;= 34999",Kickstarter!$R:$R,"plays")</f>
        <v>3</v>
      </c>
      <c r="C9">
        <f>COUNTIFS(Kickstarter!$F:$F,"failed",Kickstarter!$D:$D,"&gt;=30000",Kickstarter!$F:$F,"failed",Kickstarter!$D:$D,"&lt;= 34999",Kickstarter!$R:$R,"plays")</f>
        <v>8</v>
      </c>
      <c r="D9">
        <f>COUNTIFS(Kickstarter!$F:$F,"canceled",Kickstarter!$D:$D,"&gt;=30000",Kickstarter!$F:$F,"canceled",Kickstarter!$D:$D,"&lt;= 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8412</v>
      </c>
      <c r="B10">
        <f>COUNTIFS(Kickstarter!$F:$F,"successful",Kickstarter!$D:$D,"&gt;=35000",Kickstarter!$F:$F,"successful",Kickstarter!$D:$D,"&lt;= 39999",Kickstarter!$R:$R,"plays")</f>
        <v>4</v>
      </c>
      <c r="C10">
        <f>COUNTIFS(Kickstarter!$F:$F,"failed",Kickstarter!$D:$D,"&gt;=35000",Kickstarter!$F:$F,"failed",Kickstarter!$D:$D,"&lt;= 39999",Kickstarter!$R:$R,"plays")</f>
        <v>2</v>
      </c>
      <c r="D10">
        <f>COUNTIFS(Kickstarter!$F:$F,"canceled",Kickstarter!$D:$D,"&gt;=35000",Kickstarter!$F:$F,"canceled",Kickstarter!$D:$D,"&lt;= 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8413</v>
      </c>
      <c r="B11">
        <f>COUNTIFS(Kickstarter!$F:$F,"successful",Kickstarter!$D:$D,"&gt;=40000",Kickstarter!$F:$F,"successful",Kickstarter!$D:$D,"&lt;= 44999",Kickstarter!$R:$R,"plays")</f>
        <v>2</v>
      </c>
      <c r="C11">
        <f>COUNTIFS(Kickstarter!$F:$F,"failed",Kickstarter!$D:$D,"&gt;=40000",Kickstarter!$F:$F,"failed",Kickstarter!$D:$D,"&lt;= 44999",Kickstarter!$R:$R,"plays")</f>
        <v>1</v>
      </c>
      <c r="D11">
        <f>COUNTIFS(Kickstarter!$F:$F,"canceled",Kickstarter!$D:$D,"&gt;=40000",Kickstarter!$F:$F,"canceled",Kickstarter!$D:$D,"&lt;= 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8414</v>
      </c>
      <c r="B12">
        <f>COUNTIFS(Kickstarter!$F:$F,"successful",Kickstarter!$D:$D,"&gt;=45000",Kickstarter!$F:$F,"successful",Kickstarter!$D:$D,"&lt;= 49999",Kickstarter!$R:$R,"plays")</f>
        <v>0</v>
      </c>
      <c r="C12">
        <f>COUNTIFS(Kickstarter!$F:$F,"failed",Kickstarter!$D:$D,"&gt;=45000",Kickstarter!$F:$F,"failed",Kickstarter!$D:$D,"&lt;= 49999",Kickstarter!$R:$R,"plays")</f>
        <v>1</v>
      </c>
      <c r="D12">
        <f>COUNTIFS(Kickstarter!$F:$F,"canceled",Kickstarter!$D:$D,"&gt;=45000",Kickstarter!$F:$F,"canceled",Kickstarter!$D:$D,"&lt;= 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8415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opLeftCell="L1" zoomScale="95" zoomScaleNormal="95" workbookViewId="0">
      <selection activeCell="F522" sqref="F52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" bestFit="1" customWidth="1"/>
    <col min="17" max="17" width="41.1640625" customWidth="1"/>
    <col min="19" max="19" width="20" style="15" bestFit="1" customWidth="1"/>
    <col min="20" max="20" width="19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ACB31-D9FF-EB47-961F-90F39FDC3E9C}">
  <sheetPr codeName="Sheet5"/>
  <dimension ref="A1:C14"/>
  <sheetViews>
    <sheetView workbookViewId="0">
      <selection activeCell="B9" sqref="B9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8384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8395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8389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8390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8391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8385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8386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8392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8393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E1EB3-F122-1549-B457-CAC3450120EE}">
  <sheetPr codeName="Sheet6"/>
  <dimension ref="A1:F6"/>
  <sheetViews>
    <sheetView workbookViewId="0">
      <selection activeCell="F21" sqref="F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  <col min="12" max="12" width="16.83203125" bestFit="1" customWidth="1"/>
    <col min="13" max="13" width="20.33203125" bestFit="1" customWidth="1"/>
    <col min="14" max="14" width="20" bestFit="1" customWidth="1"/>
    <col min="15" max="15" width="21" bestFit="1" customWidth="1"/>
    <col min="16" max="16" width="24.6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6ABFB-E951-4240-86A7-2B9F76C8482A}">
  <sheetPr codeName="Sheet7"/>
  <dimension ref="A1:E7"/>
  <sheetViews>
    <sheetView zoomScale="89" workbookViewId="0">
      <selection activeCell="D2" sqref="D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.16406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0" bestFit="1" customWidth="1"/>
    <col min="13" max="13" width="21.8320312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4.6640625" bestFit="1" customWidth="1"/>
    <col min="18" max="18" width="20" bestFit="1" customWidth="1"/>
    <col min="19" max="19" width="21.83203125" bestFit="1" customWidth="1"/>
    <col min="20" max="20" width="8.83203125" bestFit="1" customWidth="1"/>
    <col min="21" max="21" width="6.33203125" bestFit="1" customWidth="1"/>
    <col min="22" max="22" width="18.33203125" bestFit="1" customWidth="1"/>
    <col min="23" max="23" width="24.6640625" bestFit="1" customWidth="1"/>
    <col min="24" max="24" width="20" bestFit="1" customWidth="1"/>
    <col min="25" max="25" width="21.83203125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EEFD1-27FF-444E-966F-99F193DBA2F9}">
  <sheetPr codeName="Sheet8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0" bestFit="1" customWidth="1"/>
    <col min="13" max="13" width="31.3320312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4.6640625" bestFit="1" customWidth="1"/>
    <col min="18" max="18" width="20" bestFit="1" customWidth="1"/>
    <col min="19" max="19" width="31.33203125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8C72-EC74-9E45-9EB1-E75CD7A7AAF6}">
  <sheetPr codeName="Sheet9"/>
  <dimension ref="A1:D6"/>
  <sheetViews>
    <sheetView workbookViewId="0">
      <selection activeCell="C3" sqref="C3"/>
    </sheetView>
  </sheetViews>
  <sheetFormatPr baseColWidth="10" defaultRowHeight="15" x14ac:dyDescent="0.2"/>
  <cols>
    <col min="1" max="1" width="28.6640625" bestFit="1" customWidth="1"/>
    <col min="2" max="2" width="31.6640625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CEASAR A MORALES</cp:lastModifiedBy>
  <dcterms:created xsi:type="dcterms:W3CDTF">2017-04-20T15:17:24Z</dcterms:created>
  <dcterms:modified xsi:type="dcterms:W3CDTF">2021-12-26T18:11:50Z</dcterms:modified>
</cp:coreProperties>
</file>