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rsonalmicrosoftsoftware0-my.sharepoint.com/personal/jiaruicui99_personalmicrosoftsoftware_ucla_edu/Documents/I2BL/Liquid_Phase/100-plex/"/>
    </mc:Choice>
  </mc:AlternateContent>
  <xr:revisionPtr revIDLastSave="2515" documentId="8_{3ACC85FD-ED2E-F44F-B6E6-05ED58DB523E}" xr6:coauthVersionLast="47" xr6:coauthVersionMax="47" xr10:uidLastSave="{713F1E0B-B504-D946-BFA8-DE0B3F1969C8}"/>
  <bookViews>
    <workbookView xWindow="0" yWindow="760" windowWidth="30240" windowHeight="17640" activeTab="2" xr2:uid="{207EBDA5-4A2D-A54B-9734-28241F5244DA}"/>
  </bookViews>
  <sheets>
    <sheet name="BUN" sheetId="1" r:id="rId1"/>
    <sheet name="Calcium" sheetId="13" r:id="rId2"/>
    <sheet name="Bilirubin" sheetId="14" r:id="rId3"/>
    <sheet name="Chloride" sheetId="15" r:id="rId4"/>
    <sheet name="Albumin" sheetId="16" r:id="rId5"/>
    <sheet name="T4" sheetId="17" r:id="rId6"/>
    <sheet name="Cortisol" sheetId="18" r:id="rId7"/>
    <sheet name="NT-proBNP" sheetId="19" r:id="rId8"/>
    <sheet name="Testosterone" sheetId="20" r:id="rId9"/>
    <sheet name="LH" sheetId="21" r:id="rId10"/>
    <sheet name="Glucose original" sheetId="11" r:id="rId11"/>
    <sheet name="Glucose" sheetId="23" r:id="rId12"/>
    <sheet name="Vancomycin original" sheetId="12" r:id="rId13"/>
    <sheet name="Vancomycin" sheetId="2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24" l="1"/>
  <c r="F27" i="24"/>
  <c r="E26" i="24"/>
  <c r="F26" i="24"/>
  <c r="E25" i="24"/>
  <c r="F25" i="24"/>
  <c r="F24" i="24"/>
  <c r="E24" i="24"/>
  <c r="F22" i="24"/>
  <c r="F21" i="24"/>
  <c r="E22" i="24"/>
  <c r="E21" i="24"/>
  <c r="E3" i="24" s="1"/>
  <c r="AC5" i="12"/>
  <c r="AC7" i="12"/>
  <c r="AC8" i="12"/>
  <c r="AC9" i="12"/>
  <c r="AC10" i="12"/>
  <c r="AC4" i="12"/>
  <c r="AA4" i="12"/>
  <c r="AB10" i="12"/>
  <c r="AA10" i="12"/>
  <c r="AB9" i="12"/>
  <c r="AA9" i="12"/>
  <c r="AB8" i="12"/>
  <c r="AA8" i="12"/>
  <c r="AB7" i="12"/>
  <c r="AA7" i="12"/>
  <c r="AB5" i="12"/>
  <c r="AA5" i="12"/>
  <c r="AB4" i="12"/>
  <c r="K7" i="23"/>
  <c r="I14" i="23"/>
  <c r="H14" i="23"/>
  <c r="C23" i="23"/>
  <c r="C24" i="23"/>
  <c r="H26" i="11"/>
  <c r="I26" i="11"/>
  <c r="H27" i="11"/>
  <c r="I27" i="11"/>
  <c r="H28" i="11"/>
  <c r="I28" i="11"/>
  <c r="H29" i="11"/>
  <c r="I29" i="11"/>
  <c r="H30" i="11"/>
  <c r="I30" i="11"/>
  <c r="H31" i="11"/>
  <c r="I31" i="11"/>
  <c r="H32" i="11"/>
  <c r="I32" i="11"/>
  <c r="I25" i="11"/>
  <c r="H25" i="11"/>
  <c r="L15" i="11"/>
  <c r="M15" i="11"/>
  <c r="N15" i="11"/>
  <c r="L16" i="11"/>
  <c r="M16" i="11"/>
  <c r="N16" i="11"/>
  <c r="L17" i="11"/>
  <c r="M17" i="11"/>
  <c r="N17" i="11"/>
  <c r="L18" i="11"/>
  <c r="M18" i="11"/>
  <c r="N18" i="11"/>
  <c r="L19" i="11"/>
  <c r="M19" i="11"/>
  <c r="N19" i="11"/>
  <c r="L20" i="11"/>
  <c r="M20" i="11"/>
  <c r="N20" i="11"/>
  <c r="L21" i="11"/>
  <c r="M21" i="11"/>
  <c r="N21" i="11"/>
  <c r="N14" i="11"/>
  <c r="M14" i="11"/>
  <c r="L14" i="11"/>
  <c r="K7" i="21"/>
  <c r="P7" i="21" s="1"/>
  <c r="J7" i="21"/>
  <c r="O7" i="21" s="1"/>
  <c r="I7" i="21"/>
  <c r="N7" i="21" s="1"/>
  <c r="H7" i="21"/>
  <c r="M7" i="21" s="1"/>
  <c r="G7" i="21"/>
  <c r="L7" i="21" s="1"/>
  <c r="L6" i="21"/>
  <c r="K6" i="21"/>
  <c r="P6" i="21" s="1"/>
  <c r="J6" i="21"/>
  <c r="O6" i="21" s="1"/>
  <c r="I6" i="21"/>
  <c r="N6" i="21" s="1"/>
  <c r="H6" i="21"/>
  <c r="M6" i="21" s="1"/>
  <c r="G6" i="21"/>
  <c r="K5" i="21"/>
  <c r="P5" i="21" s="1"/>
  <c r="J5" i="21"/>
  <c r="O5" i="21" s="1"/>
  <c r="I5" i="21"/>
  <c r="N5" i="21" s="1"/>
  <c r="H5" i="21"/>
  <c r="M5" i="21" s="1"/>
  <c r="G5" i="21"/>
  <c r="L5" i="21" s="1"/>
  <c r="O4" i="21"/>
  <c r="N4" i="21"/>
  <c r="M4" i="21"/>
  <c r="K4" i="21"/>
  <c r="P4" i="21" s="1"/>
  <c r="J4" i="21"/>
  <c r="I4" i="21"/>
  <c r="H4" i="21"/>
  <c r="G4" i="21"/>
  <c r="L4" i="21" s="1"/>
  <c r="R4" i="21" s="1"/>
  <c r="O3" i="21"/>
  <c r="N3" i="21"/>
  <c r="M3" i="21"/>
  <c r="L3" i="21"/>
  <c r="K3" i="21"/>
  <c r="P3" i="21" s="1"/>
  <c r="J3" i="21"/>
  <c r="I3" i="21"/>
  <c r="H3" i="21"/>
  <c r="G3" i="21"/>
  <c r="K2" i="21"/>
  <c r="P2" i="21" s="1"/>
  <c r="J2" i="21"/>
  <c r="O2" i="21" s="1"/>
  <c r="I2" i="21"/>
  <c r="N2" i="21" s="1"/>
  <c r="H2" i="21"/>
  <c r="M2" i="21" s="1"/>
  <c r="G2" i="21"/>
  <c r="L2" i="21" s="1"/>
  <c r="K7" i="20"/>
  <c r="P7" i="20" s="1"/>
  <c r="J7" i="20"/>
  <c r="O7" i="20" s="1"/>
  <c r="I7" i="20"/>
  <c r="N7" i="20" s="1"/>
  <c r="H7" i="20"/>
  <c r="M7" i="20" s="1"/>
  <c r="G7" i="20"/>
  <c r="L7" i="20" s="1"/>
  <c r="L6" i="20"/>
  <c r="K6" i="20"/>
  <c r="P6" i="20" s="1"/>
  <c r="J6" i="20"/>
  <c r="O6" i="20" s="1"/>
  <c r="I6" i="20"/>
  <c r="N6" i="20" s="1"/>
  <c r="H6" i="20"/>
  <c r="M6" i="20" s="1"/>
  <c r="G6" i="20"/>
  <c r="K5" i="20"/>
  <c r="P5" i="20" s="1"/>
  <c r="J5" i="20"/>
  <c r="O5" i="20" s="1"/>
  <c r="I5" i="20"/>
  <c r="N5" i="20" s="1"/>
  <c r="H5" i="20"/>
  <c r="M5" i="20" s="1"/>
  <c r="G5" i="20"/>
  <c r="L5" i="20" s="1"/>
  <c r="O4" i="20"/>
  <c r="N4" i="20"/>
  <c r="M4" i="20"/>
  <c r="K4" i="20"/>
  <c r="P4" i="20" s="1"/>
  <c r="J4" i="20"/>
  <c r="I4" i="20"/>
  <c r="H4" i="20"/>
  <c r="G4" i="20"/>
  <c r="L4" i="20" s="1"/>
  <c r="O3" i="20"/>
  <c r="N3" i="20"/>
  <c r="M3" i="20"/>
  <c r="L3" i="20"/>
  <c r="K3" i="20"/>
  <c r="P3" i="20" s="1"/>
  <c r="J3" i="20"/>
  <c r="I3" i="20"/>
  <c r="H3" i="20"/>
  <c r="G3" i="20"/>
  <c r="K2" i="20"/>
  <c r="P2" i="20" s="1"/>
  <c r="J2" i="20"/>
  <c r="O2" i="20" s="1"/>
  <c r="I2" i="20"/>
  <c r="N2" i="20" s="1"/>
  <c r="H2" i="20"/>
  <c r="M2" i="20" s="1"/>
  <c r="G2" i="20"/>
  <c r="L2" i="20" s="1"/>
  <c r="N5" i="19"/>
  <c r="O5" i="19"/>
  <c r="P5" i="19"/>
  <c r="N6" i="19"/>
  <c r="O6" i="19"/>
  <c r="P6" i="19"/>
  <c r="N7" i="19"/>
  <c r="O7" i="19"/>
  <c r="P7" i="19"/>
  <c r="P4" i="19"/>
  <c r="O4" i="19"/>
  <c r="N2" i="19"/>
  <c r="M2" i="19"/>
  <c r="L2" i="19"/>
  <c r="P2" i="19"/>
  <c r="O2" i="19"/>
  <c r="L3" i="18"/>
  <c r="M3" i="18"/>
  <c r="N3" i="18"/>
  <c r="O3" i="18"/>
  <c r="P3" i="18"/>
  <c r="L4" i="18"/>
  <c r="M4" i="18"/>
  <c r="N4" i="18"/>
  <c r="O4" i="18"/>
  <c r="P4" i="18"/>
  <c r="L5" i="18"/>
  <c r="M5" i="18"/>
  <c r="N5" i="18"/>
  <c r="O5" i="18"/>
  <c r="P5" i="18"/>
  <c r="L6" i="18"/>
  <c r="M6" i="18"/>
  <c r="N6" i="18"/>
  <c r="O6" i="18"/>
  <c r="P6" i="18"/>
  <c r="L7" i="18"/>
  <c r="M7" i="18"/>
  <c r="N7" i="18"/>
  <c r="O7" i="18"/>
  <c r="P7" i="18"/>
  <c r="M2" i="18"/>
  <c r="N2" i="18"/>
  <c r="O2" i="18"/>
  <c r="P2" i="18"/>
  <c r="L7" i="19"/>
  <c r="R2" i="14"/>
  <c r="L3" i="19"/>
  <c r="M3" i="19"/>
  <c r="N3" i="19"/>
  <c r="O3" i="19"/>
  <c r="P3" i="19"/>
  <c r="L4" i="19"/>
  <c r="M4" i="19"/>
  <c r="N4" i="19"/>
  <c r="L5" i="19"/>
  <c r="M5" i="19"/>
  <c r="L6" i="19"/>
  <c r="M6" i="19"/>
  <c r="M7" i="19"/>
  <c r="K7" i="19"/>
  <c r="J7" i="19"/>
  <c r="I7" i="19"/>
  <c r="H7" i="19"/>
  <c r="G7" i="19"/>
  <c r="K6" i="19"/>
  <c r="J6" i="19"/>
  <c r="I6" i="19"/>
  <c r="H6" i="19"/>
  <c r="G6" i="19"/>
  <c r="K5" i="19"/>
  <c r="J5" i="19"/>
  <c r="I5" i="19"/>
  <c r="H5" i="19"/>
  <c r="G5" i="19"/>
  <c r="K4" i="19"/>
  <c r="J4" i="19"/>
  <c r="I4" i="19"/>
  <c r="H4" i="19"/>
  <c r="G4" i="19"/>
  <c r="K3" i="19"/>
  <c r="J3" i="19"/>
  <c r="I3" i="19"/>
  <c r="H3" i="19"/>
  <c r="G3" i="19"/>
  <c r="K2" i="19"/>
  <c r="J2" i="19"/>
  <c r="I2" i="19"/>
  <c r="H2" i="19"/>
  <c r="G2" i="19"/>
  <c r="L2" i="18"/>
  <c r="K7" i="18"/>
  <c r="J7" i="18"/>
  <c r="I7" i="18"/>
  <c r="H7" i="18"/>
  <c r="G7" i="18"/>
  <c r="K6" i="18"/>
  <c r="J6" i="18"/>
  <c r="I6" i="18"/>
  <c r="H6" i="18"/>
  <c r="G6" i="18"/>
  <c r="K5" i="18"/>
  <c r="J5" i="18"/>
  <c r="I5" i="18"/>
  <c r="H5" i="18"/>
  <c r="G5" i="18"/>
  <c r="K4" i="18"/>
  <c r="J4" i="18"/>
  <c r="I4" i="18"/>
  <c r="H4" i="18"/>
  <c r="G4" i="18"/>
  <c r="K3" i="18"/>
  <c r="J3" i="18"/>
  <c r="I3" i="18"/>
  <c r="H3" i="18"/>
  <c r="G3" i="18"/>
  <c r="K2" i="18"/>
  <c r="J2" i="18"/>
  <c r="I2" i="18"/>
  <c r="H2" i="18"/>
  <c r="G2" i="18"/>
  <c r="L3" i="17"/>
  <c r="M3" i="17"/>
  <c r="N3" i="17"/>
  <c r="O3" i="17"/>
  <c r="P3" i="17"/>
  <c r="L4" i="17"/>
  <c r="M4" i="17"/>
  <c r="N4" i="17"/>
  <c r="O4" i="17"/>
  <c r="P4" i="17"/>
  <c r="L5" i="17"/>
  <c r="M5" i="17"/>
  <c r="N5" i="17"/>
  <c r="O5" i="17"/>
  <c r="P5" i="17"/>
  <c r="L6" i="17"/>
  <c r="M6" i="17"/>
  <c r="N6" i="17"/>
  <c r="O6" i="17"/>
  <c r="P6" i="17"/>
  <c r="L7" i="17"/>
  <c r="M7" i="17"/>
  <c r="N7" i="17"/>
  <c r="O7" i="17"/>
  <c r="P7" i="17"/>
  <c r="M2" i="17"/>
  <c r="N2" i="17"/>
  <c r="O2" i="17"/>
  <c r="P2" i="17"/>
  <c r="L2" i="17"/>
  <c r="K7" i="17"/>
  <c r="J7" i="17"/>
  <c r="I7" i="17"/>
  <c r="H7" i="17"/>
  <c r="G7" i="17"/>
  <c r="K6" i="17"/>
  <c r="J6" i="17"/>
  <c r="I6" i="17"/>
  <c r="H6" i="17"/>
  <c r="G6" i="17"/>
  <c r="K5" i="17"/>
  <c r="J5" i="17"/>
  <c r="I5" i="17"/>
  <c r="H5" i="17"/>
  <c r="G5" i="17"/>
  <c r="K4" i="17"/>
  <c r="J4" i="17"/>
  <c r="I4" i="17"/>
  <c r="H4" i="17"/>
  <c r="G4" i="17"/>
  <c r="K3" i="17"/>
  <c r="J3" i="17"/>
  <c r="I3" i="17"/>
  <c r="H3" i="17"/>
  <c r="G3" i="17"/>
  <c r="K2" i="17"/>
  <c r="J2" i="17"/>
  <c r="I2" i="17"/>
  <c r="H2" i="17"/>
  <c r="G2" i="17"/>
  <c r="L3" i="16"/>
  <c r="M3" i="16"/>
  <c r="N3" i="16"/>
  <c r="O3" i="16"/>
  <c r="P3" i="16"/>
  <c r="L4" i="16"/>
  <c r="M4" i="16"/>
  <c r="N4" i="16"/>
  <c r="O4" i="16"/>
  <c r="P4" i="16"/>
  <c r="L5" i="16"/>
  <c r="M5" i="16"/>
  <c r="N5" i="16"/>
  <c r="O5" i="16"/>
  <c r="P5" i="16"/>
  <c r="L6" i="16"/>
  <c r="M6" i="16"/>
  <c r="N6" i="16"/>
  <c r="O6" i="16"/>
  <c r="P6" i="16"/>
  <c r="L7" i="16"/>
  <c r="M7" i="16"/>
  <c r="N7" i="16"/>
  <c r="O7" i="16"/>
  <c r="P7" i="16"/>
  <c r="L8" i="16"/>
  <c r="M8" i="16"/>
  <c r="N8" i="16"/>
  <c r="O8" i="16"/>
  <c r="P8" i="16"/>
  <c r="L9" i="16"/>
  <c r="M9" i="16"/>
  <c r="N9" i="16"/>
  <c r="O9" i="16"/>
  <c r="P9" i="16"/>
  <c r="L10" i="16"/>
  <c r="M10" i="16"/>
  <c r="N10" i="16"/>
  <c r="O10" i="16"/>
  <c r="P10" i="16"/>
  <c r="L11" i="16"/>
  <c r="M11" i="16"/>
  <c r="N11" i="16"/>
  <c r="O11" i="16"/>
  <c r="P11" i="16"/>
  <c r="L12" i="16"/>
  <c r="M12" i="16"/>
  <c r="N12" i="16"/>
  <c r="O12" i="16"/>
  <c r="P12" i="16"/>
  <c r="L13" i="16"/>
  <c r="M13" i="16"/>
  <c r="N13" i="16"/>
  <c r="O13" i="16"/>
  <c r="P13" i="16"/>
  <c r="M2" i="16"/>
  <c r="N2" i="16"/>
  <c r="O2" i="16"/>
  <c r="P2" i="16"/>
  <c r="L2" i="16"/>
  <c r="L2" i="14"/>
  <c r="K13" i="16"/>
  <c r="J13" i="16"/>
  <c r="I13" i="16"/>
  <c r="H13" i="16"/>
  <c r="G13" i="16"/>
  <c r="K12" i="16"/>
  <c r="J12" i="16"/>
  <c r="I12" i="16"/>
  <c r="H12" i="16"/>
  <c r="G12" i="16"/>
  <c r="K11" i="16"/>
  <c r="J11" i="16"/>
  <c r="I11" i="16"/>
  <c r="H11" i="16"/>
  <c r="G11" i="16"/>
  <c r="K10" i="16"/>
  <c r="J10" i="16"/>
  <c r="I10" i="16"/>
  <c r="H10" i="16"/>
  <c r="G10" i="16"/>
  <c r="K9" i="16"/>
  <c r="J9" i="16"/>
  <c r="I9" i="16"/>
  <c r="H9" i="16"/>
  <c r="G9" i="16"/>
  <c r="K8" i="16"/>
  <c r="J8" i="16"/>
  <c r="I8" i="16"/>
  <c r="H8" i="16"/>
  <c r="G8" i="16"/>
  <c r="K7" i="16"/>
  <c r="J7" i="16"/>
  <c r="I7" i="16"/>
  <c r="H7" i="16"/>
  <c r="G7" i="16"/>
  <c r="K6" i="16"/>
  <c r="J6" i="16"/>
  <c r="I6" i="16"/>
  <c r="H6" i="16"/>
  <c r="G6" i="16"/>
  <c r="K5" i="16"/>
  <c r="J5" i="16"/>
  <c r="I5" i="16"/>
  <c r="H5" i="16"/>
  <c r="G5" i="16"/>
  <c r="K4" i="16"/>
  <c r="J4" i="16"/>
  <c r="I4" i="16"/>
  <c r="H4" i="16"/>
  <c r="G4" i="16"/>
  <c r="K3" i="16"/>
  <c r="J3" i="16"/>
  <c r="I3" i="16"/>
  <c r="H3" i="16"/>
  <c r="G3" i="16"/>
  <c r="K2" i="16"/>
  <c r="J2" i="16"/>
  <c r="I2" i="16"/>
  <c r="H2" i="16"/>
  <c r="G2" i="16"/>
  <c r="L3" i="15"/>
  <c r="M3" i="15"/>
  <c r="N3" i="15"/>
  <c r="O3" i="15"/>
  <c r="P3" i="15"/>
  <c r="L4" i="15"/>
  <c r="M4" i="15"/>
  <c r="N4" i="15"/>
  <c r="O4" i="15"/>
  <c r="P4" i="15"/>
  <c r="L5" i="15"/>
  <c r="M5" i="15"/>
  <c r="N5" i="15"/>
  <c r="O5" i="15"/>
  <c r="P5" i="15"/>
  <c r="L6" i="15"/>
  <c r="M6" i="15"/>
  <c r="N6" i="15"/>
  <c r="O6" i="15"/>
  <c r="P6" i="15"/>
  <c r="L7" i="15"/>
  <c r="M7" i="15"/>
  <c r="N7" i="15"/>
  <c r="O7" i="15"/>
  <c r="P7" i="15"/>
  <c r="L8" i="15"/>
  <c r="M8" i="15"/>
  <c r="N8" i="15"/>
  <c r="O8" i="15"/>
  <c r="P8" i="15"/>
  <c r="L9" i="15"/>
  <c r="M9" i="15"/>
  <c r="N9" i="15"/>
  <c r="O9" i="15"/>
  <c r="P9" i="15"/>
  <c r="L10" i="15"/>
  <c r="M10" i="15"/>
  <c r="N10" i="15"/>
  <c r="O10" i="15"/>
  <c r="P10" i="15"/>
  <c r="L11" i="15"/>
  <c r="M11" i="15"/>
  <c r="N11" i="15"/>
  <c r="O11" i="15"/>
  <c r="P11" i="15"/>
  <c r="L12" i="15"/>
  <c r="M12" i="15"/>
  <c r="N12" i="15"/>
  <c r="O12" i="15"/>
  <c r="P12" i="15"/>
  <c r="L13" i="15"/>
  <c r="M13" i="15"/>
  <c r="N13" i="15"/>
  <c r="O13" i="15"/>
  <c r="P13" i="15"/>
  <c r="M2" i="15"/>
  <c r="N2" i="15"/>
  <c r="O2" i="15"/>
  <c r="P2" i="15"/>
  <c r="L2" i="15"/>
  <c r="K13" i="15"/>
  <c r="J13" i="15"/>
  <c r="I13" i="15"/>
  <c r="H13" i="15"/>
  <c r="G13" i="15"/>
  <c r="K12" i="15"/>
  <c r="J12" i="15"/>
  <c r="I12" i="15"/>
  <c r="H12" i="15"/>
  <c r="G12" i="15"/>
  <c r="K11" i="15"/>
  <c r="J11" i="15"/>
  <c r="I11" i="15"/>
  <c r="H11" i="15"/>
  <c r="G11" i="15"/>
  <c r="K10" i="15"/>
  <c r="J10" i="15"/>
  <c r="I10" i="15"/>
  <c r="H10" i="15"/>
  <c r="G10" i="15"/>
  <c r="R10" i="15" s="1"/>
  <c r="K9" i="15"/>
  <c r="J9" i="15"/>
  <c r="I9" i="15"/>
  <c r="H9" i="15"/>
  <c r="G9" i="15"/>
  <c r="K8" i="15"/>
  <c r="J8" i="15"/>
  <c r="I8" i="15"/>
  <c r="H8" i="15"/>
  <c r="G8" i="15"/>
  <c r="K7" i="15"/>
  <c r="J7" i="15"/>
  <c r="I7" i="15"/>
  <c r="H7" i="15"/>
  <c r="G7" i="15"/>
  <c r="K6" i="15"/>
  <c r="J6" i="15"/>
  <c r="I6" i="15"/>
  <c r="H6" i="15"/>
  <c r="G6" i="15"/>
  <c r="K5" i="15"/>
  <c r="J5" i="15"/>
  <c r="I5" i="15"/>
  <c r="H5" i="15"/>
  <c r="G5" i="15"/>
  <c r="K4" i="15"/>
  <c r="J4" i="15"/>
  <c r="I4" i="15"/>
  <c r="H4" i="15"/>
  <c r="G4" i="15"/>
  <c r="K3" i="15"/>
  <c r="J3" i="15"/>
  <c r="I3" i="15"/>
  <c r="H3" i="15"/>
  <c r="G3" i="15"/>
  <c r="K2" i="15"/>
  <c r="J2" i="15"/>
  <c r="I2" i="15"/>
  <c r="H2" i="15"/>
  <c r="G2" i="15"/>
  <c r="L3" i="14"/>
  <c r="M3" i="14"/>
  <c r="N3" i="14"/>
  <c r="O3" i="14"/>
  <c r="P3" i="14"/>
  <c r="L4" i="14"/>
  <c r="M4" i="14"/>
  <c r="N4" i="14"/>
  <c r="O4" i="14"/>
  <c r="P4" i="14"/>
  <c r="L5" i="14"/>
  <c r="M5" i="14"/>
  <c r="N5" i="14"/>
  <c r="O5" i="14"/>
  <c r="P5" i="14"/>
  <c r="L6" i="14"/>
  <c r="M6" i="14"/>
  <c r="N6" i="14"/>
  <c r="O6" i="14"/>
  <c r="P6" i="14"/>
  <c r="L7" i="14"/>
  <c r="M7" i="14"/>
  <c r="N7" i="14"/>
  <c r="O7" i="14"/>
  <c r="P7" i="14"/>
  <c r="L8" i="14"/>
  <c r="M8" i="14"/>
  <c r="N8" i="14"/>
  <c r="O8" i="14"/>
  <c r="P8" i="14"/>
  <c r="L9" i="14"/>
  <c r="M9" i="14"/>
  <c r="N9" i="14"/>
  <c r="O9" i="14"/>
  <c r="P9" i="14"/>
  <c r="L10" i="14"/>
  <c r="M10" i="14"/>
  <c r="N10" i="14"/>
  <c r="O10" i="14"/>
  <c r="P10" i="14"/>
  <c r="L11" i="14"/>
  <c r="M11" i="14"/>
  <c r="N11" i="14"/>
  <c r="O11" i="14"/>
  <c r="P11" i="14"/>
  <c r="L12" i="14"/>
  <c r="M12" i="14"/>
  <c r="N12" i="14"/>
  <c r="O12" i="14"/>
  <c r="P12" i="14"/>
  <c r="L13" i="14"/>
  <c r="M13" i="14"/>
  <c r="N13" i="14"/>
  <c r="O13" i="14"/>
  <c r="P13" i="14"/>
  <c r="M2" i="14"/>
  <c r="N2" i="14"/>
  <c r="O2" i="14"/>
  <c r="P2" i="14"/>
  <c r="K13" i="14"/>
  <c r="J13" i="14"/>
  <c r="I13" i="14"/>
  <c r="H13" i="14"/>
  <c r="G13" i="14"/>
  <c r="K12" i="14"/>
  <c r="J12" i="14"/>
  <c r="I12" i="14"/>
  <c r="H12" i="14"/>
  <c r="G12" i="14"/>
  <c r="K11" i="14"/>
  <c r="J11" i="14"/>
  <c r="I11" i="14"/>
  <c r="H11" i="14"/>
  <c r="G11" i="14"/>
  <c r="K10" i="14"/>
  <c r="J10" i="14"/>
  <c r="I10" i="14"/>
  <c r="H10" i="14"/>
  <c r="G10" i="14"/>
  <c r="K9" i="14"/>
  <c r="J9" i="14"/>
  <c r="I9" i="14"/>
  <c r="H9" i="14"/>
  <c r="G9" i="14"/>
  <c r="K8" i="14"/>
  <c r="J8" i="14"/>
  <c r="I8" i="14"/>
  <c r="H8" i="14"/>
  <c r="G8" i="14"/>
  <c r="K7" i="14"/>
  <c r="J7" i="14"/>
  <c r="I7" i="14"/>
  <c r="H7" i="14"/>
  <c r="G7" i="14"/>
  <c r="K6" i="14"/>
  <c r="J6" i="14"/>
  <c r="I6" i="14"/>
  <c r="H6" i="14"/>
  <c r="G6" i="14"/>
  <c r="K5" i="14"/>
  <c r="J5" i="14"/>
  <c r="I5" i="14"/>
  <c r="H5" i="14"/>
  <c r="G5" i="14"/>
  <c r="K4" i="14"/>
  <c r="J4" i="14"/>
  <c r="I4" i="14"/>
  <c r="H4" i="14"/>
  <c r="G4" i="14"/>
  <c r="K3" i="14"/>
  <c r="J3" i="14"/>
  <c r="I3" i="14"/>
  <c r="H3" i="14"/>
  <c r="G3" i="14"/>
  <c r="K2" i="14"/>
  <c r="J2" i="14"/>
  <c r="I2" i="14"/>
  <c r="H2" i="14"/>
  <c r="G2" i="14"/>
  <c r="U2" i="13"/>
  <c r="U2" i="1"/>
  <c r="P5" i="13"/>
  <c r="N4" i="13"/>
  <c r="K13" i="13"/>
  <c r="P13" i="13" s="1"/>
  <c r="J13" i="13"/>
  <c r="O13" i="13" s="1"/>
  <c r="I13" i="13"/>
  <c r="N13" i="13" s="1"/>
  <c r="H13" i="13"/>
  <c r="M13" i="13" s="1"/>
  <c r="G13" i="13"/>
  <c r="L13" i="13" s="1"/>
  <c r="L12" i="13"/>
  <c r="K12" i="13"/>
  <c r="P12" i="13" s="1"/>
  <c r="J12" i="13"/>
  <c r="O12" i="13" s="1"/>
  <c r="I12" i="13"/>
  <c r="N12" i="13" s="1"/>
  <c r="H12" i="13"/>
  <c r="M12" i="13" s="1"/>
  <c r="G12" i="13"/>
  <c r="K11" i="13"/>
  <c r="P11" i="13" s="1"/>
  <c r="J11" i="13"/>
  <c r="O11" i="13" s="1"/>
  <c r="I11" i="13"/>
  <c r="N11" i="13" s="1"/>
  <c r="H11" i="13"/>
  <c r="M11" i="13" s="1"/>
  <c r="G11" i="13"/>
  <c r="L11" i="13" s="1"/>
  <c r="O10" i="13"/>
  <c r="N10" i="13"/>
  <c r="M10" i="13"/>
  <c r="K10" i="13"/>
  <c r="P10" i="13" s="1"/>
  <c r="J10" i="13"/>
  <c r="I10" i="13"/>
  <c r="H10" i="13"/>
  <c r="G10" i="13"/>
  <c r="L10" i="13" s="1"/>
  <c r="O9" i="13"/>
  <c r="N9" i="13"/>
  <c r="M9" i="13"/>
  <c r="L9" i="13"/>
  <c r="K9" i="13"/>
  <c r="P9" i="13" s="1"/>
  <c r="J9" i="13"/>
  <c r="I9" i="13"/>
  <c r="H9" i="13"/>
  <c r="G9" i="13"/>
  <c r="K8" i="13"/>
  <c r="P8" i="13" s="1"/>
  <c r="J8" i="13"/>
  <c r="O8" i="13" s="1"/>
  <c r="I8" i="13"/>
  <c r="N8" i="13" s="1"/>
  <c r="H8" i="13"/>
  <c r="M8" i="13" s="1"/>
  <c r="G8" i="13"/>
  <c r="L8" i="13" s="1"/>
  <c r="K7" i="13"/>
  <c r="P7" i="13" s="1"/>
  <c r="J7" i="13"/>
  <c r="O7" i="13" s="1"/>
  <c r="I7" i="13"/>
  <c r="N7" i="13" s="1"/>
  <c r="H7" i="13"/>
  <c r="M7" i="13" s="1"/>
  <c r="G7" i="13"/>
  <c r="L7" i="13" s="1"/>
  <c r="O6" i="13"/>
  <c r="K6" i="13"/>
  <c r="P6" i="13" s="1"/>
  <c r="J6" i="13"/>
  <c r="I6" i="13"/>
  <c r="N6" i="13" s="1"/>
  <c r="H6" i="13"/>
  <c r="M6" i="13" s="1"/>
  <c r="G6" i="13"/>
  <c r="L6" i="13" s="1"/>
  <c r="K5" i="13"/>
  <c r="J5" i="13"/>
  <c r="O5" i="13" s="1"/>
  <c r="I5" i="13"/>
  <c r="N5" i="13" s="1"/>
  <c r="H5" i="13"/>
  <c r="M5" i="13" s="1"/>
  <c r="G5" i="13"/>
  <c r="L5" i="13" s="1"/>
  <c r="K4" i="13"/>
  <c r="P4" i="13" s="1"/>
  <c r="J4" i="13"/>
  <c r="O4" i="13" s="1"/>
  <c r="I4" i="13"/>
  <c r="H4" i="13"/>
  <c r="M4" i="13" s="1"/>
  <c r="G4" i="13"/>
  <c r="L4" i="13" s="1"/>
  <c r="K3" i="13"/>
  <c r="P3" i="13" s="1"/>
  <c r="J3" i="13"/>
  <c r="O3" i="13" s="1"/>
  <c r="I3" i="13"/>
  <c r="N3" i="13" s="1"/>
  <c r="H3" i="13"/>
  <c r="M3" i="13" s="1"/>
  <c r="G3" i="13"/>
  <c r="L3" i="13" s="1"/>
  <c r="L2" i="13"/>
  <c r="K2" i="13"/>
  <c r="P2" i="13" s="1"/>
  <c r="J2" i="13"/>
  <c r="O2" i="13" s="1"/>
  <c r="I2" i="13"/>
  <c r="N2" i="13" s="1"/>
  <c r="H2" i="13"/>
  <c r="M2" i="13" s="1"/>
  <c r="G2" i="13"/>
  <c r="R2" i="1"/>
  <c r="E6" i="24" l="1"/>
  <c r="E4" i="24"/>
  <c r="G9" i="24"/>
  <c r="F9" i="24"/>
  <c r="F8" i="24"/>
  <c r="E8" i="24"/>
  <c r="F7" i="24"/>
  <c r="E7" i="24"/>
  <c r="F6" i="24"/>
  <c r="I6" i="24" s="1"/>
  <c r="G4" i="24"/>
  <c r="H4" i="24" s="1"/>
  <c r="K4" i="24" s="1"/>
  <c r="F3" i="24"/>
  <c r="H3" i="24" s="1"/>
  <c r="K3" i="24" s="1"/>
  <c r="H6" i="24"/>
  <c r="K6" i="24" s="1"/>
  <c r="O4" i="23"/>
  <c r="O5" i="23"/>
  <c r="R3" i="21"/>
  <c r="R2" i="21"/>
  <c r="Q2" i="21"/>
  <c r="T2" i="21" s="1"/>
  <c r="Q6" i="21"/>
  <c r="T6" i="21" s="1"/>
  <c r="R5" i="21"/>
  <c r="Q7" i="21"/>
  <c r="T7" i="21" s="1"/>
  <c r="R6" i="21"/>
  <c r="Q3" i="21"/>
  <c r="T3" i="21" s="1"/>
  <c r="Q4" i="21"/>
  <c r="T4" i="21" s="1"/>
  <c r="Q5" i="21"/>
  <c r="T5" i="21" s="1"/>
  <c r="R7" i="21"/>
  <c r="R3" i="20"/>
  <c r="R2" i="20"/>
  <c r="Q2" i="20"/>
  <c r="T2" i="20" s="1"/>
  <c r="R5" i="20"/>
  <c r="R6" i="20"/>
  <c r="Q4" i="20"/>
  <c r="T4" i="20" s="1"/>
  <c r="Q7" i="20"/>
  <c r="T7" i="20" s="1"/>
  <c r="R4" i="20"/>
  <c r="Q3" i="20"/>
  <c r="T3" i="20" s="1"/>
  <c r="R7" i="20"/>
  <c r="Q5" i="20"/>
  <c r="T5" i="20" s="1"/>
  <c r="Q6" i="20"/>
  <c r="T6" i="20" s="1"/>
  <c r="Q2" i="19"/>
  <c r="T2" i="19" s="1"/>
  <c r="R6" i="19"/>
  <c r="R3" i="19"/>
  <c r="R4" i="19"/>
  <c r="R5" i="19"/>
  <c r="Q7" i="19"/>
  <c r="T7" i="19" s="1"/>
  <c r="R2" i="19"/>
  <c r="Q3" i="19"/>
  <c r="T3" i="19" s="1"/>
  <c r="R7" i="19"/>
  <c r="Q4" i="19"/>
  <c r="T4" i="19" s="1"/>
  <c r="Q5" i="19"/>
  <c r="T5" i="19" s="1"/>
  <c r="Q6" i="19"/>
  <c r="T6" i="19" s="1"/>
  <c r="R3" i="18"/>
  <c r="Q2" i="18"/>
  <c r="T2" i="18" s="1"/>
  <c r="R2" i="18"/>
  <c r="R5" i="18"/>
  <c r="R6" i="18"/>
  <c r="R4" i="18"/>
  <c r="R7" i="18"/>
  <c r="Q3" i="18"/>
  <c r="T3" i="18" s="1"/>
  <c r="Q4" i="18"/>
  <c r="T4" i="18" s="1"/>
  <c r="Q5" i="18"/>
  <c r="T5" i="18" s="1"/>
  <c r="Q6" i="18"/>
  <c r="T6" i="18" s="1"/>
  <c r="Q7" i="18"/>
  <c r="T7" i="18" s="1"/>
  <c r="R5" i="17"/>
  <c r="Q5" i="17"/>
  <c r="T5" i="17" s="1"/>
  <c r="Q7" i="17"/>
  <c r="T7" i="17" s="1"/>
  <c r="R7" i="17"/>
  <c r="Q3" i="17"/>
  <c r="T3" i="17" s="1"/>
  <c r="R3" i="17"/>
  <c r="Q2" i="17"/>
  <c r="T2" i="17" s="1"/>
  <c r="Q6" i="17"/>
  <c r="T6" i="17" s="1"/>
  <c r="R6" i="17"/>
  <c r="R4" i="17"/>
  <c r="Q4" i="17"/>
  <c r="T4" i="17" s="1"/>
  <c r="R2" i="17"/>
  <c r="Q9" i="16"/>
  <c r="T9" i="16" s="1"/>
  <c r="R7" i="16"/>
  <c r="Q7" i="16"/>
  <c r="T7" i="16" s="1"/>
  <c r="R11" i="16"/>
  <c r="Q5" i="16"/>
  <c r="T5" i="16" s="1"/>
  <c r="R5" i="16"/>
  <c r="R2" i="16"/>
  <c r="Q4" i="16"/>
  <c r="T4" i="16" s="1"/>
  <c r="R4" i="16"/>
  <c r="Q3" i="16"/>
  <c r="T3" i="16" s="1"/>
  <c r="R3" i="16"/>
  <c r="Q12" i="16"/>
  <c r="T12" i="16" s="1"/>
  <c r="R6" i="16"/>
  <c r="Q6" i="16"/>
  <c r="T6" i="16" s="1"/>
  <c r="R8" i="16"/>
  <c r="Q8" i="16"/>
  <c r="T8" i="16" s="1"/>
  <c r="Q10" i="16"/>
  <c r="T10" i="16" s="1"/>
  <c r="R13" i="16"/>
  <c r="R9" i="16"/>
  <c r="R10" i="16"/>
  <c r="Q11" i="16"/>
  <c r="T11" i="16" s="1"/>
  <c r="Q2" i="16"/>
  <c r="T2" i="16" s="1"/>
  <c r="R12" i="16"/>
  <c r="Q13" i="16"/>
  <c r="T13" i="16" s="1"/>
  <c r="R9" i="15"/>
  <c r="R2" i="15"/>
  <c r="R12" i="15"/>
  <c r="R6" i="15"/>
  <c r="Q6" i="15"/>
  <c r="T6" i="15" s="1"/>
  <c r="R11" i="15"/>
  <c r="R5" i="15"/>
  <c r="Q5" i="15"/>
  <c r="T5" i="15" s="1"/>
  <c r="R4" i="15"/>
  <c r="Q4" i="15"/>
  <c r="T4" i="15" s="1"/>
  <c r="Q3" i="15"/>
  <c r="T3" i="15" s="1"/>
  <c r="R3" i="15"/>
  <c r="Q7" i="15"/>
  <c r="T7" i="15" s="1"/>
  <c r="R7" i="15"/>
  <c r="R8" i="15"/>
  <c r="Q8" i="15"/>
  <c r="T8" i="15" s="1"/>
  <c r="Q13" i="15"/>
  <c r="T13" i="15" s="1"/>
  <c r="Q9" i="15"/>
  <c r="T9" i="15" s="1"/>
  <c r="R13" i="15"/>
  <c r="Q10" i="15"/>
  <c r="T10" i="15" s="1"/>
  <c r="Q11" i="15"/>
  <c r="T11" i="15" s="1"/>
  <c r="Q12" i="15"/>
  <c r="T12" i="15" s="1"/>
  <c r="Q2" i="15"/>
  <c r="T2" i="15" s="1"/>
  <c r="R9" i="14"/>
  <c r="Q13" i="14"/>
  <c r="T13" i="14" s="1"/>
  <c r="Q3" i="14"/>
  <c r="T3" i="14" s="1"/>
  <c r="R3" i="14"/>
  <c r="R12" i="14"/>
  <c r="R6" i="14"/>
  <c r="Q6" i="14"/>
  <c r="T6" i="14" s="1"/>
  <c r="R4" i="14"/>
  <c r="Q4" i="14"/>
  <c r="T4" i="14" s="1"/>
  <c r="R11" i="14"/>
  <c r="R5" i="14"/>
  <c r="Q5" i="14"/>
  <c r="T5" i="14" s="1"/>
  <c r="Q7" i="14"/>
  <c r="T7" i="14" s="1"/>
  <c r="R7" i="14"/>
  <c r="R8" i="14"/>
  <c r="Q8" i="14"/>
  <c r="T8" i="14" s="1"/>
  <c r="R10" i="14"/>
  <c r="R13" i="14"/>
  <c r="Q9" i="14"/>
  <c r="T9" i="14" s="1"/>
  <c r="Q10" i="14"/>
  <c r="T10" i="14" s="1"/>
  <c r="Q11" i="14"/>
  <c r="T11" i="14" s="1"/>
  <c r="Q12" i="14"/>
  <c r="T12" i="14" s="1"/>
  <c r="Q2" i="14"/>
  <c r="T2" i="14" s="1"/>
  <c r="R9" i="13"/>
  <c r="R12" i="13"/>
  <c r="R2" i="13"/>
  <c r="Q4" i="13"/>
  <c r="T4" i="13" s="1"/>
  <c r="R4" i="13"/>
  <c r="Q5" i="13"/>
  <c r="T5" i="13" s="1"/>
  <c r="R5" i="13"/>
  <c r="R11" i="13"/>
  <c r="R7" i="13"/>
  <c r="Q7" i="13"/>
  <c r="T7" i="13" s="1"/>
  <c r="Q3" i="13"/>
  <c r="T3" i="13" s="1"/>
  <c r="R3" i="13"/>
  <c r="Q6" i="13"/>
  <c r="T6" i="13" s="1"/>
  <c r="R6" i="13"/>
  <c r="R8" i="13"/>
  <c r="Q8" i="13"/>
  <c r="T8" i="13" s="1"/>
  <c r="R10" i="13"/>
  <c r="Q13" i="13"/>
  <c r="T13" i="13" s="1"/>
  <c r="Q9" i="13"/>
  <c r="T9" i="13" s="1"/>
  <c r="Q12" i="13"/>
  <c r="T12" i="13" s="1"/>
  <c r="R13" i="13"/>
  <c r="Q10" i="13"/>
  <c r="T10" i="13" s="1"/>
  <c r="Q11" i="13"/>
  <c r="T11" i="13" s="1"/>
  <c r="Q2" i="13"/>
  <c r="T2" i="13" s="1"/>
  <c r="I8" i="24" l="1"/>
  <c r="H8" i="24"/>
  <c r="K8" i="24" s="1"/>
  <c r="H9" i="24"/>
  <c r="K9" i="24" s="1"/>
  <c r="I9" i="24"/>
  <c r="I4" i="24"/>
  <c r="I3" i="24"/>
  <c r="G3" i="23"/>
  <c r="E5" i="23"/>
  <c r="G6" i="23"/>
  <c r="F2" i="23"/>
  <c r="G5" i="23"/>
  <c r="E4" i="23"/>
  <c r="F3" i="23"/>
  <c r="F4" i="23"/>
  <c r="E6" i="23"/>
  <c r="E2" i="23"/>
  <c r="U2" i="21"/>
  <c r="U2" i="20"/>
  <c r="U2" i="19"/>
  <c r="U2" i="18"/>
  <c r="U2" i="17"/>
  <c r="U2" i="16"/>
  <c r="U2" i="15"/>
  <c r="U2" i="14"/>
  <c r="K2" i="1"/>
  <c r="P2" i="1" s="1"/>
  <c r="G2" i="1"/>
  <c r="L2" i="1" s="1"/>
  <c r="L2" i="24" l="1"/>
  <c r="H2" i="23"/>
  <c r="K2" i="23" s="1"/>
  <c r="H3" i="23"/>
  <c r="K3" i="23" s="1"/>
  <c r="I3" i="23"/>
  <c r="I4" i="23"/>
  <c r="H4" i="23"/>
  <c r="K4" i="23" s="1"/>
  <c r="I5" i="23"/>
  <c r="H5" i="23"/>
  <c r="K5" i="23" s="1"/>
  <c r="I2" i="23"/>
  <c r="I6" i="23"/>
  <c r="H6" i="23"/>
  <c r="K6" i="23" s="1"/>
  <c r="G3" i="1"/>
  <c r="L3" i="1" s="1"/>
  <c r="H3" i="1"/>
  <c r="M3" i="1" s="1"/>
  <c r="I3" i="1"/>
  <c r="N3" i="1" s="1"/>
  <c r="J3" i="1"/>
  <c r="O3" i="1" s="1"/>
  <c r="K3" i="1"/>
  <c r="P3" i="1" s="1"/>
  <c r="G4" i="1"/>
  <c r="L4" i="1" s="1"/>
  <c r="H4" i="1"/>
  <c r="M4" i="1" s="1"/>
  <c r="I4" i="1"/>
  <c r="N4" i="1" s="1"/>
  <c r="J4" i="1"/>
  <c r="O4" i="1" s="1"/>
  <c r="K4" i="1"/>
  <c r="P4" i="1" s="1"/>
  <c r="G5" i="1"/>
  <c r="L5" i="1" s="1"/>
  <c r="H5" i="1"/>
  <c r="M5" i="1" s="1"/>
  <c r="I5" i="1"/>
  <c r="N5" i="1" s="1"/>
  <c r="J5" i="1"/>
  <c r="O5" i="1" s="1"/>
  <c r="K5" i="1"/>
  <c r="P5" i="1" s="1"/>
  <c r="G6" i="1"/>
  <c r="L6" i="1" s="1"/>
  <c r="H6" i="1"/>
  <c r="M6" i="1" s="1"/>
  <c r="I6" i="1"/>
  <c r="N6" i="1" s="1"/>
  <c r="J6" i="1"/>
  <c r="O6" i="1" s="1"/>
  <c r="K6" i="1"/>
  <c r="P6" i="1" s="1"/>
  <c r="G7" i="1"/>
  <c r="L7" i="1" s="1"/>
  <c r="H7" i="1"/>
  <c r="M7" i="1" s="1"/>
  <c r="I7" i="1"/>
  <c r="N7" i="1" s="1"/>
  <c r="J7" i="1"/>
  <c r="O7" i="1" s="1"/>
  <c r="K7" i="1"/>
  <c r="P7" i="1" s="1"/>
  <c r="G8" i="1"/>
  <c r="L8" i="1" s="1"/>
  <c r="H8" i="1"/>
  <c r="M8" i="1" s="1"/>
  <c r="I8" i="1"/>
  <c r="N8" i="1" s="1"/>
  <c r="J8" i="1"/>
  <c r="O8" i="1" s="1"/>
  <c r="K8" i="1"/>
  <c r="P8" i="1" s="1"/>
  <c r="G9" i="1"/>
  <c r="L9" i="1" s="1"/>
  <c r="H9" i="1"/>
  <c r="M9" i="1" s="1"/>
  <c r="I9" i="1"/>
  <c r="N9" i="1" s="1"/>
  <c r="J9" i="1"/>
  <c r="O9" i="1" s="1"/>
  <c r="K9" i="1"/>
  <c r="P9" i="1" s="1"/>
  <c r="G10" i="1"/>
  <c r="L10" i="1" s="1"/>
  <c r="H10" i="1"/>
  <c r="M10" i="1" s="1"/>
  <c r="I10" i="1"/>
  <c r="N10" i="1" s="1"/>
  <c r="J10" i="1"/>
  <c r="O10" i="1" s="1"/>
  <c r="K10" i="1"/>
  <c r="P10" i="1" s="1"/>
  <c r="G11" i="1"/>
  <c r="L11" i="1" s="1"/>
  <c r="H11" i="1"/>
  <c r="M11" i="1" s="1"/>
  <c r="I11" i="1"/>
  <c r="N11" i="1" s="1"/>
  <c r="J11" i="1"/>
  <c r="O11" i="1" s="1"/>
  <c r="K11" i="1"/>
  <c r="P11" i="1" s="1"/>
  <c r="G12" i="1"/>
  <c r="L12" i="1" s="1"/>
  <c r="H12" i="1"/>
  <c r="M12" i="1" s="1"/>
  <c r="I12" i="1"/>
  <c r="N12" i="1" s="1"/>
  <c r="J12" i="1"/>
  <c r="O12" i="1" s="1"/>
  <c r="K12" i="1"/>
  <c r="P12" i="1" s="1"/>
  <c r="G13" i="1"/>
  <c r="L13" i="1" s="1"/>
  <c r="H13" i="1"/>
  <c r="M13" i="1" s="1"/>
  <c r="I13" i="1"/>
  <c r="N13" i="1" s="1"/>
  <c r="J13" i="1"/>
  <c r="O13" i="1" s="1"/>
  <c r="K13" i="1"/>
  <c r="P13" i="1" s="1"/>
  <c r="H2" i="1"/>
  <c r="M2" i="1" s="1"/>
  <c r="I2" i="1"/>
  <c r="N2" i="1" s="1"/>
  <c r="J2" i="1"/>
  <c r="O2" i="1" s="1"/>
  <c r="L2" i="23" l="1"/>
  <c r="Q7" i="1"/>
  <c r="T7" i="1" s="1"/>
  <c r="R7" i="1"/>
  <c r="Q11" i="1"/>
  <c r="T11" i="1" s="1"/>
  <c r="R11" i="1"/>
  <c r="Q13" i="1"/>
  <c r="T13" i="1" s="1"/>
  <c r="R13" i="1"/>
  <c r="R3" i="1"/>
  <c r="Q3" i="1"/>
  <c r="T3" i="1" s="1"/>
  <c r="Q12" i="1"/>
  <c r="T12" i="1" s="1"/>
  <c r="R12" i="1"/>
  <c r="Q2" i="1"/>
  <c r="T2" i="1" s="1"/>
  <c r="Q9" i="1"/>
  <c r="T9" i="1" s="1"/>
  <c r="R9" i="1"/>
  <c r="R4" i="1"/>
  <c r="Q4" i="1"/>
  <c r="T4" i="1" s="1"/>
  <c r="R6" i="1"/>
  <c r="Q6" i="1"/>
  <c r="T6" i="1" s="1"/>
  <c r="R8" i="1"/>
  <c r="Q8" i="1"/>
  <c r="T8" i="1" s="1"/>
  <c r="Q10" i="1"/>
  <c r="T10" i="1" s="1"/>
  <c r="R10" i="1"/>
  <c r="Q5" i="1"/>
  <c r="T5" i="1" s="1"/>
  <c r="R5" i="1"/>
  <c r="H9" i="11" l="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H2" i="11"/>
  <c r="G2" i="11"/>
</calcChain>
</file>

<file path=xl/sharedStrings.xml><?xml version="1.0" encoding="utf-8"?>
<sst xmlns="http://schemas.openxmlformats.org/spreadsheetml/2006/main" count="420" uniqueCount="114">
  <si>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</si>
  <si>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</si>
  <si>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</si>
  <si>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</si>
  <si>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</si>
  <si>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</si>
  <si>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</si>
  <si>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</si>
  <si>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</si>
  <si>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</si>
  <si>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</si>
  <si>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</si>
  <si>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Readout</t>
  </si>
  <si>
    <t>Average</t>
  </si>
  <si>
    <t>S.E.</t>
  </si>
  <si>
    <t>Concentration</t>
  </si>
  <si>
    <t>b</t>
  </si>
  <si>
    <t>k</t>
  </si>
  <si>
    <t>val(x)</t>
  </si>
  <si>
    <t>D+(A-D)/(1+(x/C)^B), R^2 = 0.9919</t>
  </si>
  <si>
    <t>A</t>
  </si>
  <si>
    <t>B</t>
  </si>
  <si>
    <t>C</t>
  </si>
  <si>
    <t>D</t>
  </si>
  <si>
    <t xml:space="preserve">     cf(x) = D+(A-D)/(1+(x/C)^B)</t>
  </si>
  <si>
    <t xml:space="preserve">     Coefficients (with 95% confidence bounds):</t>
  </si>
  <si>
    <t>D+(A-D)/(1+(x/C)^B), R^2 = 0.9966</t>
  </si>
  <si>
    <t>D+(A-D)/(1+(x/C)^B), R^2 = 0.9968</t>
  </si>
  <si>
    <t>D+(A-D)/(1+(x/C)^B), R^2 = 0.9985</t>
  </si>
  <si>
    <t>Calibration Readout</t>
  </si>
  <si>
    <t>0mM</t>
  </si>
  <si>
    <t>3mM</t>
  </si>
  <si>
    <t>6mM</t>
  </si>
  <si>
    <t>LN Readout</t>
  </si>
  <si>
    <t>S.E. Concentration (mg/dL)</t>
  </si>
  <si>
    <t>Input concentration (mg/dL)</t>
  </si>
  <si>
    <t>Absolute difference</t>
  </si>
  <si>
    <t>Relative mean absolute difference</t>
  </si>
  <si>
    <t>Average concentration (mg/dL)</t>
  </si>
  <si>
    <t>Average concentration (mM)</t>
  </si>
  <si>
    <t>S.E. Concentration (mM)</t>
  </si>
  <si>
    <t>Input concentration (mM)</t>
  </si>
  <si>
    <t>Average concentration (ng/mL)</t>
  </si>
  <si>
    <t>S.E. Concentration (ng/mL)</t>
  </si>
  <si>
    <t>Input concentration (ng/mL)</t>
  </si>
  <si>
    <t>Average concentration (pg/mL)</t>
  </si>
  <si>
    <t>S.E. Concentration (pg/mL)</t>
  </si>
  <si>
    <t>Input concentration (pg/mL)</t>
  </si>
  <si>
    <t>Average concentration (IU/L)</t>
  </si>
  <si>
    <t>S.E. Concentration (IU/L)</t>
  </si>
  <si>
    <t>Input concentration (IU/L)</t>
  </si>
  <si>
    <t>5mM</t>
  </si>
  <si>
    <t>2-point Calibration</t>
  </si>
  <si>
    <t>0mM average</t>
  </si>
  <si>
    <t>5mM average</t>
  </si>
  <si>
    <t>Trial</t>
  </si>
  <si>
    <t>Sensor #1 (A)</t>
  </si>
  <si>
    <t>Sensor #2 (A)</t>
  </si>
  <si>
    <t>Sensor #3 (A)</t>
  </si>
  <si>
    <t>Sensor #4 (A)</t>
  </si>
  <si>
    <t>Sensor #5 (A)</t>
  </si>
  <si>
    <t>Sensor #6 (A)</t>
  </si>
  <si>
    <t>Sensor #7 (A)</t>
  </si>
  <si>
    <t>Sensor #8 (A)</t>
  </si>
  <si>
    <t>overall, for the S trials, sensors 7 &amp; 8 were pretty bad, and sensor 6 wasn't very consistent</t>
  </si>
  <si>
    <t>B1</t>
  </si>
  <si>
    <t>bad</t>
  </si>
  <si>
    <t>sensors 2, 3 and 5 were the most consistent</t>
  </si>
  <si>
    <t>B2</t>
  </si>
  <si>
    <t>B3</t>
  </si>
  <si>
    <t>B4</t>
  </si>
  <si>
    <t>B5</t>
  </si>
  <si>
    <t>C0_1</t>
  </si>
  <si>
    <t>C0_2</t>
  </si>
  <si>
    <t>C0_3</t>
  </si>
  <si>
    <t>C1_1</t>
  </si>
  <si>
    <t>C1_2</t>
  </si>
  <si>
    <t>C1_3</t>
  </si>
  <si>
    <t>C2_1</t>
  </si>
  <si>
    <t>C2_2</t>
  </si>
  <si>
    <t>C2_3</t>
  </si>
  <si>
    <t>C2_4</t>
  </si>
  <si>
    <t>S2_1</t>
  </si>
  <si>
    <t>this trial was pretty bad, not a lot of good peaks (mostly manual results)</t>
  </si>
  <si>
    <t>S2_2</t>
  </si>
  <si>
    <t>this trial as well</t>
  </si>
  <si>
    <t>S2_3</t>
  </si>
  <si>
    <t>S3_1</t>
  </si>
  <si>
    <t>S3_2</t>
  </si>
  <si>
    <t>S3_3</t>
  </si>
  <si>
    <t>S5_1</t>
  </si>
  <si>
    <t>S5_2</t>
  </si>
  <si>
    <t>S5_3</t>
  </si>
  <si>
    <t>S6_1</t>
  </si>
  <si>
    <t>S6_2</t>
  </si>
  <si>
    <t>S6_3</t>
  </si>
  <si>
    <t>S7_1</t>
  </si>
  <si>
    <t>S7_2</t>
  </si>
  <si>
    <t>S7_3</t>
  </si>
  <si>
    <t>S7_4</t>
  </si>
  <si>
    <t>S8_1</t>
  </si>
  <si>
    <t>S8_2</t>
  </si>
  <si>
    <t>S8_3</t>
  </si>
  <si>
    <t>10mM</t>
  </si>
  <si>
    <t>12mM</t>
  </si>
  <si>
    <t>Slope</t>
  </si>
  <si>
    <t>Intercept</t>
  </si>
  <si>
    <t>Calibration (uM)</t>
  </si>
  <si>
    <t xml:space="preserve"> </t>
  </si>
  <si>
    <t>Input concentration (uM)</t>
  </si>
  <si>
    <t>S.E. Concentration (uM)</t>
  </si>
  <si>
    <t>Average concentration (uM)</t>
  </si>
  <si>
    <t>10uM</t>
  </si>
  <si>
    <t>20uM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</si>
</sst>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11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 applyAlignment="1">
      <alignment horizontal="center"/>
    </xf>
    <xf numFmtId="165" fontId="0" fillId="0" borderId="0" xfId="1" applyNumberFormat="1" applyFont="1"/>
    <xf numFmtId="0" fontId="0" fillId="6" borderId="0" xfId="0" applyFill="1"/>
    <xf numFmtId="0" fontId="4" fillId="3" borderId="0" xfId="0" applyFont="1" applyFill="1"/>
    <xf numFmtId="10" fontId="4" fillId="3" borderId="0" xfId="1" applyNumberFormat="1" applyFont="1" applyFill="1"/>
    <xf numFmtId="0" fontId="0" fillId="2" borderId="0" xfId="0" applyFill="1"/>
    <xf numFmtId="11" fontId="0" fillId="2" borderId="0" xfId="0" applyNumberFormat="1" applyFill="1"/>
    <xf numFmtId="0" fontId="0" fillId="7" borderId="0" xfId="0" applyFill="1"/>
    <xf numFmtId="11" fontId="0" fillId="7" borderId="0" xfId="0" applyNumberFormat="1" applyFill="1"/>
    <xf numFmtId="0" fontId="5" fillId="0" borderId="0" xfId="0" applyFont="1" applyAlignment="1">
      <alignment horizontal="center"/>
    </xf>
    <xf numFmtId="0" fontId="5" fillId="0" borderId="0" xfId="0" applyFont="1"/>
    <xf numFmtId="11" fontId="5" fillId="0" borderId="0" xfId="0" applyNumberFormat="1" applyFont="1" applyAlignment="1">
      <alignment horizontal="center"/>
    </xf>
    <xf numFmtId="0" fontId="0" fillId="8" borderId="0" xfId="0" applyFill="1"/>
    <xf numFmtId="11" fontId="0" fillId="8" borderId="0" xfId="0" applyNumberFormat="1" applyFill="1"/>
    <xf numFmtId="1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9" borderId="0" xfId="0" applyFill="1"/>
    <xf numFmtId="164" fontId="0" fillId="9" borderId="0" xfId="0" applyNumberFormat="1" applyFill="1"/>
    <xf numFmtId="0" fontId="0" fillId="0" borderId="0" xfId="0" quotePrefix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100-plex BUN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BUN!$R$2:$R$13</c:f>
                <c:numCache>
                  <c:formatCode>General</c:formatCode>
                  <c:ptCount val="12"/>
                  <c:pt idx="0">
                    <c:v>0.80062628950951431</c:v>
                  </c:pt>
                  <c:pt idx="1">
                    <c:v>0.55523969949216501</c:v>
                  </c:pt>
                  <c:pt idx="2">
                    <c:v>0.65286305545218515</c:v>
                  </c:pt>
                  <c:pt idx="3">
                    <c:v>0.30519632733090346</c:v>
                  </c:pt>
                  <c:pt idx="4">
                    <c:v>0.43915768344072753</c:v>
                  </c:pt>
                  <c:pt idx="5">
                    <c:v>0.28318659330473739</c:v>
                  </c:pt>
                  <c:pt idx="6">
                    <c:v>0.72097195382253387</c:v>
                  </c:pt>
                  <c:pt idx="7">
                    <c:v>0.30570100253723237</c:v>
                  </c:pt>
                  <c:pt idx="8">
                    <c:v>0.30143690038245841</c:v>
                  </c:pt>
                  <c:pt idx="9">
                    <c:v>0.25940845770743992</c:v>
                  </c:pt>
                  <c:pt idx="10">
                    <c:v>0.6774997451098218</c:v>
                  </c:pt>
                  <c:pt idx="11">
                    <c:v>0.68448255865655461</c:v>
                  </c:pt>
                </c:numCache>
              </c:numRef>
            </c:plus>
            <c:minus>
              <c:numRef>
                <c:f>BUN!$R$2:$R$13</c:f>
                <c:numCache>
                  <c:formatCode>General</c:formatCode>
                  <c:ptCount val="12"/>
                  <c:pt idx="0">
                    <c:v>0.80062628950951431</c:v>
                  </c:pt>
                  <c:pt idx="1">
                    <c:v>0.55523969949216501</c:v>
                  </c:pt>
                  <c:pt idx="2">
                    <c:v>0.65286305545218515</c:v>
                  </c:pt>
                  <c:pt idx="3">
                    <c:v>0.30519632733090346</c:v>
                  </c:pt>
                  <c:pt idx="4">
                    <c:v>0.43915768344072753</c:v>
                  </c:pt>
                  <c:pt idx="5">
                    <c:v>0.28318659330473739</c:v>
                  </c:pt>
                  <c:pt idx="6">
                    <c:v>0.72097195382253387</c:v>
                  </c:pt>
                  <c:pt idx="7">
                    <c:v>0.30570100253723237</c:v>
                  </c:pt>
                  <c:pt idx="8">
                    <c:v>0.30143690038245841</c:v>
                  </c:pt>
                  <c:pt idx="9">
                    <c:v>0.25940845770743992</c:v>
                  </c:pt>
                  <c:pt idx="10">
                    <c:v>0.6774997451098218</c:v>
                  </c:pt>
                  <c:pt idx="11">
                    <c:v>0.68448255865655461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BUN!$A$2:$A$13</c:f>
              <c:strCache>
                <c:ptCount val="12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#10</c:v>
                </c:pt>
                <c:pt idx="10">
                  <c:v>#11</c:v>
                </c:pt>
                <c:pt idx="11">
                  <c:v>#12</c:v>
                </c:pt>
              </c:strCache>
            </c:strRef>
          </c:cat>
          <c:val>
            <c:numRef>
              <c:f>BUN!$Q$2:$Q$13</c:f>
              <c:numCache>
                <c:formatCode>0.000</c:formatCode>
                <c:ptCount val="12"/>
                <c:pt idx="0">
                  <c:v>9.9219666563498308</c:v>
                </c:pt>
                <c:pt idx="1">
                  <c:v>10.369066872828418</c:v>
                </c:pt>
                <c:pt idx="2">
                  <c:v>10.2129113838024</c:v>
                </c:pt>
                <c:pt idx="3">
                  <c:v>9.784381416336192</c:v>
                </c:pt>
                <c:pt idx="4">
                  <c:v>10.701634227625814</c:v>
                </c:pt>
                <c:pt idx="5">
                  <c:v>10.943064323045331</c:v>
                </c:pt>
                <c:pt idx="6">
                  <c:v>10.507384671948422</c:v>
                </c:pt>
                <c:pt idx="7">
                  <c:v>10.109770546140776</c:v>
                </c:pt>
                <c:pt idx="8">
                  <c:v>10.231519623904409</c:v>
                </c:pt>
                <c:pt idx="9">
                  <c:v>10.551839363527753</c:v>
                </c:pt>
                <c:pt idx="10">
                  <c:v>9.9469860210245855</c:v>
                </c:pt>
                <c:pt idx="11">
                  <c:v>10.44389301563657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D-B64C-A1C3-6F52AA5F7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238576"/>
        <c:axId val="327240288"/>
      </c:barChart>
      <c:catAx>
        <c:axId val="32723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</a:t>
                </a:r>
                <a:r>
                  <a:rPr lang="en-US" sz="1800" baseline="0"/>
                  <a:t> BUN assays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0288"/>
        <c:crosses val="autoZero"/>
        <c:auto val="1"/>
        <c:lblAlgn val="ctr"/>
        <c:lblOffset val="100"/>
        <c:noMultiLvlLbl val="0"/>
      </c:catAx>
      <c:valAx>
        <c:axId val="327240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Concentartion</a:t>
                </a:r>
                <a:r>
                  <a:rPr lang="en-US" sz="1800" baseline="0"/>
                  <a:t> (mg/dL)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100-plex LH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LH!$R$2:$R$13</c:f>
                <c:numCache>
                  <c:formatCode>General</c:formatCode>
                  <c:ptCount val="12"/>
                  <c:pt idx="0">
                    <c:v>0.85853316688311709</c:v>
                  </c:pt>
                  <c:pt idx="1">
                    <c:v>1.3277008048481276</c:v>
                  </c:pt>
                  <c:pt idx="2">
                    <c:v>0.85000222861419517</c:v>
                  </c:pt>
                  <c:pt idx="3">
                    <c:v>3.0812057380548636</c:v>
                  </c:pt>
                  <c:pt idx="4">
                    <c:v>2.5758820149670729</c:v>
                  </c:pt>
                  <c:pt idx="5">
                    <c:v>0.81969976148362889</c:v>
                  </c:pt>
                </c:numCache>
              </c:numRef>
            </c:plus>
            <c:minus>
              <c:numRef>
                <c:f>LH!$R$2:$R$13</c:f>
                <c:numCache>
                  <c:formatCode>General</c:formatCode>
                  <c:ptCount val="12"/>
                  <c:pt idx="0">
                    <c:v>0.85853316688311709</c:v>
                  </c:pt>
                  <c:pt idx="1">
                    <c:v>1.3277008048481276</c:v>
                  </c:pt>
                  <c:pt idx="2">
                    <c:v>0.85000222861419517</c:v>
                  </c:pt>
                  <c:pt idx="3">
                    <c:v>3.0812057380548636</c:v>
                  </c:pt>
                  <c:pt idx="4">
                    <c:v>2.5758820149670729</c:v>
                  </c:pt>
                  <c:pt idx="5">
                    <c:v>0.81969976148362889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LH!$A$2:$A$7</c:f>
              <c:strCache>
                <c:ptCount val="6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</c:strCache>
            </c:strRef>
          </c:cat>
          <c:val>
            <c:numRef>
              <c:f>LH!$Q$2:$Q$7</c:f>
              <c:numCache>
                <c:formatCode>0.000</c:formatCode>
                <c:ptCount val="6"/>
                <c:pt idx="0">
                  <c:v>19.742584292103935</c:v>
                </c:pt>
                <c:pt idx="1">
                  <c:v>21.034107916394671</c:v>
                </c:pt>
                <c:pt idx="2">
                  <c:v>20.90072608546896</c:v>
                </c:pt>
                <c:pt idx="3">
                  <c:v>21.092330322871817</c:v>
                </c:pt>
                <c:pt idx="4">
                  <c:v>20.754831139621832</c:v>
                </c:pt>
                <c:pt idx="5">
                  <c:v>21.655481399058964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D-AF49-B2ED-81C2C9524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238576"/>
        <c:axId val="327240288"/>
      </c:barChart>
      <c:catAx>
        <c:axId val="32723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</a:t>
                </a:r>
                <a:r>
                  <a:rPr lang="en-US" sz="1800" baseline="0"/>
                  <a:t> LH assays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0288"/>
        <c:crosses val="autoZero"/>
        <c:auto val="1"/>
        <c:lblAlgn val="ctr"/>
        <c:lblOffset val="100"/>
        <c:noMultiLvlLbl val="0"/>
      </c:catAx>
      <c:valAx>
        <c:axId val="327240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Concentartion</a:t>
                </a:r>
                <a:r>
                  <a:rPr lang="en-US" sz="1800" baseline="0"/>
                  <a:t> (IU/L)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100-plex Calcium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Glucose!$I$2:$I$13</c:f>
                <c:numCache>
                  <c:formatCode>General</c:formatCode>
                  <c:ptCount val="12"/>
                  <c:pt idx="0">
                    <c:v>0.7502108030355632</c:v>
                  </c:pt>
                  <c:pt idx="1">
                    <c:v>0.60554205313890208</c:v>
                  </c:pt>
                  <c:pt idx="2">
                    <c:v>0.7460774101813733</c:v>
                  </c:pt>
                  <c:pt idx="3">
                    <c:v>3.1000446406427962E-2</c:v>
                  </c:pt>
                  <c:pt idx="4">
                    <c:v>0.10333482135476045</c:v>
                  </c:pt>
                  <c:pt idx="11">
                    <c:v>0</c:v>
                  </c:pt>
                </c:numCache>
              </c:numRef>
            </c:plus>
            <c:minus>
              <c:numRef>
                <c:f>Glucose!$I$2:$I$13</c:f>
                <c:numCache>
                  <c:formatCode>General</c:formatCode>
                  <c:ptCount val="12"/>
                  <c:pt idx="0">
                    <c:v>0.7502108030355632</c:v>
                  </c:pt>
                  <c:pt idx="1">
                    <c:v>0.60554205313890208</c:v>
                  </c:pt>
                  <c:pt idx="2">
                    <c:v>0.7460774101813733</c:v>
                  </c:pt>
                  <c:pt idx="3">
                    <c:v>3.1000446406427962E-2</c:v>
                  </c:pt>
                  <c:pt idx="4">
                    <c:v>0.10333482135476045</c:v>
                  </c:pt>
                  <c:pt idx="1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Glucose!$A$2:$A$6</c:f>
              <c:strCache>
                <c:ptCount val="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</c:strCache>
            </c:strRef>
          </c:cat>
          <c:val>
            <c:numRef>
              <c:f>Glucose!$H$2:$H$6</c:f>
              <c:numCache>
                <c:formatCode>0.000</c:formatCode>
                <c:ptCount val="5"/>
                <c:pt idx="0">
                  <c:v>5.3352181604748443</c:v>
                </c:pt>
                <c:pt idx="1">
                  <c:v>5.9552270886034089</c:v>
                </c:pt>
                <c:pt idx="2">
                  <c:v>5.3269513747664634</c:v>
                </c:pt>
                <c:pt idx="3">
                  <c:v>4.4920060182199961</c:v>
                </c:pt>
                <c:pt idx="4">
                  <c:v>4.7834102144404218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8-3B4A-9DAE-B1DE1B7E3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238576"/>
        <c:axId val="327240288"/>
      </c:barChart>
      <c:catAx>
        <c:axId val="32723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</a:t>
                </a:r>
                <a:r>
                  <a:rPr lang="en-US" sz="1800" baseline="0"/>
                  <a:t> Calcium assays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0288"/>
        <c:crosses val="autoZero"/>
        <c:auto val="1"/>
        <c:lblAlgn val="ctr"/>
        <c:lblOffset val="100"/>
        <c:noMultiLvlLbl val="0"/>
      </c:catAx>
      <c:valAx>
        <c:axId val="327240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Concentartion</a:t>
                </a:r>
                <a:r>
                  <a:rPr lang="en-US" sz="1800" baseline="0"/>
                  <a:t> (mM)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2-point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Glucose!$B$23:$B$24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Glucose!$C$23:$C$24</c:f>
              <c:numCache>
                <c:formatCode>General</c:formatCode>
                <c:ptCount val="2"/>
                <c:pt idx="0">
                  <c:v>1.9573999999999998</c:v>
                </c:pt>
                <c:pt idx="1">
                  <c:v>14.054000000000002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3B-3147-8EB3-1D3563BA0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756176"/>
        <c:axId val="1259757888"/>
      </c:scatterChart>
      <c:valAx>
        <c:axId val="125975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Concentration</a:t>
                </a:r>
                <a:r>
                  <a:rPr lang="en-US" sz="1200" baseline="0"/>
                  <a:t> (mM)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757888"/>
        <c:crosses val="autoZero"/>
        <c:crossBetween val="midCat"/>
      </c:valAx>
      <c:valAx>
        <c:axId val="12597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(e-7A)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75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100-plex Vancomycin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(Vancomycin!$I$3:$I$4,Vancomycin!$I$6,Vancomycin!$I$8:$I$9)</c:f>
                <c:numCache>
                  <c:formatCode>General</c:formatCode>
                  <c:ptCount val="5"/>
                  <c:pt idx="0">
                    <c:v>0.48611111111110805</c:v>
                  </c:pt>
                  <c:pt idx="1">
                    <c:v>0.27681660899654226</c:v>
                  </c:pt>
                  <c:pt idx="2">
                    <c:v>0.2663230240549801</c:v>
                  </c:pt>
                  <c:pt idx="3">
                    <c:v>0.518987341772151</c:v>
                  </c:pt>
                  <c:pt idx="4">
                    <c:v>1.3664596273291894</c:v>
                  </c:pt>
                </c:numCache>
              </c:numRef>
            </c:plus>
            <c:minus>
              <c:numRef>
                <c:f>(Vancomycin!$I$3:$I$4,Vancomycin!$I$6,Vancomycin!$I$8:$I$9)</c:f>
                <c:numCache>
                  <c:formatCode>General</c:formatCode>
                  <c:ptCount val="5"/>
                  <c:pt idx="0">
                    <c:v>0.48611111111110805</c:v>
                  </c:pt>
                  <c:pt idx="1">
                    <c:v>0.27681660899654226</c:v>
                  </c:pt>
                  <c:pt idx="2">
                    <c:v>0.2663230240549801</c:v>
                  </c:pt>
                  <c:pt idx="3">
                    <c:v>0.518987341772151</c:v>
                  </c:pt>
                  <c:pt idx="4">
                    <c:v>1.3664596273291894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Glucose!$A$2:$A$6</c:f>
              <c:strCache>
                <c:ptCount val="5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</c:strCache>
            </c:strRef>
          </c:cat>
          <c:val>
            <c:numRef>
              <c:f>(Vancomycin!$H$3:$H$4,Vancomycin!$H$6,Vancomycin!$H$8:$H$9)</c:f>
              <c:numCache>
                <c:formatCode>0.000</c:formatCode>
                <c:ptCount val="5"/>
                <c:pt idx="0">
                  <c:v>12.523148148148149</c:v>
                </c:pt>
                <c:pt idx="1">
                  <c:v>12.606689734717433</c:v>
                </c:pt>
                <c:pt idx="2">
                  <c:v>14.441580756013744</c:v>
                </c:pt>
                <c:pt idx="3">
                  <c:v>12.18987341772152</c:v>
                </c:pt>
                <c:pt idx="4">
                  <c:v>13.136645962732926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D-BF48-8034-DB3B489F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238576"/>
        <c:axId val="327240288"/>
      </c:barChart>
      <c:catAx>
        <c:axId val="32723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</a:t>
                </a:r>
                <a:r>
                  <a:rPr lang="en-US" sz="1800" baseline="0"/>
                  <a:t> Vancomycin assays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0288"/>
        <c:crosses val="autoZero"/>
        <c:auto val="1"/>
        <c:lblAlgn val="ctr"/>
        <c:lblOffset val="100"/>
        <c:noMultiLvlLbl val="0"/>
      </c:catAx>
      <c:valAx>
        <c:axId val="327240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Concentartion</a:t>
                </a:r>
                <a:r>
                  <a:rPr lang="en-US" sz="1800" baseline="0"/>
                  <a:t> (uM)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100-plex Calcium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Calcium!$R$2:$R$13</c:f>
                <c:numCache>
                  <c:formatCode>General</c:formatCode>
                  <c:ptCount val="12"/>
                  <c:pt idx="0">
                    <c:v>8.4930498767789464E-2</c:v>
                  </c:pt>
                  <c:pt idx="1">
                    <c:v>0.16663993842465025</c:v>
                  </c:pt>
                  <c:pt idx="2">
                    <c:v>9.516340567451613E-2</c:v>
                  </c:pt>
                  <c:pt idx="3">
                    <c:v>3.2523178508951762E-2</c:v>
                  </c:pt>
                  <c:pt idx="4">
                    <c:v>5.0745652454484258E-2</c:v>
                  </c:pt>
                  <c:pt idx="5">
                    <c:v>5.0136507236182119E-2</c:v>
                  </c:pt>
                  <c:pt idx="6">
                    <c:v>0.10680002683995837</c:v>
                  </c:pt>
                  <c:pt idx="7">
                    <c:v>4.844755888288204E-2</c:v>
                  </c:pt>
                  <c:pt idx="8">
                    <c:v>3.1348354939107856E-2</c:v>
                  </c:pt>
                  <c:pt idx="9">
                    <c:v>8.0542909171062466E-2</c:v>
                  </c:pt>
                  <c:pt idx="10">
                    <c:v>3.2019678227979499E-2</c:v>
                  </c:pt>
                  <c:pt idx="11">
                    <c:v>0.15221037654898711</c:v>
                  </c:pt>
                </c:numCache>
              </c:numRef>
            </c:plus>
            <c:minus>
              <c:numRef>
                <c:f>Calcium!$R$2:$R$13</c:f>
                <c:numCache>
                  <c:formatCode>General</c:formatCode>
                  <c:ptCount val="12"/>
                  <c:pt idx="0">
                    <c:v>8.4930498767789464E-2</c:v>
                  </c:pt>
                  <c:pt idx="1">
                    <c:v>0.16663993842465025</c:v>
                  </c:pt>
                  <c:pt idx="2">
                    <c:v>9.516340567451613E-2</c:v>
                  </c:pt>
                  <c:pt idx="3">
                    <c:v>3.2523178508951762E-2</c:v>
                  </c:pt>
                  <c:pt idx="4">
                    <c:v>5.0745652454484258E-2</c:v>
                  </c:pt>
                  <c:pt idx="5">
                    <c:v>5.0136507236182119E-2</c:v>
                  </c:pt>
                  <c:pt idx="6">
                    <c:v>0.10680002683995837</c:v>
                  </c:pt>
                  <c:pt idx="7">
                    <c:v>4.844755888288204E-2</c:v>
                  </c:pt>
                  <c:pt idx="8">
                    <c:v>3.1348354939107856E-2</c:v>
                  </c:pt>
                  <c:pt idx="9">
                    <c:v>8.0542909171062466E-2</c:v>
                  </c:pt>
                  <c:pt idx="10">
                    <c:v>3.2019678227979499E-2</c:v>
                  </c:pt>
                  <c:pt idx="11">
                    <c:v>0.15221037654898711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Calcium!$A$2:$A$13</c:f>
              <c:strCache>
                <c:ptCount val="12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#10</c:v>
                </c:pt>
                <c:pt idx="10">
                  <c:v>#11</c:v>
                </c:pt>
                <c:pt idx="11">
                  <c:v>#12</c:v>
                </c:pt>
              </c:strCache>
            </c:strRef>
          </c:cat>
          <c:val>
            <c:numRef>
              <c:f>Calcium!$Q$2:$Q$13</c:f>
              <c:numCache>
                <c:formatCode>0.000</c:formatCode>
                <c:ptCount val="12"/>
                <c:pt idx="0">
                  <c:v>2.2563885015742224</c:v>
                </c:pt>
                <c:pt idx="1">
                  <c:v>2.2551901573819246</c:v>
                </c:pt>
                <c:pt idx="2">
                  <c:v>2.3088558374149315</c:v>
                </c:pt>
                <c:pt idx="3">
                  <c:v>2.2599029304398663</c:v>
                </c:pt>
                <c:pt idx="4">
                  <c:v>2.2686885187807797</c:v>
                </c:pt>
                <c:pt idx="5">
                  <c:v>2.1863423686656334</c:v>
                </c:pt>
                <c:pt idx="6">
                  <c:v>2.2481084297607721</c:v>
                </c:pt>
                <c:pt idx="7">
                  <c:v>2.1963077912544287</c:v>
                </c:pt>
                <c:pt idx="8">
                  <c:v>2.5078365182991185</c:v>
                </c:pt>
                <c:pt idx="9">
                  <c:v>2.2847711263018167</c:v>
                </c:pt>
                <c:pt idx="10">
                  <c:v>2.2118528782165372</c:v>
                </c:pt>
                <c:pt idx="11">
                  <c:v>2.1758826737467025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9-BD45-AF54-0BCCBBE69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238576"/>
        <c:axId val="327240288"/>
      </c:barChart>
      <c:catAx>
        <c:axId val="32723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</a:t>
                </a:r>
                <a:r>
                  <a:rPr lang="en-US" sz="1800" baseline="0"/>
                  <a:t> Calcium assays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0288"/>
        <c:crosses val="autoZero"/>
        <c:auto val="1"/>
        <c:lblAlgn val="ctr"/>
        <c:lblOffset val="100"/>
        <c:noMultiLvlLbl val="0"/>
      </c:catAx>
      <c:valAx>
        <c:axId val="327240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Concentartion</a:t>
                </a:r>
                <a:r>
                  <a:rPr lang="en-US" sz="1800" baseline="0"/>
                  <a:t> (mM)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100-plex Bilirubin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Bilirubin!$R$2:$R$13</c:f>
                <c:numCache>
                  <c:formatCode>General</c:formatCode>
                  <c:ptCount val="12"/>
                  <c:pt idx="0">
                    <c:v>0.15447588754511418</c:v>
                  </c:pt>
                  <c:pt idx="1">
                    <c:v>0.36593820712362357</c:v>
                  </c:pt>
                  <c:pt idx="2">
                    <c:v>0.44256328875909007</c:v>
                  </c:pt>
                  <c:pt idx="3">
                    <c:v>0.47753007414665366</c:v>
                  </c:pt>
                  <c:pt idx="4">
                    <c:v>0.15398764562130446</c:v>
                  </c:pt>
                  <c:pt idx="5">
                    <c:v>0.55607755284240767</c:v>
                  </c:pt>
                  <c:pt idx="6">
                    <c:v>0.66308752855353836</c:v>
                  </c:pt>
                  <c:pt idx="7">
                    <c:v>0.51157818352947326</c:v>
                  </c:pt>
                  <c:pt idx="8">
                    <c:v>0.55825534275806554</c:v>
                  </c:pt>
                  <c:pt idx="9">
                    <c:v>0.10079177279452979</c:v>
                  </c:pt>
                  <c:pt idx="10">
                    <c:v>0.46788679317527504</c:v>
                  </c:pt>
                  <c:pt idx="11">
                    <c:v>0.47753264673674745</c:v>
                  </c:pt>
                </c:numCache>
              </c:numRef>
            </c:plus>
            <c:minus>
              <c:numRef>
                <c:f>Bilirubin!$R$2:$R$13</c:f>
                <c:numCache>
                  <c:formatCode>General</c:formatCode>
                  <c:ptCount val="12"/>
                  <c:pt idx="0">
                    <c:v>0.15447588754511418</c:v>
                  </c:pt>
                  <c:pt idx="1">
                    <c:v>0.36593820712362357</c:v>
                  </c:pt>
                  <c:pt idx="2">
                    <c:v>0.44256328875909007</c:v>
                  </c:pt>
                  <c:pt idx="3">
                    <c:v>0.47753007414665366</c:v>
                  </c:pt>
                  <c:pt idx="4">
                    <c:v>0.15398764562130446</c:v>
                  </c:pt>
                  <c:pt idx="5">
                    <c:v>0.55607755284240767</c:v>
                  </c:pt>
                  <c:pt idx="6">
                    <c:v>0.66308752855353836</c:v>
                  </c:pt>
                  <c:pt idx="7">
                    <c:v>0.51157818352947326</c:v>
                  </c:pt>
                  <c:pt idx="8">
                    <c:v>0.55825534275806554</c:v>
                  </c:pt>
                  <c:pt idx="9">
                    <c:v>0.10079177279452979</c:v>
                  </c:pt>
                  <c:pt idx="10">
                    <c:v>0.46788679317527504</c:v>
                  </c:pt>
                  <c:pt idx="11">
                    <c:v>0.47753264673674745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Bilirubin!$A$2:$A$13</c:f>
              <c:strCache>
                <c:ptCount val="12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#10</c:v>
                </c:pt>
                <c:pt idx="10">
                  <c:v>#11</c:v>
                </c:pt>
                <c:pt idx="11">
                  <c:v>#12</c:v>
                </c:pt>
              </c:strCache>
            </c:strRef>
          </c:cat>
          <c:val>
            <c:numRef>
              <c:f>Bilirubin!$Q$2:$Q$13</c:f>
              <c:numCache>
                <c:formatCode>0.000</c:formatCode>
                <c:ptCount val="12"/>
                <c:pt idx="0">
                  <c:v>5.9191997700442194</c:v>
                </c:pt>
                <c:pt idx="1">
                  <c:v>6.1371127227155338</c:v>
                </c:pt>
                <c:pt idx="2">
                  <c:v>6.2166436983708939</c:v>
                </c:pt>
                <c:pt idx="3">
                  <c:v>5.9946915358265205</c:v>
                </c:pt>
                <c:pt idx="4">
                  <c:v>5.8138711700236625</c:v>
                </c:pt>
                <c:pt idx="5">
                  <c:v>6.1737333866501505</c:v>
                </c:pt>
                <c:pt idx="6">
                  <c:v>6.1244494646347629</c:v>
                </c:pt>
                <c:pt idx="7">
                  <c:v>5.8196616764672822</c:v>
                </c:pt>
                <c:pt idx="8">
                  <c:v>6.1165478665995128</c:v>
                </c:pt>
                <c:pt idx="9">
                  <c:v>6.1096243627940465</c:v>
                </c:pt>
                <c:pt idx="10">
                  <c:v>6.0102067639602099</c:v>
                </c:pt>
                <c:pt idx="11">
                  <c:v>5.9456644046723675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9-DA48-AC5B-45C274373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238576"/>
        <c:axId val="327240288"/>
      </c:barChart>
      <c:catAx>
        <c:axId val="32723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</a:t>
                </a:r>
                <a:r>
                  <a:rPr lang="en-US" sz="1800" baseline="0"/>
                  <a:t> Bilirubin assays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0288"/>
        <c:crosses val="autoZero"/>
        <c:auto val="1"/>
        <c:lblAlgn val="ctr"/>
        <c:lblOffset val="100"/>
        <c:noMultiLvlLbl val="0"/>
      </c:catAx>
      <c:valAx>
        <c:axId val="327240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Concentartion</a:t>
                </a:r>
                <a:r>
                  <a:rPr lang="en-US" sz="1800" baseline="0"/>
                  <a:t> (mg/dL)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100-plex Chloride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Chloride!$R$2:$R$13</c:f>
                <c:numCache>
                  <c:formatCode>General</c:formatCode>
                  <c:ptCount val="12"/>
                  <c:pt idx="0">
                    <c:v>1.3443978390718403</c:v>
                  </c:pt>
                  <c:pt idx="1">
                    <c:v>4.4202735815554091</c:v>
                  </c:pt>
                  <c:pt idx="2">
                    <c:v>1.7704654207638093</c:v>
                  </c:pt>
                  <c:pt idx="3">
                    <c:v>1.6321593355645529</c:v>
                  </c:pt>
                  <c:pt idx="4">
                    <c:v>1.9771596779842857</c:v>
                  </c:pt>
                  <c:pt idx="5">
                    <c:v>1.5924631502580668</c:v>
                  </c:pt>
                  <c:pt idx="6">
                    <c:v>3.5224759458909656</c:v>
                  </c:pt>
                  <c:pt idx="7">
                    <c:v>4.6017326158318914</c:v>
                  </c:pt>
                  <c:pt idx="8">
                    <c:v>1.0561511470509928</c:v>
                  </c:pt>
                  <c:pt idx="9">
                    <c:v>5.3000157156302246</c:v>
                  </c:pt>
                  <c:pt idx="10">
                    <c:v>6.2771570617886567</c:v>
                  </c:pt>
                  <c:pt idx="11">
                    <c:v>4.6338450449771544</c:v>
                  </c:pt>
                </c:numCache>
              </c:numRef>
            </c:plus>
            <c:minus>
              <c:numRef>
                <c:f>Chloride!$R$2:$R$13</c:f>
                <c:numCache>
                  <c:formatCode>General</c:formatCode>
                  <c:ptCount val="12"/>
                  <c:pt idx="0">
                    <c:v>1.3443978390718403</c:v>
                  </c:pt>
                  <c:pt idx="1">
                    <c:v>4.4202735815554091</c:v>
                  </c:pt>
                  <c:pt idx="2">
                    <c:v>1.7704654207638093</c:v>
                  </c:pt>
                  <c:pt idx="3">
                    <c:v>1.6321593355645529</c:v>
                  </c:pt>
                  <c:pt idx="4">
                    <c:v>1.9771596779842857</c:v>
                  </c:pt>
                  <c:pt idx="5">
                    <c:v>1.5924631502580668</c:v>
                  </c:pt>
                  <c:pt idx="6">
                    <c:v>3.5224759458909656</c:v>
                  </c:pt>
                  <c:pt idx="7">
                    <c:v>4.6017326158318914</c:v>
                  </c:pt>
                  <c:pt idx="8">
                    <c:v>1.0561511470509928</c:v>
                  </c:pt>
                  <c:pt idx="9">
                    <c:v>5.3000157156302246</c:v>
                  </c:pt>
                  <c:pt idx="10">
                    <c:v>6.2771570617886567</c:v>
                  </c:pt>
                  <c:pt idx="11">
                    <c:v>4.6338450449771544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Chloride!$A$2:$A$13</c:f>
              <c:strCache>
                <c:ptCount val="12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#10</c:v>
                </c:pt>
                <c:pt idx="10">
                  <c:v>#11</c:v>
                </c:pt>
                <c:pt idx="11">
                  <c:v>#12</c:v>
                </c:pt>
              </c:strCache>
            </c:strRef>
          </c:cat>
          <c:val>
            <c:numRef>
              <c:f>Chloride!$Q$2:$Q$13</c:f>
              <c:numCache>
                <c:formatCode>0.000</c:formatCode>
                <c:ptCount val="12"/>
                <c:pt idx="0">
                  <c:v>99.070305586741668</c:v>
                </c:pt>
                <c:pt idx="1">
                  <c:v>101.19658629191611</c:v>
                </c:pt>
                <c:pt idx="2">
                  <c:v>101.40728964820207</c:v>
                </c:pt>
                <c:pt idx="3">
                  <c:v>96.474189410926044</c:v>
                </c:pt>
                <c:pt idx="4">
                  <c:v>95.321490225180312</c:v>
                </c:pt>
                <c:pt idx="5">
                  <c:v>103.59380958729169</c:v>
                </c:pt>
                <c:pt idx="6">
                  <c:v>94.594026633435504</c:v>
                </c:pt>
                <c:pt idx="7">
                  <c:v>98.52950768645016</c:v>
                </c:pt>
                <c:pt idx="8">
                  <c:v>95.2954630657633</c:v>
                </c:pt>
                <c:pt idx="9">
                  <c:v>96.607544364582736</c:v>
                </c:pt>
                <c:pt idx="10">
                  <c:v>100.13314976730871</c:v>
                </c:pt>
                <c:pt idx="11">
                  <c:v>98.023600303332799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D-CC40-863B-F7048E0AF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238576"/>
        <c:axId val="327240288"/>
      </c:barChart>
      <c:catAx>
        <c:axId val="32723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</a:t>
                </a:r>
                <a:r>
                  <a:rPr lang="en-US" sz="1800" baseline="0"/>
                  <a:t> Chloride assays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0288"/>
        <c:crosses val="autoZero"/>
        <c:auto val="1"/>
        <c:lblAlgn val="ctr"/>
        <c:lblOffset val="100"/>
        <c:noMultiLvlLbl val="0"/>
      </c:catAx>
      <c:valAx>
        <c:axId val="327240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Concentartion</a:t>
                </a:r>
                <a:r>
                  <a:rPr lang="en-US" sz="1800" baseline="0"/>
                  <a:t> (mM)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100-plex Albumin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Albumin!$R$2:$R$13</c:f>
                <c:numCache>
                  <c:formatCode>General</c:formatCode>
                  <c:ptCount val="12"/>
                  <c:pt idx="0">
                    <c:v>1.5891948210361868</c:v>
                  </c:pt>
                  <c:pt idx="1">
                    <c:v>8.3202411446412778</c:v>
                  </c:pt>
                  <c:pt idx="2">
                    <c:v>4.2086792162989957</c:v>
                  </c:pt>
                  <c:pt idx="3">
                    <c:v>7.3001377605602702</c:v>
                  </c:pt>
                  <c:pt idx="4">
                    <c:v>3.2940802213471572</c:v>
                  </c:pt>
                  <c:pt idx="5">
                    <c:v>4.5626061227251613</c:v>
                  </c:pt>
                  <c:pt idx="6">
                    <c:v>3.5038310867936064</c:v>
                  </c:pt>
                  <c:pt idx="7">
                    <c:v>3.2438594398452523</c:v>
                  </c:pt>
                  <c:pt idx="8">
                    <c:v>2.011075633828002</c:v>
                  </c:pt>
                  <c:pt idx="9">
                    <c:v>3.5179845633967601</c:v>
                  </c:pt>
                  <c:pt idx="10">
                    <c:v>2.1391781322186785</c:v>
                  </c:pt>
                  <c:pt idx="11">
                    <c:v>1.8670426844427508</c:v>
                  </c:pt>
                </c:numCache>
              </c:numRef>
            </c:plus>
            <c:minus>
              <c:numRef>
                <c:f>Albumin!$R$2:$R$13</c:f>
                <c:numCache>
                  <c:formatCode>General</c:formatCode>
                  <c:ptCount val="12"/>
                  <c:pt idx="0">
                    <c:v>1.5891948210361868</c:v>
                  </c:pt>
                  <c:pt idx="1">
                    <c:v>8.3202411446412778</c:v>
                  </c:pt>
                  <c:pt idx="2">
                    <c:v>4.2086792162989957</c:v>
                  </c:pt>
                  <c:pt idx="3">
                    <c:v>7.3001377605602702</c:v>
                  </c:pt>
                  <c:pt idx="4">
                    <c:v>3.2940802213471572</c:v>
                  </c:pt>
                  <c:pt idx="5">
                    <c:v>4.5626061227251613</c:v>
                  </c:pt>
                  <c:pt idx="6">
                    <c:v>3.5038310867936064</c:v>
                  </c:pt>
                  <c:pt idx="7">
                    <c:v>3.2438594398452523</c:v>
                  </c:pt>
                  <c:pt idx="8">
                    <c:v>2.011075633828002</c:v>
                  </c:pt>
                  <c:pt idx="9">
                    <c:v>3.5179845633967601</c:v>
                  </c:pt>
                  <c:pt idx="10">
                    <c:v>2.1391781322186785</c:v>
                  </c:pt>
                  <c:pt idx="11">
                    <c:v>1.8670426844427508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Albumin!$A$2:$A$13</c:f>
              <c:strCache>
                <c:ptCount val="12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#10</c:v>
                </c:pt>
                <c:pt idx="10">
                  <c:v>#11</c:v>
                </c:pt>
                <c:pt idx="11">
                  <c:v>#12</c:v>
                </c:pt>
              </c:strCache>
            </c:strRef>
          </c:cat>
          <c:val>
            <c:numRef>
              <c:f>Albumin!$Q$2:$Q$13</c:f>
              <c:numCache>
                <c:formatCode>0.000</c:formatCode>
                <c:ptCount val="12"/>
                <c:pt idx="0">
                  <c:v>47.401509793319079</c:v>
                </c:pt>
                <c:pt idx="1">
                  <c:v>44.042501144480809</c:v>
                </c:pt>
                <c:pt idx="2">
                  <c:v>46.728033335918226</c:v>
                </c:pt>
                <c:pt idx="3">
                  <c:v>44.338517733565325</c:v>
                </c:pt>
                <c:pt idx="4">
                  <c:v>43.472658424345845</c:v>
                </c:pt>
                <c:pt idx="5">
                  <c:v>46.528709189453608</c:v>
                </c:pt>
                <c:pt idx="6">
                  <c:v>46.476393564778718</c:v>
                </c:pt>
                <c:pt idx="7">
                  <c:v>46.355195438664396</c:v>
                </c:pt>
                <c:pt idx="8">
                  <c:v>48.620244001259174</c:v>
                </c:pt>
                <c:pt idx="9">
                  <c:v>41.105766558192066</c:v>
                </c:pt>
                <c:pt idx="10">
                  <c:v>42.0812638191777</c:v>
                </c:pt>
                <c:pt idx="11">
                  <c:v>44.40363794807223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0-D240-97C2-CAC3427A5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238576"/>
        <c:axId val="327240288"/>
      </c:barChart>
      <c:catAx>
        <c:axId val="32723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</a:t>
                </a:r>
                <a:r>
                  <a:rPr lang="en-US" sz="1800" baseline="0"/>
                  <a:t> Albumin assays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0288"/>
        <c:crosses val="autoZero"/>
        <c:auto val="1"/>
        <c:lblAlgn val="ctr"/>
        <c:lblOffset val="100"/>
        <c:noMultiLvlLbl val="0"/>
      </c:catAx>
      <c:valAx>
        <c:axId val="327240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Concentartion</a:t>
                </a:r>
                <a:r>
                  <a:rPr lang="en-US" sz="1800" baseline="0"/>
                  <a:t> (mg/dL)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100-plex 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'T4'!$R$2:$R$13</c:f>
                <c:numCache>
                  <c:formatCode>General</c:formatCode>
                  <c:ptCount val="12"/>
                  <c:pt idx="0">
                    <c:v>4.8104053883222733</c:v>
                  </c:pt>
                  <c:pt idx="1">
                    <c:v>4.0914545090957528</c:v>
                  </c:pt>
                  <c:pt idx="2">
                    <c:v>1.9131126469708992</c:v>
                  </c:pt>
                  <c:pt idx="3">
                    <c:v>2.7313000567495389</c:v>
                  </c:pt>
                  <c:pt idx="4">
                    <c:v>4.8104053883222733</c:v>
                  </c:pt>
                  <c:pt idx="5">
                    <c:v>2.6907248094147351</c:v>
                  </c:pt>
                </c:numCache>
              </c:numRef>
            </c:plus>
            <c:minus>
              <c:numRef>
                <c:f>'T4'!$R$2:$R$13</c:f>
                <c:numCache>
                  <c:formatCode>General</c:formatCode>
                  <c:ptCount val="12"/>
                  <c:pt idx="0">
                    <c:v>4.8104053883222733</c:v>
                  </c:pt>
                  <c:pt idx="1">
                    <c:v>4.0914545090957528</c:v>
                  </c:pt>
                  <c:pt idx="2">
                    <c:v>1.9131126469708992</c:v>
                  </c:pt>
                  <c:pt idx="3">
                    <c:v>2.7313000567495389</c:v>
                  </c:pt>
                  <c:pt idx="4">
                    <c:v>4.8104053883222733</c:v>
                  </c:pt>
                  <c:pt idx="5">
                    <c:v>2.6907248094147351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'T4'!$A$2:$A$7</c:f>
              <c:strCache>
                <c:ptCount val="6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</c:strCache>
            </c:strRef>
          </c:cat>
          <c:val>
            <c:numRef>
              <c:f>'T4'!$Q$2:$Q$7</c:f>
              <c:numCache>
                <c:formatCode>0.000</c:formatCode>
                <c:ptCount val="6"/>
                <c:pt idx="0">
                  <c:v>49.8</c:v>
                </c:pt>
                <c:pt idx="1">
                  <c:v>49.2</c:v>
                </c:pt>
                <c:pt idx="2">
                  <c:v>54.6</c:v>
                </c:pt>
                <c:pt idx="3">
                  <c:v>48.6</c:v>
                </c:pt>
                <c:pt idx="4">
                  <c:v>51.8</c:v>
                </c:pt>
                <c:pt idx="5">
                  <c:v>47.2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B-7849-A155-F14AE2743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238576"/>
        <c:axId val="327240288"/>
      </c:barChart>
      <c:catAx>
        <c:axId val="32723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</a:t>
                </a:r>
                <a:r>
                  <a:rPr lang="en-US" sz="1800" baseline="0"/>
                  <a:t> T4 assays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0288"/>
        <c:crosses val="autoZero"/>
        <c:auto val="1"/>
        <c:lblAlgn val="ctr"/>
        <c:lblOffset val="100"/>
        <c:noMultiLvlLbl val="0"/>
      </c:catAx>
      <c:valAx>
        <c:axId val="327240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Concentartion</a:t>
                </a:r>
                <a:r>
                  <a:rPr lang="en-US" sz="1800" baseline="0"/>
                  <a:t> (ng/mL)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100-plex Cortisol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Cortisol!$R$2:$R$13</c:f>
                <c:numCache>
                  <c:formatCode>General</c:formatCode>
                  <c:ptCount val="12"/>
                  <c:pt idx="0">
                    <c:v>3.6331804249169899</c:v>
                  </c:pt>
                  <c:pt idx="1">
                    <c:v>8.27888881432769</c:v>
                  </c:pt>
                  <c:pt idx="2">
                    <c:v>3.5777087639996634</c:v>
                  </c:pt>
                  <c:pt idx="3">
                    <c:v>12.500399993600197</c:v>
                  </c:pt>
                  <c:pt idx="4">
                    <c:v>4.8020828814171876</c:v>
                  </c:pt>
                  <c:pt idx="5">
                    <c:v>6.9685005560737281</c:v>
                  </c:pt>
                </c:numCache>
              </c:numRef>
            </c:plus>
            <c:minus>
              <c:numRef>
                <c:f>Cortisol!$R$2:$R$13</c:f>
                <c:numCache>
                  <c:formatCode>General</c:formatCode>
                  <c:ptCount val="12"/>
                  <c:pt idx="0">
                    <c:v>3.6331804249169899</c:v>
                  </c:pt>
                  <c:pt idx="1">
                    <c:v>8.27888881432769</c:v>
                  </c:pt>
                  <c:pt idx="2">
                    <c:v>3.5777087639996634</c:v>
                  </c:pt>
                  <c:pt idx="3">
                    <c:v>12.500399993600197</c:v>
                  </c:pt>
                  <c:pt idx="4">
                    <c:v>4.8020828814171876</c:v>
                  </c:pt>
                  <c:pt idx="5">
                    <c:v>6.9685005560737281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Cortisol!$A$2:$A$7</c:f>
              <c:strCache>
                <c:ptCount val="6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</c:strCache>
            </c:strRef>
          </c:cat>
          <c:val>
            <c:numRef>
              <c:f>Cortisol!$Q$2:$Q$7</c:f>
              <c:numCache>
                <c:formatCode>0.000</c:formatCode>
                <c:ptCount val="6"/>
                <c:pt idx="0">
                  <c:v>92</c:v>
                </c:pt>
                <c:pt idx="1">
                  <c:v>109.2</c:v>
                </c:pt>
                <c:pt idx="2">
                  <c:v>101</c:v>
                </c:pt>
                <c:pt idx="3">
                  <c:v>109.4</c:v>
                </c:pt>
                <c:pt idx="4">
                  <c:v>98.4</c:v>
                </c:pt>
                <c:pt idx="5">
                  <c:v>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C-A845-B171-1D2357BE5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238576"/>
        <c:axId val="327240288"/>
      </c:barChart>
      <c:catAx>
        <c:axId val="32723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</a:t>
                </a:r>
                <a:r>
                  <a:rPr lang="en-US" sz="1800" baseline="0"/>
                  <a:t> Cortisol assays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0288"/>
        <c:crosses val="autoZero"/>
        <c:auto val="1"/>
        <c:lblAlgn val="ctr"/>
        <c:lblOffset val="100"/>
        <c:noMultiLvlLbl val="0"/>
      </c:catAx>
      <c:valAx>
        <c:axId val="327240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Concentartion</a:t>
                </a:r>
                <a:r>
                  <a:rPr lang="en-US" sz="1800" baseline="0"/>
                  <a:t> (ng/mL)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100-plex NT-proBNP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'NT-proBNP'!$R$2:$R$13</c:f>
                <c:numCache>
                  <c:formatCode>General</c:formatCode>
                  <c:ptCount val="12"/>
                  <c:pt idx="0">
                    <c:v>11.585355524475204</c:v>
                  </c:pt>
                  <c:pt idx="1">
                    <c:v>0.10172114909560501</c:v>
                  </c:pt>
                  <c:pt idx="2">
                    <c:v>1.4041053166305884</c:v>
                  </c:pt>
                  <c:pt idx="3">
                    <c:v>6.573979658654773</c:v>
                  </c:pt>
                  <c:pt idx="4">
                    <c:v>3.3947268039824392</c:v>
                  </c:pt>
                  <c:pt idx="5">
                    <c:v>7.731088284506014</c:v>
                  </c:pt>
                </c:numCache>
              </c:numRef>
            </c:plus>
            <c:minus>
              <c:numRef>
                <c:f>'NT-proBNP'!$R$2:$R$13</c:f>
                <c:numCache>
                  <c:formatCode>General</c:formatCode>
                  <c:ptCount val="12"/>
                  <c:pt idx="0">
                    <c:v>11.585355524475204</c:v>
                  </c:pt>
                  <c:pt idx="1">
                    <c:v>0.10172114909560501</c:v>
                  </c:pt>
                  <c:pt idx="2">
                    <c:v>1.4041053166305884</c:v>
                  </c:pt>
                  <c:pt idx="3">
                    <c:v>6.573979658654773</c:v>
                  </c:pt>
                  <c:pt idx="4">
                    <c:v>3.3947268039824392</c:v>
                  </c:pt>
                  <c:pt idx="5">
                    <c:v>7.731088284506014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'NT-proBNP'!$A$2:$A$7</c:f>
              <c:strCache>
                <c:ptCount val="6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</c:strCache>
            </c:strRef>
          </c:cat>
          <c:val>
            <c:numRef>
              <c:f>'NT-proBNP'!$Q$2:$Q$7</c:f>
              <c:numCache>
                <c:formatCode>0.000</c:formatCode>
                <c:ptCount val="6"/>
                <c:pt idx="0">
                  <c:v>93.402455630361402</c:v>
                </c:pt>
                <c:pt idx="1">
                  <c:v>108.41512949635157</c:v>
                </c:pt>
                <c:pt idx="2">
                  <c:v>97.404036443058629</c:v>
                </c:pt>
                <c:pt idx="3">
                  <c:v>93.642464184212272</c:v>
                </c:pt>
                <c:pt idx="4">
                  <c:v>95.493708127302909</c:v>
                </c:pt>
                <c:pt idx="5">
                  <c:v>97.49712092608101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3-6146-8B47-1A49AD726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238576"/>
        <c:axId val="327240288"/>
      </c:barChart>
      <c:catAx>
        <c:axId val="32723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</a:t>
                </a:r>
                <a:r>
                  <a:rPr lang="en-US" sz="1800" baseline="0"/>
                  <a:t> NT-proBNP assays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0288"/>
        <c:crosses val="autoZero"/>
        <c:auto val="1"/>
        <c:lblAlgn val="ctr"/>
        <c:lblOffset val="100"/>
        <c:noMultiLvlLbl val="0"/>
      </c:catAx>
      <c:valAx>
        <c:axId val="327240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Concentartion</a:t>
                </a:r>
                <a:r>
                  <a:rPr lang="en-US" sz="1800" baseline="0"/>
                  <a:t> (pg/mL)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100-plex Testosterone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Testosterone!$R$2:$R$13</c:f>
                <c:numCache>
                  <c:formatCode>General</c:formatCode>
                  <c:ptCount val="12"/>
                  <c:pt idx="0">
                    <c:v>0.21691008975366907</c:v>
                  </c:pt>
                  <c:pt idx="1">
                    <c:v>0.22215329736469366</c:v>
                  </c:pt>
                  <c:pt idx="2">
                    <c:v>0.36469365580031804</c:v>
                  </c:pt>
                  <c:pt idx="3">
                    <c:v>0.14141694239029212</c:v>
                  </c:pt>
                  <c:pt idx="4">
                    <c:v>0.43764247012665031</c:v>
                  </c:pt>
                  <c:pt idx="5">
                    <c:v>0.19884615738523598</c:v>
                  </c:pt>
                </c:numCache>
              </c:numRef>
            </c:plus>
            <c:minus>
              <c:numRef>
                <c:f>Testosterone!$R$2:$R$13</c:f>
                <c:numCache>
                  <c:formatCode>General</c:formatCode>
                  <c:ptCount val="12"/>
                  <c:pt idx="0">
                    <c:v>0.21691008975366907</c:v>
                  </c:pt>
                  <c:pt idx="1">
                    <c:v>0.22215329736469366</c:v>
                  </c:pt>
                  <c:pt idx="2">
                    <c:v>0.36469365580031804</c:v>
                  </c:pt>
                  <c:pt idx="3">
                    <c:v>0.14141694239029212</c:v>
                  </c:pt>
                  <c:pt idx="4">
                    <c:v>0.43764247012665031</c:v>
                  </c:pt>
                  <c:pt idx="5">
                    <c:v>0.19884615738523598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Testosterone!$A$2:$A$7</c:f>
              <c:strCache>
                <c:ptCount val="6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</c:strCache>
            </c:strRef>
          </c:cat>
          <c:val>
            <c:numRef>
              <c:f>Testosterone!$Q$2:$Q$7</c:f>
              <c:numCache>
                <c:formatCode>0.000</c:formatCode>
                <c:ptCount val="6"/>
                <c:pt idx="0">
                  <c:v>3.3306531153370229</c:v>
                </c:pt>
                <c:pt idx="1">
                  <c:v>2.8575686043387796</c:v>
                </c:pt>
                <c:pt idx="2">
                  <c:v>3.1104280096499166</c:v>
                </c:pt>
                <c:pt idx="3">
                  <c:v>3.1536616930882233</c:v>
                </c:pt>
                <c:pt idx="4">
                  <c:v>3.0768247848352517</c:v>
                </c:pt>
                <c:pt idx="5">
                  <c:v>2.9843209169510958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1-0941-9C90-480B3BD03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238576"/>
        <c:axId val="327240288"/>
      </c:barChart>
      <c:catAx>
        <c:axId val="32723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</a:t>
                </a:r>
                <a:r>
                  <a:rPr lang="en-US" sz="1800" baseline="0"/>
                  <a:t> Testosterone assays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0288"/>
        <c:crosses val="autoZero"/>
        <c:auto val="1"/>
        <c:lblAlgn val="ctr"/>
        <c:lblOffset val="100"/>
        <c:noMultiLvlLbl val="0"/>
      </c:catAx>
      <c:valAx>
        <c:axId val="327240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Concentartion</a:t>
                </a:r>
                <a:r>
                  <a:rPr lang="en-US" sz="1800" baseline="0"/>
                  <a:t> (ng/mL)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782197</xdr:colOff>
      <xdr:row>15</xdr:row>
      <xdr:rowOff>162905</xdr:rowOff>
    </xdr:from>
    <xdr:to>
      <xdr:col>17</xdr:col>
      <xdr:colOff>1497479</xdr:colOff>
      <xdr:row>42</xdr:row>
      <xdr:rowOff>134445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7E2CC0A4-F9D0-CE70-96E1-033D1C416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223397</xdr:colOff>
      <xdr:row>15</xdr:row>
      <xdr:rowOff>196772</xdr:rowOff>
    </xdr:from>
    <xdr:to>
      <xdr:col>18</xdr:col>
      <xdr:colOff>1836145</xdr:colOff>
      <xdr:row>42</xdr:row>
      <xdr:rowOff>168312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20B7439-D32E-BA41-ABD7-61101CD88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38644</xdr:colOff>
      <xdr:row>20</xdr:row>
      <xdr:rowOff>84277</xdr:rowOff>
    </xdr:from>
    <xdr:to>
      <xdr:col>12</xdr:col>
      <xdr:colOff>707640</xdr:colOff>
      <xdr:row>47</xdr:row>
      <xdr:rowOff>55818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929458D-D4F4-E748-853A-06518ADE2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417948</xdr:colOff>
      <xdr:row>23</xdr:row>
      <xdr:rowOff>120314</xdr:rowOff>
    </xdr:from>
    <xdr:to>
      <xdr:col>8</xdr:col>
      <xdr:colOff>718146</xdr:colOff>
      <xdr:row>38</xdr:row>
      <xdr:rowOff>159173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1D5C8C-9985-3C46-82D8-7F47D3B85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329260</xdr:colOff>
      <xdr:row>12</xdr:row>
      <xdr:rowOff>15678</xdr:rowOff>
    </xdr:from>
    <xdr:to>
      <xdr:col>16</xdr:col>
      <xdr:colOff>408958</xdr:colOff>
      <xdr:row>38</xdr:row>
      <xdr:rowOff>159522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56F8CD18-8E27-C045-AFF7-E4E001C64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240331</xdr:colOff>
      <xdr:row>14</xdr:row>
      <xdr:rowOff>162905</xdr:rowOff>
    </xdr:from>
    <xdr:to>
      <xdr:col>16</xdr:col>
      <xdr:colOff>1412812</xdr:colOff>
      <xdr:row>41</xdr:row>
      <xdr:rowOff>134445</xdr:rowOff>
    </xdr:to>
    <xdr:graphicFrame macro="">
      <xdr:nvGraphicFramePr>
        <xdr:cNvPr id="34" name="Chart 2">
          <a:extLst>
            <a:ext uri="{FF2B5EF4-FFF2-40B4-BE49-F238E27FC236}">
              <a16:creationId xmlns:a16="http://schemas.microsoft.com/office/drawing/2014/main" id="{7AFBAC8E-1DAB-294C-B68B-248887216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223397</xdr:colOff>
      <xdr:row>15</xdr:row>
      <xdr:rowOff>196772</xdr:rowOff>
    </xdr:from>
    <xdr:to>
      <xdr:col>18</xdr:col>
      <xdr:colOff>1836145</xdr:colOff>
      <xdr:row>42</xdr:row>
      <xdr:rowOff>168312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24E9B91-B83E-2940-86A6-2B83097B2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223397</xdr:colOff>
      <xdr:row>15</xdr:row>
      <xdr:rowOff>196772</xdr:rowOff>
    </xdr:from>
    <xdr:to>
      <xdr:col>18</xdr:col>
      <xdr:colOff>1836145</xdr:colOff>
      <xdr:row>42</xdr:row>
      <xdr:rowOff>168312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A4CB402B-35A4-7043-84D5-B133918FB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223397</xdr:colOff>
      <xdr:row>15</xdr:row>
      <xdr:rowOff>196772</xdr:rowOff>
    </xdr:from>
    <xdr:to>
      <xdr:col>18</xdr:col>
      <xdr:colOff>1836145</xdr:colOff>
      <xdr:row>42</xdr:row>
      <xdr:rowOff>168312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3C8A44B-8EB8-5646-893F-ACC2E5B9F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223397</xdr:colOff>
      <xdr:row>15</xdr:row>
      <xdr:rowOff>196772</xdr:rowOff>
    </xdr:from>
    <xdr:to>
      <xdr:col>18</xdr:col>
      <xdr:colOff>1836145</xdr:colOff>
      <xdr:row>42</xdr:row>
      <xdr:rowOff>168312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60B7098-C564-2944-9E60-1E5E5CBAA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223397</xdr:colOff>
      <xdr:row>15</xdr:row>
      <xdr:rowOff>196772</xdr:rowOff>
    </xdr:from>
    <xdr:to>
      <xdr:col>18</xdr:col>
      <xdr:colOff>1836145</xdr:colOff>
      <xdr:row>42</xdr:row>
      <xdr:rowOff>168312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67E5C80-1EAC-5841-BD6C-F158F5C5B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223397</xdr:colOff>
      <xdr:row>15</xdr:row>
      <xdr:rowOff>196772</xdr:rowOff>
    </xdr:from>
    <xdr:to>
      <xdr:col>18</xdr:col>
      <xdr:colOff>1836145</xdr:colOff>
      <xdr:row>42</xdr:row>
      <xdr:rowOff>168312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AB319C97-0526-B145-AF12-D4A51F0E3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223397</xdr:colOff>
      <xdr:row>15</xdr:row>
      <xdr:rowOff>196772</xdr:rowOff>
    </xdr:from>
    <xdr:to>
      <xdr:col>18</xdr:col>
      <xdr:colOff>1836145</xdr:colOff>
      <xdr:row>42</xdr:row>
      <xdr:rowOff>168312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72501E1-0325-0B4A-9DB3-718C6CEDF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C1466-D4E5-ED4E-9D33-018D1C5CB222}">
  <dimension ref="A1:X14"/>
  <sheetViews>
    <sheetView topLeftCell="H1" zoomScale="82" workbookViewId="0">
      <selection activeCell="T19" sqref="T19"/>
    </sheetView>
  </sheetViews>
  <sheetFormatPr baseColWidth="10" defaultRowHeight="16" x14ac:dyDescent="0.2"/>
  <cols>
    <col min="7" max="7" width="12.6640625" bestFit="1" customWidth="1"/>
    <col min="12" max="12" width="12.6640625" bestFit="1" customWidth="1"/>
    <col min="17" max="17" width="14" bestFit="1" customWidth="1"/>
    <col min="18" max="18" width="23.6640625" bestFit="1" customWidth="1"/>
    <col min="19" max="19" width="26.6640625" bestFit="1" customWidth="1"/>
    <col min="20" max="20" width="26.6640625" customWidth="1"/>
    <col min="21" max="21" width="29.6640625" bestFit="1" customWidth="1"/>
  </cols>
  <sheetData>
    <row r="1" spans="1:24" x14ac:dyDescent="0.2">
      <c r="B1" s="25" t="s">
        <v>12</v>
      </c>
      <c r="C1" s="25"/>
      <c r="D1" s="25"/>
      <c r="E1" s="25"/>
      <c r="F1" s="25"/>
      <c r="G1" s="26" t="s">
        <v>33</v>
      </c>
      <c r="H1" s="26"/>
      <c r="I1" s="26"/>
      <c r="J1" s="26"/>
      <c r="K1" s="26"/>
      <c r="L1" s="27" t="s">
        <v>15</v>
      </c>
      <c r="M1" s="27"/>
      <c r="N1" s="27"/>
      <c r="O1" s="27"/>
      <c r="P1" s="27"/>
      <c r="Q1" t="s">
        <v>38</v>
      </c>
      <c r="R1" t="s">
        <v>34</v>
      </c>
      <c r="S1" s="8" t="s">
        <v>35</v>
      </c>
      <c r="T1" t="s">
        <v>36</v>
      </c>
      <c r="U1" s="9" t="s">
        <v>37</v>
      </c>
      <c r="W1" t="s">
        <v>17</v>
      </c>
      <c r="X1">
        <v>-3.4747293626469708E-2</v>
      </c>
    </row>
    <row r="2" spans="1:24" x14ac:dyDescent="0.2">
      <c r="A2" t="s">
        <v>0</v>
      </c>
      <c r="B2">
        <v>1257</v>
      </c>
      <c r="C2">
        <v>1326</v>
      </c>
      <c r="D2">
        <v>1413</v>
      </c>
      <c r="E2">
        <v>1418</v>
      </c>
      <c r="F2">
        <v>1471</v>
      </c>
      <c r="G2" s="5">
        <f>LN(B2)</f>
        <v>7.1364832085902474</v>
      </c>
      <c r="H2" s="5">
        <f t="shared" ref="H2:J2" si="0">LN(C2)</f>
        <v>7.1899221707458079</v>
      </c>
      <c r="I2" s="5">
        <f t="shared" si="0"/>
        <v>7.2534703826845277</v>
      </c>
      <c r="J2" s="5">
        <f t="shared" si="0"/>
        <v>7.2570027070920728</v>
      </c>
      <c r="K2" s="5">
        <f>LN(F2)</f>
        <v>7.293697720601438</v>
      </c>
      <c r="L2" s="5">
        <f>(G2-$X$5)/$X$4</f>
        <v>12.490332940275092</v>
      </c>
      <c r="M2" s="5">
        <f>(H2-$X$5)/$X$4</f>
        <v>10.959063039998512</v>
      </c>
      <c r="N2" s="5">
        <f>(I2-$X$5)/$X$4</f>
        <v>9.1381170441745034</v>
      </c>
      <c r="O2" s="5">
        <f>(J2-$X$5)/$X$4</f>
        <v>9.0368998456155047</v>
      </c>
      <c r="P2" s="5">
        <f>(K2-$X$5)/$X$4</f>
        <v>7.9854204116855438</v>
      </c>
      <c r="Q2" s="5">
        <f>AVERAGE(L2:P2)</f>
        <v>9.9219666563498308</v>
      </c>
      <c r="R2" s="5">
        <f t="shared" ref="R2:R13" si="1">STDEV(L2:P2)/SQRT(COUNT(L2:P2))</f>
        <v>0.80062628950951431</v>
      </c>
      <c r="S2" s="5">
        <v>10</v>
      </c>
      <c r="T2" s="5">
        <f>ABS(Q2-$S$2)</f>
        <v>7.8033343650169229E-2</v>
      </c>
      <c r="U2" s="10">
        <f>AVERAGE(T2:T13)/S2</f>
        <v>3.6814582789577374E-2</v>
      </c>
      <c r="V2" s="7"/>
      <c r="W2" t="s">
        <v>16</v>
      </c>
      <c r="X2">
        <v>7.6678195237057691</v>
      </c>
    </row>
    <row r="3" spans="1:24" x14ac:dyDescent="0.2">
      <c r="A3" t="s">
        <v>1</v>
      </c>
      <c r="B3">
        <v>1364</v>
      </c>
      <c r="C3">
        <v>1418</v>
      </c>
      <c r="D3">
        <v>1402</v>
      </c>
      <c r="E3">
        <v>1287</v>
      </c>
      <c r="F3">
        <v>1302</v>
      </c>
      <c r="G3" s="5">
        <f t="shared" ref="G3:G13" si="2">LN(B3)</f>
        <v>7.2181768384034077</v>
      </c>
      <c r="H3" s="5">
        <f t="shared" ref="H3:H13" si="3">LN(C3)</f>
        <v>7.2570027070920728</v>
      </c>
      <c r="I3" s="5">
        <f t="shared" ref="I3:I13" si="4">LN(D3)</f>
        <v>7.2456550675945355</v>
      </c>
      <c r="J3" s="5">
        <f t="shared" ref="J3:J13" si="5">LN(E3)</f>
        <v>7.160069207596127</v>
      </c>
      <c r="K3" s="5">
        <f t="shared" ref="K3:K13" si="6">LN(F3)</f>
        <v>7.1716568227685142</v>
      </c>
      <c r="L3" s="5">
        <f t="shared" ref="L3:L13" si="7">(G3-$X$5)/$X$4</f>
        <v>10.149437995252036</v>
      </c>
      <c r="M3" s="5">
        <f t="shared" ref="M3:M13" si="8">(H3-$X$5)/$X$4</f>
        <v>9.0368998456155047</v>
      </c>
      <c r="N3" s="5">
        <f t="shared" ref="N3:N13" si="9">(I3-$X$5)/$X$4</f>
        <v>9.3620614524443635</v>
      </c>
      <c r="O3" s="5">
        <f t="shared" ref="O3:O13" si="10">(J3-$X$5)/$X$4</f>
        <v>11.814486537410422</v>
      </c>
      <c r="P3" s="5">
        <f t="shared" ref="P3:P13" si="11">(K3-$X$5)/$X$4</f>
        <v>11.48244853341976</v>
      </c>
      <c r="Q3" s="5">
        <f t="shared" ref="Q3:Q13" si="12">AVERAGE(L3:P3)</f>
        <v>10.369066872828418</v>
      </c>
      <c r="R3" s="5">
        <f t="shared" si="1"/>
        <v>0.55523969949216501</v>
      </c>
      <c r="S3" s="5"/>
      <c r="T3" s="5">
        <f t="shared" ref="T3:T13" si="13">ABS(Q3-$S$2)</f>
        <v>0.36906687282841766</v>
      </c>
      <c r="U3" s="5"/>
    </row>
    <row r="4" spans="1:24" x14ac:dyDescent="0.2">
      <c r="A4" t="s">
        <v>2</v>
      </c>
      <c r="B4">
        <v>1284</v>
      </c>
      <c r="C4">
        <v>1461</v>
      </c>
      <c r="D4">
        <v>1375</v>
      </c>
      <c r="E4">
        <v>1308</v>
      </c>
      <c r="F4">
        <v>1384</v>
      </c>
      <c r="G4" s="5">
        <f t="shared" si="2"/>
        <v>7.1577354842499066</v>
      </c>
      <c r="H4" s="5">
        <f t="shared" si="3"/>
        <v>7.2868764117506997</v>
      </c>
      <c r="I4" s="5">
        <f t="shared" si="4"/>
        <v>7.2262090101006713</v>
      </c>
      <c r="J4" s="5">
        <f t="shared" si="5"/>
        <v>7.1762545320171442</v>
      </c>
      <c r="K4" s="5">
        <f t="shared" si="6"/>
        <v>7.2327331361776146</v>
      </c>
      <c r="L4" s="5">
        <f t="shared" si="7"/>
        <v>11.881358350999118</v>
      </c>
      <c r="M4" s="5">
        <f t="shared" si="8"/>
        <v>8.1808820094093111</v>
      </c>
      <c r="N4" s="5">
        <f t="shared" si="9"/>
        <v>9.9192796565090493</v>
      </c>
      <c r="O4" s="5">
        <f t="shared" si="10"/>
        <v>11.350703201948763</v>
      </c>
      <c r="P4" s="5">
        <f t="shared" si="11"/>
        <v>9.7323337001457606</v>
      </c>
      <c r="Q4" s="5">
        <f t="shared" si="12"/>
        <v>10.2129113838024</v>
      </c>
      <c r="R4" s="5">
        <f t="shared" si="1"/>
        <v>0.65286305545218515</v>
      </c>
      <c r="S4" s="5"/>
      <c r="T4" s="5">
        <f t="shared" si="13"/>
        <v>0.21291138380239971</v>
      </c>
      <c r="U4" s="5"/>
      <c r="W4" t="s">
        <v>17</v>
      </c>
      <c r="X4">
        <v>-3.4898460516926653E-2</v>
      </c>
    </row>
    <row r="5" spans="1:24" x14ac:dyDescent="0.2">
      <c r="A5" t="s">
        <v>3</v>
      </c>
      <c r="B5">
        <v>1411</v>
      </c>
      <c r="C5">
        <v>1372</v>
      </c>
      <c r="D5">
        <v>1405</v>
      </c>
      <c r="E5">
        <v>1391</v>
      </c>
      <c r="F5">
        <v>1330</v>
      </c>
      <c r="G5" s="5">
        <f t="shared" si="2"/>
        <v>7.2520539518528144</v>
      </c>
      <c r="H5" s="5">
        <f t="shared" si="3"/>
        <v>7.2240248082858303</v>
      </c>
      <c r="I5" s="5">
        <f t="shared" si="4"/>
        <v>7.2477925817678459</v>
      </c>
      <c r="J5" s="5">
        <f t="shared" si="5"/>
        <v>7.237778191923443</v>
      </c>
      <c r="K5" s="5">
        <f t="shared" si="6"/>
        <v>7.1929342212157996</v>
      </c>
      <c r="L5" s="5">
        <f t="shared" si="7"/>
        <v>9.1787042451780056</v>
      </c>
      <c r="M5" s="5">
        <f t="shared" si="8"/>
        <v>9.9818669965374607</v>
      </c>
      <c r="N5" s="5">
        <f t="shared" si="9"/>
        <v>9.3008119262002573</v>
      </c>
      <c r="O5" s="5">
        <f t="shared" si="10"/>
        <v>9.5877698520246835</v>
      </c>
      <c r="P5" s="5">
        <f t="shared" si="11"/>
        <v>10.872754061740549</v>
      </c>
      <c r="Q5" s="5">
        <f t="shared" si="12"/>
        <v>9.784381416336192</v>
      </c>
      <c r="R5" s="5">
        <f t="shared" si="1"/>
        <v>0.30519632733090346</v>
      </c>
      <c r="S5" s="5"/>
      <c r="T5" s="5">
        <f t="shared" si="13"/>
        <v>0.21561858366380804</v>
      </c>
      <c r="U5" s="5"/>
      <c r="W5" t="s">
        <v>16</v>
      </c>
      <c r="X5">
        <v>7.5723765995497061</v>
      </c>
    </row>
    <row r="6" spans="1:24" x14ac:dyDescent="0.2">
      <c r="A6" t="s">
        <v>4</v>
      </c>
      <c r="B6">
        <v>1359</v>
      </c>
      <c r="C6">
        <v>1310</v>
      </c>
      <c r="D6">
        <v>1313</v>
      </c>
      <c r="E6">
        <v>1411</v>
      </c>
      <c r="F6">
        <v>1300</v>
      </c>
      <c r="G6" s="5">
        <f t="shared" si="2"/>
        <v>7.2145044141511434</v>
      </c>
      <c r="H6" s="5">
        <f t="shared" si="3"/>
        <v>7.1777824161951971</v>
      </c>
      <c r="I6" s="5">
        <f t="shared" si="4"/>
        <v>7.180069874302796</v>
      </c>
      <c r="J6" s="5">
        <f t="shared" si="5"/>
        <v>7.2520539518528144</v>
      </c>
      <c r="K6" s="5">
        <f t="shared" si="6"/>
        <v>7.1701195434496281</v>
      </c>
      <c r="L6" s="5">
        <f t="shared" si="7"/>
        <v>10.254669693093925</v>
      </c>
      <c r="M6" s="5">
        <f t="shared" si="8"/>
        <v>11.306922354443707</v>
      </c>
      <c r="N6" s="5">
        <f t="shared" si="9"/>
        <v>11.241376250870186</v>
      </c>
      <c r="O6" s="5">
        <f t="shared" si="10"/>
        <v>9.1787042451780056</v>
      </c>
      <c r="P6" s="5">
        <f t="shared" si="11"/>
        <v>11.526498594543245</v>
      </c>
      <c r="Q6" s="5">
        <f t="shared" si="12"/>
        <v>10.701634227625814</v>
      </c>
      <c r="R6" s="5">
        <f t="shared" si="1"/>
        <v>0.43915768344072753</v>
      </c>
      <c r="S6" s="5"/>
      <c r="T6" s="5">
        <f t="shared" si="13"/>
        <v>0.70163422762581362</v>
      </c>
      <c r="U6" s="5"/>
    </row>
    <row r="7" spans="1:24" x14ac:dyDescent="0.2">
      <c r="A7" t="s">
        <v>5</v>
      </c>
      <c r="B7">
        <v>1351</v>
      </c>
      <c r="C7">
        <v>1304</v>
      </c>
      <c r="D7">
        <v>1363</v>
      </c>
      <c r="E7">
        <v>1295</v>
      </c>
      <c r="F7">
        <v>1322</v>
      </c>
      <c r="G7" s="5">
        <f t="shared" si="2"/>
        <v>7.2086003379601991</v>
      </c>
      <c r="H7" s="5">
        <f t="shared" si="3"/>
        <v>7.1731917424865985</v>
      </c>
      <c r="I7" s="5">
        <f t="shared" si="4"/>
        <v>7.217443431696533</v>
      </c>
      <c r="J7" s="5">
        <f t="shared" si="5"/>
        <v>7.1662659741336379</v>
      </c>
      <c r="K7" s="5">
        <f t="shared" si="6"/>
        <v>7.1869010204116313</v>
      </c>
      <c r="L7" s="5">
        <f t="shared" si="7"/>
        <v>10.423848393342915</v>
      </c>
      <c r="M7" s="5">
        <f t="shared" si="8"/>
        <v>11.438466085616946</v>
      </c>
      <c r="N7" s="5">
        <f t="shared" si="9"/>
        <v>10.170453441091516</v>
      </c>
      <c r="O7" s="5">
        <f t="shared" si="10"/>
        <v>11.636920924322553</v>
      </c>
      <c r="P7" s="5">
        <f t="shared" si="11"/>
        <v>11.045632770852722</v>
      </c>
      <c r="Q7" s="5">
        <f t="shared" si="12"/>
        <v>10.943064323045331</v>
      </c>
      <c r="R7" s="5">
        <f t="shared" si="1"/>
        <v>0.28318659330473739</v>
      </c>
      <c r="S7" s="5"/>
      <c r="T7" s="5">
        <f t="shared" si="13"/>
        <v>0.94306432304533061</v>
      </c>
      <c r="U7" s="5"/>
      <c r="W7" t="s">
        <v>17</v>
      </c>
      <c r="X7">
        <v>-1.4618501317977995E-2</v>
      </c>
    </row>
    <row r="8" spans="1:24" x14ac:dyDescent="0.2">
      <c r="A8" t="s">
        <v>6</v>
      </c>
      <c r="B8">
        <v>1475</v>
      </c>
      <c r="C8">
        <v>1311</v>
      </c>
      <c r="D8">
        <v>1371</v>
      </c>
      <c r="E8">
        <v>1302</v>
      </c>
      <c r="F8">
        <v>1285</v>
      </c>
      <c r="G8" s="5">
        <f t="shared" si="2"/>
        <v>7.2964132687739198</v>
      </c>
      <c r="H8" s="5">
        <f t="shared" si="3"/>
        <v>7.1785454837636999</v>
      </c>
      <c r="I8" s="5">
        <f t="shared" si="4"/>
        <v>7.2232956795623142</v>
      </c>
      <c r="J8" s="5">
        <f t="shared" si="5"/>
        <v>7.1716568227685142</v>
      </c>
      <c r="K8" s="5">
        <f t="shared" si="6"/>
        <v>7.1585139973293206</v>
      </c>
      <c r="L8" s="5">
        <f t="shared" si="7"/>
        <v>7.9076075760401219</v>
      </c>
      <c r="M8" s="5">
        <f t="shared" si="8"/>
        <v>11.285056989691219</v>
      </c>
      <c r="N8" s="5">
        <f t="shared" si="9"/>
        <v>10.002759858649886</v>
      </c>
      <c r="O8" s="5">
        <f t="shared" si="10"/>
        <v>11.48244853341976</v>
      </c>
      <c r="P8" s="5">
        <f t="shared" si="11"/>
        <v>11.859050401941126</v>
      </c>
      <c r="Q8" s="5">
        <f t="shared" si="12"/>
        <v>10.507384671948422</v>
      </c>
      <c r="R8" s="5">
        <f t="shared" si="1"/>
        <v>0.72097195382253387</v>
      </c>
      <c r="S8" s="5"/>
      <c r="T8" s="5">
        <f t="shared" si="13"/>
        <v>0.50738467194842229</v>
      </c>
      <c r="U8" s="5"/>
      <c r="W8" t="s">
        <v>16</v>
      </c>
      <c r="X8">
        <v>7.0787832670894399</v>
      </c>
    </row>
    <row r="9" spans="1:24" x14ac:dyDescent="0.2">
      <c r="A9" t="s">
        <v>7</v>
      </c>
      <c r="B9">
        <v>1351</v>
      </c>
      <c r="C9">
        <v>1369</v>
      </c>
      <c r="D9">
        <v>1321</v>
      </c>
      <c r="E9">
        <v>1407</v>
      </c>
      <c r="F9">
        <v>1383</v>
      </c>
      <c r="G9" s="5">
        <f t="shared" si="2"/>
        <v>7.2086003379601991</v>
      </c>
      <c r="H9" s="5">
        <f t="shared" si="3"/>
        <v>7.2218358252884487</v>
      </c>
      <c r="I9" s="5">
        <f t="shared" si="4"/>
        <v>7.1861443045223252</v>
      </c>
      <c r="J9" s="5">
        <f t="shared" si="5"/>
        <v>7.2492150571143892</v>
      </c>
      <c r="K9" s="5">
        <f t="shared" si="6"/>
        <v>7.2320103316647586</v>
      </c>
      <c r="L9" s="5">
        <f t="shared" si="7"/>
        <v>10.423848393342915</v>
      </c>
      <c r="M9" s="5">
        <f t="shared" si="8"/>
        <v>10.044591339243635</v>
      </c>
      <c r="N9" s="5">
        <f t="shared" si="9"/>
        <v>11.067316131038165</v>
      </c>
      <c r="O9" s="5">
        <f t="shared" si="10"/>
        <v>9.2600515222892206</v>
      </c>
      <c r="P9" s="5">
        <f t="shared" si="11"/>
        <v>9.7530453447899532</v>
      </c>
      <c r="Q9" s="5">
        <f t="shared" si="12"/>
        <v>10.109770546140776</v>
      </c>
      <c r="R9" s="5">
        <f t="shared" si="1"/>
        <v>0.30570100253723237</v>
      </c>
      <c r="S9" s="5"/>
      <c r="T9" s="5">
        <f t="shared" si="13"/>
        <v>0.1097705461407763</v>
      </c>
      <c r="U9" s="5"/>
    </row>
    <row r="10" spans="1:24" x14ac:dyDescent="0.2">
      <c r="A10" t="s">
        <v>8</v>
      </c>
      <c r="B10">
        <v>1321</v>
      </c>
      <c r="C10">
        <v>1370</v>
      </c>
      <c r="D10">
        <v>1407</v>
      </c>
      <c r="E10">
        <v>1343</v>
      </c>
      <c r="F10">
        <v>1361</v>
      </c>
      <c r="G10" s="5">
        <f t="shared" si="2"/>
        <v>7.1861443045223252</v>
      </c>
      <c r="H10" s="5">
        <f t="shared" si="3"/>
        <v>7.222566018822171</v>
      </c>
      <c r="I10" s="5">
        <f t="shared" si="4"/>
        <v>7.2492150571143892</v>
      </c>
      <c r="J10" s="5">
        <f t="shared" si="5"/>
        <v>7.2026611965232377</v>
      </c>
      <c r="K10" s="5">
        <f t="shared" si="6"/>
        <v>7.215975002651466</v>
      </c>
      <c r="L10" s="5">
        <f t="shared" si="7"/>
        <v>11.067316131038165</v>
      </c>
      <c r="M10" s="5">
        <f t="shared" si="8"/>
        <v>10.023667965464206</v>
      </c>
      <c r="N10" s="5">
        <f t="shared" si="9"/>
        <v>9.2600515222892206</v>
      </c>
      <c r="O10" s="5">
        <f t="shared" si="10"/>
        <v>10.594031872756878</v>
      </c>
      <c r="P10" s="5">
        <f t="shared" si="11"/>
        <v>10.21253062797358</v>
      </c>
      <c r="Q10" s="5">
        <f t="shared" si="12"/>
        <v>10.231519623904409</v>
      </c>
      <c r="R10" s="5">
        <f t="shared" si="1"/>
        <v>0.30143690038245841</v>
      </c>
      <c r="S10" s="5"/>
      <c r="T10" s="5">
        <f t="shared" si="13"/>
        <v>0.2315196239044095</v>
      </c>
      <c r="U10" s="5"/>
      <c r="W10" t="s">
        <v>17</v>
      </c>
      <c r="X10">
        <v>-2.544640926128533E-2</v>
      </c>
    </row>
    <row r="11" spans="1:24" x14ac:dyDescent="0.2">
      <c r="A11" t="s">
        <v>9</v>
      </c>
      <c r="B11">
        <v>1333</v>
      </c>
      <c r="C11">
        <v>1364</v>
      </c>
      <c r="D11">
        <v>1383</v>
      </c>
      <c r="E11">
        <v>1329</v>
      </c>
      <c r="F11">
        <v>1317</v>
      </c>
      <c r="G11" s="5">
        <f t="shared" si="2"/>
        <v>7.1951873201787091</v>
      </c>
      <c r="H11" s="5">
        <f t="shared" si="3"/>
        <v>7.2181768384034077</v>
      </c>
      <c r="I11" s="5">
        <f t="shared" si="4"/>
        <v>7.2320103316647586</v>
      </c>
      <c r="J11" s="5">
        <f t="shared" si="5"/>
        <v>7.1921820587132457</v>
      </c>
      <c r="K11" s="5">
        <f t="shared" si="6"/>
        <v>7.1831117017432806</v>
      </c>
      <c r="L11" s="5">
        <f t="shared" si="7"/>
        <v>10.808192504309767</v>
      </c>
      <c r="M11" s="5">
        <f t="shared" si="8"/>
        <v>10.149437995252036</v>
      </c>
      <c r="N11" s="5">
        <f t="shared" si="9"/>
        <v>9.7530453447899532</v>
      </c>
      <c r="O11" s="5">
        <f t="shared" si="10"/>
        <v>10.894306946636121</v>
      </c>
      <c r="P11" s="5">
        <f t="shared" si="11"/>
        <v>11.154214026650887</v>
      </c>
      <c r="Q11" s="5">
        <f t="shared" si="12"/>
        <v>10.551839363527753</v>
      </c>
      <c r="R11" s="5">
        <f t="shared" si="1"/>
        <v>0.25940845770743992</v>
      </c>
      <c r="S11" s="5"/>
      <c r="T11" s="5">
        <f t="shared" si="13"/>
        <v>0.55183936352775298</v>
      </c>
      <c r="U11" s="5"/>
      <c r="W11" t="s">
        <v>16</v>
      </c>
      <c r="X11">
        <v>7.25103559796346</v>
      </c>
    </row>
    <row r="12" spans="1:24" x14ac:dyDescent="0.2">
      <c r="A12" t="s">
        <v>10</v>
      </c>
      <c r="B12">
        <v>1287</v>
      </c>
      <c r="C12">
        <v>1311</v>
      </c>
      <c r="D12">
        <v>1448</v>
      </c>
      <c r="E12">
        <v>1400</v>
      </c>
      <c r="F12">
        <v>1430</v>
      </c>
      <c r="G12" s="5">
        <f t="shared" si="2"/>
        <v>7.160069207596127</v>
      </c>
      <c r="H12" s="5">
        <f t="shared" si="3"/>
        <v>7.1785454837636999</v>
      </c>
      <c r="I12" s="5">
        <f t="shared" si="4"/>
        <v>7.2779385729456614</v>
      </c>
      <c r="J12" s="5">
        <f t="shared" si="5"/>
        <v>7.2442275156033498</v>
      </c>
      <c r="K12" s="5">
        <f t="shared" si="6"/>
        <v>7.2654297232539529</v>
      </c>
      <c r="L12" s="5">
        <f t="shared" si="7"/>
        <v>11.814486537410422</v>
      </c>
      <c r="M12" s="5">
        <f t="shared" si="8"/>
        <v>11.285056989691219</v>
      </c>
      <c r="N12" s="5">
        <f t="shared" si="9"/>
        <v>8.436991839833011</v>
      </c>
      <c r="O12" s="5">
        <f t="shared" si="10"/>
        <v>9.4029673253694259</v>
      </c>
      <c r="P12" s="5">
        <f t="shared" si="11"/>
        <v>8.7954274128188565</v>
      </c>
      <c r="Q12" s="5">
        <f t="shared" si="12"/>
        <v>9.9469860210245855</v>
      </c>
      <c r="R12" s="5">
        <f t="shared" si="1"/>
        <v>0.6774997451098218</v>
      </c>
      <c r="S12" s="5"/>
      <c r="T12" s="5">
        <f t="shared" si="13"/>
        <v>5.3013978975414489E-2</v>
      </c>
      <c r="U12" s="5"/>
    </row>
    <row r="13" spans="1:24" x14ac:dyDescent="0.2">
      <c r="A13" t="s">
        <v>11</v>
      </c>
      <c r="B13">
        <v>1436</v>
      </c>
      <c r="C13">
        <v>1271</v>
      </c>
      <c r="D13">
        <v>1418</v>
      </c>
      <c r="E13">
        <v>1301</v>
      </c>
      <c r="F13">
        <v>1332</v>
      </c>
      <c r="G13" s="5">
        <f t="shared" si="2"/>
        <v>7.2696167496081694</v>
      </c>
      <c r="H13" s="5">
        <f t="shared" si="3"/>
        <v>7.1475592711894542</v>
      </c>
      <c r="I13" s="5">
        <f t="shared" si="4"/>
        <v>7.2570027070920728</v>
      </c>
      <c r="J13" s="5">
        <f t="shared" si="5"/>
        <v>7.1708884785125049</v>
      </c>
      <c r="K13" s="5">
        <f t="shared" si="6"/>
        <v>7.1944368511003347</v>
      </c>
      <c r="L13" s="5">
        <f t="shared" si="7"/>
        <v>8.6754500186244705</v>
      </c>
      <c r="M13" s="5">
        <f t="shared" si="8"/>
        <v>12.172953249734455</v>
      </c>
      <c r="N13" s="5">
        <f t="shared" si="9"/>
        <v>9.0368998456155047</v>
      </c>
      <c r="O13" s="5">
        <f t="shared" si="10"/>
        <v>11.504465099326348</v>
      </c>
      <c r="P13" s="5">
        <f t="shared" si="11"/>
        <v>10.829696864882074</v>
      </c>
      <c r="Q13" s="5">
        <f t="shared" si="12"/>
        <v>10.44389301563657</v>
      </c>
      <c r="R13" s="5">
        <f t="shared" si="1"/>
        <v>0.68448255865655461</v>
      </c>
      <c r="S13" s="5"/>
      <c r="T13" s="5">
        <f t="shared" si="13"/>
        <v>0.44389301563657035</v>
      </c>
      <c r="U13" s="5"/>
    </row>
    <row r="14" spans="1:24" x14ac:dyDescent="0.2">
      <c r="G14" s="5"/>
      <c r="L14" s="5"/>
      <c r="V14" s="3"/>
    </row>
  </sheetData>
  <mergeCells count="3">
    <mergeCell ref="B1:F1"/>
    <mergeCell ref="G1:K1"/>
    <mergeCell ref="L1:P1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3DB36-2A48-FC48-9B54-2FED5EE5BE2D}">
  <dimension ref="A1:X14"/>
  <sheetViews>
    <sheetView zoomScale="82" workbookViewId="0">
      <selection activeCell="Q49" sqref="Q49"/>
    </sheetView>
  </sheetViews>
  <sheetFormatPr baseColWidth="10" defaultRowHeight="16" x14ac:dyDescent="0.2"/>
  <cols>
    <col min="7" max="7" width="12.6640625" bestFit="1" customWidth="1"/>
    <col min="12" max="12" width="12.6640625" bestFit="1" customWidth="1"/>
    <col min="17" max="17" width="26.6640625" bestFit="1" customWidth="1"/>
    <col min="18" max="18" width="23.6640625" bestFit="1" customWidth="1"/>
    <col min="19" max="19" width="26.6640625" bestFit="1" customWidth="1"/>
    <col min="20" max="20" width="26.6640625" customWidth="1"/>
    <col min="21" max="21" width="29.6640625" bestFit="1" customWidth="1"/>
  </cols>
  <sheetData>
    <row r="1" spans="1:24" x14ac:dyDescent="0.2">
      <c r="B1" s="25" t="s">
        <v>12</v>
      </c>
      <c r="C1" s="25"/>
      <c r="D1" s="25"/>
      <c r="E1" s="25"/>
      <c r="F1" s="25"/>
      <c r="G1" s="26" t="s">
        <v>33</v>
      </c>
      <c r="H1" s="26"/>
      <c r="I1" s="26"/>
      <c r="J1" s="26"/>
      <c r="K1" s="26"/>
      <c r="L1" s="27" t="s">
        <v>15</v>
      </c>
      <c r="M1" s="27"/>
      <c r="N1" s="27"/>
      <c r="O1" s="27"/>
      <c r="P1" s="27"/>
      <c r="Q1" t="s">
        <v>48</v>
      </c>
      <c r="R1" t="s">
        <v>49</v>
      </c>
      <c r="S1" s="8" t="s">
        <v>50</v>
      </c>
      <c r="T1" t="s">
        <v>36</v>
      </c>
      <c r="U1" s="9" t="s">
        <v>37</v>
      </c>
      <c r="W1" t="s">
        <v>18</v>
      </c>
      <c r="X1" t="s">
        <v>28</v>
      </c>
    </row>
    <row r="2" spans="1:24" x14ac:dyDescent="0.2">
      <c r="A2" t="s">
        <v>0</v>
      </c>
      <c r="B2">
        <v>4657</v>
      </c>
      <c r="C2">
        <v>4678</v>
      </c>
      <c r="D2">
        <v>4680</v>
      </c>
      <c r="E2">
        <v>4726</v>
      </c>
      <c r="F2">
        <v>4722</v>
      </c>
      <c r="G2" s="5">
        <f>LN(B2)</f>
        <v>8.4461267429823774</v>
      </c>
      <c r="H2" s="5">
        <f t="shared" ref="H2:K7" si="0">LN(C2)</f>
        <v>8.4506259471441236</v>
      </c>
      <c r="I2" s="5">
        <f t="shared" si="0"/>
        <v>8.4510533889116921</v>
      </c>
      <c r="J2" s="5">
        <f t="shared" si="0"/>
        <v>8.4608344577468539</v>
      </c>
      <c r="K2" s="5">
        <f>LN(F2)</f>
        <v>8.4599877176454576</v>
      </c>
      <c r="L2" s="5">
        <f>((($X$2-$X$5)/(G2-$X$5)-1)^(1/$X$3))*$X$4</f>
        <v>22.032673183066407</v>
      </c>
      <c r="M2" s="5">
        <f t="shared" ref="M2:P7" si="1">((($X$2-$X$5)/(H2-$X$5)-1)^(1/$X$3))*$X$4</f>
        <v>20.661837704590315</v>
      </c>
      <c r="N2" s="5">
        <f t="shared" si="1"/>
        <v>20.532520380241497</v>
      </c>
      <c r="O2" s="5">
        <f t="shared" si="1"/>
        <v>17.6185723544369</v>
      </c>
      <c r="P2" s="5">
        <f t="shared" si="1"/>
        <v>17.867317838184558</v>
      </c>
      <c r="Q2" s="5">
        <f>AVERAGE(L2:P2)</f>
        <v>19.742584292103935</v>
      </c>
      <c r="R2" s="5">
        <f t="shared" ref="R2:R7" si="2">STDEV(L2:P2)/SQRT(COUNT(L2:P2))</f>
        <v>0.85853316688311709</v>
      </c>
      <c r="S2" s="5">
        <v>20</v>
      </c>
      <c r="T2" s="5">
        <f>ABS(Q2-$S$2)</f>
        <v>0.25741570789606527</v>
      </c>
      <c r="U2" s="10">
        <f>AVERAGE(T2:T13)/S2</f>
        <v>4.7457438094269236E-2</v>
      </c>
      <c r="V2" s="7"/>
      <c r="W2" t="s">
        <v>20</v>
      </c>
      <c r="X2">
        <v>1.7860879999999999</v>
      </c>
    </row>
    <row r="3" spans="1:24" x14ac:dyDescent="0.2">
      <c r="A3" t="s">
        <v>1</v>
      </c>
      <c r="B3">
        <v>4756</v>
      </c>
      <c r="C3">
        <v>4644</v>
      </c>
      <c r="D3">
        <v>4648</v>
      </c>
      <c r="E3">
        <v>4656</v>
      </c>
      <c r="F3">
        <v>4661</v>
      </c>
      <c r="G3" s="5">
        <f t="shared" ref="G3:G7" si="3">LN(B3)</f>
        <v>8.4671622578106724</v>
      </c>
      <c r="H3" s="5">
        <f t="shared" si="0"/>
        <v>8.4433313428177819</v>
      </c>
      <c r="I3" s="5">
        <f t="shared" si="0"/>
        <v>8.4441922985317479</v>
      </c>
      <c r="J3" s="5">
        <f t="shared" si="0"/>
        <v>8.4459119894112735</v>
      </c>
      <c r="K3" s="5">
        <f t="shared" si="0"/>
        <v>8.4469852963727412</v>
      </c>
      <c r="L3" s="5">
        <f t="shared" ref="L3:L7" si="4">((($X$2-$X$5)/(G3-$X$5)-1)^(1/$X$3))*$X$4</f>
        <v>15.781758226001655</v>
      </c>
      <c r="M3" s="5">
        <f t="shared" si="1"/>
        <v>22.89310422397029</v>
      </c>
      <c r="N3" s="5">
        <f t="shared" si="1"/>
        <v>22.627398796978223</v>
      </c>
      <c r="O3" s="5">
        <f t="shared" si="1"/>
        <v>22.09854060608637</v>
      </c>
      <c r="P3" s="5">
        <f t="shared" si="1"/>
        <v>21.769737728936821</v>
      </c>
      <c r="Q3" s="5">
        <f t="shared" ref="Q3:Q7" si="5">AVERAGE(L3:P3)</f>
        <v>21.034107916394671</v>
      </c>
      <c r="R3" s="5">
        <f t="shared" si="2"/>
        <v>1.3277008048481276</v>
      </c>
      <c r="S3" s="5"/>
      <c r="T3" s="5">
        <f t="shared" ref="T3:T7" si="6">ABS(Q3-$S$2)</f>
        <v>1.0341079163946709</v>
      </c>
      <c r="U3" s="5"/>
      <c r="W3" t="s">
        <v>21</v>
      </c>
      <c r="X3">
        <v>-0.82205600000000001</v>
      </c>
    </row>
    <row r="4" spans="1:24" x14ac:dyDescent="0.2">
      <c r="A4" t="s">
        <v>2</v>
      </c>
      <c r="B4">
        <v>4645</v>
      </c>
      <c r="C4">
        <v>4672</v>
      </c>
      <c r="D4">
        <v>4703</v>
      </c>
      <c r="E4">
        <v>4706</v>
      </c>
      <c r="F4">
        <v>4647</v>
      </c>
      <c r="G4" s="5">
        <f t="shared" si="3"/>
        <v>8.4435466512479387</v>
      </c>
      <c r="H4" s="5">
        <f t="shared" si="0"/>
        <v>8.4493425245080633</v>
      </c>
      <c r="I4" s="5">
        <f t="shared" si="0"/>
        <v>8.455955881945048</v>
      </c>
      <c r="J4" s="5">
        <f t="shared" si="0"/>
        <v>8.4565935692873087</v>
      </c>
      <c r="K4" s="5">
        <f t="shared" si="0"/>
        <v>8.4439771290849777</v>
      </c>
      <c r="L4" s="5">
        <f t="shared" si="4"/>
        <v>22.826598245006437</v>
      </c>
      <c r="M4" s="5">
        <f t="shared" si="1"/>
        <v>21.05108582302757</v>
      </c>
      <c r="N4" s="5">
        <f t="shared" si="1"/>
        <v>19.061002042560713</v>
      </c>
      <c r="O4" s="5">
        <f t="shared" si="1"/>
        <v>18.871198811778484</v>
      </c>
      <c r="P4" s="5">
        <f t="shared" si="1"/>
        <v>22.693745504971595</v>
      </c>
      <c r="Q4" s="5">
        <f t="shared" si="5"/>
        <v>20.90072608546896</v>
      </c>
      <c r="R4" s="5">
        <f t="shared" si="2"/>
        <v>0.85000222861419517</v>
      </c>
      <c r="S4" s="5"/>
      <c r="T4" s="5">
        <f t="shared" si="6"/>
        <v>0.90072608546896049</v>
      </c>
      <c r="U4" s="5"/>
      <c r="W4" t="s">
        <v>22</v>
      </c>
      <c r="X4">
        <v>4220.4814960000003</v>
      </c>
    </row>
    <row r="5" spans="1:24" x14ac:dyDescent="0.2">
      <c r="A5" t="s">
        <v>3</v>
      </c>
      <c r="B5">
        <v>4559</v>
      </c>
      <c r="C5">
        <v>4753</v>
      </c>
      <c r="D5">
        <v>4563</v>
      </c>
      <c r="E5">
        <v>4733</v>
      </c>
      <c r="F5">
        <v>4767</v>
      </c>
      <c r="G5" s="5">
        <f t="shared" si="3"/>
        <v>8.4248585802134421</v>
      </c>
      <c r="H5" s="5">
        <f t="shared" si="0"/>
        <v>8.4665312766140097</v>
      </c>
      <c r="I5" s="5">
        <f t="shared" si="0"/>
        <v>8.4257355809274017</v>
      </c>
      <c r="J5" s="5">
        <f t="shared" si="0"/>
        <v>8.4623145299062479</v>
      </c>
      <c r="K5" s="5">
        <f t="shared" si="0"/>
        <v>8.4694724552048264</v>
      </c>
      <c r="L5" s="5">
        <f t="shared" si="4"/>
        <v>28.737687036109996</v>
      </c>
      <c r="M5" s="5">
        <f t="shared" si="1"/>
        <v>15.963132359578319</v>
      </c>
      <c r="N5" s="5">
        <f t="shared" si="1"/>
        <v>28.454240459347634</v>
      </c>
      <c r="O5" s="5">
        <f t="shared" si="1"/>
        <v>17.185425150914426</v>
      </c>
      <c r="P5" s="5">
        <f t="shared" si="1"/>
        <v>15.121166608408721</v>
      </c>
      <c r="Q5" s="5">
        <f t="shared" si="5"/>
        <v>21.092330322871817</v>
      </c>
      <c r="R5" s="5">
        <f t="shared" si="2"/>
        <v>3.0812057380548636</v>
      </c>
      <c r="S5" s="5"/>
      <c r="T5" s="5">
        <f t="shared" si="6"/>
        <v>1.0923303228718169</v>
      </c>
      <c r="U5" s="5"/>
      <c r="W5" t="s">
        <v>23</v>
      </c>
      <c r="X5">
        <v>8.5347000000000008</v>
      </c>
    </row>
    <row r="6" spans="1:24" x14ac:dyDescent="0.2">
      <c r="A6" t="s">
        <v>4</v>
      </c>
      <c r="B6">
        <v>4702</v>
      </c>
      <c r="C6">
        <v>4566</v>
      </c>
      <c r="D6">
        <v>4727</v>
      </c>
      <c r="E6">
        <v>4614</v>
      </c>
      <c r="F6">
        <v>4787</v>
      </c>
      <c r="G6" s="5">
        <f t="shared" si="3"/>
        <v>8.4557432291000154</v>
      </c>
      <c r="H6" s="5">
        <f t="shared" si="0"/>
        <v>8.4263928270897406</v>
      </c>
      <c r="I6" s="5">
        <f t="shared" si="0"/>
        <v>8.461046030793236</v>
      </c>
      <c r="J6" s="5">
        <f t="shared" si="0"/>
        <v>8.4368504387336998</v>
      </c>
      <c r="K6" s="5">
        <f t="shared" si="0"/>
        <v>8.4736591893925084</v>
      </c>
      <c r="L6" s="5">
        <f t="shared" si="4"/>
        <v>19.124379790539322</v>
      </c>
      <c r="M6" s="5">
        <f t="shared" si="1"/>
        <v>28.242196117564404</v>
      </c>
      <c r="N6" s="5">
        <f t="shared" si="1"/>
        <v>17.556525833300125</v>
      </c>
      <c r="O6" s="5">
        <f t="shared" si="1"/>
        <v>24.912835118378585</v>
      </c>
      <c r="P6" s="5">
        <f t="shared" si="1"/>
        <v>13.938218838326723</v>
      </c>
      <c r="Q6" s="5">
        <f t="shared" si="5"/>
        <v>20.754831139621832</v>
      </c>
      <c r="R6" s="5">
        <f t="shared" si="2"/>
        <v>2.5758820149670729</v>
      </c>
      <c r="S6" s="5"/>
      <c r="T6" s="5">
        <f t="shared" si="6"/>
        <v>0.75483113962183168</v>
      </c>
      <c r="U6" s="5"/>
    </row>
    <row r="7" spans="1:24" x14ac:dyDescent="0.2">
      <c r="A7" t="s">
        <v>5</v>
      </c>
      <c r="B7">
        <v>4692</v>
      </c>
      <c r="C7">
        <v>4634</v>
      </c>
      <c r="D7">
        <v>4651</v>
      </c>
      <c r="E7">
        <v>4694</v>
      </c>
      <c r="F7">
        <v>4644</v>
      </c>
      <c r="G7" s="5">
        <f t="shared" si="3"/>
        <v>8.4536142097733666</v>
      </c>
      <c r="H7" s="5">
        <f t="shared" si="0"/>
        <v>8.4411757049923217</v>
      </c>
      <c r="I7" s="5">
        <f t="shared" si="0"/>
        <v>8.4448375292240971</v>
      </c>
      <c r="J7" s="5">
        <f t="shared" si="0"/>
        <v>8.4540403764109691</v>
      </c>
      <c r="K7" s="5">
        <f t="shared" si="0"/>
        <v>8.4433313428177819</v>
      </c>
      <c r="L7" s="5">
        <f t="shared" si="4"/>
        <v>19.761172175814533</v>
      </c>
      <c r="M7" s="5">
        <f t="shared" si="1"/>
        <v>23.561076850016377</v>
      </c>
      <c r="N7" s="5">
        <f t="shared" si="1"/>
        <v>22.42867764385219</v>
      </c>
      <c r="O7" s="5">
        <f t="shared" si="1"/>
        <v>19.633376101641439</v>
      </c>
      <c r="P7" s="5">
        <f t="shared" si="1"/>
        <v>22.89310422397029</v>
      </c>
      <c r="Q7" s="5">
        <f t="shared" si="5"/>
        <v>21.655481399058964</v>
      </c>
      <c r="R7" s="5">
        <f t="shared" si="2"/>
        <v>0.81969976148362889</v>
      </c>
      <c r="S7" s="5"/>
      <c r="T7" s="5">
        <f t="shared" si="6"/>
        <v>1.6554813990589636</v>
      </c>
      <c r="U7" s="5"/>
      <c r="W7" s="1"/>
      <c r="X7" s="1"/>
    </row>
    <row r="8" spans="1:24" x14ac:dyDescent="0.2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W8" s="1"/>
      <c r="X8" s="1"/>
    </row>
    <row r="9" spans="1:24" x14ac:dyDescent="0.2"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W9" s="1"/>
      <c r="X9" s="1"/>
    </row>
    <row r="10" spans="1:24" x14ac:dyDescent="0.2"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W10" s="1"/>
      <c r="X10" s="1"/>
    </row>
    <row r="11" spans="1:24" x14ac:dyDescent="0.2"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W11" s="1"/>
      <c r="X11" s="1"/>
    </row>
    <row r="12" spans="1:24" x14ac:dyDescent="0.2"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4" x14ac:dyDescent="0.2"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4" x14ac:dyDescent="0.2">
      <c r="G14" s="5"/>
      <c r="L14" s="5"/>
      <c r="V14" s="3"/>
    </row>
  </sheetData>
  <mergeCells count="3">
    <mergeCell ref="B1:F1"/>
    <mergeCell ref="G1:K1"/>
    <mergeCell ref="L1:P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59C1-40B4-2147-94EF-D1E27EC53B58}">
  <dimension ref="A1:N32"/>
  <sheetViews>
    <sheetView zoomScale="83" workbookViewId="0">
      <selection activeCell="L13" sqref="L13:N21"/>
    </sheetView>
  </sheetViews>
  <sheetFormatPr baseColWidth="10" defaultRowHeight="16" x14ac:dyDescent="0.2"/>
  <cols>
    <col min="2" max="6" width="11" bestFit="1" customWidth="1"/>
    <col min="7" max="7" width="12.1640625" bestFit="1" customWidth="1"/>
    <col min="8" max="8" width="12.33203125" bestFit="1" customWidth="1"/>
    <col min="9" max="9" width="12" bestFit="1" customWidth="1"/>
    <col min="10" max="10" width="11" bestFit="1" customWidth="1"/>
    <col min="12" max="14" width="11" bestFit="1" customWidth="1"/>
  </cols>
  <sheetData>
    <row r="1" spans="1:14" x14ac:dyDescent="0.2">
      <c r="B1" s="28" t="s">
        <v>12</v>
      </c>
      <c r="C1" s="28"/>
      <c r="D1" s="28"/>
      <c r="E1" s="28"/>
      <c r="F1" s="28"/>
      <c r="G1" t="s">
        <v>13</v>
      </c>
      <c r="H1" t="s">
        <v>14</v>
      </c>
    </row>
    <row r="2" spans="1:14" x14ac:dyDescent="0.2">
      <c r="A2" t="s">
        <v>0</v>
      </c>
      <c r="B2" s="2">
        <v>1.668E-6</v>
      </c>
      <c r="C2" s="2">
        <v>1.305E-6</v>
      </c>
      <c r="D2" s="2">
        <v>1.057E-6</v>
      </c>
      <c r="G2">
        <f>AVERAGE(B2:F2)</f>
        <v>1.3433333333333335E-6</v>
      </c>
      <c r="H2">
        <f>STDEV(B2:F2)/SQRT(COUNT(B2:F2))</f>
        <v>1.7741883903476669E-7</v>
      </c>
    </row>
    <row r="3" spans="1:14" x14ac:dyDescent="0.2">
      <c r="A3" t="s">
        <v>1</v>
      </c>
      <c r="B3" s="2">
        <v>2.599E-6</v>
      </c>
      <c r="C3" s="2">
        <v>1.7829999999999999E-6</v>
      </c>
      <c r="D3" s="2">
        <v>1.4899999999999999E-6</v>
      </c>
      <c r="G3">
        <f t="shared" ref="G3:G9" si="0">AVERAGE(B3:F3)</f>
        <v>1.9573333333333333E-6</v>
      </c>
      <c r="H3">
        <f t="shared" ref="H3:H9" si="1">STDEV(B3:F3)/SQRT(COUNT(B3:F3))</f>
        <v>3.3179528494406183E-7</v>
      </c>
    </row>
    <row r="4" spans="1:14" x14ac:dyDescent="0.2">
      <c r="A4" t="s">
        <v>2</v>
      </c>
      <c r="B4" s="2">
        <v>1.6649999999999999E-6</v>
      </c>
      <c r="C4" s="2">
        <v>1.3039999999999999E-6</v>
      </c>
      <c r="D4" s="2">
        <v>1.105E-6</v>
      </c>
      <c r="G4">
        <f t="shared" si="0"/>
        <v>1.3580000000000002E-6</v>
      </c>
      <c r="H4">
        <f t="shared" si="1"/>
        <v>1.6389732558322397E-7</v>
      </c>
    </row>
    <row r="5" spans="1:14" x14ac:dyDescent="0.2">
      <c r="A5" t="s">
        <v>3</v>
      </c>
      <c r="B5" s="2">
        <v>1.2750000000000001E-6</v>
      </c>
      <c r="C5" s="2">
        <v>1.071E-6</v>
      </c>
      <c r="D5" s="2">
        <v>1.2899999999999999E-6</v>
      </c>
      <c r="G5">
        <f t="shared" si="0"/>
        <v>1.212E-6</v>
      </c>
      <c r="H5">
        <f t="shared" si="1"/>
        <v>7.0632853545641212E-8</v>
      </c>
    </row>
    <row r="6" spans="1:14" x14ac:dyDescent="0.2">
      <c r="A6" t="s">
        <v>4</v>
      </c>
      <c r="B6" s="2">
        <v>1.378E-6</v>
      </c>
      <c r="C6" s="2">
        <v>1.195E-6</v>
      </c>
      <c r="D6" s="2">
        <v>1.328E-6</v>
      </c>
      <c r="G6">
        <f t="shared" si="0"/>
        <v>1.3003333333333333E-6</v>
      </c>
      <c r="H6">
        <f t="shared" si="1"/>
        <v>5.4608709114124931E-8</v>
      </c>
    </row>
    <row r="7" spans="1:14" x14ac:dyDescent="0.2">
      <c r="A7" t="s">
        <v>5</v>
      </c>
      <c r="B7" s="2">
        <v>1.3120000000000001E-6</v>
      </c>
      <c r="C7" s="2">
        <v>2.4700000000000001E-6</v>
      </c>
      <c r="D7" s="2">
        <v>9.6200000000000006E-7</v>
      </c>
      <c r="G7">
        <f t="shared" si="0"/>
        <v>1.5813333333333336E-6</v>
      </c>
      <c r="H7">
        <f t="shared" si="1"/>
        <v>4.5567581068611099E-7</v>
      </c>
    </row>
    <row r="8" spans="1:14" x14ac:dyDescent="0.2">
      <c r="A8" t="s">
        <v>6</v>
      </c>
      <c r="B8" s="2">
        <v>1.062E-6</v>
      </c>
      <c r="C8" s="2">
        <v>8.23E-7</v>
      </c>
      <c r="D8" s="2">
        <v>7.046E-7</v>
      </c>
      <c r="G8">
        <f t="shared" si="0"/>
        <v>8.6319999999999995E-7</v>
      </c>
      <c r="H8">
        <f t="shared" si="1"/>
        <v>1.051121940277784E-7</v>
      </c>
    </row>
    <row r="9" spans="1:14" x14ac:dyDescent="0.2">
      <c r="A9" t="s">
        <v>7</v>
      </c>
      <c r="B9" s="2">
        <v>7.3819999999999998E-7</v>
      </c>
      <c r="C9" s="2">
        <v>5.8719999999999996E-7</v>
      </c>
      <c r="D9" s="2">
        <v>4.9340000000000001E-7</v>
      </c>
      <c r="G9">
        <f t="shared" si="0"/>
        <v>6.0626666666666672E-7</v>
      </c>
      <c r="H9">
        <f t="shared" si="1"/>
        <v>7.1307814750169177E-8</v>
      </c>
    </row>
    <row r="12" spans="1:14" x14ac:dyDescent="0.2">
      <c r="B12" s="29" t="s">
        <v>29</v>
      </c>
      <c r="C12" s="29"/>
      <c r="D12" s="29"/>
      <c r="E12" s="29"/>
      <c r="F12" s="29"/>
      <c r="G12" s="29"/>
      <c r="H12" s="29"/>
      <c r="I12" s="29"/>
      <c r="J12" s="29"/>
      <c r="K12" s="4"/>
    </row>
    <row r="13" spans="1:14" x14ac:dyDescent="0.2">
      <c r="A13" s="11"/>
      <c r="B13" s="29" t="s">
        <v>30</v>
      </c>
      <c r="C13" s="29"/>
      <c r="D13" s="29"/>
      <c r="E13" s="29" t="s">
        <v>31</v>
      </c>
      <c r="F13" s="29"/>
      <c r="G13" s="29"/>
      <c r="H13" s="29" t="s">
        <v>32</v>
      </c>
      <c r="I13" s="29"/>
      <c r="J13" s="29"/>
      <c r="K13" s="6"/>
      <c r="L13" s="11" t="s">
        <v>30</v>
      </c>
      <c r="M13" s="11" t="s">
        <v>31</v>
      </c>
      <c r="N13" s="11" t="s">
        <v>32</v>
      </c>
    </row>
    <row r="14" spans="1:14" x14ac:dyDescent="0.2">
      <c r="A14" s="11" t="s">
        <v>0</v>
      </c>
      <c r="B14" s="12">
        <v>1.0120000000000001E-7</v>
      </c>
      <c r="C14" s="12">
        <v>1.108E-7</v>
      </c>
      <c r="D14" s="12">
        <v>9.4199999999999996E-8</v>
      </c>
      <c r="E14" s="12">
        <v>9.95E-7</v>
      </c>
      <c r="F14" s="12">
        <v>8.9400000000000004E-7</v>
      </c>
      <c r="G14" s="12">
        <v>6.6599999999999996E-7</v>
      </c>
      <c r="H14" s="12">
        <v>2.0420000000000001E-6</v>
      </c>
      <c r="I14" s="12">
        <v>1.8300000000000001E-6</v>
      </c>
      <c r="J14" s="12">
        <v>1.756E-6</v>
      </c>
      <c r="K14" s="12"/>
      <c r="L14" s="12">
        <f>AVERAGE(B14:D14)</f>
        <v>1.0206666666666665E-7</v>
      </c>
      <c r="M14" s="12">
        <f>AVERAGE(E14:G14)</f>
        <v>8.5166666666666674E-7</v>
      </c>
      <c r="N14" s="12">
        <f>AVERAGE(H14:J14)</f>
        <v>1.8760000000000001E-6</v>
      </c>
    </row>
    <row r="15" spans="1:14" x14ac:dyDescent="0.2">
      <c r="A15" s="11" t="s">
        <v>1</v>
      </c>
      <c r="B15" s="12">
        <v>2.664E-7</v>
      </c>
      <c r="C15" s="12">
        <v>2.9009999999999998E-7</v>
      </c>
      <c r="D15" s="12">
        <v>2.4820000000000001E-7</v>
      </c>
      <c r="E15" s="12">
        <v>2.0420000000000001E-6</v>
      </c>
      <c r="F15" s="12">
        <v>1.796E-6</v>
      </c>
      <c r="G15" s="12">
        <v>1.39E-6</v>
      </c>
      <c r="H15" s="12">
        <v>3.5080000000000001E-6</v>
      </c>
      <c r="I15" s="12">
        <v>3.2349999999999999E-6</v>
      </c>
      <c r="J15" s="12">
        <v>3.1820000000000002E-6</v>
      </c>
      <c r="K15" s="12"/>
      <c r="L15" s="12">
        <f t="shared" ref="L15:L21" si="2">AVERAGE(B15:D15)</f>
        <v>2.6823333333333333E-7</v>
      </c>
      <c r="M15" s="12">
        <f t="shared" ref="M15:M21" si="3">AVERAGE(E15:G15)</f>
        <v>1.7426666666666669E-6</v>
      </c>
      <c r="N15" s="12">
        <f t="shared" ref="N15:N21" si="4">AVERAGE(H15:J15)</f>
        <v>3.3083333333333336E-6</v>
      </c>
    </row>
    <row r="16" spans="1:14" x14ac:dyDescent="0.2">
      <c r="A16" s="11" t="s">
        <v>2</v>
      </c>
      <c r="B16" s="12">
        <v>1.5669999999999999E-7</v>
      </c>
      <c r="C16" s="12">
        <v>1.741E-7</v>
      </c>
      <c r="D16" s="12">
        <v>1.423E-7</v>
      </c>
      <c r="E16" s="12">
        <v>2.266E-6</v>
      </c>
      <c r="F16" s="12">
        <v>1.9740000000000001E-6</v>
      </c>
      <c r="G16" s="12">
        <v>1.6759999999999999E-6</v>
      </c>
      <c r="H16" s="12">
        <v>4.4830000000000001E-6</v>
      </c>
      <c r="I16" s="12">
        <v>4.2529999999999998E-6</v>
      </c>
      <c r="J16" s="12">
        <v>4.2080000000000002E-6</v>
      </c>
      <c r="K16" s="12"/>
      <c r="L16" s="12">
        <f t="shared" si="2"/>
        <v>1.5769999999999999E-7</v>
      </c>
      <c r="M16" s="12">
        <f t="shared" si="3"/>
        <v>1.9719999999999999E-6</v>
      </c>
      <c r="N16" s="12">
        <f t="shared" si="4"/>
        <v>4.314666666666667E-6</v>
      </c>
    </row>
    <row r="17" spans="1:14" x14ac:dyDescent="0.2">
      <c r="A17" s="11" t="s">
        <v>3</v>
      </c>
      <c r="B17" s="12">
        <v>3.0489999999999998E-7</v>
      </c>
      <c r="C17" s="12">
        <v>3.3500000000000002E-7</v>
      </c>
      <c r="D17" s="12">
        <v>2.8379999999999999E-7</v>
      </c>
      <c r="E17" s="12">
        <v>2.4889999999999998E-6</v>
      </c>
      <c r="F17" s="12">
        <v>2.2400000000000002E-6</v>
      </c>
      <c r="G17" s="12">
        <v>1.812E-6</v>
      </c>
      <c r="H17" s="12">
        <v>3.9670000000000003E-6</v>
      </c>
      <c r="I17" s="12">
        <v>3.8829999999999999E-6</v>
      </c>
      <c r="J17" s="12">
        <v>3.8410000000000002E-6</v>
      </c>
      <c r="K17" s="12"/>
      <c r="L17" s="12">
        <f t="shared" si="2"/>
        <v>3.079E-7</v>
      </c>
      <c r="M17" s="12">
        <f t="shared" si="3"/>
        <v>2.1803333333333331E-6</v>
      </c>
      <c r="N17" s="12">
        <f t="shared" si="4"/>
        <v>3.8970000000000001E-6</v>
      </c>
    </row>
    <row r="18" spans="1:14" x14ac:dyDescent="0.2">
      <c r="A18" s="11" t="s">
        <v>4</v>
      </c>
      <c r="B18" s="12">
        <v>2.2700000000000001E-7</v>
      </c>
      <c r="C18" s="12">
        <v>2.5190000000000003E-7</v>
      </c>
      <c r="D18" s="12">
        <v>2.1019999999999999E-7</v>
      </c>
      <c r="E18" s="12">
        <v>2.2859999999999998E-6</v>
      </c>
      <c r="F18" s="12">
        <v>1.8670000000000001E-6</v>
      </c>
      <c r="G18" s="12">
        <v>1.5290000000000001E-6</v>
      </c>
      <c r="H18" s="12">
        <v>4.8099999999999997E-6</v>
      </c>
      <c r="I18" s="12">
        <v>4.481E-6</v>
      </c>
      <c r="J18" s="12">
        <v>4.3579999999999996E-6</v>
      </c>
      <c r="K18" s="12"/>
      <c r="L18" s="12">
        <f t="shared" si="2"/>
        <v>2.297E-7</v>
      </c>
      <c r="M18" s="12">
        <f t="shared" si="3"/>
        <v>1.894E-6</v>
      </c>
      <c r="N18" s="12">
        <f t="shared" si="4"/>
        <v>4.5496666666666664E-6</v>
      </c>
    </row>
    <row r="19" spans="1:14" x14ac:dyDescent="0.2">
      <c r="A19" s="11" t="s">
        <v>5</v>
      </c>
      <c r="B19" s="12">
        <v>1.6610000000000001E-7</v>
      </c>
      <c r="C19" s="12">
        <v>1.8239999999999999E-7</v>
      </c>
      <c r="D19" s="12">
        <v>1.539E-7</v>
      </c>
      <c r="E19" s="12">
        <v>2.2560000000000001E-6</v>
      </c>
      <c r="F19" s="12">
        <v>1.767E-6</v>
      </c>
      <c r="G19" s="12">
        <v>1.5120000000000001E-6</v>
      </c>
      <c r="H19" s="12">
        <v>4.7690000000000004E-6</v>
      </c>
      <c r="I19" s="12">
        <v>4.6700000000000002E-6</v>
      </c>
      <c r="J19" s="12">
        <v>4.464E-6</v>
      </c>
      <c r="K19" s="12"/>
      <c r="L19" s="12">
        <f t="shared" si="2"/>
        <v>1.6746666666666668E-7</v>
      </c>
      <c r="M19" s="12">
        <f t="shared" si="3"/>
        <v>1.8450000000000001E-6</v>
      </c>
      <c r="N19" s="12">
        <f t="shared" si="4"/>
        <v>4.6343333333333332E-6</v>
      </c>
    </row>
    <row r="20" spans="1:14" x14ac:dyDescent="0.2">
      <c r="A20" s="11" t="s">
        <v>6</v>
      </c>
      <c r="B20" s="12">
        <v>1.8189E-7</v>
      </c>
      <c r="C20" s="12">
        <v>2.0170000000000001E-7</v>
      </c>
      <c r="D20" s="12">
        <v>1.6850000000000001E-7</v>
      </c>
      <c r="E20" s="12">
        <v>2.7070000000000001E-6</v>
      </c>
      <c r="F20" s="12">
        <v>2.4509999999999999E-6</v>
      </c>
      <c r="G20" s="12">
        <v>2.0169999999999999E-6</v>
      </c>
      <c r="H20" s="12">
        <v>4.6781000000000002E-6</v>
      </c>
      <c r="I20" s="12">
        <v>4.3429999999999998E-6</v>
      </c>
      <c r="J20" s="12">
        <v>4.2470000000000002E-6</v>
      </c>
      <c r="K20" s="12"/>
      <c r="L20" s="12">
        <f t="shared" si="2"/>
        <v>1.8403000000000001E-7</v>
      </c>
      <c r="M20" s="12">
        <f t="shared" si="3"/>
        <v>2.3916666666666665E-6</v>
      </c>
      <c r="N20" s="12">
        <f t="shared" si="4"/>
        <v>4.4227E-6</v>
      </c>
    </row>
    <row r="21" spans="1:14" x14ac:dyDescent="0.2">
      <c r="A21" s="11" t="s">
        <v>7</v>
      </c>
      <c r="B21" s="12">
        <v>1.2340000000000001E-7</v>
      </c>
      <c r="C21" s="12">
        <v>1.36E-7</v>
      </c>
      <c r="D21" s="12">
        <v>1.147E-7</v>
      </c>
      <c r="E21" s="12">
        <v>1.4920000000000001E-6</v>
      </c>
      <c r="F21" s="12">
        <v>1.483E-6</v>
      </c>
      <c r="G21" s="12">
        <v>9.3500000000000005E-7</v>
      </c>
      <c r="H21" s="12">
        <v>2.26E-6</v>
      </c>
      <c r="I21" s="12">
        <v>2.0159999999999998E-6</v>
      </c>
      <c r="J21" s="12">
        <v>1.8759999999999999E-6</v>
      </c>
      <c r="K21" s="12"/>
      <c r="L21" s="12">
        <f t="shared" si="2"/>
        <v>1.247E-7</v>
      </c>
      <c r="M21" s="12">
        <f t="shared" si="3"/>
        <v>1.3033333333333335E-6</v>
      </c>
      <c r="N21" s="12">
        <f t="shared" si="4"/>
        <v>2.0506666666666667E-6</v>
      </c>
    </row>
    <row r="22" spans="1:14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">
      <c r="B23" s="28" t="s">
        <v>52</v>
      </c>
      <c r="C23" s="28"/>
      <c r="D23" s="28"/>
      <c r="E23" s="28"/>
      <c r="F23" s="28"/>
      <c r="G23" s="28"/>
    </row>
    <row r="24" spans="1:14" x14ac:dyDescent="0.2">
      <c r="B24" s="28" t="s">
        <v>30</v>
      </c>
      <c r="C24" s="28"/>
      <c r="D24" s="28"/>
      <c r="E24" s="28" t="s">
        <v>51</v>
      </c>
      <c r="F24" s="28"/>
      <c r="G24" s="28"/>
      <c r="H24" t="s">
        <v>53</v>
      </c>
      <c r="I24" t="s">
        <v>54</v>
      </c>
    </row>
    <row r="25" spans="1:14" x14ac:dyDescent="0.2">
      <c r="A25" t="s">
        <v>0</v>
      </c>
      <c r="B25" s="2">
        <v>1.0120000000000001E-7</v>
      </c>
      <c r="C25" s="2">
        <v>1.108E-7</v>
      </c>
      <c r="D25" s="2">
        <v>9.4199999999999996E-8</v>
      </c>
      <c r="E25" s="2">
        <v>1.668E-6</v>
      </c>
      <c r="F25" s="2">
        <v>1.305E-6</v>
      </c>
      <c r="G25" s="2">
        <v>1.057E-6</v>
      </c>
      <c r="H25" s="2">
        <f>AVERAGE(B25:D25)</f>
        <v>1.0206666666666665E-7</v>
      </c>
      <c r="I25" s="2">
        <f>AVERAGE(E25:G25)</f>
        <v>1.3433333333333335E-6</v>
      </c>
    </row>
    <row r="26" spans="1:14" x14ac:dyDescent="0.2">
      <c r="A26" s="13" t="s">
        <v>1</v>
      </c>
      <c r="B26" s="14">
        <v>2.664E-7</v>
      </c>
      <c r="C26" s="14">
        <v>2.9009999999999998E-7</v>
      </c>
      <c r="D26" s="14">
        <v>2.4820000000000001E-7</v>
      </c>
      <c r="E26" s="14">
        <v>2.599E-6</v>
      </c>
      <c r="F26" s="14">
        <v>1.7829999999999999E-6</v>
      </c>
      <c r="G26" s="14">
        <v>1.4899999999999999E-6</v>
      </c>
      <c r="H26" s="14">
        <f t="shared" ref="H26:H32" si="5">AVERAGE(B26:D26)</f>
        <v>2.6823333333333333E-7</v>
      </c>
      <c r="I26" s="14">
        <f t="shared" ref="I26:I32" si="6">AVERAGE(E26:G26)</f>
        <v>1.9573333333333333E-6</v>
      </c>
    </row>
    <row r="27" spans="1:14" x14ac:dyDescent="0.2">
      <c r="A27" s="13" t="s">
        <v>2</v>
      </c>
      <c r="B27" s="14">
        <v>1.5669999999999999E-7</v>
      </c>
      <c r="C27" s="14">
        <v>1.741E-7</v>
      </c>
      <c r="D27" s="14">
        <v>1.423E-7</v>
      </c>
      <c r="E27" s="14">
        <v>1.6649999999999999E-6</v>
      </c>
      <c r="F27" s="14">
        <v>1.3039999999999999E-6</v>
      </c>
      <c r="G27" s="14">
        <v>1.105E-6</v>
      </c>
      <c r="H27" s="14">
        <f t="shared" si="5"/>
        <v>1.5769999999999999E-7</v>
      </c>
      <c r="I27" s="14">
        <f t="shared" si="6"/>
        <v>1.3580000000000002E-6</v>
      </c>
    </row>
    <row r="28" spans="1:14" x14ac:dyDescent="0.2">
      <c r="A28" s="13" t="s">
        <v>3</v>
      </c>
      <c r="B28" s="14">
        <v>3.0489999999999998E-7</v>
      </c>
      <c r="C28" s="14">
        <v>3.3500000000000002E-7</v>
      </c>
      <c r="D28" s="14">
        <v>2.8379999999999999E-7</v>
      </c>
      <c r="E28" s="14">
        <v>1.2750000000000001E-6</v>
      </c>
      <c r="F28" s="14">
        <v>1.071E-6</v>
      </c>
      <c r="G28" s="14">
        <v>1.2899999999999999E-6</v>
      </c>
      <c r="H28" s="14">
        <f t="shared" si="5"/>
        <v>3.079E-7</v>
      </c>
      <c r="I28" s="14">
        <f t="shared" si="6"/>
        <v>1.212E-6</v>
      </c>
    </row>
    <row r="29" spans="1:14" x14ac:dyDescent="0.2">
      <c r="A29" s="13" t="s">
        <v>4</v>
      </c>
      <c r="B29" s="14">
        <v>2.2700000000000001E-7</v>
      </c>
      <c r="C29" s="14">
        <v>2.5190000000000003E-7</v>
      </c>
      <c r="D29" s="14">
        <v>2.1019999999999999E-7</v>
      </c>
      <c r="E29" s="14">
        <v>1.378E-6</v>
      </c>
      <c r="F29" s="14">
        <v>1.195E-6</v>
      </c>
      <c r="G29" s="14">
        <v>1.328E-6</v>
      </c>
      <c r="H29" s="14">
        <f t="shared" si="5"/>
        <v>2.297E-7</v>
      </c>
      <c r="I29" s="14">
        <f t="shared" si="6"/>
        <v>1.3003333333333333E-6</v>
      </c>
    </row>
    <row r="30" spans="1:14" x14ac:dyDescent="0.2">
      <c r="A30" s="13" t="s">
        <v>5</v>
      </c>
      <c r="B30" s="14">
        <v>1.6610000000000001E-7</v>
      </c>
      <c r="C30" s="14">
        <v>1.8239999999999999E-7</v>
      </c>
      <c r="D30" s="14">
        <v>1.539E-7</v>
      </c>
      <c r="E30" s="14">
        <v>1.3120000000000001E-6</v>
      </c>
      <c r="F30" s="14">
        <v>2.4700000000000001E-6</v>
      </c>
      <c r="G30" s="14">
        <v>9.6200000000000006E-7</v>
      </c>
      <c r="H30" s="14">
        <f t="shared" si="5"/>
        <v>1.6746666666666668E-7</v>
      </c>
      <c r="I30" s="14">
        <f t="shared" si="6"/>
        <v>1.5813333333333336E-6</v>
      </c>
    </row>
    <row r="31" spans="1:14" x14ac:dyDescent="0.2">
      <c r="A31" t="s">
        <v>6</v>
      </c>
      <c r="B31" s="2">
        <v>1.8189E-7</v>
      </c>
      <c r="C31" s="2">
        <v>2.0170000000000001E-7</v>
      </c>
      <c r="D31" s="2">
        <v>1.6850000000000001E-7</v>
      </c>
      <c r="E31" s="2">
        <v>1.062E-6</v>
      </c>
      <c r="F31" s="2">
        <v>8.23E-7</v>
      </c>
      <c r="G31" s="2">
        <v>7.046E-7</v>
      </c>
      <c r="H31" s="2">
        <f t="shared" si="5"/>
        <v>1.8403000000000001E-7</v>
      </c>
      <c r="I31" s="2">
        <f t="shared" si="6"/>
        <v>8.6319999999999995E-7</v>
      </c>
    </row>
    <row r="32" spans="1:14" x14ac:dyDescent="0.2">
      <c r="A32" t="s">
        <v>7</v>
      </c>
      <c r="B32" s="2">
        <v>1.2340000000000001E-7</v>
      </c>
      <c r="C32" s="2">
        <v>1.36E-7</v>
      </c>
      <c r="D32" s="2">
        <v>1.147E-7</v>
      </c>
      <c r="E32" s="2">
        <v>7.3819999999999998E-7</v>
      </c>
      <c r="F32" s="2">
        <v>5.8719999999999996E-7</v>
      </c>
      <c r="G32" s="2">
        <v>4.9340000000000001E-7</v>
      </c>
      <c r="H32" s="2">
        <f t="shared" si="5"/>
        <v>1.247E-7</v>
      </c>
      <c r="I32" s="2">
        <f t="shared" si="6"/>
        <v>6.0626666666666672E-7</v>
      </c>
    </row>
  </sheetData>
  <mergeCells count="8">
    <mergeCell ref="B24:D24"/>
    <mergeCell ref="E24:G24"/>
    <mergeCell ref="B23:G23"/>
    <mergeCell ref="B1:F1"/>
    <mergeCell ref="B12:J12"/>
    <mergeCell ref="B13:D13"/>
    <mergeCell ref="E13:G13"/>
    <mergeCell ref="H13:J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B9DD-4BCA-8A46-B1D7-E6A7CA6C1C56}">
  <dimension ref="A1:O24"/>
  <sheetViews>
    <sheetView zoomScale="94" zoomScaleNormal="100" workbookViewId="0">
      <selection activeCell="K18" sqref="K18"/>
    </sheetView>
  </sheetViews>
  <sheetFormatPr baseColWidth="10" defaultRowHeight="16" x14ac:dyDescent="0.2"/>
  <cols>
    <col min="5" max="5" width="12.6640625" bestFit="1" customWidth="1"/>
    <col min="8" max="8" width="26.6640625" bestFit="1" customWidth="1"/>
    <col min="9" max="9" width="23.6640625" bestFit="1" customWidth="1"/>
    <col min="10" max="10" width="26.6640625" bestFit="1" customWidth="1"/>
    <col min="11" max="11" width="26.6640625" customWidth="1"/>
    <col min="12" max="12" width="29.6640625" bestFit="1" customWidth="1"/>
  </cols>
  <sheetData>
    <row r="1" spans="1:15" x14ac:dyDescent="0.2">
      <c r="B1" s="25" t="s">
        <v>12</v>
      </c>
      <c r="C1" s="25"/>
      <c r="D1" s="25"/>
      <c r="E1" s="27" t="s">
        <v>15</v>
      </c>
      <c r="F1" s="27"/>
      <c r="G1" s="27"/>
      <c r="H1" t="s">
        <v>39</v>
      </c>
      <c r="I1" t="s">
        <v>40</v>
      </c>
      <c r="J1" s="8" t="s">
        <v>41</v>
      </c>
      <c r="K1" t="s">
        <v>36</v>
      </c>
      <c r="L1" s="9" t="s">
        <v>37</v>
      </c>
    </row>
    <row r="2" spans="1:15" x14ac:dyDescent="0.2">
      <c r="A2" t="s">
        <v>0</v>
      </c>
      <c r="B2" s="2">
        <v>1.668E-6</v>
      </c>
      <c r="C2" s="2">
        <v>1.305E-6</v>
      </c>
      <c r="D2" s="2"/>
      <c r="E2" s="5">
        <f>(B2-$O$5)/$O$4</f>
        <v>6.0854289635104077</v>
      </c>
      <c r="F2" s="5">
        <f t="shared" ref="F2:G6" si="0">(C2-$O$5)/$O$4</f>
        <v>4.5850073574392809</v>
      </c>
      <c r="G2" s="5"/>
      <c r="H2" s="5">
        <f>AVERAGE(E2:G2)</f>
        <v>5.3352181604748443</v>
      </c>
      <c r="I2" s="5">
        <f>STDEV(E2:G2)/SQRT(COUNT(E2:G2))</f>
        <v>0.7502108030355632</v>
      </c>
      <c r="J2" s="5">
        <v>5</v>
      </c>
      <c r="K2" s="5">
        <f t="shared" ref="K2:K3" si="1">ABS(H2-$J$2)</f>
        <v>0.33521816047484432</v>
      </c>
      <c r="L2" s="10">
        <f>AVERAGE(K2:K6)/J2</f>
        <v>9.3679215647371944E-2</v>
      </c>
      <c r="M2" s="7"/>
    </row>
    <row r="3" spans="1:15" x14ac:dyDescent="0.2">
      <c r="A3" t="s">
        <v>1</v>
      </c>
      <c r="B3" s="2"/>
      <c r="C3" s="2">
        <v>1.7829999999999999E-6</v>
      </c>
      <c r="D3" s="2">
        <v>1.4899999999999999E-6</v>
      </c>
      <c r="E3" s="5"/>
      <c r="F3" s="5">
        <f t="shared" si="0"/>
        <v>6.5607691417423073</v>
      </c>
      <c r="G3" s="5">
        <f t="shared" si="0"/>
        <v>5.3496850354645105</v>
      </c>
      <c r="H3" s="5">
        <f>AVERAGE(E3:G3)</f>
        <v>5.9552270886034089</v>
      </c>
      <c r="I3" s="5">
        <f>STDEV(E3:G3)/SQRT(COUNT(E3:G3))</f>
        <v>0.60554205313890208</v>
      </c>
      <c r="J3" s="5"/>
      <c r="K3" s="5">
        <f t="shared" si="1"/>
        <v>0.95522708860340888</v>
      </c>
      <c r="L3" s="5"/>
    </row>
    <row r="4" spans="1:15" x14ac:dyDescent="0.2">
      <c r="A4" t="s">
        <v>2</v>
      </c>
      <c r="B4" s="2">
        <v>1.6649999999999999E-6</v>
      </c>
      <c r="C4" s="2">
        <v>1.3039999999999999E-6</v>
      </c>
      <c r="D4" s="2"/>
      <c r="E4" s="5">
        <f t="shared" ref="E4:E6" si="2">(B4-$O$5)/$O$4</f>
        <v>6.0730287849478364</v>
      </c>
      <c r="F4" s="5">
        <f t="shared" si="0"/>
        <v>4.5808739645850904</v>
      </c>
      <c r="G4" s="5"/>
      <c r="H4" s="5">
        <f>AVERAGE(E4:G4)</f>
        <v>5.3269513747664634</v>
      </c>
      <c r="I4" s="5">
        <f>STDEV(E4:G4)/SQRT(COUNT(E4:G4))</f>
        <v>0.7460774101813733</v>
      </c>
      <c r="J4" s="5"/>
      <c r="K4" s="5">
        <f>ABS(H4-$J$2)</f>
        <v>0.32695137476646341</v>
      </c>
      <c r="L4" s="5"/>
      <c r="N4" t="s">
        <v>17</v>
      </c>
      <c r="O4" s="2">
        <f>SLOPE(C23:C24,B23:B24)*10^(-7)</f>
        <v>2.41932E-7</v>
      </c>
    </row>
    <row r="5" spans="1:15" x14ac:dyDescent="0.2">
      <c r="A5" t="s">
        <v>3</v>
      </c>
      <c r="B5" s="2">
        <v>1.2750000000000001E-6</v>
      </c>
      <c r="C5" s="2"/>
      <c r="D5" s="2">
        <v>1.2899999999999999E-6</v>
      </c>
      <c r="E5" s="5">
        <f t="shared" si="2"/>
        <v>4.4610055718135682</v>
      </c>
      <c r="F5" s="5"/>
      <c r="G5" s="5">
        <f t="shared" si="0"/>
        <v>4.5230064646264241</v>
      </c>
      <c r="H5" s="5">
        <f>AVERAGE(E5:G5)</f>
        <v>4.4920060182199961</v>
      </c>
      <c r="I5" s="5">
        <f>STDEV(E5:G5)/SQRT(COUNT(E5:G5))</f>
        <v>3.1000446406427962E-2</v>
      </c>
      <c r="J5" s="5"/>
      <c r="K5" s="5">
        <f>ABS(H5-$J$2)</f>
        <v>0.50799398178000388</v>
      </c>
      <c r="L5" s="5"/>
      <c r="N5" t="s">
        <v>16</v>
      </c>
      <c r="O5" s="2">
        <f>INTERCEPT(C23:C24,B23:B24)*10^(-7)</f>
        <v>1.9573999999999998E-7</v>
      </c>
    </row>
    <row r="6" spans="1:15" x14ac:dyDescent="0.2">
      <c r="A6" t="s">
        <v>4</v>
      </c>
      <c r="B6" s="2">
        <v>1.378E-6</v>
      </c>
      <c r="C6" s="2"/>
      <c r="D6" s="2">
        <v>1.328E-6</v>
      </c>
      <c r="E6" s="5">
        <f t="shared" si="2"/>
        <v>4.8867450357951823</v>
      </c>
      <c r="F6" s="5"/>
      <c r="G6" s="5">
        <f t="shared" si="0"/>
        <v>4.6800753930856613</v>
      </c>
      <c r="H6" s="5">
        <f>AVERAGE(E6:G6)</f>
        <v>4.7834102144404218</v>
      </c>
      <c r="I6" s="5">
        <f>STDEV(E6:G6)/SQRT(COUNT(E6:G6))</f>
        <v>0.10333482135476045</v>
      </c>
      <c r="J6" s="5"/>
      <c r="K6" s="5">
        <f>ABS(H6-$J$2)</f>
        <v>0.2165897855595782</v>
      </c>
      <c r="L6" s="5"/>
    </row>
    <row r="7" spans="1:15" x14ac:dyDescent="0.2">
      <c r="A7" t="s">
        <v>5</v>
      </c>
      <c r="B7" s="2"/>
      <c r="C7" s="2"/>
      <c r="D7" s="2"/>
      <c r="E7" s="5"/>
      <c r="F7" s="5"/>
      <c r="G7" s="5"/>
      <c r="H7" s="5"/>
      <c r="I7" s="5"/>
      <c r="J7" s="5"/>
      <c r="K7" s="5">
        <f>ABS(H7-$J$2)</f>
        <v>5</v>
      </c>
      <c r="L7" s="5"/>
    </row>
    <row r="8" spans="1:15" x14ac:dyDescent="0.2">
      <c r="A8" t="s">
        <v>6</v>
      </c>
      <c r="B8" s="2"/>
      <c r="C8" s="2"/>
      <c r="D8" s="2"/>
      <c r="E8" s="5"/>
      <c r="F8" s="5"/>
      <c r="G8" s="5"/>
      <c r="H8" s="5"/>
      <c r="I8" s="5"/>
      <c r="J8" s="5"/>
      <c r="K8" s="5"/>
      <c r="L8" s="5"/>
    </row>
    <row r="9" spans="1:15" x14ac:dyDescent="0.2">
      <c r="A9" t="s">
        <v>7</v>
      </c>
      <c r="B9" s="2"/>
      <c r="C9" s="2"/>
      <c r="D9" s="2"/>
      <c r="E9" s="5"/>
      <c r="F9" s="5"/>
      <c r="G9" s="5"/>
      <c r="H9" s="5"/>
      <c r="I9" s="5"/>
      <c r="J9" s="5"/>
      <c r="K9" s="5"/>
      <c r="L9" s="5"/>
    </row>
    <row r="10" spans="1:15" x14ac:dyDescent="0.2">
      <c r="E10" s="5"/>
      <c r="F10" s="5"/>
      <c r="G10" s="5"/>
      <c r="H10" s="5"/>
      <c r="I10" s="5"/>
      <c r="J10" s="5"/>
      <c r="K10" s="5"/>
      <c r="L10" s="5"/>
    </row>
    <row r="11" spans="1:15" x14ac:dyDescent="0.2">
      <c r="E11" s="5"/>
      <c r="F11" s="5"/>
      <c r="G11" s="5"/>
      <c r="H11" s="5"/>
      <c r="I11" s="5"/>
      <c r="J11" s="5"/>
      <c r="K11" s="5"/>
      <c r="L11" s="5"/>
    </row>
    <row r="12" spans="1:15" x14ac:dyDescent="0.2">
      <c r="B12" s="28" t="s">
        <v>52</v>
      </c>
      <c r="C12" s="28"/>
      <c r="D12" s="28"/>
      <c r="E12" s="28"/>
      <c r="F12" s="28"/>
      <c r="G12" s="28"/>
      <c r="J12" s="5"/>
      <c r="K12" s="5"/>
      <c r="L12" s="5"/>
    </row>
    <row r="13" spans="1:15" x14ac:dyDescent="0.2">
      <c r="B13" s="28" t="s">
        <v>30</v>
      </c>
      <c r="C13" s="28"/>
      <c r="D13" s="28"/>
      <c r="E13" s="28" t="s">
        <v>51</v>
      </c>
      <c r="F13" s="28"/>
      <c r="G13" s="28"/>
      <c r="H13" t="s">
        <v>53</v>
      </c>
      <c r="I13" t="s">
        <v>54</v>
      </c>
      <c r="J13" s="5"/>
      <c r="K13" s="5"/>
      <c r="L13" s="5"/>
    </row>
    <row r="14" spans="1:15" x14ac:dyDescent="0.2">
      <c r="A14" t="s">
        <v>0</v>
      </c>
      <c r="B14" s="2"/>
      <c r="C14" s="2"/>
      <c r="D14" s="2">
        <v>9.4199999999999996E-8</v>
      </c>
      <c r="E14" s="2"/>
      <c r="F14" s="2"/>
      <c r="G14" s="2">
        <v>1.057E-6</v>
      </c>
      <c r="H14" s="2">
        <f>AVERAGE(B14:D18)</f>
        <v>1.9573999999999998E-7</v>
      </c>
      <c r="I14" s="2">
        <f>AVERAGE(E14:G18)</f>
        <v>1.4054000000000001E-6</v>
      </c>
      <c r="M14" s="3"/>
    </row>
    <row r="15" spans="1:15" x14ac:dyDescent="0.2">
      <c r="A15" t="s">
        <v>1</v>
      </c>
      <c r="B15" s="2"/>
      <c r="C15" s="2"/>
      <c r="D15" s="2">
        <v>2.4820000000000001E-7</v>
      </c>
      <c r="E15" s="2">
        <v>2.599E-6</v>
      </c>
      <c r="F15" s="2"/>
      <c r="G15" s="2"/>
      <c r="H15" s="2"/>
      <c r="I15" s="2"/>
    </row>
    <row r="16" spans="1:15" x14ac:dyDescent="0.2">
      <c r="A16" t="s">
        <v>2</v>
      </c>
      <c r="B16" s="2"/>
      <c r="C16" s="2"/>
      <c r="D16" s="2">
        <v>1.423E-7</v>
      </c>
      <c r="E16" s="2"/>
      <c r="F16" s="2"/>
      <c r="G16" s="2">
        <v>1.105E-6</v>
      </c>
      <c r="H16" s="2"/>
      <c r="I16" s="2"/>
    </row>
    <row r="17" spans="1:9" x14ac:dyDescent="0.2">
      <c r="A17" t="s">
        <v>3</v>
      </c>
      <c r="B17" s="2"/>
      <c r="C17" s="2"/>
      <c r="D17" s="2">
        <v>2.8379999999999999E-7</v>
      </c>
      <c r="E17" s="2"/>
      <c r="F17" s="2">
        <v>1.071E-6</v>
      </c>
      <c r="G17" s="2"/>
      <c r="H17" s="2"/>
      <c r="I17" s="2"/>
    </row>
    <row r="18" spans="1:9" x14ac:dyDescent="0.2">
      <c r="A18" t="s">
        <v>4</v>
      </c>
      <c r="B18" s="2"/>
      <c r="C18" s="2"/>
      <c r="D18" s="2">
        <v>2.1019999999999999E-7</v>
      </c>
      <c r="E18" s="2"/>
      <c r="F18" s="2">
        <v>1.195E-6</v>
      </c>
      <c r="G18" s="2"/>
      <c r="H18" s="2"/>
      <c r="I18" s="2"/>
    </row>
    <row r="19" spans="1:9" x14ac:dyDescent="0.2">
      <c r="A19" t="s">
        <v>5</v>
      </c>
      <c r="B19" s="2"/>
      <c r="C19" s="2"/>
      <c r="D19" s="2"/>
      <c r="E19" s="2"/>
      <c r="F19" s="2"/>
      <c r="G19" s="2"/>
      <c r="H19" s="2"/>
      <c r="I19" s="2"/>
    </row>
    <row r="20" spans="1:9" x14ac:dyDescent="0.2">
      <c r="A20" t="s">
        <v>6</v>
      </c>
      <c r="B20" s="2"/>
      <c r="C20" s="2"/>
      <c r="D20" s="2"/>
      <c r="E20" s="2"/>
      <c r="F20" s="2"/>
      <c r="G20" s="2"/>
      <c r="H20" s="2"/>
      <c r="I20" s="2"/>
    </row>
    <row r="21" spans="1:9" x14ac:dyDescent="0.2">
      <c r="A21" t="s">
        <v>7</v>
      </c>
      <c r="B21" s="2"/>
      <c r="C21" s="2"/>
      <c r="D21" s="2"/>
      <c r="E21" s="2"/>
      <c r="F21" s="2"/>
      <c r="G21" s="2"/>
      <c r="H21" s="2"/>
      <c r="I21" s="2"/>
    </row>
    <row r="23" spans="1:9" x14ac:dyDescent="0.2">
      <c r="B23">
        <v>0</v>
      </c>
      <c r="C23">
        <f>H14*10^7</f>
        <v>1.9573999999999998</v>
      </c>
    </row>
    <row r="24" spans="1:9" x14ac:dyDescent="0.2">
      <c r="B24">
        <v>5</v>
      </c>
      <c r="C24">
        <f>I14*10^7</f>
        <v>14.054000000000002</v>
      </c>
    </row>
  </sheetData>
  <mergeCells count="5">
    <mergeCell ref="B1:D1"/>
    <mergeCell ref="E1:G1"/>
    <mergeCell ref="B12:G12"/>
    <mergeCell ref="B13:D13"/>
    <mergeCell ref="E13:G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63C2-5907-B440-8302-09E8DC913657}">
  <dimension ref="A1:AC35"/>
  <sheetViews>
    <sheetView zoomScale="91" workbookViewId="0">
      <selection activeCell="C19" sqref="C19"/>
    </sheetView>
  </sheetViews>
  <sheetFormatPr baseColWidth="10" defaultRowHeight="16" x14ac:dyDescent="0.2"/>
  <sheetData>
    <row r="1" spans="1:29" x14ac:dyDescent="0.2">
      <c r="A1" s="15" t="s">
        <v>55</v>
      </c>
      <c r="B1" s="15" t="s">
        <v>56</v>
      </c>
      <c r="C1" s="15" t="s">
        <v>57</v>
      </c>
      <c r="D1" s="15" t="s">
        <v>58</v>
      </c>
      <c r="E1" s="15" t="s">
        <v>59</v>
      </c>
      <c r="F1" s="15" t="s">
        <v>60</v>
      </c>
      <c r="G1" s="15" t="s">
        <v>61</v>
      </c>
      <c r="H1" s="15" t="s">
        <v>62</v>
      </c>
      <c r="I1" s="15" t="s">
        <v>63</v>
      </c>
      <c r="J1" s="16"/>
      <c r="K1" s="15" t="s">
        <v>64</v>
      </c>
      <c r="Q1" s="28" t="s">
        <v>29</v>
      </c>
      <c r="R1" s="28"/>
      <c r="S1" s="28"/>
      <c r="T1" s="28"/>
      <c r="U1" s="28"/>
      <c r="V1" s="28"/>
      <c r="W1" s="28"/>
      <c r="X1" s="28"/>
      <c r="Y1" s="28"/>
      <c r="Z1" s="28"/>
    </row>
    <row r="2" spans="1:29" x14ac:dyDescent="0.2">
      <c r="A2" s="15" t="s">
        <v>65</v>
      </c>
      <c r="B2" s="15" t="s">
        <v>66</v>
      </c>
      <c r="C2" s="17">
        <v>-7.8169999999999997E-7</v>
      </c>
      <c r="D2" s="17">
        <v>-5.1429999999999999E-7</v>
      </c>
      <c r="E2" s="15" t="s">
        <v>66</v>
      </c>
      <c r="F2" s="17">
        <v>-3.1349999999999999E-7</v>
      </c>
      <c r="G2" s="17">
        <v>-7.8260000000000003E-7</v>
      </c>
      <c r="H2" s="17">
        <v>-1.0189999999999999E-6</v>
      </c>
      <c r="I2" s="17">
        <v>-2.6909999999999999E-7</v>
      </c>
      <c r="J2" s="16"/>
      <c r="K2" s="16" t="s">
        <v>67</v>
      </c>
      <c r="Q2" s="28" t="s">
        <v>30</v>
      </c>
      <c r="R2" s="28"/>
      <c r="S2" s="28"/>
      <c r="T2" s="28" t="s">
        <v>103</v>
      </c>
      <c r="U2" s="28"/>
      <c r="V2" s="28"/>
      <c r="W2" s="28" t="s">
        <v>104</v>
      </c>
      <c r="X2" s="28"/>
      <c r="Y2" s="28"/>
      <c r="Z2" s="28"/>
      <c r="AA2" s="18" t="s">
        <v>30</v>
      </c>
      <c r="AB2" s="18" t="s">
        <v>31</v>
      </c>
      <c r="AC2" s="18" t="s">
        <v>32</v>
      </c>
    </row>
    <row r="3" spans="1:29" x14ac:dyDescent="0.2">
      <c r="A3" s="15" t="s">
        <v>68</v>
      </c>
      <c r="B3" s="15" t="s">
        <v>66</v>
      </c>
      <c r="C3" s="17">
        <v>-7.9550000000000005E-7</v>
      </c>
      <c r="D3" s="17">
        <v>-5.2630000000000005E-7</v>
      </c>
      <c r="E3" s="15" t="s">
        <v>66</v>
      </c>
      <c r="F3" s="17">
        <v>-3.0960000000000002E-7</v>
      </c>
      <c r="G3" s="17">
        <v>-7.9189999999999999E-7</v>
      </c>
      <c r="H3" s="17">
        <v>-1.0380000000000001E-6</v>
      </c>
      <c r="I3" s="17">
        <v>-2.5199999999999998E-7</v>
      </c>
      <c r="J3" s="16"/>
      <c r="K3" s="16"/>
      <c r="P3" t="s">
        <v>0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9"/>
      <c r="AB3" s="19"/>
      <c r="AC3" s="19"/>
    </row>
    <row r="4" spans="1:29" x14ac:dyDescent="0.2">
      <c r="A4" s="15" t="s">
        <v>69</v>
      </c>
      <c r="B4" s="15" t="s">
        <v>66</v>
      </c>
      <c r="C4" s="17">
        <v>-8.0729999999999998E-7</v>
      </c>
      <c r="D4" s="17">
        <v>-5.4099999999999999E-7</v>
      </c>
      <c r="E4" s="15" t="s">
        <v>66</v>
      </c>
      <c r="F4" s="17">
        <v>-3.016E-7</v>
      </c>
      <c r="G4" s="17">
        <v>-7.7629999999999998E-7</v>
      </c>
      <c r="H4" s="17">
        <v>-1.063E-6</v>
      </c>
      <c r="I4" s="17">
        <v>-2.995E-7</v>
      </c>
      <c r="J4" s="16"/>
      <c r="K4" s="16"/>
      <c r="P4" t="s">
        <v>1</v>
      </c>
      <c r="Q4" s="17">
        <v>-1.156E-6</v>
      </c>
      <c r="R4" s="17">
        <v>-1.1429999999999999E-6</v>
      </c>
      <c r="S4" s="17">
        <v>-1.1400000000000001E-6</v>
      </c>
      <c r="T4" s="17">
        <v>-1.1769999999999999E-6</v>
      </c>
      <c r="U4" s="17">
        <v>-1.1790000000000001E-6</v>
      </c>
      <c r="V4" s="17">
        <v>-1.1799999999999999E-6</v>
      </c>
      <c r="W4" s="17">
        <v>-1.393E-6</v>
      </c>
      <c r="X4" s="17">
        <v>-1.4339999999999999E-6</v>
      </c>
      <c r="Y4" s="17">
        <v>-1.407E-6</v>
      </c>
      <c r="Z4" s="17">
        <v>-1.4100000000000001E-6</v>
      </c>
      <c r="AA4" s="19">
        <f>AVERAGE(Q4:S4)</f>
        <v>-1.1463333333333333E-6</v>
      </c>
      <c r="AB4" s="19">
        <f t="shared" ref="AB4:AB10" si="0">AVERAGE(T4:V4)</f>
        <v>-1.1786666666666666E-6</v>
      </c>
      <c r="AC4" s="19">
        <f>AVERAGE(W4:Z4)</f>
        <v>-1.4110000000000001E-6</v>
      </c>
    </row>
    <row r="5" spans="1:29" x14ac:dyDescent="0.2">
      <c r="A5" s="15" t="s">
        <v>70</v>
      </c>
      <c r="B5" s="15" t="s">
        <v>66</v>
      </c>
      <c r="C5" s="17">
        <v>-8.1950000000000005E-7</v>
      </c>
      <c r="D5" s="17">
        <v>-5.5020000000000004E-7</v>
      </c>
      <c r="E5" s="15" t="s">
        <v>66</v>
      </c>
      <c r="F5" s="17">
        <v>-3.0569999999999999E-7</v>
      </c>
      <c r="G5" s="17">
        <v>-7.9120000000000004E-7</v>
      </c>
      <c r="H5" s="17">
        <v>-1.08E-6</v>
      </c>
      <c r="I5" s="17">
        <v>-3.0709999999999999E-7</v>
      </c>
      <c r="J5" s="16"/>
      <c r="K5" s="16"/>
      <c r="P5" t="s">
        <v>2</v>
      </c>
      <c r="Q5" s="17">
        <v>-7.864E-7</v>
      </c>
      <c r="R5" s="17">
        <v>-7.9429999999999996E-7</v>
      </c>
      <c r="S5" s="17">
        <v>-7.8520000000000002E-7</v>
      </c>
      <c r="T5" s="17">
        <v>-8.2009999999999999E-7</v>
      </c>
      <c r="U5" s="17">
        <v>-8.0760000000000001E-7</v>
      </c>
      <c r="V5" s="17">
        <v>-8.0289999999999997E-7</v>
      </c>
      <c r="W5" s="17">
        <v>-8.8960000000000002E-7</v>
      </c>
      <c r="X5" s="17">
        <v>-9.4900000000000004E-7</v>
      </c>
      <c r="Y5" s="17">
        <v>-9.203E-7</v>
      </c>
      <c r="Z5" s="17">
        <v>-9.2630000000000003E-7</v>
      </c>
      <c r="AA5" s="19">
        <f t="shared" ref="AA5:AA10" si="1">AVERAGE(Q5:S5)</f>
        <v>-7.8863333333333336E-7</v>
      </c>
      <c r="AB5" s="19">
        <f t="shared" si="0"/>
        <v>-8.1019999999999999E-7</v>
      </c>
      <c r="AC5" s="19">
        <f t="shared" ref="AC5:AC10" si="2">AVERAGE(W5:Z5)</f>
        <v>-9.2129999999999997E-7</v>
      </c>
    </row>
    <row r="6" spans="1:29" x14ac:dyDescent="0.2">
      <c r="A6" s="15" t="s">
        <v>71</v>
      </c>
      <c r="B6" s="15" t="s">
        <v>66</v>
      </c>
      <c r="C6" s="17">
        <v>-8.3210000000000005E-7</v>
      </c>
      <c r="D6" s="17">
        <v>-5.7400000000000003E-7</v>
      </c>
      <c r="E6" s="15" t="s">
        <v>66</v>
      </c>
      <c r="F6" s="17">
        <v>-2.9960000000000001E-7</v>
      </c>
      <c r="G6" s="17">
        <v>-7.4919999999999996E-7</v>
      </c>
      <c r="H6" s="17">
        <v>-1.147E-6</v>
      </c>
      <c r="I6" s="17">
        <v>-3.7109999999999998E-7</v>
      </c>
      <c r="J6" s="16"/>
      <c r="K6" s="16"/>
      <c r="P6" t="s">
        <v>3</v>
      </c>
      <c r="Q6" s="2"/>
      <c r="R6" s="2"/>
      <c r="S6" s="2"/>
      <c r="T6" s="2"/>
      <c r="U6" s="2"/>
      <c r="V6" s="2"/>
      <c r="W6" s="2"/>
      <c r="X6" s="2"/>
      <c r="Y6" s="2"/>
      <c r="AA6" s="19"/>
      <c r="AB6" s="19"/>
      <c r="AC6" s="19"/>
    </row>
    <row r="7" spans="1:29" x14ac:dyDescent="0.2">
      <c r="A7" s="15" t="s">
        <v>72</v>
      </c>
      <c r="B7" s="15"/>
      <c r="C7" s="17">
        <v>-1.156E-6</v>
      </c>
      <c r="D7" s="17">
        <v>-7.864E-7</v>
      </c>
      <c r="E7" s="15"/>
      <c r="F7" s="17">
        <v>-4.3420000000000001E-7</v>
      </c>
      <c r="G7" s="17">
        <v>-1.046E-6</v>
      </c>
      <c r="H7" s="17">
        <v>-1.356E-6</v>
      </c>
      <c r="I7" s="17">
        <v>-4.4149999999999998E-7</v>
      </c>
      <c r="J7" s="16"/>
      <c r="K7" s="16"/>
      <c r="P7" t="s">
        <v>4</v>
      </c>
      <c r="Q7" s="17">
        <v>-4.3420000000000001E-7</v>
      </c>
      <c r="R7" s="17">
        <v>-4.27E-7</v>
      </c>
      <c r="S7" s="17">
        <v>-4.2049999999999999E-7</v>
      </c>
      <c r="T7" s="17">
        <v>-4.0999999999999999E-7</v>
      </c>
      <c r="U7" s="17">
        <v>-4.0719999999999999E-7</v>
      </c>
      <c r="V7" s="17">
        <v>-4.0540000000000002E-7</v>
      </c>
      <c r="W7" s="17">
        <v>-4.5960000000000001E-7</v>
      </c>
      <c r="X7" s="17">
        <v>-4.6820000000000002E-7</v>
      </c>
      <c r="Y7" s="17">
        <v>-4.5919999999999998E-7</v>
      </c>
      <c r="Z7" s="17">
        <v>-4.6049999999999997E-7</v>
      </c>
      <c r="AA7" s="19">
        <f t="shared" si="1"/>
        <v>-4.2723333333333331E-7</v>
      </c>
      <c r="AB7" s="19">
        <f t="shared" si="0"/>
        <v>-4.0753333333333332E-7</v>
      </c>
      <c r="AC7" s="19">
        <f t="shared" si="2"/>
        <v>-4.6187500000000002E-7</v>
      </c>
    </row>
    <row r="8" spans="1:29" x14ac:dyDescent="0.2">
      <c r="A8" s="15" t="s">
        <v>73</v>
      </c>
      <c r="B8" s="15"/>
      <c r="C8" s="17">
        <v>-1.1429999999999999E-6</v>
      </c>
      <c r="D8" s="17">
        <v>-7.9429999999999996E-7</v>
      </c>
      <c r="E8" s="15"/>
      <c r="F8" s="17">
        <v>-4.27E-7</v>
      </c>
      <c r="G8" s="17">
        <v>-9.8889999999999997E-7</v>
      </c>
      <c r="H8" s="17">
        <v>-1.3969999999999999E-6</v>
      </c>
      <c r="I8" s="17">
        <v>-3.9589999999999999E-7</v>
      </c>
      <c r="J8" s="16"/>
      <c r="K8" s="16"/>
      <c r="P8" t="s">
        <v>5</v>
      </c>
      <c r="Q8" s="17">
        <v>-1.046E-6</v>
      </c>
      <c r="R8" s="17">
        <v>-9.8889999999999997E-7</v>
      </c>
      <c r="S8" s="17">
        <v>-9.9739999999999997E-7</v>
      </c>
      <c r="T8" s="17">
        <v>-9.5339999999999995E-7</v>
      </c>
      <c r="U8" s="17">
        <v>-9.5630000000000006E-7</v>
      </c>
      <c r="V8" s="17">
        <v>-9.6710000000000002E-7</v>
      </c>
      <c r="W8" s="17">
        <v>-1.1340000000000001E-6</v>
      </c>
      <c r="X8" s="17">
        <v>-1.212E-6</v>
      </c>
      <c r="Y8" s="17">
        <v>-1.1620000000000001E-6</v>
      </c>
      <c r="Z8" s="17">
        <v>-1.153E-6</v>
      </c>
      <c r="AA8" s="19">
        <f t="shared" si="1"/>
        <v>-1.0107666666666665E-6</v>
      </c>
      <c r="AB8" s="19">
        <f t="shared" si="0"/>
        <v>-9.5893333333333345E-7</v>
      </c>
      <c r="AC8" s="19">
        <f t="shared" si="2"/>
        <v>-1.16525E-6</v>
      </c>
    </row>
    <row r="9" spans="1:29" x14ac:dyDescent="0.2">
      <c r="A9" s="15" t="s">
        <v>74</v>
      </c>
      <c r="B9" s="15"/>
      <c r="C9" s="17">
        <v>-1.1400000000000001E-6</v>
      </c>
      <c r="D9" s="17">
        <v>-7.8520000000000002E-7</v>
      </c>
      <c r="E9" s="15"/>
      <c r="F9" s="17">
        <v>-4.2049999999999999E-7</v>
      </c>
      <c r="G9" s="17">
        <v>-9.9739999999999997E-7</v>
      </c>
      <c r="H9" s="17">
        <v>-1.3820000000000001E-6</v>
      </c>
      <c r="I9" s="17">
        <v>-3.5620000000000003E-7</v>
      </c>
      <c r="J9" s="16"/>
      <c r="K9" s="16"/>
      <c r="P9" t="s">
        <v>6</v>
      </c>
      <c r="Q9" s="17">
        <v>-1.356E-6</v>
      </c>
      <c r="R9" s="17">
        <v>-1.3969999999999999E-6</v>
      </c>
      <c r="S9" s="17">
        <v>-1.3820000000000001E-6</v>
      </c>
      <c r="T9" s="17">
        <v>-1.3880000000000001E-6</v>
      </c>
      <c r="U9" s="17">
        <v>-1.389E-6</v>
      </c>
      <c r="V9" s="17">
        <v>-1.3939999999999999E-6</v>
      </c>
      <c r="W9" s="17">
        <v>-1.7379999999999999E-6</v>
      </c>
      <c r="X9" s="17">
        <v>-1.7889999999999999E-6</v>
      </c>
      <c r="Y9" s="17">
        <v>-1.7519999999999999E-6</v>
      </c>
      <c r="Z9" s="17"/>
      <c r="AA9" s="19">
        <f t="shared" si="1"/>
        <v>-1.3783333333333334E-6</v>
      </c>
      <c r="AB9" s="19">
        <f t="shared" si="0"/>
        <v>-1.3903333333333332E-6</v>
      </c>
      <c r="AC9" s="19">
        <f t="shared" si="2"/>
        <v>-1.7596666666666667E-6</v>
      </c>
    </row>
    <row r="10" spans="1:29" x14ac:dyDescent="0.2">
      <c r="A10" s="15" t="s">
        <v>75</v>
      </c>
      <c r="B10" s="15"/>
      <c r="C10" s="17">
        <v>-1.1769999999999999E-6</v>
      </c>
      <c r="D10" s="17">
        <v>-8.2009999999999999E-7</v>
      </c>
      <c r="E10" s="15"/>
      <c r="F10" s="17">
        <v>-4.0999999999999999E-7</v>
      </c>
      <c r="G10" s="17">
        <v>-9.5339999999999995E-7</v>
      </c>
      <c r="H10" s="17">
        <v>-1.3880000000000001E-6</v>
      </c>
      <c r="I10" s="17">
        <v>-3.9449999999999999E-7</v>
      </c>
      <c r="J10" s="16"/>
      <c r="K10" s="16"/>
      <c r="P10" t="s">
        <v>7</v>
      </c>
      <c r="Q10" s="17">
        <v>-4.4149999999999998E-7</v>
      </c>
      <c r="R10" s="17">
        <v>-3.9589999999999999E-7</v>
      </c>
      <c r="S10" s="17">
        <v>-3.5620000000000003E-7</v>
      </c>
      <c r="T10" s="17">
        <v>-3.9449999999999999E-7</v>
      </c>
      <c r="U10" s="17">
        <v>-3.5950000000000001E-7</v>
      </c>
      <c r="V10" s="17">
        <v>-3.1049999999999998E-7</v>
      </c>
      <c r="W10" s="17">
        <v>-3.6160000000000001E-7</v>
      </c>
      <c r="X10" s="17">
        <v>-4.2669999999999998E-7</v>
      </c>
      <c r="Y10" s="15"/>
      <c r="Z10" s="17">
        <v>-4.1820000000000003E-7</v>
      </c>
      <c r="AA10" s="19">
        <f t="shared" si="1"/>
        <v>-3.9786666666666668E-7</v>
      </c>
      <c r="AB10" s="19">
        <f t="shared" si="0"/>
        <v>-3.5483333333333333E-7</v>
      </c>
      <c r="AC10" s="19">
        <f t="shared" si="2"/>
        <v>-4.0216666666666669E-7</v>
      </c>
    </row>
    <row r="11" spans="1:29" x14ac:dyDescent="0.2">
      <c r="A11" s="15" t="s">
        <v>76</v>
      </c>
      <c r="B11" s="15"/>
      <c r="C11" s="17">
        <v>-1.1790000000000001E-6</v>
      </c>
      <c r="D11" s="17">
        <v>-8.0760000000000001E-7</v>
      </c>
      <c r="E11" s="15"/>
      <c r="F11" s="17">
        <v>-4.0719999999999999E-7</v>
      </c>
      <c r="G11" s="17">
        <v>-9.5630000000000006E-7</v>
      </c>
      <c r="H11" s="17">
        <v>-1.389E-6</v>
      </c>
      <c r="I11" s="17">
        <v>-3.5950000000000001E-7</v>
      </c>
      <c r="J11" s="16"/>
      <c r="K11" s="16"/>
    </row>
    <row r="12" spans="1:29" x14ac:dyDescent="0.2">
      <c r="A12" s="15" t="s">
        <v>77</v>
      </c>
      <c r="B12" s="15"/>
      <c r="C12" s="17">
        <v>-1.1799999999999999E-6</v>
      </c>
      <c r="D12" s="17">
        <v>-8.0289999999999997E-7</v>
      </c>
      <c r="E12" s="15"/>
      <c r="F12" s="17">
        <v>-4.0540000000000002E-7</v>
      </c>
      <c r="G12" s="17">
        <v>-9.6710000000000002E-7</v>
      </c>
      <c r="H12" s="17">
        <v>-1.3939999999999999E-6</v>
      </c>
      <c r="I12" s="17">
        <v>-3.1049999999999998E-7</v>
      </c>
      <c r="J12" s="16"/>
      <c r="K12" s="16"/>
    </row>
    <row r="13" spans="1:29" x14ac:dyDescent="0.2">
      <c r="A13" s="15" t="s">
        <v>78</v>
      </c>
      <c r="B13" s="15"/>
      <c r="C13" s="17">
        <v>-1.393E-6</v>
      </c>
      <c r="D13" s="17">
        <v>-8.8960000000000002E-7</v>
      </c>
      <c r="E13" s="15"/>
      <c r="F13" s="17">
        <v>-4.5960000000000001E-7</v>
      </c>
      <c r="G13" s="17">
        <v>-1.1340000000000001E-6</v>
      </c>
      <c r="H13" s="17">
        <v>-1.7379999999999999E-6</v>
      </c>
      <c r="I13" s="17">
        <v>-3.6160000000000001E-7</v>
      </c>
      <c r="J13" s="16"/>
      <c r="K13" s="16"/>
    </row>
    <row r="14" spans="1:29" x14ac:dyDescent="0.2">
      <c r="A14" s="15" t="s">
        <v>79</v>
      </c>
      <c r="B14" s="15"/>
      <c r="C14" s="17">
        <v>-1.4339999999999999E-6</v>
      </c>
      <c r="D14" s="17">
        <v>-9.4900000000000004E-7</v>
      </c>
      <c r="E14" s="15"/>
      <c r="F14" s="17">
        <v>-4.6820000000000002E-7</v>
      </c>
      <c r="G14" s="17">
        <v>-1.212E-6</v>
      </c>
      <c r="H14" s="17">
        <v>-1.7889999999999999E-6</v>
      </c>
      <c r="I14" s="17">
        <v>-4.2669999999999998E-7</v>
      </c>
      <c r="J14" s="16"/>
      <c r="K14" s="16"/>
    </row>
    <row r="15" spans="1:29" x14ac:dyDescent="0.2">
      <c r="A15" s="15" t="s">
        <v>80</v>
      </c>
      <c r="B15" s="15"/>
      <c r="C15" s="17">
        <v>-1.407E-6</v>
      </c>
      <c r="D15" s="17">
        <v>-9.203E-7</v>
      </c>
      <c r="E15" s="15"/>
      <c r="F15" s="17">
        <v>-4.5919999999999998E-7</v>
      </c>
      <c r="G15" s="17">
        <v>-1.1620000000000001E-6</v>
      </c>
      <c r="H15" s="17">
        <v>-1.7519999999999999E-6</v>
      </c>
      <c r="I15" s="15" t="s">
        <v>66</v>
      </c>
      <c r="J15" s="16"/>
      <c r="K15" s="16"/>
    </row>
    <row r="16" spans="1:29" x14ac:dyDescent="0.2">
      <c r="A16" s="15" t="s">
        <v>81</v>
      </c>
      <c r="B16" s="15"/>
      <c r="C16" s="17">
        <v>-1.4100000000000001E-6</v>
      </c>
      <c r="D16" s="17">
        <v>-9.2630000000000003E-7</v>
      </c>
      <c r="E16" s="15"/>
      <c r="F16" s="17">
        <v>-4.6049999999999997E-7</v>
      </c>
      <c r="G16" s="17">
        <v>-1.153E-6</v>
      </c>
      <c r="H16" s="17">
        <v>-1.007E-7</v>
      </c>
      <c r="I16" s="17">
        <v>-4.1820000000000003E-7</v>
      </c>
      <c r="J16" s="16"/>
      <c r="K16" s="16"/>
    </row>
    <row r="17" spans="1:11" x14ac:dyDescent="0.2">
      <c r="A17" s="15" t="s">
        <v>82</v>
      </c>
      <c r="B17" s="15"/>
      <c r="C17" s="17">
        <v>-1.221E-6</v>
      </c>
      <c r="D17" s="17"/>
      <c r="E17" s="15"/>
      <c r="F17" s="17"/>
      <c r="G17" s="17"/>
      <c r="H17" s="17"/>
      <c r="I17" s="17"/>
      <c r="J17" s="16" t="s">
        <v>83</v>
      </c>
      <c r="K17" s="16"/>
    </row>
    <row r="18" spans="1:11" x14ac:dyDescent="0.2">
      <c r="A18" s="15" t="s">
        <v>84</v>
      </c>
      <c r="B18" s="15"/>
      <c r="C18" s="17">
        <v>-1.2419999999999999E-6</v>
      </c>
      <c r="D18" s="17"/>
      <c r="E18" s="15"/>
      <c r="F18" s="17"/>
      <c r="G18" s="17"/>
      <c r="H18" s="17"/>
      <c r="I18" s="17"/>
      <c r="J18" s="16" t="s">
        <v>85</v>
      </c>
      <c r="K18" s="16"/>
    </row>
    <row r="19" spans="1:11" x14ac:dyDescent="0.2">
      <c r="A19" s="15" t="s">
        <v>86</v>
      </c>
      <c r="B19" s="15"/>
      <c r="C19" s="17">
        <v>-1.291E-6</v>
      </c>
      <c r="D19" s="17"/>
      <c r="E19" s="15"/>
      <c r="F19" s="17"/>
      <c r="G19" s="17"/>
      <c r="H19" s="17"/>
      <c r="I19" s="17"/>
      <c r="J19" s="16"/>
      <c r="K19" s="16"/>
    </row>
    <row r="20" spans="1:11" x14ac:dyDescent="0.2">
      <c r="A20" s="15" t="s">
        <v>87</v>
      </c>
      <c r="B20" s="15"/>
      <c r="C20" s="17"/>
      <c r="D20" s="17">
        <v>-8.2310000000000001E-7</v>
      </c>
      <c r="E20" s="15"/>
      <c r="F20" s="17"/>
      <c r="G20" s="17"/>
      <c r="H20" s="17"/>
      <c r="I20" s="17"/>
      <c r="J20" s="16"/>
      <c r="K20" s="16"/>
    </row>
    <row r="21" spans="1:11" x14ac:dyDescent="0.2">
      <c r="A21" s="15" t="s">
        <v>88</v>
      </c>
      <c r="B21" s="15"/>
      <c r="C21" s="17"/>
      <c r="D21" s="17">
        <v>-8.2859999999999999E-7</v>
      </c>
      <c r="E21" s="15"/>
      <c r="F21" s="17"/>
      <c r="G21" s="17"/>
      <c r="H21" s="17"/>
      <c r="I21" s="17"/>
      <c r="J21" s="16"/>
      <c r="K21" s="16"/>
    </row>
    <row r="22" spans="1:11" x14ac:dyDescent="0.2">
      <c r="A22" s="15" t="s">
        <v>89</v>
      </c>
      <c r="B22" s="15"/>
      <c r="C22" s="17"/>
      <c r="D22" s="17">
        <v>-8.2790000000000005E-7</v>
      </c>
      <c r="E22" s="15"/>
      <c r="F22" s="17"/>
      <c r="G22" s="17"/>
      <c r="H22" s="17"/>
      <c r="I22" s="17"/>
      <c r="J22" s="16"/>
      <c r="K22" s="16"/>
    </row>
    <row r="23" spans="1:11" x14ac:dyDescent="0.2">
      <c r="A23" s="15" t="s">
        <v>90</v>
      </c>
      <c r="B23" s="15"/>
      <c r="C23" s="17"/>
      <c r="D23" s="17"/>
      <c r="E23" s="15"/>
      <c r="F23" s="17">
        <v>-4.3739999999999999E-7</v>
      </c>
      <c r="G23" s="17"/>
      <c r="H23" s="17"/>
      <c r="I23" s="17"/>
      <c r="J23" s="16"/>
      <c r="K23" s="16"/>
    </row>
    <row r="24" spans="1:11" x14ac:dyDescent="0.2">
      <c r="A24" s="15" t="s">
        <v>91</v>
      </c>
      <c r="B24" s="15"/>
      <c r="C24" s="17"/>
      <c r="D24" s="17"/>
      <c r="E24" s="15"/>
      <c r="F24" s="17">
        <v>-4.3430000000000002E-7</v>
      </c>
      <c r="G24" s="17"/>
      <c r="H24" s="17"/>
      <c r="I24" s="17"/>
      <c r="J24" s="16"/>
      <c r="K24" s="16"/>
    </row>
    <row r="25" spans="1:11" x14ac:dyDescent="0.2">
      <c r="A25" s="15" t="s">
        <v>92</v>
      </c>
      <c r="B25" s="15"/>
      <c r="C25" s="17"/>
      <c r="D25" s="17"/>
      <c r="E25" s="15"/>
      <c r="F25" s="17">
        <v>-4.383E-7</v>
      </c>
      <c r="G25" s="17"/>
      <c r="H25" s="17"/>
      <c r="I25" s="17"/>
      <c r="J25" s="16"/>
      <c r="K25" s="16"/>
    </row>
    <row r="26" spans="1:11" x14ac:dyDescent="0.2">
      <c r="A26" s="15" t="s">
        <v>93</v>
      </c>
      <c r="B26" s="15"/>
      <c r="C26" s="17"/>
      <c r="D26" s="17"/>
      <c r="E26" s="15"/>
      <c r="F26" s="17"/>
      <c r="G26" s="17">
        <v>-1.122E-6</v>
      </c>
      <c r="H26" s="17"/>
      <c r="I26" s="17"/>
      <c r="J26" s="16"/>
      <c r="K26" s="16"/>
    </row>
    <row r="27" spans="1:11" x14ac:dyDescent="0.2">
      <c r="A27" s="15" t="s">
        <v>94</v>
      </c>
      <c r="B27" s="15"/>
      <c r="C27" s="17"/>
      <c r="D27" s="17"/>
      <c r="E27" s="15"/>
      <c r="F27" s="17"/>
      <c r="G27" s="17">
        <v>-1.1179999999999999E-6</v>
      </c>
      <c r="H27" s="17"/>
      <c r="I27" s="17"/>
      <c r="J27" s="16"/>
      <c r="K27" s="16"/>
    </row>
    <row r="28" spans="1:11" x14ac:dyDescent="0.2">
      <c r="A28" s="15" t="s">
        <v>95</v>
      </c>
      <c r="B28" s="15"/>
      <c r="C28" s="17"/>
      <c r="D28" s="17"/>
      <c r="E28" s="15"/>
      <c r="F28" s="17"/>
      <c r="G28" s="17">
        <v>-1.17E-6</v>
      </c>
      <c r="H28" s="17"/>
      <c r="I28" s="17"/>
      <c r="J28" s="16"/>
      <c r="K28" s="16"/>
    </row>
    <row r="29" spans="1:11" x14ac:dyDescent="0.2">
      <c r="A29" s="15" t="s">
        <v>96</v>
      </c>
      <c r="B29" s="15"/>
      <c r="C29" s="17"/>
      <c r="D29" s="17"/>
      <c r="E29" s="15"/>
      <c r="F29" s="17"/>
      <c r="G29" s="17"/>
      <c r="H29" s="17">
        <v>-1.46E-6</v>
      </c>
      <c r="I29" s="15"/>
      <c r="J29" s="16"/>
      <c r="K29" s="16"/>
    </row>
    <row r="30" spans="1:11" x14ac:dyDescent="0.2">
      <c r="A30" s="15" t="s">
        <v>97</v>
      </c>
      <c r="B30" s="15"/>
      <c r="C30" s="17"/>
      <c r="D30" s="17"/>
      <c r="E30" s="15"/>
      <c r="F30" s="17"/>
      <c r="G30" s="17"/>
      <c r="H30" s="17">
        <v>-1.5009999999999999E-6</v>
      </c>
      <c r="I30" s="15"/>
      <c r="J30" s="16"/>
      <c r="K30" s="16"/>
    </row>
    <row r="31" spans="1:11" x14ac:dyDescent="0.2">
      <c r="A31" s="15" t="s">
        <v>98</v>
      </c>
      <c r="B31" s="15"/>
      <c r="C31" s="17"/>
      <c r="D31" s="17"/>
      <c r="E31" s="15"/>
      <c r="F31" s="17"/>
      <c r="G31" s="17"/>
      <c r="H31" s="17">
        <v>-1.5460000000000001E-6</v>
      </c>
      <c r="I31" s="17"/>
      <c r="J31" s="16"/>
      <c r="K31" s="16"/>
    </row>
    <row r="32" spans="1:11" x14ac:dyDescent="0.2">
      <c r="A32" s="15" t="s">
        <v>99</v>
      </c>
      <c r="B32" s="15"/>
      <c r="C32" s="17"/>
      <c r="D32" s="17"/>
      <c r="E32" s="15"/>
      <c r="F32" s="17"/>
      <c r="G32" s="17"/>
      <c r="H32" s="17">
        <v>-1.531E-6</v>
      </c>
      <c r="I32" s="15"/>
      <c r="J32" s="16"/>
      <c r="K32" s="16"/>
    </row>
    <row r="33" spans="1:11" x14ac:dyDescent="0.2">
      <c r="A33" s="15" t="s">
        <v>100</v>
      </c>
      <c r="B33" s="15"/>
      <c r="C33" s="17"/>
      <c r="D33" s="17"/>
      <c r="E33" s="15"/>
      <c r="F33" s="17"/>
      <c r="G33" s="17"/>
      <c r="H33" s="17"/>
      <c r="I33" s="17">
        <v>-3.9120000000000001E-7</v>
      </c>
      <c r="J33" s="16"/>
      <c r="K33" s="16"/>
    </row>
    <row r="34" spans="1:11" x14ac:dyDescent="0.2">
      <c r="A34" s="15" t="s">
        <v>101</v>
      </c>
      <c r="B34" s="15"/>
      <c r="C34" s="17"/>
      <c r="D34" s="17"/>
      <c r="E34" s="15"/>
      <c r="F34" s="17"/>
      <c r="G34" s="17"/>
      <c r="H34" s="15"/>
      <c r="I34" s="17">
        <v>-4.002E-7</v>
      </c>
      <c r="J34" s="16"/>
      <c r="K34" s="16"/>
    </row>
    <row r="35" spans="1:11" x14ac:dyDescent="0.2">
      <c r="A35" s="15" t="s">
        <v>102</v>
      </c>
      <c r="B35" s="15"/>
      <c r="C35" s="17"/>
      <c r="D35" s="17"/>
      <c r="E35" s="15"/>
      <c r="F35" s="17"/>
      <c r="G35" s="17"/>
      <c r="H35" s="15"/>
      <c r="I35" s="17">
        <v>-4.0900000000000002E-7</v>
      </c>
      <c r="J35" s="16"/>
      <c r="K35" s="16"/>
    </row>
  </sheetData>
  <mergeCells count="4">
    <mergeCell ref="Q2:S2"/>
    <mergeCell ref="T2:V2"/>
    <mergeCell ref="Q1:Z1"/>
    <mergeCell ref="W2:Z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2FFB2-2D45-FD4B-9EAF-575558190890}">
  <dimension ref="A1:N39"/>
  <sheetViews>
    <sheetView zoomScale="81" zoomScaleNormal="100" workbookViewId="0">
      <selection activeCell="J3" sqref="J3"/>
    </sheetView>
  </sheetViews>
  <sheetFormatPr baseColWidth="10" defaultRowHeight="16" x14ac:dyDescent="0.2"/>
  <cols>
    <col min="2" max="2" width="13" bestFit="1" customWidth="1"/>
    <col min="3" max="6" width="13.33203125" bestFit="1" customWidth="1"/>
    <col min="7" max="7" width="11" bestFit="1" customWidth="1"/>
    <col min="8" max="8" width="24.5" bestFit="1" customWidth="1"/>
    <col min="9" max="9" width="21.33203125" bestFit="1" customWidth="1"/>
    <col min="10" max="10" width="22.33203125" bestFit="1" customWidth="1"/>
    <col min="11" max="11" width="17" bestFit="1" customWidth="1"/>
    <col min="12" max="12" width="29.83203125" bestFit="1" customWidth="1"/>
  </cols>
  <sheetData>
    <row r="1" spans="1:12" x14ac:dyDescent="0.2">
      <c r="B1" s="25" t="s">
        <v>12</v>
      </c>
      <c r="C1" s="25"/>
      <c r="D1" s="25"/>
      <c r="E1" s="27" t="s">
        <v>15</v>
      </c>
      <c r="F1" s="27"/>
      <c r="G1" s="27"/>
      <c r="H1" t="s">
        <v>111</v>
      </c>
      <c r="I1" t="s">
        <v>110</v>
      </c>
      <c r="J1" s="8" t="s">
        <v>109</v>
      </c>
      <c r="K1" t="s">
        <v>36</v>
      </c>
      <c r="L1" s="9" t="s">
        <v>37</v>
      </c>
    </row>
    <row r="2" spans="1:12" x14ac:dyDescent="0.2">
      <c r="A2" t="s">
        <v>0</v>
      </c>
      <c r="E2" s="5"/>
      <c r="F2" s="5"/>
      <c r="G2" s="5"/>
      <c r="H2" s="5"/>
      <c r="I2" s="5"/>
      <c r="J2" s="5">
        <v>12</v>
      </c>
      <c r="K2" s="5"/>
      <c r="L2" s="10">
        <f>AVERAGE(K2:K9)/J2</f>
        <v>8.1632300322229526E-2</v>
      </c>
    </row>
    <row r="3" spans="1:12" x14ac:dyDescent="0.2">
      <c r="A3" t="s">
        <v>1</v>
      </c>
      <c r="B3">
        <v>-1.221E-6</v>
      </c>
      <c r="C3">
        <v>-1.2419999999999999E-6</v>
      </c>
      <c r="D3" s="20">
        <v>-1.291E-6</v>
      </c>
      <c r="E3" s="5">
        <f t="shared" ref="E3:F3" si="0">(B3-$F$21)/$E$21</f>
        <v>12.037037037037042</v>
      </c>
      <c r="F3" s="5">
        <f t="shared" si="0"/>
        <v>13.009259259259258</v>
      </c>
      <c r="G3" s="5"/>
      <c r="H3" s="5">
        <f>AVERAGE(E3:G3)</f>
        <v>12.523148148148149</v>
      </c>
      <c r="I3" s="5">
        <f>STDEV(E3:G3)/SQRT(COUNT(E3:G3))</f>
        <v>0.48611111111110805</v>
      </c>
      <c r="J3" s="5"/>
      <c r="K3" s="5">
        <f t="shared" ref="K3" si="1">ABS(H3-$J$2)</f>
        <v>0.52314814814814881</v>
      </c>
      <c r="L3" s="5"/>
    </row>
    <row r="4" spans="1:12" x14ac:dyDescent="0.2">
      <c r="A4" t="s">
        <v>2</v>
      </c>
      <c r="B4" s="20">
        <v>-8.2310000000000001E-7</v>
      </c>
      <c r="C4">
        <v>-8.2859999999999999E-7</v>
      </c>
      <c r="D4">
        <v>-8.2790000000000005E-7</v>
      </c>
      <c r="E4" s="5">
        <f t="shared" ref="E4:G4" si="2">(B4-$F$22)/$E$22</f>
        <v>12.329873125720891</v>
      </c>
      <c r="F4" s="5"/>
      <c r="G4" s="5">
        <f t="shared" si="2"/>
        <v>12.883506343713975</v>
      </c>
      <c r="H4" s="5">
        <f>AVERAGE(E4:G4)</f>
        <v>12.606689734717433</v>
      </c>
      <c r="I4" s="5">
        <f>STDEV(E4:G4)/SQRT(COUNT(E4:G4))</f>
        <v>0.27681660899654226</v>
      </c>
      <c r="J4" s="5"/>
      <c r="K4" s="5">
        <f>ABS(H4-$J$2)</f>
        <v>0.60668973471743293</v>
      </c>
      <c r="L4" s="5"/>
    </row>
    <row r="5" spans="1:12" x14ac:dyDescent="0.2">
      <c r="A5" t="s">
        <v>3</v>
      </c>
      <c r="B5" s="2"/>
      <c r="C5" s="2"/>
      <c r="D5" s="2"/>
      <c r="E5" s="5"/>
      <c r="F5" s="5"/>
      <c r="G5" s="5"/>
      <c r="H5" s="5"/>
      <c r="I5" s="5"/>
      <c r="J5" s="5"/>
      <c r="K5" s="5"/>
      <c r="L5" s="5"/>
    </row>
    <row r="6" spans="1:12" x14ac:dyDescent="0.2">
      <c r="A6" t="s">
        <v>4</v>
      </c>
      <c r="B6">
        <v>-4.3739999999999999E-7</v>
      </c>
      <c r="C6">
        <v>-4.3430000000000002E-7</v>
      </c>
      <c r="D6" s="20">
        <v>-4.383E-7</v>
      </c>
      <c r="E6" s="5">
        <f>(B6-$F$24)/$E$24</f>
        <v>14.707903780068724</v>
      </c>
      <c r="F6" s="5">
        <f>(C6-$F$24)/$E$24</f>
        <v>14.175257731958764</v>
      </c>
      <c r="G6" s="5"/>
      <c r="H6" s="5">
        <f>AVERAGE(E6:G6)</f>
        <v>14.441580756013744</v>
      </c>
      <c r="I6" s="5">
        <f>STDEV(E6:G6)/SQRT(COUNT(E6:G6))</f>
        <v>0.2663230240549801</v>
      </c>
      <c r="J6" s="5"/>
      <c r="K6" s="5">
        <f>ABS(H6-$J$2)</f>
        <v>2.4415807560137441</v>
      </c>
      <c r="L6" s="5"/>
    </row>
    <row r="7" spans="1:12" x14ac:dyDescent="0.2">
      <c r="A7" s="22" t="s">
        <v>5</v>
      </c>
      <c r="B7" s="22">
        <v>-1.122E-6</v>
      </c>
      <c r="C7" s="22">
        <v>-1.1179999999999999E-6</v>
      </c>
      <c r="D7" s="22"/>
      <c r="E7" s="23">
        <f>(B7-$F$25)/$E$25</f>
        <v>16.519721577726219</v>
      </c>
      <c r="F7" s="23">
        <f t="shared" ref="F7" si="3">(C7-$F$25)/$E$25</f>
        <v>16.365042536736272</v>
      </c>
      <c r="G7" s="23"/>
      <c r="H7" s="23"/>
      <c r="I7" s="23"/>
      <c r="J7" s="23"/>
      <c r="K7" s="23"/>
      <c r="L7" s="5"/>
    </row>
    <row r="8" spans="1:12" x14ac:dyDescent="0.2">
      <c r="A8" t="s">
        <v>6</v>
      </c>
      <c r="B8">
        <v>-1.46E-6</v>
      </c>
      <c r="C8">
        <v>-1.5009999999999999E-6</v>
      </c>
      <c r="D8">
        <v>-1.5460000000000001E-6</v>
      </c>
      <c r="E8" s="5">
        <f>(B8-$F$26)/$E$26</f>
        <v>11.670886075949369</v>
      </c>
      <c r="F8" s="5">
        <f t="shared" ref="F8" si="4">(C8-$F$26)/$E$26</f>
        <v>12.708860759493671</v>
      </c>
      <c r="G8" s="5"/>
      <c r="H8" s="5">
        <f>AVERAGE(E8:G8)</f>
        <v>12.18987341772152</v>
      </c>
      <c r="I8" s="5">
        <f>STDEV(E8:G8)/SQRT(COUNT(E8:G8))</f>
        <v>0.518987341772151</v>
      </c>
      <c r="J8" s="5"/>
      <c r="K8" s="5">
        <f>ABS(H8-$J$2)</f>
        <v>0.18987341772152</v>
      </c>
      <c r="L8" s="5"/>
    </row>
    <row r="9" spans="1:12" x14ac:dyDescent="0.2">
      <c r="A9" t="s">
        <v>7</v>
      </c>
      <c r="B9">
        <v>-3.9120000000000001E-7</v>
      </c>
      <c r="C9">
        <v>-4.002E-7</v>
      </c>
      <c r="D9">
        <v>-4.0900000000000002E-7</v>
      </c>
      <c r="E9" s="5"/>
      <c r="F9" s="5">
        <f t="shared" ref="F9:G9" si="5">(C9-$F$27)/$E$27</f>
        <v>11.770186335403729</v>
      </c>
      <c r="G9" s="5">
        <f t="shared" si="5"/>
        <v>14.503105590062123</v>
      </c>
      <c r="H9" s="5">
        <f>AVERAGE(E9:G9)</f>
        <v>13.136645962732926</v>
      </c>
      <c r="I9" s="5">
        <f>STDEV(E9:G9)/SQRT(COUNT(E9:G9))</f>
        <v>1.3664596273291894</v>
      </c>
      <c r="J9" s="5"/>
      <c r="K9" s="5">
        <f>ABS(H9-$J$2)</f>
        <v>1.136645962732926</v>
      </c>
      <c r="L9" s="5"/>
    </row>
    <row r="10" spans="1:12" x14ac:dyDescent="0.2">
      <c r="F10" s="5"/>
    </row>
    <row r="18" spans="1:14" x14ac:dyDescent="0.2">
      <c r="B18" s="28" t="s">
        <v>107</v>
      </c>
      <c r="C18" s="28"/>
      <c r="D18" s="28"/>
    </row>
    <row r="19" spans="1:14" x14ac:dyDescent="0.2">
      <c r="B19">
        <v>0</v>
      </c>
      <c r="C19">
        <v>10</v>
      </c>
      <c r="D19">
        <v>20</v>
      </c>
      <c r="E19" t="s">
        <v>105</v>
      </c>
      <c r="F19" t="s">
        <v>106</v>
      </c>
    </row>
    <row r="20" spans="1:14" x14ac:dyDescent="0.2">
      <c r="A20" t="s">
        <v>0</v>
      </c>
    </row>
    <row r="21" spans="1:14" x14ac:dyDescent="0.2">
      <c r="A21" t="s">
        <v>1</v>
      </c>
      <c r="B21" s="20">
        <v>-1.1400000000000001E-6</v>
      </c>
      <c r="C21" s="20">
        <v>-1.1769999999999999E-6</v>
      </c>
      <c r="D21" s="20">
        <v>-1.393E-6</v>
      </c>
      <c r="E21">
        <f>SLOPE(C21:D21,C19:D19)</f>
        <v>-2.1600000000000015E-8</v>
      </c>
      <c r="F21">
        <f>INTERCEPT(C21:D21,C19:D19)</f>
        <v>-9.6099999999999978E-7</v>
      </c>
      <c r="H21" s="24"/>
    </row>
    <row r="22" spans="1:14" x14ac:dyDescent="0.2">
      <c r="A22" t="s">
        <v>2</v>
      </c>
      <c r="B22" s="20">
        <v>-7.8520000000000002E-7</v>
      </c>
      <c r="C22" s="20">
        <v>-8.0289999999999997E-7</v>
      </c>
      <c r="D22" s="20">
        <v>-8.8960000000000002E-7</v>
      </c>
      <c r="E22">
        <f>SLOPE(C22:D22,C19:D19)</f>
        <v>-8.6700000000000058E-9</v>
      </c>
      <c r="F22">
        <f>INTERCEPT(C22:D22,C19:D19)</f>
        <v>-7.1619999999999981E-7</v>
      </c>
      <c r="H22" s="24"/>
    </row>
    <row r="23" spans="1:14" x14ac:dyDescent="0.2">
      <c r="A23" t="s">
        <v>3</v>
      </c>
      <c r="I23" t="s">
        <v>108</v>
      </c>
    </row>
    <row r="24" spans="1:14" x14ac:dyDescent="0.2">
      <c r="A24" t="s">
        <v>4</v>
      </c>
      <c r="B24" s="20">
        <v>-4.27E-7</v>
      </c>
      <c r="C24" s="20">
        <v>-4.0999999999999999E-7</v>
      </c>
      <c r="D24" s="20">
        <v>-4.6820000000000002E-7</v>
      </c>
      <c r="E24">
        <f>SLOPE(C24:D24,C19:D19)</f>
        <v>-5.8200000000000035E-9</v>
      </c>
      <c r="F24">
        <f>INTERCEPT(C24:D24,C19:D19)</f>
        <v>-3.5179999999999996E-7</v>
      </c>
    </row>
    <row r="25" spans="1:14" x14ac:dyDescent="0.2">
      <c r="A25" t="s">
        <v>5</v>
      </c>
      <c r="B25" s="20">
        <v>-9.8889999999999997E-7</v>
      </c>
      <c r="C25" s="20">
        <v>-9.5339999999999995E-7</v>
      </c>
      <c r="D25" s="20">
        <v>-1.212E-6</v>
      </c>
      <c r="E25">
        <f>SLOPE(C25:D25,C19:D19)</f>
        <v>-2.5860000000000005E-8</v>
      </c>
      <c r="F25">
        <f>INTERCEPT(C25:D25,C19:D19)</f>
        <v>-6.947999999999999E-7</v>
      </c>
    </row>
    <row r="26" spans="1:14" x14ac:dyDescent="0.2">
      <c r="A26" t="s">
        <v>6</v>
      </c>
      <c r="B26" s="20">
        <v>-1.3820000000000001E-6</v>
      </c>
      <c r="C26" s="20">
        <v>-1.3939999999999999E-6</v>
      </c>
      <c r="D26" s="20">
        <v>-1.7889999999999999E-6</v>
      </c>
      <c r="E26">
        <f>SLOPE(C26:D26,C19:D19)</f>
        <v>-3.9500000000000003E-8</v>
      </c>
      <c r="F26">
        <f>INTERCEPT(C26:D26,C19:D19)</f>
        <v>-9.9899999999999988E-7</v>
      </c>
    </row>
    <row r="27" spans="1:14" x14ac:dyDescent="0.2">
      <c r="A27" t="s">
        <v>7</v>
      </c>
      <c r="B27" s="20">
        <v>-3.9589999999999999E-7</v>
      </c>
      <c r="C27" s="20">
        <v>-3.9449999999999999E-7</v>
      </c>
      <c r="D27" s="20">
        <v>-4.2669999999999998E-7</v>
      </c>
      <c r="E27">
        <f>SLOPE(C27:D27,C19:D19)</f>
        <v>-3.2199999999999984E-9</v>
      </c>
      <c r="F27">
        <f>INTERCEPT(C27:D27,C19:D19)</f>
        <v>-3.6230000000000001E-7</v>
      </c>
    </row>
    <row r="30" spans="1:14" x14ac:dyDescent="0.2">
      <c r="B30" s="28"/>
      <c r="C30" s="28"/>
      <c r="D30" s="28"/>
      <c r="E30" s="28"/>
      <c r="F30" s="28"/>
      <c r="G30" s="28"/>
      <c r="H30" s="28"/>
      <c r="I30" s="28"/>
      <c r="J30" s="28"/>
      <c r="K30" s="28"/>
    </row>
    <row r="31" spans="1:14" x14ac:dyDescent="0.2">
      <c r="B31" s="28" t="s">
        <v>30</v>
      </c>
      <c r="C31" s="28"/>
      <c r="D31" s="28"/>
      <c r="E31" s="28" t="s">
        <v>112</v>
      </c>
      <c r="F31" s="28"/>
      <c r="G31" s="28"/>
      <c r="H31" s="28" t="s">
        <v>113</v>
      </c>
      <c r="I31" s="28"/>
      <c r="J31" s="28"/>
      <c r="K31" s="28"/>
    </row>
    <row r="32" spans="1:14" x14ac:dyDescent="0.2">
      <c r="A32" t="s">
        <v>0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"/>
      <c r="M32" s="2"/>
      <c r="N32" s="2"/>
    </row>
    <row r="33" spans="1:14" x14ac:dyDescent="0.2">
      <c r="A33" t="s">
        <v>1</v>
      </c>
      <c r="B33" s="20">
        <v>-1.156E-6</v>
      </c>
      <c r="C33" s="20">
        <v>-1.1429999999999999E-6</v>
      </c>
      <c r="D33" s="20">
        <v>-1.1400000000000001E-6</v>
      </c>
      <c r="E33" s="20">
        <v>-1.1769999999999999E-6</v>
      </c>
      <c r="F33" s="20">
        <v>-1.1790000000000001E-6</v>
      </c>
      <c r="G33" s="20">
        <v>-1.1799999999999999E-6</v>
      </c>
      <c r="H33" s="20">
        <v>-1.393E-6</v>
      </c>
      <c r="I33" s="20">
        <v>-1.4339999999999999E-6</v>
      </c>
      <c r="J33" s="20">
        <v>-1.407E-6</v>
      </c>
      <c r="K33" s="20">
        <v>-1.4100000000000001E-6</v>
      </c>
      <c r="L33" s="2"/>
      <c r="M33" s="2"/>
      <c r="N33" s="2"/>
    </row>
    <row r="34" spans="1:14" x14ac:dyDescent="0.2">
      <c r="A34" t="s">
        <v>2</v>
      </c>
      <c r="B34" s="20">
        <v>-7.864E-7</v>
      </c>
      <c r="C34" s="20">
        <v>-7.9429999999999996E-7</v>
      </c>
      <c r="D34" s="20">
        <v>-7.8520000000000002E-7</v>
      </c>
      <c r="E34" s="20">
        <v>-8.2009999999999999E-7</v>
      </c>
      <c r="F34" s="20">
        <v>-8.0760000000000001E-7</v>
      </c>
      <c r="G34" s="20">
        <v>-8.0289999999999997E-7</v>
      </c>
      <c r="H34" s="20">
        <v>-8.8960000000000002E-7</v>
      </c>
      <c r="I34" s="20">
        <v>-9.4900000000000004E-7</v>
      </c>
      <c r="J34" s="20">
        <v>-9.203E-7</v>
      </c>
      <c r="K34" s="20">
        <v>-9.2630000000000003E-7</v>
      </c>
      <c r="L34" s="2"/>
      <c r="M34" s="2"/>
      <c r="N34" s="2"/>
    </row>
    <row r="35" spans="1:14" x14ac:dyDescent="0.2">
      <c r="A35" t="s">
        <v>3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"/>
      <c r="M35" s="2"/>
      <c r="N35" s="2"/>
    </row>
    <row r="36" spans="1:14" x14ac:dyDescent="0.2">
      <c r="A36" t="s">
        <v>4</v>
      </c>
      <c r="B36" s="20">
        <v>-4.3420000000000001E-7</v>
      </c>
      <c r="C36" s="20">
        <v>-4.27E-7</v>
      </c>
      <c r="D36" s="20">
        <v>-4.2049999999999999E-7</v>
      </c>
      <c r="E36" s="20">
        <v>-4.0999999999999999E-7</v>
      </c>
      <c r="F36" s="20">
        <v>-4.0719999999999999E-7</v>
      </c>
      <c r="G36" s="20">
        <v>-4.0540000000000002E-7</v>
      </c>
      <c r="H36" s="20">
        <v>-4.5960000000000001E-7</v>
      </c>
      <c r="I36" s="20">
        <v>-4.6820000000000002E-7</v>
      </c>
      <c r="J36" s="20">
        <v>-4.5919999999999998E-7</v>
      </c>
      <c r="K36" s="20">
        <v>-4.6049999999999997E-7</v>
      </c>
      <c r="L36" s="2"/>
      <c r="M36" s="2"/>
      <c r="N36" s="2"/>
    </row>
    <row r="37" spans="1:14" x14ac:dyDescent="0.2">
      <c r="A37" t="s">
        <v>5</v>
      </c>
      <c r="B37" s="20">
        <v>-1.046E-6</v>
      </c>
      <c r="C37" s="20">
        <v>-9.8889999999999997E-7</v>
      </c>
      <c r="D37" s="20">
        <v>-9.9739999999999997E-7</v>
      </c>
      <c r="E37" s="20">
        <v>-9.5339999999999995E-7</v>
      </c>
      <c r="F37" s="20">
        <v>-9.5630000000000006E-7</v>
      </c>
      <c r="G37" s="20">
        <v>-9.6710000000000002E-7</v>
      </c>
      <c r="H37" s="20">
        <v>-1.1340000000000001E-6</v>
      </c>
      <c r="I37" s="20">
        <v>-1.212E-6</v>
      </c>
      <c r="J37" s="20">
        <v>-1.1620000000000001E-6</v>
      </c>
      <c r="K37" s="20">
        <v>-1.153E-6</v>
      </c>
      <c r="L37" s="2"/>
      <c r="M37" s="2"/>
      <c r="N37" s="2"/>
    </row>
    <row r="38" spans="1:14" x14ac:dyDescent="0.2">
      <c r="A38" t="s">
        <v>6</v>
      </c>
      <c r="B38" s="20">
        <v>-1.356E-6</v>
      </c>
      <c r="C38" s="20">
        <v>-1.3969999999999999E-6</v>
      </c>
      <c r="D38" s="20">
        <v>-1.3820000000000001E-6</v>
      </c>
      <c r="E38" s="20">
        <v>-1.3880000000000001E-6</v>
      </c>
      <c r="F38" s="20">
        <v>-1.389E-6</v>
      </c>
      <c r="G38" s="20">
        <v>-1.3939999999999999E-6</v>
      </c>
      <c r="H38" s="20">
        <v>-1.7379999999999999E-6</v>
      </c>
      <c r="I38" s="20">
        <v>-1.7889999999999999E-6</v>
      </c>
      <c r="J38" s="20">
        <v>-1.7519999999999999E-6</v>
      </c>
      <c r="K38" s="20"/>
      <c r="L38" s="2"/>
      <c r="M38" s="2"/>
      <c r="N38" s="2"/>
    </row>
    <row r="39" spans="1:14" x14ac:dyDescent="0.2">
      <c r="A39" t="s">
        <v>7</v>
      </c>
      <c r="B39" s="20">
        <v>-4.4149999999999998E-7</v>
      </c>
      <c r="C39" s="20">
        <v>-3.9589999999999999E-7</v>
      </c>
      <c r="D39" s="20">
        <v>-3.5620000000000003E-7</v>
      </c>
      <c r="E39" s="20">
        <v>-3.9449999999999999E-7</v>
      </c>
      <c r="F39" s="20">
        <v>-3.5950000000000001E-7</v>
      </c>
      <c r="G39" s="20">
        <v>-3.1049999999999998E-7</v>
      </c>
      <c r="H39" s="20">
        <v>-3.6160000000000001E-7</v>
      </c>
      <c r="I39" s="20">
        <v>-4.2669999999999998E-7</v>
      </c>
      <c r="J39" s="21"/>
      <c r="K39" s="20">
        <v>-4.1820000000000003E-7</v>
      </c>
      <c r="L39" s="2"/>
      <c r="M39" s="2"/>
      <c r="N39" s="2"/>
    </row>
  </sheetData>
  <mergeCells count="7">
    <mergeCell ref="B1:D1"/>
    <mergeCell ref="E1:G1"/>
    <mergeCell ref="B30:K30"/>
    <mergeCell ref="B31:D31"/>
    <mergeCell ref="E31:G31"/>
    <mergeCell ref="H31:K31"/>
    <mergeCell ref="B18:D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A3FF7-E17E-6246-9BDD-CF37D8464868}">
  <dimension ref="A1:X14"/>
  <sheetViews>
    <sheetView zoomScale="82" workbookViewId="0">
      <selection activeCell="B42" sqref="B42"/>
    </sheetView>
  </sheetViews>
  <sheetFormatPr baseColWidth="10" defaultRowHeight="16" x14ac:dyDescent="0.2"/>
  <cols>
    <col min="7" max="7" width="12.6640625" bestFit="1" customWidth="1"/>
    <col min="12" max="12" width="12.6640625" bestFit="1" customWidth="1"/>
    <col min="17" max="17" width="26.6640625" bestFit="1" customWidth="1"/>
    <col min="18" max="18" width="23.6640625" bestFit="1" customWidth="1"/>
    <col min="19" max="19" width="26.6640625" bestFit="1" customWidth="1"/>
    <col min="20" max="20" width="26.6640625" customWidth="1"/>
    <col min="21" max="21" width="29.6640625" bestFit="1" customWidth="1"/>
  </cols>
  <sheetData>
    <row r="1" spans="1:24" x14ac:dyDescent="0.2">
      <c r="B1" s="25" t="s">
        <v>12</v>
      </c>
      <c r="C1" s="25"/>
      <c r="D1" s="25"/>
      <c r="E1" s="25"/>
      <c r="F1" s="25"/>
      <c r="G1" s="26" t="s">
        <v>33</v>
      </c>
      <c r="H1" s="26"/>
      <c r="I1" s="26"/>
      <c r="J1" s="26"/>
      <c r="K1" s="26"/>
      <c r="L1" s="27" t="s">
        <v>15</v>
      </c>
      <c r="M1" s="27"/>
      <c r="N1" s="27"/>
      <c r="O1" s="27"/>
      <c r="P1" s="27"/>
      <c r="Q1" t="s">
        <v>39</v>
      </c>
      <c r="R1" t="s">
        <v>40</v>
      </c>
      <c r="S1" s="8" t="s">
        <v>41</v>
      </c>
      <c r="T1" t="s">
        <v>36</v>
      </c>
      <c r="U1" s="9" t="s">
        <v>37</v>
      </c>
      <c r="W1" t="s">
        <v>17</v>
      </c>
      <c r="X1">
        <v>-0.1046</v>
      </c>
    </row>
    <row r="2" spans="1:24" x14ac:dyDescent="0.2">
      <c r="A2" t="s">
        <v>0</v>
      </c>
      <c r="B2">
        <v>2216</v>
      </c>
      <c r="C2">
        <v>2303</v>
      </c>
      <c r="D2">
        <v>2230</v>
      </c>
      <c r="E2">
        <v>2219</v>
      </c>
      <c r="F2">
        <v>2362</v>
      </c>
      <c r="G2" s="5">
        <f>LN(B2)</f>
        <v>7.7034590478671747</v>
      </c>
      <c r="H2" s="5">
        <f t="shared" ref="H2:K13" si="0">LN(C2)</f>
        <v>7.7419678998206853</v>
      </c>
      <c r="I2" s="5">
        <f t="shared" si="0"/>
        <v>7.7097568644541647</v>
      </c>
      <c r="J2" s="5">
        <f t="shared" si="0"/>
        <v>7.7048119229325938</v>
      </c>
      <c r="K2" s="5">
        <f>LN(F2)</f>
        <v>7.7672639967573076</v>
      </c>
      <c r="L2" s="5">
        <f>(G2-$X$5)/$X$4</f>
        <v>2.4045886262319747</v>
      </c>
      <c r="M2" s="5">
        <f>(H2-$X$5)/$X$4</f>
        <v>2.1450950146854075</v>
      </c>
      <c r="N2" s="5">
        <f>(I2-$X$5)/$X$4</f>
        <v>2.3621505090689694</v>
      </c>
      <c r="O2" s="5">
        <f>(J2-$X$5)/$X$4</f>
        <v>2.3954722174353504</v>
      </c>
      <c r="P2" s="5">
        <f>(K2-$X$5)/$X$4</f>
        <v>1.9746361404494082</v>
      </c>
      <c r="Q2" s="5">
        <f>AVERAGE(L2:P2)</f>
        <v>2.2563885015742224</v>
      </c>
      <c r="R2" s="5">
        <f t="shared" ref="R2:R13" si="1">STDEV(L2:P2)/SQRT(COUNT(L2:P2))</f>
        <v>8.4930498767789464E-2</v>
      </c>
      <c r="S2" s="5">
        <v>2.25</v>
      </c>
      <c r="T2" s="5">
        <f>ABS(Q2-$S$2)</f>
        <v>6.3885015742224383E-3</v>
      </c>
      <c r="U2" s="10">
        <f>AVERAGE(T2:T13)/S2</f>
        <v>2.3079238835132812E-2</v>
      </c>
      <c r="V2" s="7"/>
      <c r="W2" t="s">
        <v>16</v>
      </c>
      <c r="X2">
        <v>8.0546000000000006</v>
      </c>
    </row>
    <row r="3" spans="1:24" x14ac:dyDescent="0.2">
      <c r="A3" t="s">
        <v>1</v>
      </c>
      <c r="B3">
        <v>2303</v>
      </c>
      <c r="C3">
        <v>2264</v>
      </c>
      <c r="D3">
        <v>2375</v>
      </c>
      <c r="E3">
        <v>2063</v>
      </c>
      <c r="F3">
        <v>2337</v>
      </c>
      <c r="G3" s="5">
        <f t="shared" ref="G3:G13" si="2">LN(B3)</f>
        <v>7.7419678998206853</v>
      </c>
      <c r="H3" s="5">
        <f t="shared" si="0"/>
        <v>7.7248884393230739</v>
      </c>
      <c r="I3" s="5">
        <f t="shared" si="0"/>
        <v>7.7727527164687418</v>
      </c>
      <c r="J3" s="5">
        <f t="shared" si="0"/>
        <v>7.6319165130712516</v>
      </c>
      <c r="K3" s="5">
        <f t="shared" si="0"/>
        <v>7.7566233345388582</v>
      </c>
      <c r="L3" s="5">
        <f t="shared" ref="L3:P13" si="3">(G3-$X$5)/$X$4</f>
        <v>2.1450950146854075</v>
      </c>
      <c r="M3" s="5">
        <f t="shared" si="3"/>
        <v>2.2601857188472096</v>
      </c>
      <c r="N3" s="5">
        <f t="shared" si="3"/>
        <v>1.9376501585664287</v>
      </c>
      <c r="O3" s="5">
        <f t="shared" si="3"/>
        <v>2.8866811787651492</v>
      </c>
      <c r="P3" s="5">
        <f t="shared" si="3"/>
        <v>2.0463387160454283</v>
      </c>
      <c r="Q3" s="5">
        <f t="shared" ref="Q3:Q13" si="4">AVERAGE(L3:P3)</f>
        <v>2.2551901573819246</v>
      </c>
      <c r="R3" s="5">
        <f t="shared" si="1"/>
        <v>0.16663993842465025</v>
      </c>
      <c r="S3" s="5"/>
      <c r="T3" s="5">
        <f t="shared" ref="T3:T13" si="5">ABS(Q3-$S$2)</f>
        <v>5.1901573819246316E-3</v>
      </c>
      <c r="U3" s="5"/>
    </row>
    <row r="4" spans="1:24" x14ac:dyDescent="0.2">
      <c r="A4" t="s">
        <v>2</v>
      </c>
      <c r="B4">
        <v>2295</v>
      </c>
      <c r="C4">
        <v>2305</v>
      </c>
      <c r="D4">
        <v>2177</v>
      </c>
      <c r="E4">
        <v>2300</v>
      </c>
      <c r="F4">
        <v>2166</v>
      </c>
      <c r="G4" s="5">
        <f t="shared" si="2"/>
        <v>7.7384881224946458</v>
      </c>
      <c r="H4" s="5">
        <f t="shared" si="0"/>
        <v>7.7428359554307491</v>
      </c>
      <c r="I4" s="5">
        <f t="shared" si="0"/>
        <v>7.6857030612345474</v>
      </c>
      <c r="J4" s="5">
        <f t="shared" si="0"/>
        <v>7.7406644019172415</v>
      </c>
      <c r="K4" s="5">
        <f t="shared" si="0"/>
        <v>7.6806374275609359</v>
      </c>
      <c r="L4" s="5">
        <f t="shared" si="3"/>
        <v>2.1685436489579111</v>
      </c>
      <c r="M4" s="5">
        <f t="shared" si="3"/>
        <v>2.1392455833507458</v>
      </c>
      <c r="N4" s="5">
        <f>(I4-$X$5)/$X$4</f>
        <v>2.524238131842671</v>
      </c>
      <c r="O4" s="5">
        <f t="shared" si="3"/>
        <v>2.1538786932800424</v>
      </c>
      <c r="P4" s="5">
        <f t="shared" si="3"/>
        <v>2.5583731296432877</v>
      </c>
      <c r="Q4" s="5">
        <f t="shared" si="4"/>
        <v>2.3088558374149315</v>
      </c>
      <c r="R4" s="5">
        <f t="shared" si="1"/>
        <v>9.516340567451613E-2</v>
      </c>
      <c r="S4" s="5"/>
      <c r="T4" s="5">
        <f t="shared" si="5"/>
        <v>5.88558374149315E-2</v>
      </c>
      <c r="U4" s="5"/>
      <c r="W4" t="s">
        <v>17</v>
      </c>
      <c r="X4">
        <v>-0.1484</v>
      </c>
    </row>
    <row r="5" spans="1:24" x14ac:dyDescent="0.2">
      <c r="A5" t="s">
        <v>3</v>
      </c>
      <c r="B5">
        <v>2279</v>
      </c>
      <c r="C5">
        <v>2274</v>
      </c>
      <c r="D5">
        <v>2273</v>
      </c>
      <c r="E5">
        <v>2274</v>
      </c>
      <c r="F5">
        <v>2221</v>
      </c>
      <c r="G5" s="5">
        <f t="shared" si="2"/>
        <v>7.7314920292456843</v>
      </c>
      <c r="H5" s="5">
        <f t="shared" si="0"/>
        <v>7.7292956743104817</v>
      </c>
      <c r="I5" s="5">
        <f t="shared" si="0"/>
        <v>7.7288558238525429</v>
      </c>
      <c r="J5" s="5">
        <f t="shared" si="0"/>
        <v>7.7292956743104817</v>
      </c>
      <c r="K5" s="5">
        <f t="shared" si="0"/>
        <v>7.7057128238944275</v>
      </c>
      <c r="L5" s="5">
        <f t="shared" si="3"/>
        <v>2.215687134463042</v>
      </c>
      <c r="M5" s="5">
        <f t="shared" si="3"/>
        <v>2.2304873698754588</v>
      </c>
      <c r="N5" s="5">
        <f t="shared" si="3"/>
        <v>2.2334513217483618</v>
      </c>
      <c r="O5" s="5">
        <f t="shared" si="3"/>
        <v>2.2304873698754588</v>
      </c>
      <c r="P5" s="5">
        <f>(K5-$X$5)/$X$4</f>
        <v>2.3894014562370103</v>
      </c>
      <c r="Q5" s="5">
        <f t="shared" si="4"/>
        <v>2.2599029304398663</v>
      </c>
      <c r="R5" s="5">
        <f t="shared" si="1"/>
        <v>3.2523178508951762E-2</v>
      </c>
      <c r="S5" s="5"/>
      <c r="T5" s="5">
        <f t="shared" si="5"/>
        <v>9.902930439866342E-3</v>
      </c>
      <c r="U5" s="5"/>
      <c r="W5" t="s">
        <v>16</v>
      </c>
      <c r="X5">
        <v>8.0602999999999998</v>
      </c>
    </row>
    <row r="6" spans="1:24" x14ac:dyDescent="0.2">
      <c r="A6" t="s">
        <v>4</v>
      </c>
      <c r="B6">
        <v>2197</v>
      </c>
      <c r="C6">
        <v>2287</v>
      </c>
      <c r="D6">
        <v>2263</v>
      </c>
      <c r="E6">
        <v>2290</v>
      </c>
      <c r="F6">
        <v>2270</v>
      </c>
      <c r="G6" s="5">
        <f t="shared" si="2"/>
        <v>7.6948480723846098</v>
      </c>
      <c r="H6" s="5">
        <f t="shared" si="0"/>
        <v>7.7349961940227807</v>
      </c>
      <c r="I6" s="5">
        <f t="shared" si="0"/>
        <v>7.7244466456335372</v>
      </c>
      <c r="J6" s="5">
        <f t="shared" si="0"/>
        <v>7.736307096548285</v>
      </c>
      <c r="K6" s="5">
        <f t="shared" si="0"/>
        <v>7.7275351104754479</v>
      </c>
      <c r="L6" s="5">
        <f t="shared" si="3"/>
        <v>2.462614067489151</v>
      </c>
      <c r="M6" s="5">
        <f t="shared" si="3"/>
        <v>2.192074164266975</v>
      </c>
      <c r="N6" s="5">
        <f t="shared" si="3"/>
        <v>2.2631627652726589</v>
      </c>
      <c r="O6" s="5">
        <f t="shared" si="3"/>
        <v>2.1832405892972697</v>
      </c>
      <c r="P6" s="5">
        <f t="shared" si="3"/>
        <v>2.2423510075778426</v>
      </c>
      <c r="Q6" s="5">
        <f t="shared" si="4"/>
        <v>2.2686885187807797</v>
      </c>
      <c r="R6" s="5">
        <f t="shared" si="1"/>
        <v>5.0745652454484258E-2</v>
      </c>
      <c r="S6" s="5"/>
      <c r="T6" s="5">
        <f t="shared" si="5"/>
        <v>1.8688518780779706E-2</v>
      </c>
      <c r="U6" s="5"/>
    </row>
    <row r="7" spans="1:24" x14ac:dyDescent="0.2">
      <c r="A7" t="s">
        <v>5</v>
      </c>
      <c r="B7">
        <v>2284</v>
      </c>
      <c r="C7">
        <v>2257</v>
      </c>
      <c r="D7">
        <v>2342</v>
      </c>
      <c r="E7">
        <v>2312</v>
      </c>
      <c r="F7">
        <v>2251</v>
      </c>
      <c r="G7" s="5">
        <f t="shared" si="2"/>
        <v>7.7336835707759004</v>
      </c>
      <c r="H7" s="5">
        <f t="shared" si="0"/>
        <v>7.7217917768175353</v>
      </c>
      <c r="I7" s="5">
        <f t="shared" si="0"/>
        <v>7.7587605441576626</v>
      </c>
      <c r="J7" s="5">
        <f t="shared" si="0"/>
        <v>7.7458682297922685</v>
      </c>
      <c r="K7" s="5">
        <f t="shared" si="0"/>
        <v>7.7191298409067324</v>
      </c>
      <c r="L7" s="5">
        <f t="shared" si="3"/>
        <v>2.2009193343942006</v>
      </c>
      <c r="M7" s="5">
        <f t="shared" si="3"/>
        <v>2.2810527168629684</v>
      </c>
      <c r="N7" s="5">
        <f t="shared" si="3"/>
        <v>2.0319370339780134</v>
      </c>
      <c r="O7" s="5">
        <f t="shared" si="3"/>
        <v>2.1188124677070839</v>
      </c>
      <c r="P7" s="5">
        <f t="shared" si="3"/>
        <v>2.2989902903858992</v>
      </c>
      <c r="Q7" s="5">
        <f t="shared" si="4"/>
        <v>2.1863423686656334</v>
      </c>
      <c r="R7" s="5">
        <f t="shared" si="1"/>
        <v>5.0136507236182119E-2</v>
      </c>
      <c r="S7" s="5"/>
      <c r="T7" s="5">
        <f t="shared" si="5"/>
        <v>6.3657631334366638E-2</v>
      </c>
      <c r="U7" s="5"/>
      <c r="W7" t="s">
        <v>17</v>
      </c>
      <c r="X7">
        <v>-0.2263</v>
      </c>
    </row>
    <row r="8" spans="1:24" x14ac:dyDescent="0.2">
      <c r="A8" t="s">
        <v>6</v>
      </c>
      <c r="B8">
        <v>2271</v>
      </c>
      <c r="C8">
        <v>2176</v>
      </c>
      <c r="D8">
        <v>2202</v>
      </c>
      <c r="E8">
        <v>2351</v>
      </c>
      <c r="F8">
        <v>2346</v>
      </c>
      <c r="G8" s="5">
        <f t="shared" si="2"/>
        <v>7.7279755421055585</v>
      </c>
      <c r="H8" s="5">
        <f t="shared" si="0"/>
        <v>7.6852436079758331</v>
      </c>
      <c r="I8" s="5">
        <f t="shared" si="0"/>
        <v>7.6971213172826252</v>
      </c>
      <c r="J8" s="5">
        <f t="shared" si="0"/>
        <v>7.7625960485400691</v>
      </c>
      <c r="K8" s="5">
        <f t="shared" si="0"/>
        <v>7.7604670292134204</v>
      </c>
      <c r="L8" s="5">
        <f t="shared" si="3"/>
        <v>2.2393831394504131</v>
      </c>
      <c r="M8" s="5">
        <f t="shared" si="3"/>
        <v>2.5273341780604226</v>
      </c>
      <c r="N8" s="5">
        <f t="shared" si="3"/>
        <v>2.4472957056426861</v>
      </c>
      <c r="O8" s="5">
        <f t="shared" si="3"/>
        <v>2.0060913171154358</v>
      </c>
      <c r="P8" s="5">
        <f t="shared" si="3"/>
        <v>2.020437808534902</v>
      </c>
      <c r="Q8" s="5">
        <f t="shared" si="4"/>
        <v>2.2481084297607721</v>
      </c>
      <c r="R8" s="5">
        <f t="shared" si="1"/>
        <v>0.10680002683995837</v>
      </c>
      <c r="S8" s="5"/>
      <c r="T8" s="5">
        <f t="shared" si="5"/>
        <v>1.8915702392279243E-3</v>
      </c>
      <c r="U8" s="5"/>
      <c r="W8" t="s">
        <v>16</v>
      </c>
      <c r="X8">
        <v>8.0648999999999997</v>
      </c>
    </row>
    <row r="9" spans="1:24" x14ac:dyDescent="0.2">
      <c r="A9" t="s">
        <v>7</v>
      </c>
      <c r="B9">
        <v>2281</v>
      </c>
      <c r="C9">
        <v>2244</v>
      </c>
      <c r="D9">
        <v>2316</v>
      </c>
      <c r="E9">
        <v>2330</v>
      </c>
      <c r="F9">
        <v>2258</v>
      </c>
      <c r="G9" s="5">
        <f t="shared" si="2"/>
        <v>7.7323692222843876</v>
      </c>
      <c r="H9" s="5">
        <f t="shared" si="0"/>
        <v>7.7160152666425867</v>
      </c>
      <c r="I9" s="5">
        <f t="shared" si="0"/>
        <v>7.7475968386928855</v>
      </c>
      <c r="J9" s="5">
        <f t="shared" si="0"/>
        <v>7.7536235465597461</v>
      </c>
      <c r="K9" s="5">
        <f t="shared" si="0"/>
        <v>7.7222347447096071</v>
      </c>
      <c r="L9" s="5">
        <f t="shared" si="3"/>
        <v>2.2097761301591117</v>
      </c>
      <c r="M9" s="5">
        <f t="shared" si="3"/>
        <v>2.3199779875836457</v>
      </c>
      <c r="N9" s="5">
        <f t="shared" si="3"/>
        <v>2.1071641597514441</v>
      </c>
      <c r="O9" s="5">
        <f t="shared" si="3"/>
        <v>2.0665529207564268</v>
      </c>
      <c r="P9" s="5">
        <f t="shared" si="3"/>
        <v>2.2780677580215136</v>
      </c>
      <c r="Q9" s="5">
        <f t="shared" si="4"/>
        <v>2.1963077912544287</v>
      </c>
      <c r="R9" s="5">
        <f t="shared" si="1"/>
        <v>4.844755888288204E-2</v>
      </c>
      <c r="S9" s="5"/>
      <c r="T9" s="5">
        <f t="shared" si="5"/>
        <v>5.3692208745571346E-2</v>
      </c>
      <c r="U9" s="5"/>
    </row>
    <row r="10" spans="1:24" x14ac:dyDescent="0.2">
      <c r="A10" t="s">
        <v>8</v>
      </c>
      <c r="B10">
        <v>2183</v>
      </c>
      <c r="C10">
        <v>2177</v>
      </c>
      <c r="D10">
        <v>2159</v>
      </c>
      <c r="E10">
        <v>2173</v>
      </c>
      <c r="F10">
        <v>2220</v>
      </c>
      <c r="G10" s="5">
        <f t="shared" si="2"/>
        <v>7.6884553565499436</v>
      </c>
      <c r="H10" s="5">
        <f t="shared" si="0"/>
        <v>7.6857030612345474</v>
      </c>
      <c r="I10" s="5">
        <f t="shared" si="0"/>
        <v>7.6774004305148074</v>
      </c>
      <c r="J10" s="5">
        <f t="shared" si="0"/>
        <v>7.6838639802564295</v>
      </c>
      <c r="K10" s="5">
        <f t="shared" si="0"/>
        <v>7.7052624748663252</v>
      </c>
      <c r="L10" s="5">
        <f t="shared" si="3"/>
        <v>2.5056916674532088</v>
      </c>
      <c r="M10" s="5">
        <f t="shared" si="3"/>
        <v>2.524238131842671</v>
      </c>
      <c r="N10" s="5">
        <f t="shared" si="3"/>
        <v>2.5801857782021052</v>
      </c>
      <c r="O10" s="5">
        <f t="shared" si="3"/>
        <v>2.53663086080573</v>
      </c>
      <c r="P10" s="5">
        <f t="shared" si="3"/>
        <v>2.3924361531918774</v>
      </c>
      <c r="Q10" s="5">
        <f t="shared" si="4"/>
        <v>2.5078365182991185</v>
      </c>
      <c r="R10" s="5">
        <f t="shared" si="1"/>
        <v>3.1348354939107856E-2</v>
      </c>
      <c r="S10" s="5"/>
      <c r="T10" s="5">
        <f t="shared" si="5"/>
        <v>0.25783651829911847</v>
      </c>
      <c r="U10" s="5"/>
      <c r="W10" t="s">
        <v>17</v>
      </c>
      <c r="X10">
        <v>-0.23680000000000001</v>
      </c>
    </row>
    <row r="11" spans="1:24" x14ac:dyDescent="0.2">
      <c r="A11" t="s">
        <v>9</v>
      </c>
      <c r="B11">
        <v>2232</v>
      </c>
      <c r="C11">
        <v>2184</v>
      </c>
      <c r="D11">
        <v>2312</v>
      </c>
      <c r="E11">
        <v>2326</v>
      </c>
      <c r="F11">
        <v>2228</v>
      </c>
      <c r="G11" s="5">
        <f t="shared" si="2"/>
        <v>7.7106533235012016</v>
      </c>
      <c r="H11" s="5">
        <f t="shared" si="0"/>
        <v>7.6889133368647959</v>
      </c>
      <c r="I11" s="5">
        <f t="shared" si="0"/>
        <v>7.7458682297922685</v>
      </c>
      <c r="J11" s="5">
        <f t="shared" si="0"/>
        <v>7.7519053330786098</v>
      </c>
      <c r="K11" s="5">
        <f t="shared" si="0"/>
        <v>7.708859601047175</v>
      </c>
      <c r="L11" s="5">
        <f t="shared" si="3"/>
        <v>2.356109679911039</v>
      </c>
      <c r="M11" s="5">
        <f t="shared" si="3"/>
        <v>2.5026055467331796</v>
      </c>
      <c r="N11" s="5">
        <f t="shared" si="3"/>
        <v>2.1188124677070839</v>
      </c>
      <c r="O11" s="5">
        <f t="shared" si="3"/>
        <v>2.0781311787155659</v>
      </c>
      <c r="P11" s="5">
        <f t="shared" si="3"/>
        <v>2.3681967584422154</v>
      </c>
      <c r="Q11" s="5">
        <f t="shared" si="4"/>
        <v>2.2847711263018167</v>
      </c>
      <c r="R11" s="5">
        <f t="shared" si="1"/>
        <v>8.0542909171062466E-2</v>
      </c>
      <c r="S11" s="5"/>
      <c r="T11" s="5">
        <f t="shared" si="5"/>
        <v>3.4771126301816668E-2</v>
      </c>
      <c r="U11" s="5"/>
      <c r="W11" t="s">
        <v>16</v>
      </c>
      <c r="X11">
        <v>8.0924999999999994</v>
      </c>
    </row>
    <row r="12" spans="1:24" x14ac:dyDescent="0.2">
      <c r="A12" t="s">
        <v>10</v>
      </c>
      <c r="B12">
        <v>2303</v>
      </c>
      <c r="C12">
        <v>2300</v>
      </c>
      <c r="D12">
        <v>2290</v>
      </c>
      <c r="E12">
        <v>2257</v>
      </c>
      <c r="F12">
        <v>2252</v>
      </c>
      <c r="G12" s="5">
        <f t="shared" si="2"/>
        <v>7.7419678998206853</v>
      </c>
      <c r="H12" s="5">
        <f t="shared" si="0"/>
        <v>7.7406644019172415</v>
      </c>
      <c r="I12" s="5">
        <f t="shared" si="0"/>
        <v>7.736307096548285</v>
      </c>
      <c r="J12" s="5">
        <f t="shared" si="0"/>
        <v>7.7217917768175353</v>
      </c>
      <c r="K12" s="5">
        <f t="shared" si="0"/>
        <v>7.7195739892595814</v>
      </c>
      <c r="L12" s="5">
        <f t="shared" si="3"/>
        <v>2.1450950146854075</v>
      </c>
      <c r="M12" s="5">
        <f t="shared" si="3"/>
        <v>2.1538786932800424</v>
      </c>
      <c r="N12" s="5">
        <f t="shared" si="3"/>
        <v>2.1832405892972697</v>
      </c>
      <c r="O12" s="5">
        <f t="shared" si="3"/>
        <v>2.2810527168629684</v>
      </c>
      <c r="P12" s="5">
        <f t="shared" si="3"/>
        <v>2.2959973769569975</v>
      </c>
      <c r="Q12" s="5">
        <f t="shared" si="4"/>
        <v>2.2118528782165372</v>
      </c>
      <c r="R12" s="5">
        <f t="shared" si="1"/>
        <v>3.2019678227979499E-2</v>
      </c>
      <c r="S12" s="5"/>
      <c r="T12" s="5">
        <f t="shared" si="5"/>
        <v>3.8147121783462801E-2</v>
      </c>
      <c r="U12" s="5"/>
    </row>
    <row r="13" spans="1:24" x14ac:dyDescent="0.2">
      <c r="A13" t="s">
        <v>11</v>
      </c>
      <c r="B13">
        <v>2314</v>
      </c>
      <c r="C13">
        <v>2313</v>
      </c>
      <c r="D13">
        <v>2394</v>
      </c>
      <c r="E13">
        <v>2351</v>
      </c>
      <c r="F13">
        <v>2102</v>
      </c>
      <c r="G13" s="5">
        <f t="shared" si="2"/>
        <v>7.7467329077536222</v>
      </c>
      <c r="H13" s="5">
        <f t="shared" si="0"/>
        <v>7.7463006622314392</v>
      </c>
      <c r="I13" s="5">
        <f t="shared" si="0"/>
        <v>7.7807208861179182</v>
      </c>
      <c r="J13" s="5">
        <f t="shared" si="0"/>
        <v>7.7625960485400691</v>
      </c>
      <c r="K13" s="5">
        <f t="shared" si="0"/>
        <v>7.6506445514368968</v>
      </c>
      <c r="L13" s="5">
        <f t="shared" si="3"/>
        <v>2.112985796808474</v>
      </c>
      <c r="M13" s="5">
        <f t="shared" si="3"/>
        <v>2.1158985024835619</v>
      </c>
      <c r="N13" s="5">
        <f t="shared" si="3"/>
        <v>1.8839562930059404</v>
      </c>
      <c r="O13" s="5">
        <f t="shared" si="3"/>
        <v>2.0060913171154358</v>
      </c>
      <c r="P13" s="5">
        <f t="shared" si="3"/>
        <v>2.760481459320101</v>
      </c>
      <c r="Q13" s="5">
        <f t="shared" si="4"/>
        <v>2.1758826737467025</v>
      </c>
      <c r="R13" s="5">
        <f t="shared" si="1"/>
        <v>0.15221037654898711</v>
      </c>
      <c r="S13" s="5"/>
      <c r="T13" s="5">
        <f t="shared" si="5"/>
        <v>7.4117326253297477E-2</v>
      </c>
      <c r="U13" s="5"/>
    </row>
    <row r="14" spans="1:24" x14ac:dyDescent="0.2">
      <c r="G14" s="5"/>
      <c r="L14" s="5"/>
      <c r="V14" s="3"/>
    </row>
  </sheetData>
  <mergeCells count="3">
    <mergeCell ref="B1:F1"/>
    <mergeCell ref="G1:K1"/>
    <mergeCell ref="L1:P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8CED-D704-9E47-B45D-1932214484EE}">
  <dimension ref="A1:X14"/>
  <sheetViews>
    <sheetView tabSelected="1" topLeftCell="D1" zoomScale="82" workbookViewId="0">
      <selection activeCell="I33" sqref="I33"/>
    </sheetView>
  </sheetViews>
  <sheetFormatPr baseColWidth="10" defaultRowHeight="16" x14ac:dyDescent="0.2"/>
  <cols>
    <col min="7" max="7" width="12.6640625" bestFit="1" customWidth="1"/>
    <col min="12" max="12" width="12.6640625" bestFit="1" customWidth="1"/>
    <col min="17" max="17" width="26.6640625" bestFit="1" customWidth="1"/>
    <col min="18" max="18" width="23.6640625" bestFit="1" customWidth="1"/>
    <col min="19" max="19" width="26.6640625" bestFit="1" customWidth="1"/>
    <col min="20" max="20" width="26.6640625" customWidth="1"/>
    <col min="21" max="21" width="29.6640625" bestFit="1" customWidth="1"/>
  </cols>
  <sheetData>
    <row r="1" spans="1:24" x14ac:dyDescent="0.2">
      <c r="B1" s="25" t="s">
        <v>12</v>
      </c>
      <c r="C1" s="25"/>
      <c r="D1" s="25"/>
      <c r="E1" s="25"/>
      <c r="F1" s="25"/>
      <c r="G1" s="26" t="s">
        <v>33</v>
      </c>
      <c r="H1" s="26"/>
      <c r="I1" s="26"/>
      <c r="J1" s="26"/>
      <c r="K1" s="26"/>
      <c r="L1" s="27" t="s">
        <v>15</v>
      </c>
      <c r="M1" s="27"/>
      <c r="N1" s="27"/>
      <c r="O1" s="27"/>
      <c r="P1" s="27"/>
      <c r="Q1" t="s">
        <v>38</v>
      </c>
      <c r="R1" t="s">
        <v>34</v>
      </c>
      <c r="S1" s="8" t="s">
        <v>35</v>
      </c>
      <c r="T1" t="s">
        <v>36</v>
      </c>
      <c r="U1" s="9" t="s">
        <v>37</v>
      </c>
      <c r="W1" t="s">
        <v>17</v>
      </c>
      <c r="X1">
        <v>-4.5199999999999997E-2</v>
      </c>
    </row>
    <row r="2" spans="1:24" x14ac:dyDescent="0.2">
      <c r="A2" t="s">
        <v>0</v>
      </c>
      <c r="B2">
        <v>1099</v>
      </c>
      <c r="C2">
        <v>1108</v>
      </c>
      <c r="D2">
        <v>1079</v>
      </c>
      <c r="E2">
        <v>1097</v>
      </c>
      <c r="F2">
        <v>1066</v>
      </c>
      <c r="G2" s="5">
        <f>LN(B2)</f>
        <v>7.0021559544036212</v>
      </c>
      <c r="H2" s="5">
        <f t="shared" ref="H2:K13" si="0">LN(C2)</f>
        <v>7.0103118673072293</v>
      </c>
      <c r="I2" s="5">
        <f t="shared" si="0"/>
        <v>6.9837899652581346</v>
      </c>
      <c r="J2" s="5">
        <f t="shared" si="0"/>
        <v>7.00033446027523</v>
      </c>
      <c r="K2" s="5">
        <f>LN(F2)</f>
        <v>6.9716686047257896</v>
      </c>
      <c r="L2" s="5">
        <f>(G2-$X$2)/$X$1</f>
        <v>5.7310629556720913</v>
      </c>
      <c r="M2" s="5">
        <f t="shared" ref="M2:P2" si="1">(H2-$X$2)/$X$1</f>
        <v>5.5506224047073083</v>
      </c>
      <c r="N2" s="5">
        <f t="shared" si="1"/>
        <v>6.1373901491563077</v>
      </c>
      <c r="O2" s="5">
        <f t="shared" si="1"/>
        <v>5.7713614983356125</v>
      </c>
      <c r="P2" s="5">
        <f t="shared" si="1"/>
        <v>6.4055618423497798</v>
      </c>
      <c r="Q2" s="5">
        <f>AVERAGE(L2:P2)</f>
        <v>5.9191997700442194</v>
      </c>
      <c r="R2" s="5">
        <f t="shared" ref="R2:R13" si="2">STDEV(L2:P2)/SQRT(COUNT(L2:P2))</f>
        <v>0.15447588754511418</v>
      </c>
      <c r="S2" s="5">
        <v>6</v>
      </c>
      <c r="T2" s="5">
        <f>ABS(Q2-$S$2)</f>
        <v>8.0800229955780623E-2</v>
      </c>
      <c r="U2" s="10">
        <f>AVERAGE(T2:T13)/S2</f>
        <v>1.9378190398486921E-2</v>
      </c>
      <c r="V2" s="7"/>
      <c r="W2" t="s">
        <v>16</v>
      </c>
      <c r="X2">
        <v>7.2611999999999997</v>
      </c>
    </row>
    <row r="3" spans="1:24" x14ac:dyDescent="0.2">
      <c r="A3" t="s">
        <v>1</v>
      </c>
      <c r="B3">
        <v>1075</v>
      </c>
      <c r="C3">
        <v>1018</v>
      </c>
      <c r="D3">
        <v>1091</v>
      </c>
      <c r="E3">
        <v>1087</v>
      </c>
      <c r="F3">
        <v>1127</v>
      </c>
      <c r="G3" s="5">
        <f t="shared" ref="G3:G13" si="3">LN(B3)</f>
        <v>6.9800759405617629</v>
      </c>
      <c r="H3" s="5">
        <f t="shared" si="0"/>
        <v>6.9255951971104679</v>
      </c>
      <c r="I3" s="5">
        <f t="shared" si="0"/>
        <v>6.9948499858330706</v>
      </c>
      <c r="J3" s="5">
        <f t="shared" si="0"/>
        <v>6.9911768871212097</v>
      </c>
      <c r="K3" s="5">
        <f t="shared" si="0"/>
        <v>7.0273145140397766</v>
      </c>
      <c r="L3" s="5">
        <f t="shared" ref="L3:L13" si="4">(G3-$X$2)/$X$1</f>
        <v>6.2195588371291315</v>
      </c>
      <c r="M3" s="5">
        <f t="shared" ref="M3:M13" si="5">(H3-$X$2)/$X$1</f>
        <v>7.4248850196799063</v>
      </c>
      <c r="N3" s="5">
        <f t="shared" ref="N3:N13" si="6">(I3-$X$2)/$X$1</f>
        <v>5.8926994284718823</v>
      </c>
      <c r="O3" s="5">
        <f t="shared" ref="O3:O13" si="7">(J3-$X$2)/$X$1</f>
        <v>5.9739626743095133</v>
      </c>
      <c r="P3" s="5">
        <f t="shared" ref="P3:P13" si="8">(K3-$X$2)/$X$1</f>
        <v>5.1744576539872362</v>
      </c>
      <c r="Q3" s="5">
        <f t="shared" ref="Q3:Q13" si="9">AVERAGE(L3:P3)</f>
        <v>6.1371127227155338</v>
      </c>
      <c r="R3" s="5">
        <f t="shared" si="2"/>
        <v>0.36593820712362357</v>
      </c>
      <c r="S3" s="5"/>
      <c r="T3" s="5">
        <f t="shared" ref="T3:T13" si="10">ABS(Q3-$S$2)</f>
        <v>0.13711272271553376</v>
      </c>
      <c r="U3" s="5"/>
    </row>
    <row r="4" spans="1:24" x14ac:dyDescent="0.2">
      <c r="A4" t="s">
        <v>2</v>
      </c>
      <c r="B4">
        <v>1024</v>
      </c>
      <c r="C4">
        <v>1094</v>
      </c>
      <c r="D4">
        <v>1027</v>
      </c>
      <c r="E4">
        <v>1105</v>
      </c>
      <c r="F4">
        <v>1130</v>
      </c>
      <c r="G4" s="5">
        <f t="shared" si="3"/>
        <v>6.9314718055994531</v>
      </c>
      <c r="H4" s="5">
        <f t="shared" si="0"/>
        <v>6.9975959829819265</v>
      </c>
      <c r="I4" s="5">
        <f t="shared" si="0"/>
        <v>6.9343972099285578</v>
      </c>
      <c r="J4" s="5">
        <f t="shared" si="0"/>
        <v>7.007600613951853</v>
      </c>
      <c r="K4" s="5">
        <f t="shared" si="0"/>
        <v>7.0299729117063858</v>
      </c>
      <c r="L4" s="5">
        <f t="shared" si="4"/>
        <v>7.2948715575342167</v>
      </c>
      <c r="M4" s="5">
        <f t="shared" si="5"/>
        <v>5.8319472791609099</v>
      </c>
      <c r="N4" s="5">
        <f t="shared" si="6"/>
        <v>7.2301502228195105</v>
      </c>
      <c r="O4" s="5">
        <f t="shared" si="7"/>
        <v>5.6106058860209451</v>
      </c>
      <c r="P4" s="5">
        <f t="shared" si="8"/>
        <v>5.1156435463188901</v>
      </c>
      <c r="Q4" s="5">
        <f t="shared" si="9"/>
        <v>6.2166436983708939</v>
      </c>
      <c r="R4" s="5">
        <f t="shared" si="2"/>
        <v>0.44256328875909007</v>
      </c>
      <c r="S4" s="5"/>
      <c r="T4" s="5">
        <f t="shared" si="10"/>
        <v>0.21664369837089392</v>
      </c>
      <c r="U4" s="5"/>
      <c r="W4" t="s">
        <v>17</v>
      </c>
      <c r="X4">
        <v>-4.1200000000000001E-2</v>
      </c>
    </row>
    <row r="5" spans="1:24" x14ac:dyDescent="0.2">
      <c r="A5" t="s">
        <v>3</v>
      </c>
      <c r="B5">
        <v>1099</v>
      </c>
      <c r="C5">
        <v>1024</v>
      </c>
      <c r="D5">
        <v>1084</v>
      </c>
      <c r="E5">
        <v>1061</v>
      </c>
      <c r="F5">
        <v>1167</v>
      </c>
      <c r="G5" s="5">
        <f t="shared" si="3"/>
        <v>7.0021559544036212</v>
      </c>
      <c r="H5" s="5">
        <f t="shared" si="0"/>
        <v>6.9314718055994531</v>
      </c>
      <c r="I5" s="5">
        <f t="shared" si="0"/>
        <v>6.9884131819995918</v>
      </c>
      <c r="J5" s="5">
        <f t="shared" si="0"/>
        <v>6.9669671386139829</v>
      </c>
      <c r="K5" s="5">
        <f t="shared" si="0"/>
        <v>7.0621916322865559</v>
      </c>
      <c r="L5" s="5">
        <f t="shared" si="4"/>
        <v>5.7310629556720913</v>
      </c>
      <c r="M5" s="5">
        <f t="shared" si="5"/>
        <v>7.2948715575342167</v>
      </c>
      <c r="N5" s="5">
        <f t="shared" si="6"/>
        <v>6.0351065929293775</v>
      </c>
      <c r="O5" s="5">
        <f t="shared" si="7"/>
        <v>6.5095765793366551</v>
      </c>
      <c r="P5" s="5">
        <f t="shared" si="8"/>
        <v>4.4028399936602609</v>
      </c>
      <c r="Q5" s="5">
        <f t="shared" si="9"/>
        <v>5.9946915358265205</v>
      </c>
      <c r="R5" s="5">
        <f t="shared" si="2"/>
        <v>0.47753007414665366</v>
      </c>
      <c r="S5" s="5"/>
      <c r="T5" s="5">
        <f t="shared" si="10"/>
        <v>5.3084641734795213E-3</v>
      </c>
      <c r="U5" s="5"/>
      <c r="W5" t="s">
        <v>16</v>
      </c>
      <c r="X5">
        <v>7.0473999999999997</v>
      </c>
    </row>
    <row r="6" spans="1:24" x14ac:dyDescent="0.2">
      <c r="A6" t="s">
        <v>4</v>
      </c>
      <c r="B6">
        <v>1107</v>
      </c>
      <c r="C6">
        <v>1107</v>
      </c>
      <c r="D6">
        <v>1083</v>
      </c>
      <c r="E6">
        <v>1107</v>
      </c>
      <c r="F6">
        <v>1071</v>
      </c>
      <c r="G6" s="5">
        <f t="shared" si="3"/>
        <v>7.0094089327086371</v>
      </c>
      <c r="H6" s="5">
        <f t="shared" si="0"/>
        <v>7.0094089327086371</v>
      </c>
      <c r="I6" s="5">
        <f t="shared" si="0"/>
        <v>6.9874902470009905</v>
      </c>
      <c r="J6" s="5">
        <f t="shared" si="0"/>
        <v>7.0094089327086371</v>
      </c>
      <c r="K6" s="5">
        <f t="shared" si="0"/>
        <v>6.9763480704477487</v>
      </c>
      <c r="L6" s="5">
        <f t="shared" si="4"/>
        <v>5.5705988338797034</v>
      </c>
      <c r="M6" s="5">
        <f t="shared" si="5"/>
        <v>5.5705988338797034</v>
      </c>
      <c r="N6" s="5">
        <f t="shared" si="6"/>
        <v>6.0555255088276363</v>
      </c>
      <c r="O6" s="5">
        <f t="shared" si="7"/>
        <v>5.5705988338797034</v>
      </c>
      <c r="P6" s="5">
        <f t="shared" si="8"/>
        <v>6.3020338396515694</v>
      </c>
      <c r="Q6" s="5">
        <f t="shared" si="9"/>
        <v>5.8138711700236625</v>
      </c>
      <c r="R6" s="5">
        <f t="shared" si="2"/>
        <v>0.15398764562130446</v>
      </c>
      <c r="S6" s="5"/>
      <c r="T6" s="5">
        <f t="shared" si="10"/>
        <v>0.18612882997633751</v>
      </c>
      <c r="U6" s="5"/>
    </row>
    <row r="7" spans="1:24" x14ac:dyDescent="0.2">
      <c r="A7" t="s">
        <v>5</v>
      </c>
      <c r="B7">
        <v>1023</v>
      </c>
      <c r="C7">
        <v>1105</v>
      </c>
      <c r="D7">
        <v>1075</v>
      </c>
      <c r="E7">
        <v>1022</v>
      </c>
      <c r="F7">
        <v>1168</v>
      </c>
      <c r="G7" s="5">
        <f t="shared" si="3"/>
        <v>6.9304947659516261</v>
      </c>
      <c r="H7" s="5">
        <f t="shared" si="0"/>
        <v>7.007600613951853</v>
      </c>
      <c r="I7" s="5">
        <f t="shared" si="0"/>
        <v>6.9800759405617629</v>
      </c>
      <c r="J7" s="5">
        <f t="shared" si="0"/>
        <v>6.9295167707636498</v>
      </c>
      <c r="K7" s="5">
        <f t="shared" si="0"/>
        <v>7.0630481633881725</v>
      </c>
      <c r="L7" s="5">
        <f t="shared" si="4"/>
        <v>7.3164874789463186</v>
      </c>
      <c r="M7" s="5">
        <f t="shared" si="5"/>
        <v>5.6106058860209451</v>
      </c>
      <c r="N7" s="5">
        <f t="shared" si="6"/>
        <v>6.2195588371291315</v>
      </c>
      <c r="O7" s="5">
        <f t="shared" si="7"/>
        <v>7.3381245406272093</v>
      </c>
      <c r="P7" s="5">
        <f t="shared" si="8"/>
        <v>4.3838901905271488</v>
      </c>
      <c r="Q7" s="5">
        <f t="shared" si="9"/>
        <v>6.1737333866501505</v>
      </c>
      <c r="R7" s="5">
        <f t="shared" si="2"/>
        <v>0.55607755284240767</v>
      </c>
      <c r="S7" s="5"/>
      <c r="T7" s="5">
        <f t="shared" si="10"/>
        <v>0.17373338665015048</v>
      </c>
      <c r="U7" s="5"/>
      <c r="W7" t="s">
        <v>17</v>
      </c>
      <c r="X7">
        <v>-3.3700000000000001E-2</v>
      </c>
    </row>
    <row r="8" spans="1:24" x14ac:dyDescent="0.2">
      <c r="A8" t="s">
        <v>6</v>
      </c>
      <c r="B8">
        <v>1100</v>
      </c>
      <c r="C8">
        <v>1010</v>
      </c>
      <c r="D8">
        <v>1032</v>
      </c>
      <c r="E8">
        <v>1067</v>
      </c>
      <c r="F8">
        <v>1199</v>
      </c>
      <c r="G8" s="5">
        <f t="shared" si="3"/>
        <v>7.0030654587864616</v>
      </c>
      <c r="H8" s="5">
        <f t="shared" si="0"/>
        <v>6.9177056098353047</v>
      </c>
      <c r="I8" s="5">
        <f t="shared" si="0"/>
        <v>6.9392539460415081</v>
      </c>
      <c r="J8" s="5">
        <f t="shared" si="0"/>
        <v>6.9726062513017535</v>
      </c>
      <c r="K8" s="5">
        <f t="shared" si="0"/>
        <v>7.0892431550275141</v>
      </c>
      <c r="L8" s="5">
        <f t="shared" si="4"/>
        <v>5.7109411772906657</v>
      </c>
      <c r="M8" s="5">
        <f t="shared" si="5"/>
        <v>7.5994334107233401</v>
      </c>
      <c r="N8" s="5">
        <f t="shared" si="6"/>
        <v>7.1227003088161842</v>
      </c>
      <c r="O8" s="5">
        <f t="shared" si="7"/>
        <v>6.3848174490762428</v>
      </c>
      <c r="P8" s="5">
        <f t="shared" si="8"/>
        <v>3.8043549772673795</v>
      </c>
      <c r="Q8" s="5">
        <f t="shared" si="9"/>
        <v>6.1244494646347629</v>
      </c>
      <c r="R8" s="5">
        <f t="shared" si="2"/>
        <v>0.66308752855353836</v>
      </c>
      <c r="S8" s="5"/>
      <c r="T8" s="5">
        <f t="shared" si="10"/>
        <v>0.12444946463476292</v>
      </c>
      <c r="U8" s="5"/>
      <c r="W8" t="s">
        <v>16</v>
      </c>
      <c r="X8">
        <v>7.0590999999999999</v>
      </c>
    </row>
    <row r="9" spans="1:24" x14ac:dyDescent="0.2">
      <c r="A9" t="s">
        <v>7</v>
      </c>
      <c r="B9">
        <v>1078</v>
      </c>
      <c r="C9">
        <v>1076</v>
      </c>
      <c r="D9">
        <v>1044</v>
      </c>
      <c r="E9">
        <v>1085</v>
      </c>
      <c r="F9">
        <v>1196</v>
      </c>
      <c r="G9" s="5">
        <f t="shared" si="3"/>
        <v>6.9828627514689421</v>
      </c>
      <c r="H9" s="5">
        <f t="shared" si="0"/>
        <v>6.9810057407217299</v>
      </c>
      <c r="I9" s="5">
        <f t="shared" si="0"/>
        <v>6.9508147684425836</v>
      </c>
      <c r="J9" s="5">
        <f t="shared" si="0"/>
        <v>6.9893352659745602</v>
      </c>
      <c r="K9" s="5">
        <f t="shared" si="0"/>
        <v>7.0867379345105768</v>
      </c>
      <c r="L9" s="5">
        <f t="shared" si="4"/>
        <v>6.1579037285632205</v>
      </c>
      <c r="M9" s="5">
        <f t="shared" si="5"/>
        <v>6.1989880371298636</v>
      </c>
      <c r="N9" s="5">
        <f t="shared" si="6"/>
        <v>6.8669299017127443</v>
      </c>
      <c r="O9" s="5">
        <f t="shared" si="7"/>
        <v>6.0147065049875978</v>
      </c>
      <c r="P9" s="5">
        <f t="shared" si="8"/>
        <v>3.8597802099429845</v>
      </c>
      <c r="Q9" s="5">
        <f t="shared" si="9"/>
        <v>5.8196616764672822</v>
      </c>
      <c r="R9" s="5">
        <f t="shared" si="2"/>
        <v>0.51157818352947326</v>
      </c>
      <c r="S9" s="5"/>
      <c r="T9" s="5">
        <f t="shared" si="10"/>
        <v>0.18033832353271784</v>
      </c>
      <c r="U9" s="5"/>
    </row>
    <row r="10" spans="1:24" x14ac:dyDescent="0.2">
      <c r="A10" t="s">
        <v>8</v>
      </c>
      <c r="B10">
        <v>1091</v>
      </c>
      <c r="C10">
        <v>1100</v>
      </c>
      <c r="D10">
        <v>1170</v>
      </c>
      <c r="E10">
        <v>1025</v>
      </c>
      <c r="F10">
        <v>1021</v>
      </c>
      <c r="G10" s="5">
        <f t="shared" si="3"/>
        <v>6.9948499858330706</v>
      </c>
      <c r="H10" s="5">
        <f t="shared" si="0"/>
        <v>7.0030654587864616</v>
      </c>
      <c r="I10" s="5">
        <f t="shared" si="0"/>
        <v>7.0647590277918022</v>
      </c>
      <c r="J10" s="5">
        <f t="shared" si="0"/>
        <v>6.932447891572509</v>
      </c>
      <c r="K10" s="5">
        <f t="shared" si="0"/>
        <v>6.9285378181646653</v>
      </c>
      <c r="L10" s="5">
        <f t="shared" si="4"/>
        <v>5.8926994284718823</v>
      </c>
      <c r="M10" s="5">
        <f t="shared" si="5"/>
        <v>5.7109411772906657</v>
      </c>
      <c r="N10" s="5">
        <f t="shared" si="6"/>
        <v>4.346039208145962</v>
      </c>
      <c r="O10" s="5">
        <f t="shared" si="7"/>
        <v>7.2732767351214758</v>
      </c>
      <c r="P10" s="5">
        <f t="shared" si="8"/>
        <v>7.3597827839675745</v>
      </c>
      <c r="Q10" s="5">
        <f t="shared" si="9"/>
        <v>6.1165478665995128</v>
      </c>
      <c r="R10" s="5">
        <f t="shared" si="2"/>
        <v>0.55825534275806554</v>
      </c>
      <c r="S10" s="5"/>
      <c r="T10" s="5">
        <f t="shared" si="10"/>
        <v>0.11654786659951277</v>
      </c>
      <c r="U10" s="5"/>
    </row>
    <row r="11" spans="1:24" x14ac:dyDescent="0.2">
      <c r="A11" t="s">
        <v>9</v>
      </c>
      <c r="B11">
        <v>1075</v>
      </c>
      <c r="C11">
        <v>1078</v>
      </c>
      <c r="D11">
        <v>1099</v>
      </c>
      <c r="E11">
        <v>1070</v>
      </c>
      <c r="F11">
        <v>1080</v>
      </c>
      <c r="G11" s="5">
        <f t="shared" si="3"/>
        <v>6.9800759405617629</v>
      </c>
      <c r="H11" s="5">
        <f t="shared" si="0"/>
        <v>6.9828627514689421</v>
      </c>
      <c r="I11" s="5">
        <f t="shared" si="0"/>
        <v>7.0021559544036212</v>
      </c>
      <c r="J11" s="5">
        <f t="shared" si="0"/>
        <v>6.9754139274559517</v>
      </c>
      <c r="K11" s="5">
        <f t="shared" si="0"/>
        <v>6.9847163201182658</v>
      </c>
      <c r="L11" s="5">
        <f t="shared" si="4"/>
        <v>6.2195588371291315</v>
      </c>
      <c r="M11" s="5">
        <f t="shared" si="5"/>
        <v>6.1579037285632205</v>
      </c>
      <c r="N11" s="5">
        <f t="shared" si="6"/>
        <v>5.7310629556720913</v>
      </c>
      <c r="O11" s="5">
        <f t="shared" si="7"/>
        <v>6.3227007200010616</v>
      </c>
      <c r="P11" s="5">
        <f t="shared" si="8"/>
        <v>6.1168955726047312</v>
      </c>
      <c r="Q11" s="5">
        <f t="shared" si="9"/>
        <v>6.1096243627940465</v>
      </c>
      <c r="R11" s="5">
        <f t="shared" si="2"/>
        <v>0.10079177279452979</v>
      </c>
      <c r="S11" s="5"/>
      <c r="T11" s="5">
        <f t="shared" si="10"/>
        <v>0.10962436279404653</v>
      </c>
      <c r="U11" s="5"/>
    </row>
    <row r="12" spans="1:24" x14ac:dyDescent="0.2">
      <c r="A12" t="s">
        <v>10</v>
      </c>
      <c r="B12">
        <v>1048</v>
      </c>
      <c r="C12">
        <v>1049</v>
      </c>
      <c r="D12">
        <v>1052</v>
      </c>
      <c r="E12">
        <v>1161</v>
      </c>
      <c r="F12">
        <v>1121</v>
      </c>
      <c r="G12" s="5">
        <f t="shared" si="3"/>
        <v>6.9546388648809874</v>
      </c>
      <c r="H12" s="5">
        <f t="shared" si="0"/>
        <v>6.9555926083962971</v>
      </c>
      <c r="I12" s="5">
        <f t="shared" si="0"/>
        <v>6.9584483932976555</v>
      </c>
      <c r="J12" s="5">
        <f t="shared" si="0"/>
        <v>7.0570369816978911</v>
      </c>
      <c r="K12" s="5">
        <f t="shared" si="0"/>
        <v>7.02197642307216</v>
      </c>
      <c r="L12" s="5">
        <f t="shared" si="4"/>
        <v>6.7823259982082371</v>
      </c>
      <c r="M12" s="5">
        <f t="shared" si="5"/>
        <v>6.7612254779580212</v>
      </c>
      <c r="N12" s="5">
        <f t="shared" si="6"/>
        <v>6.6980443960695606</v>
      </c>
      <c r="O12" s="5">
        <f t="shared" si="7"/>
        <v>4.5168809358873583</v>
      </c>
      <c r="P12" s="5">
        <f t="shared" si="8"/>
        <v>5.2925570116778697</v>
      </c>
      <c r="Q12" s="5">
        <f t="shared" si="9"/>
        <v>6.0102067639602099</v>
      </c>
      <c r="R12" s="5">
        <f t="shared" si="2"/>
        <v>0.46788679317527504</v>
      </c>
      <c r="S12" s="5"/>
      <c r="T12" s="5">
        <f t="shared" si="10"/>
        <v>1.0206763960209919E-2</v>
      </c>
      <c r="U12" s="5"/>
    </row>
    <row r="13" spans="1:24" x14ac:dyDescent="0.2">
      <c r="A13" t="s">
        <v>11</v>
      </c>
      <c r="B13">
        <v>1137</v>
      </c>
      <c r="C13">
        <v>1141</v>
      </c>
      <c r="D13">
        <v>1070</v>
      </c>
      <c r="E13">
        <v>1015</v>
      </c>
      <c r="F13">
        <v>1084</v>
      </c>
      <c r="G13" s="5">
        <f t="shared" si="3"/>
        <v>7.0361484937505363</v>
      </c>
      <c r="H13" s="5">
        <f t="shared" si="0"/>
        <v>7.0396603498620758</v>
      </c>
      <c r="I13" s="5">
        <f t="shared" si="0"/>
        <v>6.9754139274559517</v>
      </c>
      <c r="J13" s="5">
        <f t="shared" si="0"/>
        <v>6.9226438914758877</v>
      </c>
      <c r="K13" s="5">
        <f t="shared" si="0"/>
        <v>6.9884131819995918</v>
      </c>
      <c r="L13" s="5">
        <f t="shared" si="4"/>
        <v>4.9790156249881274</v>
      </c>
      <c r="M13" s="5">
        <f t="shared" si="5"/>
        <v>4.9013196933168999</v>
      </c>
      <c r="N13" s="5">
        <f t="shared" si="6"/>
        <v>6.3227007200010616</v>
      </c>
      <c r="O13" s="5">
        <f t="shared" si="7"/>
        <v>7.4901793921263717</v>
      </c>
      <c r="P13" s="5">
        <f t="shared" si="8"/>
        <v>6.0351065929293775</v>
      </c>
      <c r="Q13" s="5">
        <f t="shared" si="9"/>
        <v>5.9456644046723675</v>
      </c>
      <c r="R13" s="5">
        <f t="shared" si="2"/>
        <v>0.47753264673674745</v>
      </c>
      <c r="S13" s="5"/>
      <c r="T13" s="5">
        <f t="shared" si="10"/>
        <v>5.4335595327632547E-2</v>
      </c>
      <c r="U13" s="5"/>
    </row>
    <row r="14" spans="1:24" x14ac:dyDescent="0.2">
      <c r="G14" s="5"/>
      <c r="L14" s="5"/>
      <c r="V14" s="3"/>
    </row>
  </sheetData>
  <mergeCells count="3">
    <mergeCell ref="B1:F1"/>
    <mergeCell ref="G1:K1"/>
    <mergeCell ref="L1:P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21D56-D800-5248-91C3-AA1C91BD6D0E}">
  <dimension ref="A1:X14"/>
  <sheetViews>
    <sheetView topLeftCell="G1" zoomScale="82" workbookViewId="0">
      <selection activeCell="U25" sqref="U25"/>
    </sheetView>
  </sheetViews>
  <sheetFormatPr baseColWidth="10" defaultRowHeight="16" x14ac:dyDescent="0.2"/>
  <cols>
    <col min="7" max="7" width="12.6640625" bestFit="1" customWidth="1"/>
    <col min="12" max="12" width="12.6640625" bestFit="1" customWidth="1"/>
    <col min="17" max="17" width="26.6640625" bestFit="1" customWidth="1"/>
    <col min="18" max="18" width="23.6640625" bestFit="1" customWidth="1"/>
    <col min="19" max="19" width="26.6640625" bestFit="1" customWidth="1"/>
    <col min="20" max="20" width="26.6640625" customWidth="1"/>
    <col min="21" max="21" width="29.6640625" bestFit="1" customWidth="1"/>
  </cols>
  <sheetData>
    <row r="1" spans="1:24" x14ac:dyDescent="0.2">
      <c r="B1" s="25" t="s">
        <v>12</v>
      </c>
      <c r="C1" s="25"/>
      <c r="D1" s="25"/>
      <c r="E1" s="25"/>
      <c r="F1" s="25"/>
      <c r="G1" s="26" t="s">
        <v>33</v>
      </c>
      <c r="H1" s="26"/>
      <c r="I1" s="26"/>
      <c r="J1" s="26"/>
      <c r="K1" s="26"/>
      <c r="L1" s="27" t="s">
        <v>15</v>
      </c>
      <c r="M1" s="27"/>
      <c r="N1" s="27"/>
      <c r="O1" s="27"/>
      <c r="P1" s="27"/>
      <c r="Q1" t="s">
        <v>39</v>
      </c>
      <c r="R1" t="s">
        <v>40</v>
      </c>
      <c r="S1" s="8" t="s">
        <v>41</v>
      </c>
      <c r="T1" t="s">
        <v>36</v>
      </c>
      <c r="U1" s="9" t="s">
        <v>37</v>
      </c>
      <c r="W1" s="1" t="s">
        <v>17</v>
      </c>
      <c r="X1" s="1">
        <v>-4.6600000000000003E-2</v>
      </c>
    </row>
    <row r="2" spans="1:24" x14ac:dyDescent="0.2">
      <c r="A2" t="s">
        <v>0</v>
      </c>
      <c r="B2">
        <v>818</v>
      </c>
      <c r="C2">
        <v>842</v>
      </c>
      <c r="D2">
        <v>829</v>
      </c>
      <c r="E2">
        <v>842</v>
      </c>
      <c r="F2">
        <v>846</v>
      </c>
      <c r="G2" s="5">
        <f>LN(B2)</f>
        <v>6.7068623366027467</v>
      </c>
      <c r="H2" s="5">
        <f t="shared" ref="H2:K13" si="0">LN(C2)</f>
        <v>6.7357800142423265</v>
      </c>
      <c r="I2" s="5">
        <f t="shared" si="0"/>
        <v>6.7202201551352951</v>
      </c>
      <c r="J2" s="5">
        <f t="shared" si="0"/>
        <v>6.7357800142423265</v>
      </c>
      <c r="K2" s="5">
        <f>LN(F2)</f>
        <v>6.7405193596062229</v>
      </c>
      <c r="L2" s="5">
        <f>(G2-$X$2)/$X$1*10</f>
        <v>103.57031403374529</v>
      </c>
      <c r="M2" s="5">
        <f t="shared" ref="M2:P2" si="1">(H2-$X$2)/$X$1*10</f>
        <v>97.364803810659481</v>
      </c>
      <c r="N2" s="5">
        <f t="shared" si="1"/>
        <v>100.70382937010828</v>
      </c>
      <c r="O2" s="5">
        <f t="shared" si="1"/>
        <v>97.364803810659481</v>
      </c>
      <c r="P2" s="5">
        <f t="shared" si="1"/>
        <v>96.347776908535806</v>
      </c>
      <c r="Q2" s="5">
        <f>AVERAGE(L2:P2)</f>
        <v>99.070305586741668</v>
      </c>
      <c r="R2" s="5">
        <f t="shared" ref="R2:R13" si="2">STDEV(L2:P2)/SQRT(COUNT(L2:P2))</f>
        <v>1.3443978390718403</v>
      </c>
      <c r="S2" s="5">
        <v>100</v>
      </c>
      <c r="T2" s="5">
        <f>ABS(Q2-$S$2)</f>
        <v>0.92969441325833202</v>
      </c>
      <c r="U2" s="10">
        <f>AVERAGE(T2:T13)/S2</f>
        <v>2.7012256681921705E-2</v>
      </c>
      <c r="V2" s="7"/>
      <c r="W2" s="1" t="s">
        <v>16</v>
      </c>
      <c r="X2" s="1">
        <v>7.1894999999999998</v>
      </c>
    </row>
    <row r="3" spans="1:24" x14ac:dyDescent="0.2">
      <c r="A3" t="s">
        <v>1</v>
      </c>
      <c r="B3">
        <v>778</v>
      </c>
      <c r="C3">
        <v>814</v>
      </c>
      <c r="D3">
        <v>816</v>
      </c>
      <c r="E3">
        <v>874</v>
      </c>
      <c r="F3">
        <v>857</v>
      </c>
      <c r="G3" s="5">
        <f t="shared" ref="G3:G13" si="3">LN(B3)</f>
        <v>6.6567265241783913</v>
      </c>
      <c r="H3" s="5">
        <f t="shared" si="0"/>
        <v>6.70196036600254</v>
      </c>
      <c r="I3" s="5">
        <f t="shared" si="0"/>
        <v>6.7044143549641069</v>
      </c>
      <c r="J3" s="5">
        <f t="shared" si="0"/>
        <v>6.7730803756555353</v>
      </c>
      <c r="K3" s="5">
        <f t="shared" si="0"/>
        <v>6.75343791859778</v>
      </c>
      <c r="L3" s="5">
        <f t="shared" ref="L3:L13" si="4">(G3-$X$2)/$X$1*10</f>
        <v>114.32907206472285</v>
      </c>
      <c r="M3" s="5">
        <f t="shared" ref="M3:M13" si="5">(H3-$X$2)/$X$1*10</f>
        <v>104.62223905524888</v>
      </c>
      <c r="N3" s="5">
        <f t="shared" ref="N3:N13" si="6">(I3-$X$2)/$X$1*10</f>
        <v>104.09563198195127</v>
      </c>
      <c r="O3" s="5">
        <f t="shared" ref="O3:O13" si="7">(J3-$X$2)/$X$1*10</f>
        <v>89.360434408683346</v>
      </c>
      <c r="P3" s="5">
        <f t="shared" ref="P3:P13" si="8">(K3-$X$2)/$X$1*10</f>
        <v>93.575553948974189</v>
      </c>
      <c r="Q3" s="5">
        <f t="shared" ref="Q3:Q13" si="9">AVERAGE(L3:P3)</f>
        <v>101.19658629191611</v>
      </c>
      <c r="R3" s="5">
        <f t="shared" si="2"/>
        <v>4.4202735815554091</v>
      </c>
      <c r="S3" s="5"/>
      <c r="T3" s="5">
        <f t="shared" ref="T3:T13" si="10">ABS(Q3-$S$2)</f>
        <v>1.1965862919161054</v>
      </c>
      <c r="U3" s="5"/>
      <c r="W3" s="1"/>
      <c r="X3" s="1"/>
    </row>
    <row r="4" spans="1:24" x14ac:dyDescent="0.2">
      <c r="A4" t="s">
        <v>2</v>
      </c>
      <c r="B4">
        <v>816</v>
      </c>
      <c r="C4">
        <v>826</v>
      </c>
      <c r="D4">
        <v>825</v>
      </c>
      <c r="E4">
        <v>852</v>
      </c>
      <c r="F4">
        <v>813</v>
      </c>
      <c r="G4" s="5">
        <f t="shared" si="3"/>
        <v>6.7044143549641069</v>
      </c>
      <c r="H4" s="5">
        <f t="shared" si="0"/>
        <v>6.7165947735209777</v>
      </c>
      <c r="I4" s="5">
        <f t="shared" si="0"/>
        <v>6.7153833863346808</v>
      </c>
      <c r="J4" s="5">
        <f t="shared" si="0"/>
        <v>6.7475865268293154</v>
      </c>
      <c r="K4" s="5">
        <f t="shared" si="0"/>
        <v>6.7007311095478101</v>
      </c>
      <c r="L4" s="5">
        <f t="shared" si="4"/>
        <v>104.09563198195127</v>
      </c>
      <c r="M4" s="5">
        <f t="shared" si="5"/>
        <v>101.48180825730087</v>
      </c>
      <c r="N4" s="5">
        <f t="shared" si="6"/>
        <v>101.74176258912425</v>
      </c>
      <c r="O4" s="5">
        <f t="shared" si="7"/>
        <v>94.831217418601796</v>
      </c>
      <c r="P4" s="5">
        <f t="shared" si="8"/>
        <v>104.8860279940321</v>
      </c>
      <c r="Q4" s="5">
        <f t="shared" si="9"/>
        <v>101.40728964820207</v>
      </c>
      <c r="R4" s="5">
        <f t="shared" si="2"/>
        <v>1.7704654207638093</v>
      </c>
      <c r="S4" s="5"/>
      <c r="T4" s="5">
        <f t="shared" si="10"/>
        <v>1.4072896482020667</v>
      </c>
      <c r="U4" s="5"/>
      <c r="W4" s="1" t="s">
        <v>17</v>
      </c>
      <c r="X4" s="1">
        <v>-4.0899999999999999E-2</v>
      </c>
    </row>
    <row r="5" spans="1:24" x14ac:dyDescent="0.2">
      <c r="A5" t="s">
        <v>3</v>
      </c>
      <c r="B5">
        <v>830</v>
      </c>
      <c r="C5">
        <v>846</v>
      </c>
      <c r="D5">
        <v>844</v>
      </c>
      <c r="E5">
        <v>839</v>
      </c>
      <c r="F5">
        <v>869</v>
      </c>
      <c r="G5" s="5">
        <f t="shared" si="3"/>
        <v>6.7214257007906433</v>
      </c>
      <c r="H5" s="5">
        <f t="shared" si="0"/>
        <v>6.7405193596062229</v>
      </c>
      <c r="I5" s="5">
        <f t="shared" si="0"/>
        <v>6.7381524945959574</v>
      </c>
      <c r="J5" s="5">
        <f t="shared" si="0"/>
        <v>6.7322107064672059</v>
      </c>
      <c r="K5" s="5">
        <f t="shared" si="0"/>
        <v>6.7673431252653922</v>
      </c>
      <c r="L5" s="5">
        <f t="shared" si="4"/>
        <v>100.44512858569881</v>
      </c>
      <c r="M5" s="5">
        <f t="shared" si="5"/>
        <v>96.347776908535806</v>
      </c>
      <c r="N5" s="5">
        <f t="shared" si="6"/>
        <v>96.855687854944691</v>
      </c>
      <c r="O5" s="5">
        <f t="shared" si="7"/>
        <v>98.130749685148899</v>
      </c>
      <c r="P5" s="5">
        <f t="shared" si="8"/>
        <v>90.591604020302043</v>
      </c>
      <c r="Q5" s="5">
        <f t="shared" si="9"/>
        <v>96.474189410926044</v>
      </c>
      <c r="R5" s="5">
        <f t="shared" si="2"/>
        <v>1.6321593355645529</v>
      </c>
      <c r="S5" s="5"/>
      <c r="T5" s="5">
        <f t="shared" si="10"/>
        <v>3.5258105890739557</v>
      </c>
      <c r="U5" s="5"/>
      <c r="W5" s="1" t="s">
        <v>16</v>
      </c>
      <c r="X5" s="1">
        <v>7.1859999999999999</v>
      </c>
    </row>
    <row r="6" spans="1:24" x14ac:dyDescent="0.2">
      <c r="A6" t="s">
        <v>4</v>
      </c>
      <c r="B6">
        <v>852</v>
      </c>
      <c r="C6">
        <v>832</v>
      </c>
      <c r="D6">
        <v>863</v>
      </c>
      <c r="E6">
        <v>871</v>
      </c>
      <c r="F6">
        <v>833</v>
      </c>
      <c r="G6" s="5">
        <f t="shared" si="3"/>
        <v>6.7475865268293154</v>
      </c>
      <c r="H6" s="5">
        <f t="shared" si="0"/>
        <v>6.7238324408212087</v>
      </c>
      <c r="I6" s="5">
        <f t="shared" si="0"/>
        <v>6.7604146910834277</v>
      </c>
      <c r="J6" s="5">
        <f t="shared" si="0"/>
        <v>6.7696419768525029</v>
      </c>
      <c r="K6" s="5">
        <f t="shared" si="0"/>
        <v>6.7250336421668431</v>
      </c>
      <c r="L6" s="5">
        <f t="shared" si="4"/>
        <v>94.831217418601796</v>
      </c>
      <c r="M6" s="5">
        <f t="shared" si="5"/>
        <v>99.928660767980929</v>
      </c>
      <c r="N6" s="5">
        <f t="shared" si="6"/>
        <v>92.078392471367394</v>
      </c>
      <c r="O6" s="5">
        <f t="shared" si="7"/>
        <v>90.098288229076573</v>
      </c>
      <c r="P6" s="5">
        <f t="shared" si="8"/>
        <v>99.670892238874828</v>
      </c>
      <c r="Q6" s="5">
        <f t="shared" si="9"/>
        <v>95.321490225180312</v>
      </c>
      <c r="R6" s="5">
        <f t="shared" si="2"/>
        <v>1.9771596779842857</v>
      </c>
      <c r="S6" s="5"/>
      <c r="T6" s="5">
        <f t="shared" si="10"/>
        <v>4.6785097748196876</v>
      </c>
      <c r="U6" s="5"/>
      <c r="W6" s="1"/>
      <c r="X6" s="1"/>
    </row>
    <row r="7" spans="1:24" x14ac:dyDescent="0.2">
      <c r="A7" t="s">
        <v>5</v>
      </c>
      <c r="B7">
        <v>795</v>
      </c>
      <c r="C7">
        <v>829</v>
      </c>
      <c r="D7">
        <v>821</v>
      </c>
      <c r="E7">
        <v>826</v>
      </c>
      <c r="F7">
        <v>819</v>
      </c>
      <c r="G7" s="5">
        <f t="shared" si="3"/>
        <v>6.678342114654332</v>
      </c>
      <c r="H7" s="5">
        <f t="shared" si="0"/>
        <v>6.7202201551352951</v>
      </c>
      <c r="I7" s="5">
        <f t="shared" si="0"/>
        <v>6.7105231094524278</v>
      </c>
      <c r="J7" s="5">
        <f t="shared" si="0"/>
        <v>6.7165947735209777</v>
      </c>
      <c r="K7" s="5">
        <f t="shared" si="0"/>
        <v>6.7080840838530698</v>
      </c>
      <c r="L7" s="5">
        <f t="shared" si="4"/>
        <v>109.69053333598019</v>
      </c>
      <c r="M7" s="5">
        <f t="shared" si="5"/>
        <v>100.70382937010828</v>
      </c>
      <c r="N7" s="5">
        <f t="shared" si="6"/>
        <v>102.78474046085235</v>
      </c>
      <c r="O7" s="5">
        <f t="shared" si="7"/>
        <v>101.48180825730087</v>
      </c>
      <c r="P7" s="5">
        <f t="shared" si="8"/>
        <v>103.30813651221673</v>
      </c>
      <c r="Q7" s="5">
        <f t="shared" si="9"/>
        <v>103.59380958729169</v>
      </c>
      <c r="R7" s="5">
        <f t="shared" si="2"/>
        <v>1.5924631502580668</v>
      </c>
      <c r="S7" s="5"/>
      <c r="T7" s="5">
        <f t="shared" si="10"/>
        <v>3.5938095872916875</v>
      </c>
      <c r="U7" s="5"/>
      <c r="W7" s="1" t="s">
        <v>17</v>
      </c>
      <c r="X7" s="1">
        <v>-3.44E-2</v>
      </c>
    </row>
    <row r="8" spans="1:24" x14ac:dyDescent="0.2">
      <c r="A8" t="s">
        <v>6</v>
      </c>
      <c r="B8">
        <v>873</v>
      </c>
      <c r="C8">
        <v>868</v>
      </c>
      <c r="D8">
        <v>828</v>
      </c>
      <c r="E8">
        <v>885</v>
      </c>
      <c r="F8">
        <v>813</v>
      </c>
      <c r="G8" s="5">
        <f t="shared" si="3"/>
        <v>6.7719355558396019</v>
      </c>
      <c r="H8" s="5">
        <f t="shared" si="0"/>
        <v>6.7661917146603505</v>
      </c>
      <c r="I8" s="5">
        <f t="shared" si="0"/>
        <v>6.7190131543852596</v>
      </c>
      <c r="J8" s="5">
        <f t="shared" si="0"/>
        <v>6.7855876450079293</v>
      </c>
      <c r="K8" s="5">
        <f t="shared" si="0"/>
        <v>6.7007311095478101</v>
      </c>
      <c r="L8" s="5">
        <f t="shared" si="4"/>
        <v>89.606103897081084</v>
      </c>
      <c r="M8" s="5">
        <f t="shared" si="5"/>
        <v>90.838687841126443</v>
      </c>
      <c r="N8" s="5">
        <f t="shared" si="6"/>
        <v>100.96284240659659</v>
      </c>
      <c r="O8" s="5">
        <f t="shared" si="7"/>
        <v>86.676471028341297</v>
      </c>
      <c r="P8" s="5">
        <f t="shared" si="8"/>
        <v>104.8860279940321</v>
      </c>
      <c r="Q8" s="5">
        <f t="shared" si="9"/>
        <v>94.594026633435504</v>
      </c>
      <c r="R8" s="5">
        <f t="shared" si="2"/>
        <v>3.5224759458909656</v>
      </c>
      <c r="S8" s="5"/>
      <c r="T8" s="5">
        <f t="shared" si="10"/>
        <v>5.4059733665644956</v>
      </c>
      <c r="U8" s="5"/>
      <c r="W8" s="1" t="s">
        <v>16</v>
      </c>
      <c r="X8" s="1">
        <v>7.1275000000000004</v>
      </c>
    </row>
    <row r="9" spans="1:24" x14ac:dyDescent="0.2">
      <c r="A9" t="s">
        <v>7</v>
      </c>
      <c r="B9">
        <v>772</v>
      </c>
      <c r="C9">
        <v>833</v>
      </c>
      <c r="D9">
        <v>866</v>
      </c>
      <c r="E9">
        <v>862</v>
      </c>
      <c r="F9">
        <v>858</v>
      </c>
      <c r="G9" s="5">
        <f t="shared" si="3"/>
        <v>6.6489845500247764</v>
      </c>
      <c r="H9" s="5">
        <f t="shared" si="0"/>
        <v>6.7250336421668431</v>
      </c>
      <c r="I9" s="5">
        <f t="shared" si="0"/>
        <v>6.7638849085624351</v>
      </c>
      <c r="J9" s="5">
        <f t="shared" si="0"/>
        <v>6.7592552706636928</v>
      </c>
      <c r="K9" s="5">
        <f t="shared" si="0"/>
        <v>6.7546040994879624</v>
      </c>
      <c r="L9" s="5">
        <f t="shared" si="4"/>
        <v>115.99043990884621</v>
      </c>
      <c r="M9" s="5">
        <f t="shared" si="5"/>
        <v>99.670892238874828</v>
      </c>
      <c r="N9" s="5">
        <f t="shared" si="6"/>
        <v>91.333710608919461</v>
      </c>
      <c r="O9" s="5">
        <f t="shared" si="7"/>
        <v>92.327195136546564</v>
      </c>
      <c r="P9" s="5">
        <f t="shared" si="8"/>
        <v>93.325300539063818</v>
      </c>
      <c r="Q9" s="5">
        <f t="shared" si="9"/>
        <v>98.52950768645016</v>
      </c>
      <c r="R9" s="5">
        <f t="shared" si="2"/>
        <v>4.6017326158318914</v>
      </c>
      <c r="S9" s="5"/>
      <c r="T9" s="5">
        <f t="shared" si="10"/>
        <v>1.4704923135498404</v>
      </c>
      <c r="U9" s="5"/>
      <c r="W9" s="1"/>
      <c r="X9" s="1"/>
    </row>
    <row r="10" spans="1:24" x14ac:dyDescent="0.2">
      <c r="A10" t="s">
        <v>8</v>
      </c>
      <c r="B10">
        <v>863</v>
      </c>
      <c r="C10">
        <v>844</v>
      </c>
      <c r="D10">
        <v>855</v>
      </c>
      <c r="E10">
        <v>839</v>
      </c>
      <c r="F10">
        <v>850</v>
      </c>
      <c r="G10" s="5">
        <f t="shared" si="3"/>
        <v>6.7604146910834277</v>
      </c>
      <c r="H10" s="5">
        <f t="shared" si="0"/>
        <v>6.7381524945959574</v>
      </c>
      <c r="I10" s="5">
        <f t="shared" si="0"/>
        <v>6.7511014689367599</v>
      </c>
      <c r="J10" s="5">
        <f t="shared" si="0"/>
        <v>6.7322107064672059</v>
      </c>
      <c r="K10" s="5">
        <f t="shared" si="0"/>
        <v>6.7452363494843626</v>
      </c>
      <c r="L10" s="5">
        <f t="shared" si="4"/>
        <v>92.078392471367394</v>
      </c>
      <c r="M10" s="5">
        <f t="shared" si="5"/>
        <v>96.855687854944691</v>
      </c>
      <c r="N10" s="5">
        <f t="shared" si="6"/>
        <v>94.076937996403402</v>
      </c>
      <c r="O10" s="5">
        <f t="shared" si="7"/>
        <v>98.130749685148899</v>
      </c>
      <c r="P10" s="5">
        <f t="shared" si="8"/>
        <v>95.335547320952188</v>
      </c>
      <c r="Q10" s="5">
        <f t="shared" si="9"/>
        <v>95.2954630657633</v>
      </c>
      <c r="R10" s="5">
        <f t="shared" si="2"/>
        <v>1.0561511470509928</v>
      </c>
      <c r="S10" s="5"/>
      <c r="T10" s="5">
        <f t="shared" si="10"/>
        <v>4.7045369342366996</v>
      </c>
      <c r="U10" s="5"/>
      <c r="W10" s="1" t="s">
        <v>17</v>
      </c>
      <c r="X10" s="1">
        <v>-2.3400000000000001E-2</v>
      </c>
    </row>
    <row r="11" spans="1:24" x14ac:dyDescent="0.2">
      <c r="A11" t="s">
        <v>9</v>
      </c>
      <c r="B11">
        <v>899</v>
      </c>
      <c r="C11">
        <v>779</v>
      </c>
      <c r="D11">
        <v>825</v>
      </c>
      <c r="E11">
        <v>854</v>
      </c>
      <c r="F11">
        <v>873</v>
      </c>
      <c r="G11" s="5">
        <f t="shared" si="3"/>
        <v>6.80128303447162</v>
      </c>
      <c r="H11" s="5">
        <f t="shared" si="0"/>
        <v>6.6580110458707482</v>
      </c>
      <c r="I11" s="5">
        <f t="shared" si="0"/>
        <v>6.7153833863346808</v>
      </c>
      <c r="J11" s="5">
        <f t="shared" si="0"/>
        <v>6.7499311937885702</v>
      </c>
      <c r="K11" s="5">
        <f t="shared" si="0"/>
        <v>6.7719355558396019</v>
      </c>
      <c r="L11" s="5">
        <f t="shared" si="4"/>
        <v>83.308361701369051</v>
      </c>
      <c r="M11" s="5">
        <f t="shared" si="5"/>
        <v>114.05342363288659</v>
      </c>
      <c r="N11" s="5">
        <f t="shared" si="6"/>
        <v>101.74176258912425</v>
      </c>
      <c r="O11" s="5">
        <f t="shared" si="7"/>
        <v>94.328070002452691</v>
      </c>
      <c r="P11" s="5">
        <f t="shared" si="8"/>
        <v>89.606103897081084</v>
      </c>
      <c r="Q11" s="5">
        <f t="shared" si="9"/>
        <v>96.607544364582736</v>
      </c>
      <c r="R11" s="5">
        <f t="shared" si="2"/>
        <v>5.3000157156302246</v>
      </c>
      <c r="S11" s="5"/>
      <c r="T11" s="5">
        <f t="shared" si="10"/>
        <v>3.3924556354172637</v>
      </c>
      <c r="U11" s="5"/>
      <c r="W11" s="1" t="s">
        <v>16</v>
      </c>
      <c r="X11" s="1">
        <v>7.1276999999999999</v>
      </c>
    </row>
    <row r="12" spans="1:24" x14ac:dyDescent="0.2">
      <c r="A12" t="s">
        <v>10</v>
      </c>
      <c r="B12">
        <v>865</v>
      </c>
      <c r="C12">
        <v>879</v>
      </c>
      <c r="D12">
        <v>744</v>
      </c>
      <c r="E12">
        <v>837</v>
      </c>
      <c r="F12">
        <v>838</v>
      </c>
      <c r="G12" s="5">
        <f t="shared" si="3"/>
        <v>6.7627295069318789</v>
      </c>
      <c r="H12" s="5">
        <f t="shared" si="0"/>
        <v>6.7787848976851768</v>
      </c>
      <c r="I12" s="5">
        <f t="shared" si="0"/>
        <v>6.6120410348330916</v>
      </c>
      <c r="J12" s="5">
        <f t="shared" si="0"/>
        <v>6.7298240704894754</v>
      </c>
      <c r="K12" s="5">
        <f t="shared" si="0"/>
        <v>6.7310181004820828</v>
      </c>
      <c r="L12" s="5">
        <f t="shared" si="4"/>
        <v>91.581650872987296</v>
      </c>
      <c r="M12" s="5">
        <f t="shared" si="5"/>
        <v>88.136288050391187</v>
      </c>
      <c r="N12" s="5">
        <f t="shared" si="6"/>
        <v>123.91823286843524</v>
      </c>
      <c r="O12" s="5">
        <f t="shared" si="7"/>
        <v>98.642903328438706</v>
      </c>
      <c r="P12" s="5">
        <f t="shared" si="8"/>
        <v>98.386673716291199</v>
      </c>
      <c r="Q12" s="5">
        <f t="shared" si="9"/>
        <v>100.13314976730871</v>
      </c>
      <c r="R12" s="5">
        <f t="shared" si="2"/>
        <v>6.2771570617886567</v>
      </c>
      <c r="S12" s="5"/>
      <c r="T12" s="5">
        <f t="shared" si="10"/>
        <v>0.13314976730870853</v>
      </c>
      <c r="U12" s="5"/>
      <c r="W12" s="1"/>
      <c r="X12" s="1"/>
    </row>
    <row r="13" spans="1:24" x14ac:dyDescent="0.2">
      <c r="A13" t="s">
        <v>11</v>
      </c>
      <c r="B13">
        <v>865</v>
      </c>
      <c r="C13">
        <v>786</v>
      </c>
      <c r="D13">
        <v>890</v>
      </c>
      <c r="E13">
        <v>842</v>
      </c>
      <c r="F13">
        <v>818</v>
      </c>
      <c r="G13" s="5">
        <f t="shared" si="3"/>
        <v>6.7627295069318789</v>
      </c>
      <c r="H13" s="5">
        <f t="shared" si="0"/>
        <v>6.6669567924292066</v>
      </c>
      <c r="I13" s="5">
        <f t="shared" si="0"/>
        <v>6.7912214627261855</v>
      </c>
      <c r="J13" s="5">
        <f t="shared" si="0"/>
        <v>6.7357800142423265</v>
      </c>
      <c r="K13" s="5">
        <f t="shared" si="0"/>
        <v>6.7068623366027467</v>
      </c>
      <c r="L13" s="5">
        <f t="shared" si="4"/>
        <v>91.581650872987296</v>
      </c>
      <c r="M13" s="5">
        <f t="shared" si="5"/>
        <v>112.13373553021313</v>
      </c>
      <c r="N13" s="5">
        <f t="shared" si="6"/>
        <v>85.467497269058853</v>
      </c>
      <c r="O13" s="5">
        <f t="shared" si="7"/>
        <v>97.364803810659481</v>
      </c>
      <c r="P13" s="5">
        <f t="shared" si="8"/>
        <v>103.57031403374529</v>
      </c>
      <c r="Q13" s="5">
        <f t="shared" si="9"/>
        <v>98.023600303332799</v>
      </c>
      <c r="R13" s="5">
        <f t="shared" si="2"/>
        <v>4.6338450449771544</v>
      </c>
      <c r="S13" s="5"/>
      <c r="T13" s="5">
        <f t="shared" si="10"/>
        <v>1.9763996966672011</v>
      </c>
      <c r="U13" s="5"/>
      <c r="W13" t="s">
        <v>17</v>
      </c>
      <c r="X13">
        <v>-4.5999999999999999E-3</v>
      </c>
    </row>
    <row r="14" spans="1:24" x14ac:dyDescent="0.2">
      <c r="G14" s="5"/>
      <c r="L14" s="5"/>
      <c r="V14" s="3"/>
      <c r="W14" t="s">
        <v>16</v>
      </c>
      <c r="X14">
        <v>7.2470999999999997</v>
      </c>
    </row>
  </sheetData>
  <mergeCells count="3">
    <mergeCell ref="B1:F1"/>
    <mergeCell ref="G1:K1"/>
    <mergeCell ref="L1:P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F1264-C015-C047-9558-1F636E46A81E}">
  <dimension ref="A1:X14"/>
  <sheetViews>
    <sheetView topLeftCell="I1" zoomScale="82" workbookViewId="0">
      <selection activeCell="P2" sqref="P2"/>
    </sheetView>
  </sheetViews>
  <sheetFormatPr baseColWidth="10" defaultRowHeight="16" x14ac:dyDescent="0.2"/>
  <cols>
    <col min="7" max="7" width="12.6640625" bestFit="1" customWidth="1"/>
    <col min="12" max="12" width="12.6640625" bestFit="1" customWidth="1"/>
    <col min="17" max="17" width="26.6640625" bestFit="1" customWidth="1"/>
    <col min="18" max="18" width="23.6640625" bestFit="1" customWidth="1"/>
    <col min="19" max="19" width="26.6640625" bestFit="1" customWidth="1"/>
    <col min="20" max="20" width="26.6640625" customWidth="1"/>
    <col min="21" max="21" width="29.6640625" bestFit="1" customWidth="1"/>
  </cols>
  <sheetData>
    <row r="1" spans="1:24" x14ac:dyDescent="0.2">
      <c r="B1" s="25" t="s">
        <v>12</v>
      </c>
      <c r="C1" s="25"/>
      <c r="D1" s="25"/>
      <c r="E1" s="25"/>
      <c r="F1" s="25"/>
      <c r="G1" s="26" t="s">
        <v>33</v>
      </c>
      <c r="H1" s="26"/>
      <c r="I1" s="26"/>
      <c r="J1" s="26"/>
      <c r="K1" s="26"/>
      <c r="L1" s="27" t="s">
        <v>15</v>
      </c>
      <c r="M1" s="27"/>
      <c r="N1" s="27"/>
      <c r="O1" s="27"/>
      <c r="P1" s="27"/>
      <c r="Q1" t="s">
        <v>38</v>
      </c>
      <c r="R1" t="s">
        <v>34</v>
      </c>
      <c r="S1" s="8" t="s">
        <v>35</v>
      </c>
      <c r="T1" t="s">
        <v>36</v>
      </c>
      <c r="U1" s="9" t="s">
        <v>37</v>
      </c>
      <c r="W1" s="1" t="s">
        <v>17</v>
      </c>
      <c r="X1" s="1">
        <v>-3.3000000000000002E-2</v>
      </c>
    </row>
    <row r="2" spans="1:24" x14ac:dyDescent="0.2">
      <c r="A2" t="s">
        <v>0</v>
      </c>
      <c r="B2">
        <v>1171</v>
      </c>
      <c r="C2">
        <v>1198</v>
      </c>
      <c r="D2">
        <v>1165</v>
      </c>
      <c r="E2">
        <v>1169</v>
      </c>
      <c r="F2">
        <v>1176</v>
      </c>
      <c r="G2" s="5">
        <f>LN(B2)</f>
        <v>7.0656133635977172</v>
      </c>
      <c r="H2" s="5">
        <f t="shared" ref="H2:K13" si="0">LN(C2)</f>
        <v>7.0884087786753947</v>
      </c>
      <c r="I2" s="5">
        <f t="shared" si="0"/>
        <v>7.0604763659998007</v>
      </c>
      <c r="J2" s="5">
        <f t="shared" si="0"/>
        <v>7.063903961472068</v>
      </c>
      <c r="K2" s="5">
        <f>LN(F2)</f>
        <v>7.0698741284585722</v>
      </c>
      <c r="L2" s="5">
        <f>(G2-$X$5)/$X$4*5</f>
        <v>48.705366581381455</v>
      </c>
      <c r="M2" s="5">
        <f t="shared" ref="M2:P2" si="1">(H2-$X$5)/$X$4*5</f>
        <v>41.352006878904852</v>
      </c>
      <c r="N2" s="5">
        <f t="shared" si="1"/>
        <v>50.362462580709362</v>
      </c>
      <c r="O2" s="5">
        <f t="shared" si="1"/>
        <v>49.256786621913449</v>
      </c>
      <c r="P2" s="5">
        <f t="shared" si="1"/>
        <v>47.330926303686276</v>
      </c>
      <c r="Q2" s="5">
        <f>AVERAGE(L2:P2)</f>
        <v>47.401509793319079</v>
      </c>
      <c r="R2" s="5">
        <f t="shared" ref="R2:R13" si="2">STDEV(L2:P2)/SQRT(COUNT(L2:P2))</f>
        <v>1.5891948210361868</v>
      </c>
      <c r="S2" s="5">
        <v>45</v>
      </c>
      <c r="T2" s="5">
        <f>ABS(Q2-$S$2)</f>
        <v>2.4015097933190788</v>
      </c>
      <c r="U2" s="10">
        <f>AVERAGE(T2:T13)/S2</f>
        <v>4.1973592028813379E-2</v>
      </c>
      <c r="V2" s="7"/>
      <c r="W2" s="1" t="s">
        <v>16</v>
      </c>
      <c r="X2" s="1">
        <v>7.2202999999999999</v>
      </c>
    </row>
    <row r="3" spans="1:24" x14ac:dyDescent="0.2">
      <c r="A3" t="s">
        <v>1</v>
      </c>
      <c r="B3">
        <v>1195</v>
      </c>
      <c r="C3">
        <v>1233</v>
      </c>
      <c r="D3">
        <v>1198</v>
      </c>
      <c r="E3">
        <v>1245</v>
      </c>
      <c r="F3">
        <v>1077</v>
      </c>
      <c r="G3" s="5">
        <f t="shared" ref="G3:G13" si="3">LN(B3)</f>
        <v>7.0859014643656106</v>
      </c>
      <c r="H3" s="5">
        <f t="shared" si="0"/>
        <v>7.1172055031643442</v>
      </c>
      <c r="I3" s="5">
        <f t="shared" si="0"/>
        <v>7.0884087786753947</v>
      </c>
      <c r="J3" s="5">
        <f t="shared" si="0"/>
        <v>7.1268908088988079</v>
      </c>
      <c r="K3" s="5">
        <f t="shared" si="0"/>
        <v>6.9819346771563886</v>
      </c>
      <c r="L3" s="5">
        <f t="shared" ref="L3:L13" si="4">(G3-$X$5)/$X$4*5</f>
        <v>42.160817946577112</v>
      </c>
      <c r="M3" s="5">
        <f t="shared" ref="M3:M13" si="5">(H3-$X$5)/$X$4*5</f>
        <v>32.062740914727577</v>
      </c>
      <c r="N3" s="5">
        <f t="shared" ref="N3:N13" si="6">(I3-$X$5)/$X$4*5</f>
        <v>41.352006878904852</v>
      </c>
      <c r="O3" s="5">
        <f t="shared" ref="O3:O13" si="7">(J3-$X$5)/$X$4*5</f>
        <v>28.938448742319935</v>
      </c>
      <c r="P3" s="5">
        <f t="shared" ref="P3:P13" si="8">(K3-$X$5)/$X$4*5</f>
        <v>75.698491239874542</v>
      </c>
      <c r="Q3" s="5">
        <f t="shared" ref="Q3:Q13" si="9">AVERAGE(L3:P3)</f>
        <v>44.042501144480809</v>
      </c>
      <c r="R3" s="5">
        <f t="shared" si="2"/>
        <v>8.3202411446412778</v>
      </c>
      <c r="S3" s="5"/>
      <c r="T3" s="5">
        <f t="shared" ref="T3:T13" si="10">ABS(Q3-$S$2)</f>
        <v>0.95749885551919078</v>
      </c>
      <c r="U3" s="5"/>
      <c r="W3" s="1"/>
      <c r="X3" s="1"/>
    </row>
    <row r="4" spans="1:24" x14ac:dyDescent="0.2">
      <c r="A4" t="s">
        <v>2</v>
      </c>
      <c r="B4">
        <v>1217</v>
      </c>
      <c r="C4">
        <v>1174</v>
      </c>
      <c r="D4">
        <v>1205</v>
      </c>
      <c r="E4">
        <v>1130</v>
      </c>
      <c r="F4">
        <v>1167</v>
      </c>
      <c r="G4" s="5">
        <f t="shared" si="3"/>
        <v>7.1041440929875268</v>
      </c>
      <c r="H4" s="5">
        <f t="shared" si="0"/>
        <v>7.0681720003880422</v>
      </c>
      <c r="I4" s="5">
        <f t="shared" si="0"/>
        <v>7.0942348459247553</v>
      </c>
      <c r="J4" s="5">
        <f t="shared" si="0"/>
        <v>7.0299729117063858</v>
      </c>
      <c r="K4" s="5">
        <f t="shared" si="0"/>
        <v>7.0621916322865559</v>
      </c>
      <c r="L4" s="5">
        <f t="shared" si="4"/>
        <v>36.276099036281572</v>
      </c>
      <c r="M4" s="5">
        <f t="shared" si="5"/>
        <v>47.879999874825003</v>
      </c>
      <c r="N4" s="5">
        <f t="shared" si="6"/>
        <v>39.47263034685303</v>
      </c>
      <c r="O4" s="5">
        <f t="shared" si="7"/>
        <v>60.202286546327045</v>
      </c>
      <c r="P4" s="5">
        <f t="shared" si="8"/>
        <v>49.809150875304447</v>
      </c>
      <c r="Q4" s="5">
        <f t="shared" si="9"/>
        <v>46.728033335918226</v>
      </c>
      <c r="R4" s="5">
        <f t="shared" si="2"/>
        <v>4.2086792162989957</v>
      </c>
      <c r="S4" s="5"/>
      <c r="T4" s="5">
        <f t="shared" si="10"/>
        <v>1.7280333359182265</v>
      </c>
      <c r="U4" s="5"/>
      <c r="W4" s="1" t="s">
        <v>17</v>
      </c>
      <c r="X4" s="1">
        <v>-1.55E-2</v>
      </c>
    </row>
    <row r="5" spans="1:24" x14ac:dyDescent="0.2">
      <c r="A5" t="s">
        <v>3</v>
      </c>
      <c r="B5">
        <v>1296</v>
      </c>
      <c r="C5">
        <v>1181</v>
      </c>
      <c r="D5">
        <v>1168</v>
      </c>
      <c r="E5">
        <v>1150</v>
      </c>
      <c r="F5">
        <v>1146</v>
      </c>
      <c r="G5" s="5">
        <f t="shared" si="3"/>
        <v>7.1670378769122198</v>
      </c>
      <c r="H5" s="5">
        <f t="shared" si="0"/>
        <v>7.0741168161973622</v>
      </c>
      <c r="I5" s="5">
        <f t="shared" si="0"/>
        <v>7.0630481633881725</v>
      </c>
      <c r="J5" s="5">
        <f t="shared" si="0"/>
        <v>7.0475172213572961</v>
      </c>
      <c r="K5" s="5">
        <f t="shared" si="0"/>
        <v>7.0440328972746853</v>
      </c>
      <c r="L5" s="5">
        <f t="shared" si="4"/>
        <v>15.987781641219307</v>
      </c>
      <c r="M5" s="5">
        <f t="shared" si="5"/>
        <v>45.962317355689507</v>
      </c>
      <c r="N5" s="5">
        <f t="shared" si="6"/>
        <v>49.53285051994424</v>
      </c>
      <c r="O5" s="5">
        <f t="shared" si="7"/>
        <v>54.542831820226965</v>
      </c>
      <c r="P5" s="5">
        <f t="shared" si="8"/>
        <v>55.666807330746579</v>
      </c>
      <c r="Q5" s="5">
        <f t="shared" si="9"/>
        <v>44.338517733565325</v>
      </c>
      <c r="R5" s="5">
        <f t="shared" si="2"/>
        <v>7.3001377605602702</v>
      </c>
      <c r="S5" s="5"/>
      <c r="T5" s="5">
        <f t="shared" si="10"/>
        <v>0.66148226643467467</v>
      </c>
      <c r="U5" s="5"/>
      <c r="W5" s="1" t="s">
        <v>16</v>
      </c>
      <c r="X5" s="1">
        <v>7.2165999999999997</v>
      </c>
    </row>
    <row r="6" spans="1:24" x14ac:dyDescent="0.2">
      <c r="A6" t="s">
        <v>4</v>
      </c>
      <c r="B6">
        <v>1236</v>
      </c>
      <c r="C6">
        <v>1190</v>
      </c>
      <c r="D6">
        <v>1163</v>
      </c>
      <c r="E6">
        <v>1185</v>
      </c>
      <c r="F6">
        <v>1178</v>
      </c>
      <c r="G6" s="5">
        <f t="shared" si="3"/>
        <v>7.1196356380176358</v>
      </c>
      <c r="H6" s="5">
        <f t="shared" si="0"/>
        <v>7.0817085861055746</v>
      </c>
      <c r="I6" s="5">
        <f t="shared" si="0"/>
        <v>7.0587581525186645</v>
      </c>
      <c r="J6" s="5">
        <f t="shared" si="0"/>
        <v>7.0774980535692311</v>
      </c>
      <c r="K6" s="5">
        <f t="shared" si="0"/>
        <v>7.0715733642115319</v>
      </c>
      <c r="L6" s="5">
        <f t="shared" si="4"/>
        <v>31.278826445923844</v>
      </c>
      <c r="M6" s="5">
        <f t="shared" si="5"/>
        <v>43.513359320782278</v>
      </c>
      <c r="N6" s="5">
        <f t="shared" si="6"/>
        <v>50.916724993979102</v>
      </c>
      <c r="O6" s="5">
        <f t="shared" si="7"/>
        <v>44.871595622828565</v>
      </c>
      <c r="P6" s="5">
        <f t="shared" si="8"/>
        <v>46.782785738215402</v>
      </c>
      <c r="Q6" s="5">
        <f t="shared" si="9"/>
        <v>43.472658424345845</v>
      </c>
      <c r="R6" s="5">
        <f t="shared" si="2"/>
        <v>3.2940802213471572</v>
      </c>
      <c r="S6" s="5"/>
      <c r="T6" s="5">
        <f t="shared" si="10"/>
        <v>1.5273415756541553</v>
      </c>
      <c r="U6" s="5"/>
      <c r="W6" s="1"/>
      <c r="X6" s="1"/>
    </row>
    <row r="7" spans="1:24" x14ac:dyDescent="0.2">
      <c r="A7" t="s">
        <v>5</v>
      </c>
      <c r="B7">
        <v>1178</v>
      </c>
      <c r="C7">
        <v>1217</v>
      </c>
      <c r="D7">
        <v>1140</v>
      </c>
      <c r="E7">
        <v>1145</v>
      </c>
      <c r="F7">
        <v>1217</v>
      </c>
      <c r="G7" s="5">
        <f t="shared" si="3"/>
        <v>7.0715733642115319</v>
      </c>
      <c r="H7" s="5">
        <f t="shared" si="0"/>
        <v>7.1041440929875268</v>
      </c>
      <c r="I7" s="5">
        <f t="shared" si="0"/>
        <v>7.0387835413885416</v>
      </c>
      <c r="J7" s="5">
        <f t="shared" si="0"/>
        <v>7.0431599159883405</v>
      </c>
      <c r="K7" s="5">
        <f t="shared" si="0"/>
        <v>7.1041440929875268</v>
      </c>
      <c r="L7" s="5">
        <f t="shared" si="4"/>
        <v>46.782785738215402</v>
      </c>
      <c r="M7" s="5">
        <f t="shared" si="5"/>
        <v>36.276099036281572</v>
      </c>
      <c r="N7" s="5">
        <f t="shared" si="6"/>
        <v>57.360147939180038</v>
      </c>
      <c r="O7" s="5">
        <f t="shared" si="7"/>
        <v>55.948414197309432</v>
      </c>
      <c r="P7" s="5">
        <f t="shared" si="8"/>
        <v>36.276099036281572</v>
      </c>
      <c r="Q7" s="5">
        <f t="shared" si="9"/>
        <v>46.528709189453608</v>
      </c>
      <c r="R7" s="5">
        <f t="shared" si="2"/>
        <v>4.5626061227251613</v>
      </c>
      <c r="S7" s="5"/>
      <c r="T7" s="5">
        <f t="shared" si="10"/>
        <v>1.5287091894536076</v>
      </c>
      <c r="U7" s="5"/>
      <c r="W7" s="1" t="s">
        <v>17</v>
      </c>
      <c r="X7" s="1">
        <v>-3.4299999999999997E-2</v>
      </c>
    </row>
    <row r="8" spans="1:24" x14ac:dyDescent="0.2">
      <c r="A8" t="s">
        <v>6</v>
      </c>
      <c r="B8">
        <v>1154</v>
      </c>
      <c r="C8">
        <v>1165</v>
      </c>
      <c r="D8">
        <v>1229</v>
      </c>
      <c r="E8">
        <v>1173</v>
      </c>
      <c r="F8">
        <v>1176</v>
      </c>
      <c r="G8" s="5">
        <f t="shared" si="3"/>
        <v>7.0509894470680452</v>
      </c>
      <c r="H8" s="5">
        <f t="shared" si="0"/>
        <v>7.0604763659998007</v>
      </c>
      <c r="I8" s="5">
        <f t="shared" si="0"/>
        <v>7.1139561095660344</v>
      </c>
      <c r="J8" s="5">
        <f t="shared" si="0"/>
        <v>7.0673198486534758</v>
      </c>
      <c r="K8" s="5">
        <f t="shared" si="0"/>
        <v>7.0698741284585722</v>
      </c>
      <c r="L8" s="5">
        <f t="shared" si="4"/>
        <v>53.422759010307892</v>
      </c>
      <c r="M8" s="5">
        <f t="shared" si="5"/>
        <v>50.362462580709362</v>
      </c>
      <c r="N8" s="5">
        <f t="shared" si="6"/>
        <v>33.110932398053315</v>
      </c>
      <c r="O8" s="5">
        <f t="shared" si="7"/>
        <v>48.154887531136723</v>
      </c>
      <c r="P8" s="5">
        <f t="shared" si="8"/>
        <v>47.330926303686276</v>
      </c>
      <c r="Q8" s="5">
        <f t="shared" si="9"/>
        <v>46.476393564778718</v>
      </c>
      <c r="R8" s="5">
        <f t="shared" si="2"/>
        <v>3.5038310867936064</v>
      </c>
      <c r="S8" s="5"/>
      <c r="T8" s="5">
        <f t="shared" si="10"/>
        <v>1.4763935647787179</v>
      </c>
      <c r="U8" s="5"/>
      <c r="W8" s="1" t="s">
        <v>16</v>
      </c>
      <c r="X8" s="1">
        <v>7.1970000000000001</v>
      </c>
    </row>
    <row r="9" spans="1:24" x14ac:dyDescent="0.2">
      <c r="A9" t="s">
        <v>7</v>
      </c>
      <c r="B9">
        <v>1186</v>
      </c>
      <c r="C9">
        <v>1211</v>
      </c>
      <c r="D9">
        <v>1180</v>
      </c>
      <c r="E9">
        <v>1138</v>
      </c>
      <c r="F9">
        <v>1184</v>
      </c>
      <c r="G9" s="5">
        <f t="shared" si="3"/>
        <v>7.0783415795576712</v>
      </c>
      <c r="H9" s="5">
        <f t="shared" si="0"/>
        <v>7.0992017435530919</v>
      </c>
      <c r="I9" s="5">
        <f t="shared" si="0"/>
        <v>7.0732697174597101</v>
      </c>
      <c r="J9" s="5">
        <f t="shared" si="0"/>
        <v>7.0370276146862762</v>
      </c>
      <c r="K9" s="5">
        <f t="shared" si="0"/>
        <v>7.0766538154439509</v>
      </c>
      <c r="L9" s="5">
        <f t="shared" si="4"/>
        <v>44.599490465267252</v>
      </c>
      <c r="M9" s="5">
        <f t="shared" si="5"/>
        <v>37.870405305454135</v>
      </c>
      <c r="N9" s="5">
        <f t="shared" si="6"/>
        <v>46.235575012996634</v>
      </c>
      <c r="O9" s="5">
        <f t="shared" si="7"/>
        <v>57.926575907652726</v>
      </c>
      <c r="P9" s="5">
        <f t="shared" si="8"/>
        <v>45.143930501951218</v>
      </c>
      <c r="Q9" s="5">
        <f t="shared" si="9"/>
        <v>46.355195438664396</v>
      </c>
      <c r="R9" s="5">
        <f t="shared" si="2"/>
        <v>3.2438594398452523</v>
      </c>
      <c r="S9" s="5"/>
      <c r="T9" s="5">
        <f t="shared" si="10"/>
        <v>1.3551954386643956</v>
      </c>
      <c r="U9" s="5"/>
      <c r="W9" s="1"/>
      <c r="X9" s="1"/>
    </row>
    <row r="10" spans="1:24" x14ac:dyDescent="0.2">
      <c r="A10" t="s">
        <v>8</v>
      </c>
      <c r="B10">
        <v>1160</v>
      </c>
      <c r="C10">
        <v>1150</v>
      </c>
      <c r="D10">
        <v>1174</v>
      </c>
      <c r="E10">
        <v>1189</v>
      </c>
      <c r="F10">
        <v>1184</v>
      </c>
      <c r="G10" s="5">
        <f t="shared" si="3"/>
        <v>7.0561752841004104</v>
      </c>
      <c r="H10" s="5">
        <f t="shared" si="0"/>
        <v>7.0475172213572961</v>
      </c>
      <c r="I10" s="5">
        <f t="shared" si="0"/>
        <v>7.0681720003880422</v>
      </c>
      <c r="J10" s="5">
        <f t="shared" si="0"/>
        <v>7.0808678966907816</v>
      </c>
      <c r="K10" s="5">
        <f t="shared" si="0"/>
        <v>7.0766538154439509</v>
      </c>
      <c r="L10" s="5">
        <f t="shared" si="4"/>
        <v>51.749908354706221</v>
      </c>
      <c r="M10" s="5">
        <f t="shared" si="5"/>
        <v>54.542831820226965</v>
      </c>
      <c r="N10" s="5">
        <f t="shared" si="6"/>
        <v>47.879999874825003</v>
      </c>
      <c r="O10" s="5">
        <f t="shared" si="7"/>
        <v>43.784549454586461</v>
      </c>
      <c r="P10" s="5">
        <f t="shared" si="8"/>
        <v>45.143930501951218</v>
      </c>
      <c r="Q10" s="5">
        <f t="shared" si="9"/>
        <v>48.620244001259174</v>
      </c>
      <c r="R10" s="5">
        <f t="shared" si="2"/>
        <v>2.011075633828002</v>
      </c>
      <c r="S10" s="5"/>
      <c r="T10" s="5">
        <f t="shared" si="10"/>
        <v>3.6202440012591737</v>
      </c>
      <c r="U10" s="5"/>
      <c r="W10" s="1" t="s">
        <v>17</v>
      </c>
      <c r="X10" s="1">
        <v>-7.1999999999999998E-3</v>
      </c>
    </row>
    <row r="11" spans="1:24" x14ac:dyDescent="0.2">
      <c r="A11" t="s">
        <v>9</v>
      </c>
      <c r="B11">
        <v>1164</v>
      </c>
      <c r="C11">
        <v>1176</v>
      </c>
      <c r="D11">
        <v>1210</v>
      </c>
      <c r="E11">
        <v>1237</v>
      </c>
      <c r="F11">
        <v>1209</v>
      </c>
      <c r="G11" s="5">
        <f t="shared" si="3"/>
        <v>7.0596176282913827</v>
      </c>
      <c r="H11" s="5">
        <f t="shared" si="0"/>
        <v>7.0698741284585722</v>
      </c>
      <c r="I11" s="5">
        <f t="shared" si="0"/>
        <v>7.0983756385907864</v>
      </c>
      <c r="J11" s="5">
        <f t="shared" si="0"/>
        <v>7.1204443723924875</v>
      </c>
      <c r="K11" s="5">
        <f t="shared" si="0"/>
        <v>7.0975488506147926</v>
      </c>
      <c r="L11" s="5">
        <f t="shared" si="4"/>
        <v>50.639474744715145</v>
      </c>
      <c r="M11" s="5">
        <f t="shared" si="5"/>
        <v>47.330926303686276</v>
      </c>
      <c r="N11" s="5">
        <f t="shared" si="6"/>
        <v>38.13689077716559</v>
      </c>
      <c r="O11" s="5">
        <f t="shared" si="7"/>
        <v>31.017944389520057</v>
      </c>
      <c r="P11" s="5">
        <f t="shared" si="8"/>
        <v>38.403596575873266</v>
      </c>
      <c r="Q11" s="5">
        <f t="shared" si="9"/>
        <v>41.105766558192066</v>
      </c>
      <c r="R11" s="5">
        <f t="shared" si="2"/>
        <v>3.5179845633967601</v>
      </c>
      <c r="S11" s="5"/>
      <c r="T11" s="5">
        <f t="shared" si="10"/>
        <v>3.8942334418079341</v>
      </c>
      <c r="U11" s="5"/>
      <c r="W11" s="1" t="s">
        <v>16</v>
      </c>
      <c r="X11" s="1">
        <v>7.2344999999999997</v>
      </c>
    </row>
    <row r="12" spans="1:24" x14ac:dyDescent="0.2">
      <c r="A12" t="s">
        <v>10</v>
      </c>
      <c r="B12">
        <v>1186</v>
      </c>
      <c r="C12">
        <v>1175</v>
      </c>
      <c r="D12">
        <v>1208</v>
      </c>
      <c r="E12">
        <v>1219</v>
      </c>
      <c r="F12">
        <v>1189</v>
      </c>
      <c r="G12" s="5">
        <f t="shared" si="3"/>
        <v>7.0783415795576712</v>
      </c>
      <c r="H12" s="5">
        <f t="shared" si="0"/>
        <v>7.0690234265782594</v>
      </c>
      <c r="I12" s="5">
        <f t="shared" si="0"/>
        <v>7.0967213784947605</v>
      </c>
      <c r="J12" s="5">
        <f t="shared" si="0"/>
        <v>7.1057861294812712</v>
      </c>
      <c r="K12" s="5">
        <f t="shared" si="0"/>
        <v>7.0808678966907816</v>
      </c>
      <c r="L12" s="5">
        <f t="shared" si="4"/>
        <v>44.599490465267252</v>
      </c>
      <c r="M12" s="5">
        <f t="shared" si="5"/>
        <v>47.605346265077493</v>
      </c>
      <c r="N12" s="5">
        <f t="shared" si="6"/>
        <v>38.670523066206194</v>
      </c>
      <c r="O12" s="5">
        <f t="shared" si="7"/>
        <v>35.746409844751128</v>
      </c>
      <c r="P12" s="5">
        <f t="shared" si="8"/>
        <v>43.784549454586461</v>
      </c>
      <c r="Q12" s="5">
        <f t="shared" si="9"/>
        <v>42.0812638191777</v>
      </c>
      <c r="R12" s="5">
        <f t="shared" si="2"/>
        <v>2.1391781322186785</v>
      </c>
      <c r="S12" s="5"/>
      <c r="T12" s="5">
        <f t="shared" si="10"/>
        <v>2.9187361808223002</v>
      </c>
      <c r="U12" s="5"/>
    </row>
    <row r="13" spans="1:24" x14ac:dyDescent="0.2">
      <c r="A13" t="s">
        <v>11</v>
      </c>
      <c r="B13">
        <v>1170</v>
      </c>
      <c r="C13">
        <v>1178</v>
      </c>
      <c r="D13">
        <v>1186</v>
      </c>
      <c r="E13">
        <v>1211</v>
      </c>
      <c r="F13">
        <v>1189</v>
      </c>
      <c r="G13" s="5">
        <f t="shared" si="3"/>
        <v>7.0647590277918022</v>
      </c>
      <c r="H13" s="5">
        <f t="shared" si="0"/>
        <v>7.0715733642115319</v>
      </c>
      <c r="I13" s="5">
        <f t="shared" si="0"/>
        <v>7.0783415795576712</v>
      </c>
      <c r="J13" s="5">
        <f t="shared" si="0"/>
        <v>7.0992017435530919</v>
      </c>
      <c r="K13" s="5">
        <f t="shared" si="0"/>
        <v>7.0808678966907816</v>
      </c>
      <c r="L13" s="5">
        <f t="shared" si="4"/>
        <v>48.980958776837895</v>
      </c>
      <c r="M13" s="5">
        <f t="shared" si="5"/>
        <v>46.782785738215402</v>
      </c>
      <c r="N13" s="5">
        <f t="shared" si="6"/>
        <v>44.599490465267252</v>
      </c>
      <c r="O13" s="5">
        <f t="shared" si="7"/>
        <v>37.870405305454135</v>
      </c>
      <c r="P13" s="5">
        <f t="shared" si="8"/>
        <v>43.784549454586461</v>
      </c>
      <c r="Q13" s="5">
        <f t="shared" si="9"/>
        <v>44.40363794807223</v>
      </c>
      <c r="R13" s="5">
        <f t="shared" si="2"/>
        <v>1.8670426844427508</v>
      </c>
      <c r="S13" s="5"/>
      <c r="T13" s="5">
        <f t="shared" si="10"/>
        <v>0.5963620519277697</v>
      </c>
      <c r="U13" s="5"/>
    </row>
    <row r="14" spans="1:24" x14ac:dyDescent="0.2">
      <c r="G14" s="5"/>
      <c r="L14" s="5"/>
      <c r="V14" s="3"/>
    </row>
  </sheetData>
  <mergeCells count="3">
    <mergeCell ref="B1:F1"/>
    <mergeCell ref="G1:K1"/>
    <mergeCell ref="L1:P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9162D-3663-DE40-9DC6-41379A8ABB56}">
  <dimension ref="A1:X14"/>
  <sheetViews>
    <sheetView topLeftCell="F1" zoomScale="82" workbookViewId="0">
      <selection activeCell="U19" sqref="U19"/>
    </sheetView>
  </sheetViews>
  <sheetFormatPr baseColWidth="10" defaultRowHeight="16" x14ac:dyDescent="0.2"/>
  <cols>
    <col min="7" max="7" width="12.6640625" bestFit="1" customWidth="1"/>
    <col min="12" max="12" width="12.6640625" bestFit="1" customWidth="1"/>
    <col min="17" max="17" width="26.6640625" bestFit="1" customWidth="1"/>
    <col min="18" max="18" width="23.6640625" bestFit="1" customWidth="1"/>
    <col min="19" max="19" width="26.6640625" bestFit="1" customWidth="1"/>
    <col min="20" max="20" width="26.6640625" customWidth="1"/>
    <col min="21" max="21" width="29.6640625" bestFit="1" customWidth="1"/>
  </cols>
  <sheetData>
    <row r="1" spans="1:24" x14ac:dyDescent="0.2">
      <c r="B1" s="25" t="s">
        <v>12</v>
      </c>
      <c r="C1" s="25"/>
      <c r="D1" s="25"/>
      <c r="E1" s="25"/>
      <c r="F1" s="25"/>
      <c r="G1" s="26" t="s">
        <v>33</v>
      </c>
      <c r="H1" s="26"/>
      <c r="I1" s="26"/>
      <c r="J1" s="26"/>
      <c r="K1" s="26"/>
      <c r="L1" s="27" t="s">
        <v>15</v>
      </c>
      <c r="M1" s="27"/>
      <c r="N1" s="27"/>
      <c r="O1" s="27"/>
      <c r="P1" s="27"/>
      <c r="Q1" t="s">
        <v>42</v>
      </c>
      <c r="R1" t="s">
        <v>43</v>
      </c>
      <c r="S1" s="8" t="s">
        <v>44</v>
      </c>
      <c r="T1" t="s">
        <v>36</v>
      </c>
      <c r="U1" s="9" t="s">
        <v>37</v>
      </c>
      <c r="W1" t="s">
        <v>18</v>
      </c>
      <c r="X1" t="s">
        <v>19</v>
      </c>
    </row>
    <row r="2" spans="1:24" x14ac:dyDescent="0.2">
      <c r="A2" t="s">
        <v>0</v>
      </c>
      <c r="B2">
        <v>4225</v>
      </c>
      <c r="C2">
        <v>4243</v>
      </c>
      <c r="D2">
        <v>4117</v>
      </c>
      <c r="E2">
        <v>4225</v>
      </c>
      <c r="F2">
        <v>4274</v>
      </c>
      <c r="G2" s="5">
        <f>LN(B2)</f>
        <v>8.3487745397912736</v>
      </c>
      <c r="H2" s="5">
        <f t="shared" ref="H2:K7" si="0">LN(C2)</f>
        <v>8.3530258452023247</v>
      </c>
      <c r="I2" s="5">
        <f t="shared" si="0"/>
        <v>8.3228800217699046</v>
      </c>
      <c r="J2" s="5">
        <f t="shared" si="0"/>
        <v>8.3487745397912736</v>
      </c>
      <c r="K2" s="5">
        <f>LN(F2)</f>
        <v>8.3603054358790931</v>
      </c>
      <c r="L2" s="5">
        <f>ROUND(POWER((8.574-G2)/(G2-8.226),1/-0.756)*112.685,0)</f>
        <v>51</v>
      </c>
      <c r="M2" s="5">
        <f t="shared" ref="M2:P2" si="1">ROUND(POWER((8.574-H2)/(H2-8.226),1/-0.756)*112.685,0)</f>
        <v>54</v>
      </c>
      <c r="N2" s="5">
        <f t="shared" si="1"/>
        <v>32</v>
      </c>
      <c r="O2" s="5">
        <f t="shared" si="1"/>
        <v>51</v>
      </c>
      <c r="P2" s="5">
        <f t="shared" si="1"/>
        <v>61</v>
      </c>
      <c r="Q2" s="5">
        <f>AVERAGE(L2:P2)</f>
        <v>49.8</v>
      </c>
      <c r="R2" s="5">
        <f t="shared" ref="R2:R7" si="2">STDEV(L2:P2)/SQRT(COUNT(L2:P2))</f>
        <v>4.8104053883222733</v>
      </c>
      <c r="S2" s="5">
        <v>50</v>
      </c>
      <c r="T2" s="5">
        <f>ABS(Q2-$S$2)</f>
        <v>0.20000000000000284</v>
      </c>
      <c r="U2" s="10">
        <f>AVERAGE(T2:T13)/S2</f>
        <v>3.8666666666666648E-2</v>
      </c>
      <c r="V2" s="7"/>
      <c r="W2" t="s">
        <v>20</v>
      </c>
      <c r="X2">
        <v>8.2260000000000009</v>
      </c>
    </row>
    <row r="3" spans="1:24" x14ac:dyDescent="0.2">
      <c r="A3" t="s">
        <v>1</v>
      </c>
      <c r="B3">
        <v>4227</v>
      </c>
      <c r="C3">
        <v>4243</v>
      </c>
      <c r="D3">
        <v>4269</v>
      </c>
      <c r="E3">
        <v>4197</v>
      </c>
      <c r="F3">
        <v>4144</v>
      </c>
      <c r="G3" s="5">
        <f t="shared" ref="G3:G7" si="3">LN(B3)</f>
        <v>8.3492478005667898</v>
      </c>
      <c r="H3" s="5">
        <f t="shared" si="0"/>
        <v>8.3530258452023247</v>
      </c>
      <c r="I3" s="5">
        <f t="shared" si="0"/>
        <v>8.3591348867579622</v>
      </c>
      <c r="J3" s="5">
        <f t="shared" si="0"/>
        <v>8.3421252633335907</v>
      </c>
      <c r="K3" s="5">
        <f t="shared" si="0"/>
        <v>8.3294167839393189</v>
      </c>
      <c r="L3" s="5">
        <f t="shared" ref="L3:L7" si="4">ROUND(POWER((8.574-G3)/(G3-8.226),1/-0.756)*112.685,0)</f>
        <v>51</v>
      </c>
      <c r="M3" s="5">
        <f t="shared" ref="M3:M7" si="5">ROUND(POWER((8.574-H3)/(H3-8.226),1/-0.756)*112.685,0)</f>
        <v>54</v>
      </c>
      <c r="N3" s="5">
        <f t="shared" ref="N3:N7" si="6">ROUND(POWER((8.574-I3)/(I3-8.226),1/-0.756)*112.685,0)</f>
        <v>60</v>
      </c>
      <c r="O3" s="5">
        <f t="shared" ref="O3:O7" si="7">ROUND(POWER((8.574-J3)/(J3-8.226),1/-0.756)*112.685,0)</f>
        <v>45</v>
      </c>
      <c r="P3" s="5">
        <f t="shared" ref="P3:P7" si="8">ROUND(POWER((8.574-K3)/(K3-8.226),1/-0.756)*112.685,0)</f>
        <v>36</v>
      </c>
      <c r="Q3" s="5">
        <f t="shared" ref="Q3:Q7" si="9">AVERAGE(L3:P3)</f>
        <v>49.2</v>
      </c>
      <c r="R3" s="5">
        <f t="shared" si="2"/>
        <v>4.0914545090957528</v>
      </c>
      <c r="S3" s="5"/>
      <c r="T3" s="5">
        <f t="shared" ref="T3:T7" si="10">ABS(Q3-$S$2)</f>
        <v>0.79999999999999716</v>
      </c>
      <c r="U3" s="5"/>
      <c r="W3" t="s">
        <v>21</v>
      </c>
      <c r="X3">
        <v>0.75600000000000001</v>
      </c>
    </row>
    <row r="4" spans="1:24" x14ac:dyDescent="0.2">
      <c r="A4" t="s">
        <v>2</v>
      </c>
      <c r="B4">
        <v>4254</v>
      </c>
      <c r="C4">
        <v>4252</v>
      </c>
      <c r="D4">
        <v>4256</v>
      </c>
      <c r="E4">
        <v>4253</v>
      </c>
      <c r="F4">
        <v>4205</v>
      </c>
      <c r="G4" s="5">
        <f t="shared" si="3"/>
        <v>8.3556149957601829</v>
      </c>
      <c r="H4" s="5">
        <f t="shared" si="0"/>
        <v>8.3551447394618386</v>
      </c>
      <c r="I4" s="5">
        <f t="shared" si="0"/>
        <v>8.3560850310214807</v>
      </c>
      <c r="J4" s="5">
        <f t="shared" si="0"/>
        <v>8.355379895253634</v>
      </c>
      <c r="K4" s="5">
        <f t="shared" si="0"/>
        <v>8.3440295724070488</v>
      </c>
      <c r="L4" s="5">
        <f t="shared" si="4"/>
        <v>57</v>
      </c>
      <c r="M4" s="5">
        <f t="shared" si="5"/>
        <v>56</v>
      </c>
      <c r="N4" s="5">
        <f t="shared" si="6"/>
        <v>57</v>
      </c>
      <c r="O4" s="5">
        <f t="shared" si="7"/>
        <v>56</v>
      </c>
      <c r="P4" s="5">
        <f t="shared" si="8"/>
        <v>47</v>
      </c>
      <c r="Q4" s="5">
        <f t="shared" si="9"/>
        <v>54.6</v>
      </c>
      <c r="R4" s="5">
        <f t="shared" si="2"/>
        <v>1.9131126469708992</v>
      </c>
      <c r="S4" s="5"/>
      <c r="T4" s="5">
        <f t="shared" si="10"/>
        <v>4.6000000000000014</v>
      </c>
      <c r="U4" s="5"/>
      <c r="W4" t="s">
        <v>22</v>
      </c>
      <c r="X4">
        <v>112.685</v>
      </c>
    </row>
    <row r="5" spans="1:24" x14ac:dyDescent="0.2">
      <c r="A5" t="s">
        <v>3</v>
      </c>
      <c r="B5">
        <v>4217</v>
      </c>
      <c r="C5">
        <v>4265</v>
      </c>
      <c r="D5">
        <v>4202</v>
      </c>
      <c r="E5">
        <v>4196</v>
      </c>
      <c r="F5">
        <v>4192</v>
      </c>
      <c r="G5" s="5">
        <f t="shared" si="3"/>
        <v>8.3468792537465593</v>
      </c>
      <c r="H5" s="5">
        <f t="shared" si="0"/>
        <v>8.3581974599257798</v>
      </c>
      <c r="I5" s="5">
        <f t="shared" si="0"/>
        <v>8.343315881404946</v>
      </c>
      <c r="J5" s="5">
        <f t="shared" si="0"/>
        <v>8.341886969516187</v>
      </c>
      <c r="K5" s="5">
        <f t="shared" si="0"/>
        <v>8.3409332260008782</v>
      </c>
      <c r="L5" s="5">
        <f t="shared" si="4"/>
        <v>49</v>
      </c>
      <c r="M5" s="5">
        <f t="shared" si="5"/>
        <v>59</v>
      </c>
      <c r="N5" s="5">
        <f t="shared" si="6"/>
        <v>46</v>
      </c>
      <c r="O5" s="5">
        <f t="shared" si="7"/>
        <v>45</v>
      </c>
      <c r="P5" s="5">
        <f t="shared" si="8"/>
        <v>44</v>
      </c>
      <c r="Q5" s="5">
        <f t="shared" si="9"/>
        <v>48.6</v>
      </c>
      <c r="R5" s="5">
        <f t="shared" si="2"/>
        <v>2.7313000567495389</v>
      </c>
      <c r="S5" s="5"/>
      <c r="T5" s="5">
        <f t="shared" si="10"/>
        <v>1.3999999999999986</v>
      </c>
      <c r="U5" s="5"/>
      <c r="W5" t="s">
        <v>23</v>
      </c>
      <c r="X5">
        <v>8.5739999999999998</v>
      </c>
    </row>
    <row r="6" spans="1:24" x14ac:dyDescent="0.2">
      <c r="A6" t="s">
        <v>4</v>
      </c>
      <c r="B6">
        <v>4284</v>
      </c>
      <c r="C6">
        <v>4285</v>
      </c>
      <c r="D6">
        <v>4198</v>
      </c>
      <c r="E6">
        <v>4177</v>
      </c>
      <c r="F6">
        <v>4198</v>
      </c>
      <c r="G6" s="5">
        <f t="shared" si="3"/>
        <v>8.3626424315676395</v>
      </c>
      <c r="H6" s="5">
        <f t="shared" si="0"/>
        <v>8.3628758310318805</v>
      </c>
      <c r="I6" s="5">
        <f t="shared" si="0"/>
        <v>8.3423635003805785</v>
      </c>
      <c r="J6" s="5">
        <f t="shared" si="0"/>
        <v>8.3373485644971748</v>
      </c>
      <c r="K6" s="5">
        <f t="shared" si="0"/>
        <v>8.3423635003805785</v>
      </c>
      <c r="L6" s="5">
        <f t="shared" si="4"/>
        <v>63</v>
      </c>
      <c r="M6" s="5">
        <f t="shared" si="5"/>
        <v>64</v>
      </c>
      <c r="N6" s="5">
        <f t="shared" si="6"/>
        <v>45</v>
      </c>
      <c r="O6" s="5">
        <f t="shared" si="7"/>
        <v>42</v>
      </c>
      <c r="P6" s="5">
        <f t="shared" si="8"/>
        <v>45</v>
      </c>
      <c r="Q6" s="5">
        <f t="shared" si="9"/>
        <v>51.8</v>
      </c>
      <c r="R6" s="5">
        <f t="shared" si="2"/>
        <v>4.8104053883222733</v>
      </c>
      <c r="S6" s="5"/>
      <c r="T6" s="5">
        <f t="shared" si="10"/>
        <v>1.7999999999999972</v>
      </c>
      <c r="U6" s="5"/>
      <c r="W6" s="1"/>
      <c r="X6" s="1"/>
    </row>
    <row r="7" spans="1:24" x14ac:dyDescent="0.2">
      <c r="A7" t="s">
        <v>5</v>
      </c>
      <c r="B7">
        <v>4187</v>
      </c>
      <c r="C7">
        <v>4191</v>
      </c>
      <c r="D7">
        <v>4186</v>
      </c>
      <c r="E7">
        <v>4219</v>
      </c>
      <c r="F7">
        <v>4254</v>
      </c>
      <c r="G7" s="5">
        <f t="shared" si="3"/>
        <v>8.339739766019143</v>
      </c>
      <c r="H7" s="5">
        <f t="shared" si="0"/>
        <v>8.340694647925071</v>
      </c>
      <c r="I7" s="5">
        <f t="shared" si="0"/>
        <v>8.3395009030059448</v>
      </c>
      <c r="J7" s="5">
        <f t="shared" si="0"/>
        <v>8.3473534121243382</v>
      </c>
      <c r="K7" s="5">
        <f t="shared" si="0"/>
        <v>8.3556149957601829</v>
      </c>
      <c r="L7" s="5">
        <f t="shared" si="4"/>
        <v>43</v>
      </c>
      <c r="M7" s="5">
        <f t="shared" si="5"/>
        <v>44</v>
      </c>
      <c r="N7" s="5">
        <f t="shared" si="6"/>
        <v>43</v>
      </c>
      <c r="O7" s="5">
        <f t="shared" si="7"/>
        <v>49</v>
      </c>
      <c r="P7" s="5">
        <f t="shared" si="8"/>
        <v>57</v>
      </c>
      <c r="Q7" s="5">
        <f t="shared" si="9"/>
        <v>47.2</v>
      </c>
      <c r="R7" s="5">
        <f t="shared" si="2"/>
        <v>2.6907248094147351</v>
      </c>
      <c r="S7" s="5"/>
      <c r="T7" s="5">
        <f t="shared" si="10"/>
        <v>2.7999999999999972</v>
      </c>
      <c r="U7" s="5"/>
      <c r="W7" s="1"/>
      <c r="X7" s="1"/>
    </row>
    <row r="8" spans="1:24" x14ac:dyDescent="0.2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W8" s="1"/>
      <c r="X8" s="1"/>
    </row>
    <row r="9" spans="1:24" x14ac:dyDescent="0.2"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W9" s="1"/>
      <c r="X9" s="1"/>
    </row>
    <row r="10" spans="1:24" x14ac:dyDescent="0.2"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W10" s="1"/>
      <c r="X10" s="1"/>
    </row>
    <row r="11" spans="1:24" x14ac:dyDescent="0.2"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W11" s="1"/>
      <c r="X11" s="1"/>
    </row>
    <row r="12" spans="1:24" x14ac:dyDescent="0.2"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4" x14ac:dyDescent="0.2"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4" x14ac:dyDescent="0.2">
      <c r="G14" s="5"/>
      <c r="L14" s="5"/>
      <c r="V14" s="3"/>
    </row>
  </sheetData>
  <mergeCells count="3">
    <mergeCell ref="B1:F1"/>
    <mergeCell ref="G1:K1"/>
    <mergeCell ref="L1:P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8CEFD-195D-6649-B7A7-963FF16039B0}">
  <dimension ref="A1:X14"/>
  <sheetViews>
    <sheetView topLeftCell="F1" zoomScale="82" workbookViewId="0">
      <selection activeCell="S11" sqref="S11"/>
    </sheetView>
  </sheetViews>
  <sheetFormatPr baseColWidth="10" defaultRowHeight="16" x14ac:dyDescent="0.2"/>
  <cols>
    <col min="7" max="7" width="12.6640625" bestFit="1" customWidth="1"/>
    <col min="12" max="12" width="12.6640625" bestFit="1" customWidth="1"/>
    <col min="17" max="17" width="26.6640625" bestFit="1" customWidth="1"/>
    <col min="18" max="18" width="23.6640625" bestFit="1" customWidth="1"/>
    <col min="19" max="19" width="26.6640625" bestFit="1" customWidth="1"/>
    <col min="20" max="20" width="26.6640625" customWidth="1"/>
    <col min="21" max="21" width="29.6640625" bestFit="1" customWidth="1"/>
  </cols>
  <sheetData>
    <row r="1" spans="1:24" x14ac:dyDescent="0.2">
      <c r="B1" s="25" t="s">
        <v>12</v>
      </c>
      <c r="C1" s="25"/>
      <c r="D1" s="25"/>
      <c r="E1" s="25"/>
      <c r="F1" s="25"/>
      <c r="G1" s="26" t="s">
        <v>33</v>
      </c>
      <c r="H1" s="26"/>
      <c r="I1" s="26"/>
      <c r="J1" s="26"/>
      <c r="K1" s="26"/>
      <c r="L1" s="27" t="s">
        <v>15</v>
      </c>
      <c r="M1" s="27"/>
      <c r="N1" s="27"/>
      <c r="O1" s="27"/>
      <c r="P1" s="27"/>
      <c r="Q1" t="s">
        <v>42</v>
      </c>
      <c r="R1" t="s">
        <v>43</v>
      </c>
      <c r="S1" s="8" t="s">
        <v>44</v>
      </c>
      <c r="T1" t="s">
        <v>36</v>
      </c>
      <c r="U1" s="9" t="s">
        <v>37</v>
      </c>
      <c r="W1" t="s">
        <v>24</v>
      </c>
    </row>
    <row r="2" spans="1:24" x14ac:dyDescent="0.2">
      <c r="A2" t="s">
        <v>0</v>
      </c>
      <c r="B2">
        <v>4425</v>
      </c>
      <c r="C2">
        <v>4443</v>
      </c>
      <c r="D2">
        <v>4417</v>
      </c>
      <c r="E2">
        <v>4425</v>
      </c>
      <c r="F2">
        <v>4342</v>
      </c>
      <c r="G2" s="5">
        <f>LN(B2)</f>
        <v>8.3950255574420307</v>
      </c>
      <c r="H2" s="5">
        <f t="shared" ref="H2:K7" si="0">LN(C2)</f>
        <v>8.3990851029359082</v>
      </c>
      <c r="I2" s="5">
        <f t="shared" si="0"/>
        <v>8.3932160115965271</v>
      </c>
      <c r="J2" s="5">
        <f t="shared" si="0"/>
        <v>8.3950255574420307</v>
      </c>
      <c r="K2" s="5">
        <f>LN(F2)</f>
        <v>8.376090350438238</v>
      </c>
      <c r="L2" s="5">
        <f>ROUND(POWER((8.813-G2)/(G2-8.081),1/-0.537)*161.696,0)</f>
        <v>95</v>
      </c>
      <c r="M2" s="5">
        <f t="shared" ref="M2:P2" si="1">ROUND(POWER((8.813-H2)/(H2-8.081),1/-0.537)*161.696,0)</f>
        <v>99</v>
      </c>
      <c r="N2" s="5">
        <f t="shared" si="1"/>
        <v>93</v>
      </c>
      <c r="O2" s="5">
        <f t="shared" si="1"/>
        <v>95</v>
      </c>
      <c r="P2" s="5">
        <f t="shared" si="1"/>
        <v>78</v>
      </c>
      <c r="Q2" s="5">
        <f>AVERAGE(L2:P2)</f>
        <v>92</v>
      </c>
      <c r="R2" s="5">
        <f t="shared" ref="R2:R7" si="2">STDEV(L2:P2)/SQRT(COUNT(L2:P2))</f>
        <v>3.6331804249169899</v>
      </c>
      <c r="S2" s="5">
        <v>100</v>
      </c>
      <c r="T2" s="5">
        <f>ABS(Q2-$S$2)</f>
        <v>8</v>
      </c>
      <c r="U2" s="10">
        <f>AVERAGE(T2:T13)/S2</f>
        <v>5.1333333333333328E-2</v>
      </c>
      <c r="V2" s="7"/>
      <c r="W2" t="s">
        <v>25</v>
      </c>
    </row>
    <row r="3" spans="1:24" x14ac:dyDescent="0.2">
      <c r="A3" t="s">
        <v>1</v>
      </c>
      <c r="B3">
        <v>4555</v>
      </c>
      <c r="C3">
        <v>4364</v>
      </c>
      <c r="D3">
        <v>4441</v>
      </c>
      <c r="E3">
        <v>4524</v>
      </c>
      <c r="F3">
        <v>4519</v>
      </c>
      <c r="G3" s="5">
        <f t="shared" ref="G3:G7" si="3">LN(B3)</f>
        <v>8.4239808096940578</v>
      </c>
      <c r="H3" s="5">
        <f t="shared" si="0"/>
        <v>8.3811443469529614</v>
      </c>
      <c r="I3" s="5">
        <f t="shared" si="0"/>
        <v>8.3986348552921015</v>
      </c>
      <c r="J3" s="5">
        <f t="shared" si="0"/>
        <v>8.4171518372360108</v>
      </c>
      <c r="K3" s="5">
        <f t="shared" si="0"/>
        <v>8.4160460094112803</v>
      </c>
      <c r="L3" s="5">
        <f t="shared" ref="L3:L7" si="4">ROUND(POWER((8.813-G3)/(G3-8.081),1/-0.537)*161.696,0)</f>
        <v>128</v>
      </c>
      <c r="M3" s="5">
        <f t="shared" ref="M3:M7" si="5">ROUND(POWER((8.813-H3)/(H3-8.081),1/-0.537)*161.696,0)</f>
        <v>82</v>
      </c>
      <c r="N3" s="5">
        <f t="shared" ref="N3:N7" si="6">ROUND(POWER((8.813-I3)/(I3-8.081),1/-0.537)*161.696,0)</f>
        <v>99</v>
      </c>
      <c r="O3" s="5">
        <f t="shared" ref="O3:O7" si="7">ROUND(POWER((8.813-J3)/(J3-8.081),1/-0.537)*161.696,0)</f>
        <v>119</v>
      </c>
      <c r="P3" s="5">
        <f t="shared" ref="P3:P7" si="8">ROUND(POWER((8.813-K3)/(K3-8.081),1/-0.537)*161.696,0)</f>
        <v>118</v>
      </c>
      <c r="Q3" s="5">
        <f t="shared" ref="Q3:Q7" si="9">AVERAGE(L3:P3)</f>
        <v>109.2</v>
      </c>
      <c r="R3" s="5">
        <f t="shared" si="2"/>
        <v>8.27888881432769</v>
      </c>
      <c r="S3" s="5"/>
      <c r="T3" s="5">
        <f t="shared" ref="T3:T7" si="10">ABS(Q3-$S$2)</f>
        <v>9.2000000000000028</v>
      </c>
      <c r="U3" s="5"/>
      <c r="W3" t="s">
        <v>20</v>
      </c>
      <c r="X3">
        <v>8.0809999999999995</v>
      </c>
    </row>
    <row r="4" spans="1:24" x14ac:dyDescent="0.2">
      <c r="A4" t="s">
        <v>2</v>
      </c>
      <c r="B4">
        <v>4472</v>
      </c>
      <c r="C4">
        <v>4480</v>
      </c>
      <c r="D4">
        <v>4444</v>
      </c>
      <c r="E4">
        <v>4465</v>
      </c>
      <c r="F4">
        <v>4391</v>
      </c>
      <c r="G4" s="5">
        <f t="shared" si="3"/>
        <v>8.4055910148349344</v>
      </c>
      <c r="H4" s="5">
        <f t="shared" si="0"/>
        <v>8.4073783254090309</v>
      </c>
      <c r="I4" s="5">
        <f t="shared" si="0"/>
        <v>8.3993101507595203</v>
      </c>
      <c r="J4" s="5">
        <f t="shared" si="0"/>
        <v>8.4040244933105992</v>
      </c>
      <c r="K4" s="5">
        <f t="shared" si="0"/>
        <v>8.3873122705617167</v>
      </c>
      <c r="L4" s="5">
        <f t="shared" si="4"/>
        <v>106</v>
      </c>
      <c r="M4" s="5">
        <f t="shared" si="5"/>
        <v>108</v>
      </c>
      <c r="N4" s="5">
        <f t="shared" si="6"/>
        <v>99</v>
      </c>
      <c r="O4" s="5">
        <f t="shared" si="7"/>
        <v>104</v>
      </c>
      <c r="P4" s="5">
        <f t="shared" si="8"/>
        <v>88</v>
      </c>
      <c r="Q4" s="5">
        <f t="shared" si="9"/>
        <v>101</v>
      </c>
      <c r="R4" s="5">
        <f t="shared" si="2"/>
        <v>3.5777087639996634</v>
      </c>
      <c r="S4" s="5"/>
      <c r="T4" s="5">
        <f t="shared" si="10"/>
        <v>1</v>
      </c>
      <c r="U4" s="5"/>
      <c r="W4" t="s">
        <v>21</v>
      </c>
      <c r="X4">
        <v>0.53700000000000003</v>
      </c>
    </row>
    <row r="5" spans="1:24" x14ac:dyDescent="0.2">
      <c r="A5" t="s">
        <v>3</v>
      </c>
      <c r="B5">
        <v>4647</v>
      </c>
      <c r="C5">
        <v>4391</v>
      </c>
      <c r="D5">
        <v>4417</v>
      </c>
      <c r="E5">
        <v>4492</v>
      </c>
      <c r="F5">
        <v>4440</v>
      </c>
      <c r="G5" s="5">
        <f t="shared" si="3"/>
        <v>8.4439771290849777</v>
      </c>
      <c r="H5" s="5">
        <f t="shared" si="0"/>
        <v>8.3873122705617167</v>
      </c>
      <c r="I5" s="5">
        <f t="shared" si="0"/>
        <v>8.3932160115965271</v>
      </c>
      <c r="J5" s="5">
        <f t="shared" si="0"/>
        <v>8.4100533158583346</v>
      </c>
      <c r="K5" s="5">
        <f t="shared" si="0"/>
        <v>8.3984096554262706</v>
      </c>
      <c r="L5" s="5">
        <f t="shared" si="4"/>
        <v>157</v>
      </c>
      <c r="M5" s="5">
        <f t="shared" si="5"/>
        <v>88</v>
      </c>
      <c r="N5" s="5">
        <f t="shared" si="6"/>
        <v>93</v>
      </c>
      <c r="O5" s="5">
        <f t="shared" si="7"/>
        <v>111</v>
      </c>
      <c r="P5" s="5">
        <f t="shared" si="8"/>
        <v>98</v>
      </c>
      <c r="Q5" s="5">
        <f t="shared" si="9"/>
        <v>109.4</v>
      </c>
      <c r="R5" s="5">
        <f t="shared" si="2"/>
        <v>12.500399993600197</v>
      </c>
      <c r="S5" s="5"/>
      <c r="T5" s="5">
        <f t="shared" si="10"/>
        <v>9.4000000000000057</v>
      </c>
      <c r="U5" s="5"/>
      <c r="W5" t="s">
        <v>22</v>
      </c>
      <c r="X5">
        <v>161.696</v>
      </c>
    </row>
    <row r="6" spans="1:24" x14ac:dyDescent="0.2">
      <c r="A6" t="s">
        <v>4</v>
      </c>
      <c r="B6">
        <v>4438</v>
      </c>
      <c r="C6">
        <v>4447</v>
      </c>
      <c r="D6">
        <v>4357</v>
      </c>
      <c r="E6">
        <v>4459</v>
      </c>
      <c r="F6">
        <v>4489</v>
      </c>
      <c r="G6" s="5">
        <f t="shared" si="3"/>
        <v>8.3979591034925392</v>
      </c>
      <c r="H6" s="5">
        <f t="shared" si="0"/>
        <v>8.3999849905106956</v>
      </c>
      <c r="I6" s="5">
        <f t="shared" si="0"/>
        <v>8.3795390261174418</v>
      </c>
      <c r="J6" s="5">
        <f t="shared" si="0"/>
        <v>8.4026798046274767</v>
      </c>
      <c r="K6" s="5">
        <f t="shared" si="0"/>
        <v>8.4093852387819314</v>
      </c>
      <c r="L6" s="5">
        <f t="shared" si="4"/>
        <v>98</v>
      </c>
      <c r="M6" s="5">
        <f t="shared" si="5"/>
        <v>100</v>
      </c>
      <c r="N6" s="5">
        <f t="shared" si="6"/>
        <v>81</v>
      </c>
      <c r="O6" s="5">
        <f t="shared" si="7"/>
        <v>103</v>
      </c>
      <c r="P6" s="5">
        <f t="shared" si="8"/>
        <v>110</v>
      </c>
      <c r="Q6" s="5">
        <f t="shared" si="9"/>
        <v>98.4</v>
      </c>
      <c r="R6" s="5">
        <f t="shared" si="2"/>
        <v>4.8020828814171876</v>
      </c>
      <c r="S6" s="5"/>
      <c r="T6" s="5">
        <f t="shared" si="10"/>
        <v>1.5999999999999943</v>
      </c>
      <c r="U6" s="5"/>
      <c r="W6" t="s">
        <v>23</v>
      </c>
      <c r="X6">
        <v>8.8130000000000006</v>
      </c>
    </row>
    <row r="7" spans="1:24" x14ac:dyDescent="0.2">
      <c r="A7" t="s">
        <v>5</v>
      </c>
      <c r="B7">
        <v>4395</v>
      </c>
      <c r="C7">
        <v>4411</v>
      </c>
      <c r="D7">
        <v>4421</v>
      </c>
      <c r="E7">
        <v>4410</v>
      </c>
      <c r="F7">
        <v>4550</v>
      </c>
      <c r="G7" s="5">
        <f t="shared" si="3"/>
        <v>8.3882228101192773</v>
      </c>
      <c r="H7" s="5">
        <f t="shared" si="0"/>
        <v>8.39185670010494</v>
      </c>
      <c r="I7" s="5">
        <f t="shared" si="0"/>
        <v>8.3941211938262423</v>
      </c>
      <c r="J7" s="5">
        <f t="shared" si="0"/>
        <v>8.3916299684408919</v>
      </c>
      <c r="K7" s="5">
        <f t="shared" si="0"/>
        <v>8.4228825119449962</v>
      </c>
      <c r="L7" s="5">
        <f t="shared" si="4"/>
        <v>88</v>
      </c>
      <c r="M7" s="5">
        <f t="shared" si="5"/>
        <v>92</v>
      </c>
      <c r="N7" s="5">
        <f t="shared" si="6"/>
        <v>94</v>
      </c>
      <c r="O7" s="5">
        <f t="shared" si="7"/>
        <v>92</v>
      </c>
      <c r="P7" s="5">
        <f t="shared" si="8"/>
        <v>126</v>
      </c>
      <c r="Q7" s="5">
        <f t="shared" si="9"/>
        <v>98.4</v>
      </c>
      <c r="R7" s="5">
        <f t="shared" si="2"/>
        <v>6.9685005560737281</v>
      </c>
      <c r="S7" s="5"/>
      <c r="T7" s="5">
        <f t="shared" si="10"/>
        <v>1.5999999999999943</v>
      </c>
      <c r="U7" s="5"/>
      <c r="W7" s="1"/>
      <c r="X7" s="1"/>
    </row>
    <row r="8" spans="1:24" x14ac:dyDescent="0.2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W8" s="1"/>
      <c r="X8" s="1"/>
    </row>
    <row r="9" spans="1:24" x14ac:dyDescent="0.2"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W9" s="1"/>
      <c r="X9" s="1"/>
    </row>
    <row r="10" spans="1:24" x14ac:dyDescent="0.2"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W10" s="1"/>
      <c r="X10" s="1"/>
    </row>
    <row r="11" spans="1:24" x14ac:dyDescent="0.2"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W11" s="1"/>
      <c r="X11" s="1"/>
    </row>
    <row r="12" spans="1:24" x14ac:dyDescent="0.2"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4" x14ac:dyDescent="0.2"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4" x14ac:dyDescent="0.2">
      <c r="G14" s="5"/>
      <c r="L14" s="5"/>
      <c r="V14" s="3"/>
    </row>
  </sheetData>
  <mergeCells count="3">
    <mergeCell ref="B1:F1"/>
    <mergeCell ref="G1:K1"/>
    <mergeCell ref="L1:P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0303B-6C36-AD41-A3F4-592BA0C1D8BF}">
  <dimension ref="A1:X14"/>
  <sheetViews>
    <sheetView topLeftCell="J1" zoomScale="82" workbookViewId="0">
      <selection activeCell="O12" sqref="O12"/>
    </sheetView>
  </sheetViews>
  <sheetFormatPr baseColWidth="10" defaultRowHeight="16" x14ac:dyDescent="0.2"/>
  <cols>
    <col min="7" max="7" width="12.6640625" bestFit="1" customWidth="1"/>
    <col min="12" max="12" width="12.6640625" bestFit="1" customWidth="1"/>
    <col min="17" max="17" width="26.6640625" bestFit="1" customWidth="1"/>
    <col min="18" max="18" width="23.6640625" bestFit="1" customWidth="1"/>
    <col min="19" max="19" width="26.6640625" bestFit="1" customWidth="1"/>
    <col min="20" max="20" width="26.6640625" customWidth="1"/>
    <col min="21" max="21" width="29.6640625" bestFit="1" customWidth="1"/>
  </cols>
  <sheetData>
    <row r="1" spans="1:24" x14ac:dyDescent="0.2">
      <c r="B1" s="25" t="s">
        <v>12</v>
      </c>
      <c r="C1" s="25"/>
      <c r="D1" s="25"/>
      <c r="E1" s="25"/>
      <c r="F1" s="25"/>
      <c r="G1" s="26" t="s">
        <v>33</v>
      </c>
      <c r="H1" s="26"/>
      <c r="I1" s="26"/>
      <c r="J1" s="26"/>
      <c r="K1" s="26"/>
      <c r="L1" s="27" t="s">
        <v>15</v>
      </c>
      <c r="M1" s="27"/>
      <c r="N1" s="27"/>
      <c r="O1" s="27"/>
      <c r="P1" s="27"/>
      <c r="Q1" t="s">
        <v>45</v>
      </c>
      <c r="R1" t="s">
        <v>46</v>
      </c>
      <c r="S1" s="8" t="s">
        <v>47</v>
      </c>
      <c r="T1" t="s">
        <v>36</v>
      </c>
      <c r="U1" s="9" t="s">
        <v>37</v>
      </c>
      <c r="W1" t="s">
        <v>18</v>
      </c>
      <c r="X1" t="s">
        <v>26</v>
      </c>
    </row>
    <row r="2" spans="1:24" x14ac:dyDescent="0.2">
      <c r="A2" t="s">
        <v>0</v>
      </c>
      <c r="B2">
        <v>3915</v>
      </c>
      <c r="C2">
        <v>3814</v>
      </c>
      <c r="D2">
        <v>3818</v>
      </c>
      <c r="E2">
        <v>4063</v>
      </c>
      <c r="F2">
        <v>4061</v>
      </c>
      <c r="G2" s="5">
        <f>LN(B2)</f>
        <v>8.2725706084249033</v>
      </c>
      <c r="H2" s="5">
        <f t="shared" ref="H2:K7" si="0">LN(C2)</f>
        <v>8.2464337861603649</v>
      </c>
      <c r="I2" s="5">
        <f t="shared" si="0"/>
        <v>8.2474820042856933</v>
      </c>
      <c r="J2" s="5">
        <f t="shared" si="0"/>
        <v>8.3096768959877263</v>
      </c>
      <c r="K2" s="5">
        <f>LN(F2)</f>
        <v>8.3091845276862983</v>
      </c>
      <c r="L2" s="5">
        <f>((($X$2-$X$5)/(G2-$X$5)-1)^(1/$X$3))*$X$4</f>
        <v>98.193946802646082</v>
      </c>
      <c r="M2" s="5">
        <f t="shared" ref="M2:P2" si="1">((($X$2-$X$5)/(H2-$X$5)-1)^(1/$X$3))*$X$4</f>
        <v>118.36032601445754</v>
      </c>
      <c r="N2" s="5">
        <f t="shared" si="1"/>
        <v>117.5784322935019</v>
      </c>
      <c r="O2" s="5">
        <f t="shared" si="1"/>
        <v>66.208840482823135</v>
      </c>
      <c r="P2" s="5">
        <f t="shared" si="1"/>
        <v>66.670732558378361</v>
      </c>
      <c r="Q2" s="5">
        <f>AVERAGE(L2:P2)</f>
        <v>93.402455630361402</v>
      </c>
      <c r="R2" s="5">
        <f t="shared" ref="R2:R7" si="2">STDEV(L2:P2)/SQRT(COUNT(L2:P2))</f>
        <v>11.585355524475204</v>
      </c>
      <c r="S2" s="5">
        <v>100</v>
      </c>
      <c r="T2" s="5">
        <f>ABS(Q2-$S$2)</f>
        <v>6.597544369638598</v>
      </c>
      <c r="U2" s="10">
        <f>AVERAGE(T2:T13)/S2</f>
        <v>5.1625573642225572E-2</v>
      </c>
      <c r="V2" s="7"/>
      <c r="W2" t="s">
        <v>20</v>
      </c>
      <c r="X2">
        <v>0</v>
      </c>
    </row>
    <row r="3" spans="1:24" x14ac:dyDescent="0.2">
      <c r="A3" t="s">
        <v>1</v>
      </c>
      <c r="B3">
        <v>3863</v>
      </c>
      <c r="C3">
        <v>3865</v>
      </c>
      <c r="D3">
        <v>3864</v>
      </c>
      <c r="E3">
        <v>3866</v>
      </c>
      <c r="F3">
        <v>3864</v>
      </c>
      <c r="G3" s="5">
        <f t="shared" ref="G3:G7" si="3">LN(B3)</f>
        <v>8.2591993626662816</v>
      </c>
      <c r="H3" s="5">
        <f t="shared" si="0"/>
        <v>8.2597169610215229</v>
      </c>
      <c r="I3" s="5">
        <f t="shared" si="0"/>
        <v>8.2594581953324084</v>
      </c>
      <c r="J3" s="5">
        <f t="shared" si="0"/>
        <v>8.2599756597682763</v>
      </c>
      <c r="K3" s="5">
        <f t="shared" si="0"/>
        <v>8.2594581953324084</v>
      </c>
      <c r="L3" s="5">
        <f t="shared" ref="L3:L7" si="4">((($X$2-$X$5)/(G3-$X$5)-1)^(1/$X$3))*$X$4</f>
        <v>108.69435752028367</v>
      </c>
      <c r="M3" s="5">
        <f t="shared" ref="M3:M7" si="5">((($X$2-$X$5)/(H3-$X$5)-1)^(1/$X$3))*$X$4</f>
        <v>108.29547359261997</v>
      </c>
      <c r="N3" s="5">
        <f t="shared" ref="N3:P4" si="6">((($X$2-$X$5)/(I3-$X$5)-1)^(1/$X$3))*$X$4</f>
        <v>108.4949615100905</v>
      </c>
      <c r="O3" s="5">
        <f t="shared" ref="O3" si="7">((($X$2-$X$5)/(J3-$X$5)-1)^(1/$X$3))*$X$4</f>
        <v>108.0958933486732</v>
      </c>
      <c r="P3" s="5">
        <f t="shared" ref="P3" si="8">((($X$2-$X$5)/(K3-$X$5)-1)^(1/$X$3))*$X$4</f>
        <v>108.4949615100905</v>
      </c>
      <c r="Q3" s="5">
        <f t="shared" ref="Q3:Q7" si="9">AVERAGE(L3:P3)</f>
        <v>108.41512949635157</v>
      </c>
      <c r="R3" s="5">
        <f t="shared" si="2"/>
        <v>0.10172114909560501</v>
      </c>
      <c r="S3" s="5"/>
      <c r="T3" s="5">
        <f t="shared" ref="T3:T7" si="10">ABS(Q3-$S$2)</f>
        <v>8.4151294963515682</v>
      </c>
      <c r="U3" s="5"/>
      <c r="W3" t="s">
        <v>21</v>
      </c>
      <c r="X3">
        <v>-1.425559</v>
      </c>
    </row>
    <row r="4" spans="1:24" x14ac:dyDescent="0.2">
      <c r="A4" t="s">
        <v>2</v>
      </c>
      <c r="B4">
        <v>3900</v>
      </c>
      <c r="C4">
        <v>3905</v>
      </c>
      <c r="D4">
        <v>3925</v>
      </c>
      <c r="E4">
        <v>3934</v>
      </c>
      <c r="F4">
        <v>3930</v>
      </c>
      <c r="G4" s="5">
        <f t="shared" si="3"/>
        <v>8.2687318321177372</v>
      </c>
      <c r="H4" s="5">
        <f t="shared" si="0"/>
        <v>8.2700130622737866</v>
      </c>
      <c r="I4" s="5">
        <f t="shared" si="0"/>
        <v>8.2751216302165087</v>
      </c>
      <c r="J4" s="5">
        <f t="shared" si="0"/>
        <v>8.2774119989490043</v>
      </c>
      <c r="K4" s="5">
        <f t="shared" si="0"/>
        <v>8.2763947048633071</v>
      </c>
      <c r="L4" s="5">
        <f t="shared" si="4"/>
        <v>101.25207508726432</v>
      </c>
      <c r="M4" s="5">
        <f t="shared" si="5"/>
        <v>100.23550244113635</v>
      </c>
      <c r="N4" s="5">
        <f t="shared" si="6"/>
        <v>96.14071670655035</v>
      </c>
      <c r="O4" s="5">
        <f t="shared" si="6"/>
        <v>94.282345468165289</v>
      </c>
      <c r="P4" s="5">
        <f t="shared" si="6"/>
        <v>95.109542512176873</v>
      </c>
      <c r="Q4" s="5">
        <f t="shared" si="9"/>
        <v>97.404036443058629</v>
      </c>
      <c r="R4" s="5">
        <f t="shared" si="2"/>
        <v>1.4041053166305884</v>
      </c>
      <c r="S4" s="5"/>
      <c r="T4" s="5">
        <f t="shared" si="10"/>
        <v>2.5959635569413706</v>
      </c>
      <c r="U4" s="5"/>
      <c r="W4" t="s">
        <v>22</v>
      </c>
      <c r="X4">
        <v>2400.2420940000002</v>
      </c>
    </row>
    <row r="5" spans="1:24" x14ac:dyDescent="0.2">
      <c r="A5" t="s">
        <v>3</v>
      </c>
      <c r="B5">
        <v>3883</v>
      </c>
      <c r="C5">
        <v>3911</v>
      </c>
      <c r="D5">
        <v>3864</v>
      </c>
      <c r="E5">
        <v>4004</v>
      </c>
      <c r="F5">
        <v>4017</v>
      </c>
      <c r="G5" s="5">
        <f t="shared" si="3"/>
        <v>8.2643633297316672</v>
      </c>
      <c r="H5" s="5">
        <f t="shared" si="0"/>
        <v>8.2715483747555147</v>
      </c>
      <c r="I5" s="5">
        <f t="shared" si="0"/>
        <v>8.2594581953324084</v>
      </c>
      <c r="J5" s="5">
        <f t="shared" si="0"/>
        <v>8.2950491404351112</v>
      </c>
      <c r="K5" s="5">
        <f t="shared" si="0"/>
        <v>8.298290634359283</v>
      </c>
      <c r="L5" s="5">
        <f t="shared" si="4"/>
        <v>104.68848546283942</v>
      </c>
      <c r="M5" s="5">
        <f t="shared" si="5"/>
        <v>99.011938499186584</v>
      </c>
      <c r="N5" s="5">
        <f t="shared" ref="N5:N7" si="11">((($X$2-$X$5)/(I5-$X$5)-1)^(1/$X$3))*$X$4</f>
        <v>108.4949615100905</v>
      </c>
      <c r="O5" s="5">
        <f t="shared" ref="O5:O7" si="12">((($X$2-$X$5)/(J5-$X$5)-1)^(1/$X$3))*$X$4</f>
        <v>79.432890962058735</v>
      </c>
      <c r="P5" s="5">
        <f t="shared" ref="P5:P7" si="13">((($X$2-$X$5)/(K5-$X$5)-1)^(1/$X$3))*$X$4</f>
        <v>76.584044486886057</v>
      </c>
      <c r="Q5" s="5">
        <f t="shared" si="9"/>
        <v>93.642464184212272</v>
      </c>
      <c r="R5" s="5">
        <f t="shared" si="2"/>
        <v>6.573979658654773</v>
      </c>
      <c r="S5" s="5"/>
      <c r="T5" s="5">
        <f t="shared" si="10"/>
        <v>6.3575358157877275</v>
      </c>
      <c r="U5" s="5"/>
      <c r="W5" t="s">
        <v>23</v>
      </c>
      <c r="X5">
        <v>8.3594109999999997</v>
      </c>
    </row>
    <row r="6" spans="1:24" x14ac:dyDescent="0.2">
      <c r="A6" t="s">
        <v>4</v>
      </c>
      <c r="B6">
        <v>3905</v>
      </c>
      <c r="C6">
        <v>3897</v>
      </c>
      <c r="D6">
        <v>3915</v>
      </c>
      <c r="E6">
        <v>3934</v>
      </c>
      <c r="F6">
        <v>3988</v>
      </c>
      <c r="G6" s="5">
        <f t="shared" si="3"/>
        <v>8.2700130622737866</v>
      </c>
      <c r="H6" s="5">
        <f t="shared" si="0"/>
        <v>8.2679623053387097</v>
      </c>
      <c r="I6" s="5">
        <f t="shared" si="0"/>
        <v>8.2725706084249033</v>
      </c>
      <c r="J6" s="5">
        <f t="shared" si="0"/>
        <v>8.2774119989490043</v>
      </c>
      <c r="K6" s="5">
        <f t="shared" si="0"/>
        <v>8.291045131081729</v>
      </c>
      <c r="L6" s="5">
        <f t="shared" si="4"/>
        <v>100.23550244113635</v>
      </c>
      <c r="M6" s="5">
        <f t="shared" si="5"/>
        <v>101.86071110701985</v>
      </c>
      <c r="N6" s="5">
        <f t="shared" si="11"/>
        <v>98.193946802646082</v>
      </c>
      <c r="O6" s="5">
        <f t="shared" si="12"/>
        <v>94.282345468165289</v>
      </c>
      <c r="P6" s="5">
        <f t="shared" si="13"/>
        <v>82.896034817546976</v>
      </c>
      <c r="Q6" s="5">
        <f t="shared" si="9"/>
        <v>95.493708127302909</v>
      </c>
      <c r="R6" s="5">
        <f t="shared" si="2"/>
        <v>3.3947268039824392</v>
      </c>
      <c r="S6" s="5"/>
      <c r="T6" s="5">
        <f t="shared" si="10"/>
        <v>4.5062918726970906</v>
      </c>
      <c r="U6" s="5"/>
    </row>
    <row r="7" spans="1:24" x14ac:dyDescent="0.2">
      <c r="A7" t="s">
        <v>5</v>
      </c>
      <c r="B7">
        <v>3984</v>
      </c>
      <c r="C7">
        <v>3817</v>
      </c>
      <c r="D7">
        <v>3986</v>
      </c>
      <c r="E7">
        <v>3832</v>
      </c>
      <c r="F7">
        <v>3965</v>
      </c>
      <c r="G7" s="5">
        <f t="shared" si="3"/>
        <v>8.290041618704489</v>
      </c>
      <c r="H7" s="5">
        <f t="shared" si="0"/>
        <v>8.2472200527452291</v>
      </c>
      <c r="I7" s="5">
        <f t="shared" si="0"/>
        <v>8.2905435007727402</v>
      </c>
      <c r="J7" s="5">
        <f t="shared" si="0"/>
        <v>8.2511421390907511</v>
      </c>
      <c r="K7" s="5">
        <f t="shared" si="0"/>
        <v>8.2852611340689482</v>
      </c>
      <c r="L7" s="5">
        <f t="shared" si="4"/>
        <v>83.754843648443753</v>
      </c>
      <c r="M7" s="5">
        <f t="shared" si="5"/>
        <v>117.77401717158597</v>
      </c>
      <c r="N7" s="5">
        <f t="shared" si="11"/>
        <v>83.325776370263497</v>
      </c>
      <c r="O7" s="5">
        <f t="shared" si="12"/>
        <v>114.83223295494142</v>
      </c>
      <c r="P7" s="5">
        <f t="shared" si="13"/>
        <v>87.798734485170499</v>
      </c>
      <c r="Q7" s="5">
        <f t="shared" si="9"/>
        <v>97.49712092608101</v>
      </c>
      <c r="R7" s="5">
        <f t="shared" si="2"/>
        <v>7.731088284506014</v>
      </c>
      <c r="S7" s="5"/>
      <c r="T7" s="5">
        <f t="shared" si="10"/>
        <v>2.5028790739189901</v>
      </c>
      <c r="U7" s="5"/>
      <c r="W7" s="1"/>
      <c r="X7" s="1"/>
    </row>
    <row r="8" spans="1:24" x14ac:dyDescent="0.2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W8" s="1"/>
      <c r="X8" s="1"/>
    </row>
    <row r="9" spans="1:24" x14ac:dyDescent="0.2"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W9" s="1"/>
      <c r="X9" s="1"/>
    </row>
    <row r="10" spans="1:24" x14ac:dyDescent="0.2"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W10" s="1"/>
      <c r="X10" s="1"/>
    </row>
    <row r="11" spans="1:24" x14ac:dyDescent="0.2"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W11" s="1"/>
      <c r="X11" s="1"/>
    </row>
    <row r="12" spans="1:24" x14ac:dyDescent="0.2"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4" x14ac:dyDescent="0.2"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4" x14ac:dyDescent="0.2">
      <c r="G14" s="5"/>
      <c r="L14" s="5"/>
      <c r="V14" s="3"/>
    </row>
  </sheetData>
  <mergeCells count="3">
    <mergeCell ref="B1:F1"/>
    <mergeCell ref="G1:K1"/>
    <mergeCell ref="L1:P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91D8C-FC6A-AE45-A30B-F728157420A8}">
  <dimension ref="A1:X14"/>
  <sheetViews>
    <sheetView topLeftCell="H1" zoomScale="82" workbookViewId="0">
      <selection activeCell="Q48" sqref="Q48"/>
    </sheetView>
  </sheetViews>
  <sheetFormatPr baseColWidth="10" defaultRowHeight="16" x14ac:dyDescent="0.2"/>
  <cols>
    <col min="7" max="7" width="12.6640625" bestFit="1" customWidth="1"/>
    <col min="12" max="12" width="12.6640625" bestFit="1" customWidth="1"/>
    <col min="17" max="17" width="26.6640625" bestFit="1" customWidth="1"/>
    <col min="18" max="18" width="23.6640625" bestFit="1" customWidth="1"/>
    <col min="19" max="19" width="26.6640625" bestFit="1" customWidth="1"/>
    <col min="20" max="20" width="26.6640625" customWidth="1"/>
    <col min="21" max="21" width="29.6640625" bestFit="1" customWidth="1"/>
  </cols>
  <sheetData>
    <row r="1" spans="1:24" x14ac:dyDescent="0.2">
      <c r="B1" s="25" t="s">
        <v>12</v>
      </c>
      <c r="C1" s="25"/>
      <c r="D1" s="25"/>
      <c r="E1" s="25"/>
      <c r="F1" s="25"/>
      <c r="G1" s="26" t="s">
        <v>33</v>
      </c>
      <c r="H1" s="26"/>
      <c r="I1" s="26"/>
      <c r="J1" s="26"/>
      <c r="K1" s="26"/>
      <c r="L1" s="27" t="s">
        <v>15</v>
      </c>
      <c r="M1" s="27"/>
      <c r="N1" s="27"/>
      <c r="O1" s="27"/>
      <c r="P1" s="27"/>
      <c r="Q1" t="s">
        <v>42</v>
      </c>
      <c r="R1" t="s">
        <v>43</v>
      </c>
      <c r="S1" s="8" t="s">
        <v>44</v>
      </c>
      <c r="T1" t="s">
        <v>36</v>
      </c>
      <c r="U1" s="9" t="s">
        <v>37</v>
      </c>
      <c r="W1" t="s">
        <v>18</v>
      </c>
      <c r="X1" t="s">
        <v>27</v>
      </c>
    </row>
    <row r="2" spans="1:24" x14ac:dyDescent="0.2">
      <c r="A2" t="s">
        <v>0</v>
      </c>
      <c r="B2">
        <v>4337</v>
      </c>
      <c r="C2">
        <v>4333</v>
      </c>
      <c r="D2">
        <v>4377</v>
      </c>
      <c r="E2">
        <v>4365</v>
      </c>
      <c r="F2">
        <v>4298</v>
      </c>
      <c r="G2" s="5">
        <f>LN(B2)</f>
        <v>8.3749381438353669</v>
      </c>
      <c r="H2" s="5">
        <f t="shared" ref="H2:K7" si="0">LN(C2)</f>
        <v>8.3740154217399088</v>
      </c>
      <c r="I2" s="5">
        <f t="shared" si="0"/>
        <v>8.3841188371908952</v>
      </c>
      <c r="J2" s="5">
        <f t="shared" si="0"/>
        <v>8.3813734682737024</v>
      </c>
      <c r="K2" s="5">
        <f>LN(F2)</f>
        <v>8.3659050772024557</v>
      </c>
      <c r="L2" s="5">
        <f>((($X$2-$X$5)/(G2-$X$5)-1)^(1/$X$3))*$X$4</f>
        <v>3.2120226458914503</v>
      </c>
      <c r="M2" s="5">
        <f t="shared" ref="M2:P7" si="1">((($X$2-$X$5)/(H2-$X$5)-1)^(1/$X$3))*$X$4</f>
        <v>3.151362053284835</v>
      </c>
      <c r="N2" s="5">
        <f t="shared" si="1"/>
        <v>3.9207180819802763</v>
      </c>
      <c r="O2" s="5">
        <f t="shared" si="1"/>
        <v>3.6865429049125917</v>
      </c>
      <c r="P2" s="5">
        <f t="shared" si="1"/>
        <v>2.6826198906159608</v>
      </c>
      <c r="Q2" s="5">
        <f>AVERAGE(L2:P2)</f>
        <v>3.3306531153370229</v>
      </c>
      <c r="R2" s="5">
        <f t="shared" ref="R2:R7" si="2">STDEV(L2:P2)/SQRT(COUNT(L2:P2))</f>
        <v>0.21691008975366907</v>
      </c>
      <c r="S2" s="5">
        <v>3</v>
      </c>
      <c r="T2" s="5">
        <f>ABS(Q2-$S$2)</f>
        <v>0.33065311533702291</v>
      </c>
      <c r="U2" s="10">
        <f>AVERAGE(T2:T13)/S2</f>
        <v>4.6093226756696616E-2</v>
      </c>
      <c r="V2" s="7"/>
      <c r="W2" t="s">
        <v>20</v>
      </c>
      <c r="X2">
        <v>7.9982990000000003</v>
      </c>
    </row>
    <row r="3" spans="1:24" x14ac:dyDescent="0.2">
      <c r="A3" t="s">
        <v>1</v>
      </c>
      <c r="B3">
        <v>4294</v>
      </c>
      <c r="C3">
        <v>4300</v>
      </c>
      <c r="D3">
        <v>4364</v>
      </c>
      <c r="E3">
        <v>4268</v>
      </c>
      <c r="F3">
        <v>4317</v>
      </c>
      <c r="G3" s="5">
        <f t="shared" ref="G3:G7" si="3">LN(B3)</f>
        <v>8.3649739784387265</v>
      </c>
      <c r="H3" s="5">
        <f t="shared" si="0"/>
        <v>8.3663703016816537</v>
      </c>
      <c r="I3" s="5">
        <f t="shared" si="0"/>
        <v>8.3811443469529614</v>
      </c>
      <c r="J3" s="5">
        <f t="shared" si="0"/>
        <v>8.3589006124216443</v>
      </c>
      <c r="K3" s="5">
        <f t="shared" si="0"/>
        <v>8.3703159955554778</v>
      </c>
      <c r="L3" s="5">
        <f t="shared" ref="L3:L7" si="4">((($X$2-$X$5)/(G3-$X$5)-1)^(1/$X$3))*$X$4</f>
        <v>2.635305645561659</v>
      </c>
      <c r="M3" s="5">
        <f t="shared" si="1"/>
        <v>2.7067139289689059</v>
      </c>
      <c r="N3" s="5">
        <f t="shared" si="1"/>
        <v>3.6679372226478084</v>
      </c>
      <c r="O3" s="5">
        <f t="shared" si="1"/>
        <v>2.3538183276814291</v>
      </c>
      <c r="P3" s="5">
        <f t="shared" si="1"/>
        <v>2.9240678968340958</v>
      </c>
      <c r="Q3" s="5">
        <f t="shared" ref="Q3:Q7" si="5">AVERAGE(L3:P3)</f>
        <v>2.8575686043387796</v>
      </c>
      <c r="R3" s="5">
        <f t="shared" si="2"/>
        <v>0.22215329736469366</v>
      </c>
      <c r="S3" s="5"/>
      <c r="T3" s="5">
        <f t="shared" ref="T3:T7" si="6">ABS(Q3-$S$2)</f>
        <v>0.14243139566122043</v>
      </c>
      <c r="U3" s="5"/>
      <c r="W3" t="s">
        <v>21</v>
      </c>
      <c r="X3">
        <v>0.70586400000000005</v>
      </c>
    </row>
    <row r="4" spans="1:24" x14ac:dyDescent="0.2">
      <c r="A4" t="s">
        <v>2</v>
      </c>
      <c r="B4">
        <v>4211</v>
      </c>
      <c r="C4">
        <v>4324</v>
      </c>
      <c r="D4">
        <v>4332</v>
      </c>
      <c r="E4">
        <v>4350</v>
      </c>
      <c r="F4">
        <v>4386</v>
      </c>
      <c r="G4" s="5">
        <f t="shared" si="3"/>
        <v>8.3454554281619284</v>
      </c>
      <c r="H4" s="5">
        <f t="shared" si="0"/>
        <v>8.371936178759098</v>
      </c>
      <c r="I4" s="5">
        <f t="shared" si="0"/>
        <v>8.3737846081208804</v>
      </c>
      <c r="J4" s="5">
        <f t="shared" si="0"/>
        <v>8.3779311240827301</v>
      </c>
      <c r="K4" s="5">
        <f t="shared" si="0"/>
        <v>8.3861729289778335</v>
      </c>
      <c r="L4" s="5">
        <f t="shared" si="4"/>
        <v>1.8636056417191158</v>
      </c>
      <c r="M4" s="5">
        <f t="shared" si="1"/>
        <v>3.020603832574055</v>
      </c>
      <c r="N4" s="5">
        <f t="shared" si="1"/>
        <v>3.1364476312516087</v>
      </c>
      <c r="O4" s="5">
        <f t="shared" si="1"/>
        <v>3.4208890646805075</v>
      </c>
      <c r="P4" s="5">
        <f t="shared" si="1"/>
        <v>4.1105938780242974</v>
      </c>
      <c r="Q4" s="5">
        <f t="shared" si="5"/>
        <v>3.1104280096499166</v>
      </c>
      <c r="R4" s="5">
        <f t="shared" si="2"/>
        <v>0.36469365580031804</v>
      </c>
      <c r="S4" s="5"/>
      <c r="T4" s="5">
        <f t="shared" si="6"/>
        <v>0.11042800964991661</v>
      </c>
      <c r="U4" s="5"/>
      <c r="W4" t="s">
        <v>22</v>
      </c>
      <c r="X4">
        <v>0.37936700000000001</v>
      </c>
    </row>
    <row r="5" spans="1:24" x14ac:dyDescent="0.2">
      <c r="A5" t="s">
        <v>3</v>
      </c>
      <c r="B5">
        <v>4360</v>
      </c>
      <c r="C5">
        <v>4347</v>
      </c>
      <c r="D5">
        <v>4311</v>
      </c>
      <c r="E5">
        <v>4323</v>
      </c>
      <c r="F5">
        <v>4319</v>
      </c>
      <c r="G5" s="5">
        <f t="shared" si="3"/>
        <v>8.3802273363430793</v>
      </c>
      <c r="H5" s="5">
        <f t="shared" si="0"/>
        <v>8.3772412309887923</v>
      </c>
      <c r="I5" s="5">
        <f t="shared" si="0"/>
        <v>8.3689251747471349</v>
      </c>
      <c r="J5" s="5">
        <f t="shared" si="0"/>
        <v>8.371704884667631</v>
      </c>
      <c r="K5" s="5">
        <f t="shared" si="0"/>
        <v>8.3707791729607006</v>
      </c>
      <c r="L5" s="5">
        <f t="shared" si="4"/>
        <v>3.5948354484321778</v>
      </c>
      <c r="M5" s="5">
        <f t="shared" si="1"/>
        <v>3.3710278741403066</v>
      </c>
      <c r="N5" s="5">
        <f t="shared" si="1"/>
        <v>2.8446933263242187</v>
      </c>
      <c r="O5" s="5">
        <f t="shared" si="1"/>
        <v>3.0065444827079379</v>
      </c>
      <c r="P5" s="5">
        <f t="shared" si="1"/>
        <v>2.951207333836475</v>
      </c>
      <c r="Q5" s="5">
        <f t="shared" si="5"/>
        <v>3.1536616930882233</v>
      </c>
      <c r="R5" s="5">
        <f t="shared" si="2"/>
        <v>0.14141694239029212</v>
      </c>
      <c r="S5" s="5"/>
      <c r="T5" s="5">
        <f t="shared" si="6"/>
        <v>0.15366169308822331</v>
      </c>
      <c r="U5" s="5"/>
      <c r="W5" t="s">
        <v>23</v>
      </c>
      <c r="X5">
        <v>8.4583220000000008</v>
      </c>
    </row>
    <row r="6" spans="1:24" x14ac:dyDescent="0.2">
      <c r="A6" t="s">
        <v>4</v>
      </c>
      <c r="B6">
        <v>4197</v>
      </c>
      <c r="C6">
        <v>4306</v>
      </c>
      <c r="D6">
        <v>4303</v>
      </c>
      <c r="E6">
        <v>4378</v>
      </c>
      <c r="F6">
        <v>4388</v>
      </c>
      <c r="G6" s="5">
        <f t="shared" si="3"/>
        <v>8.3421252633335907</v>
      </c>
      <c r="H6" s="5">
        <f t="shared" si="0"/>
        <v>8.367764677924308</v>
      </c>
      <c r="I6" s="5">
        <f t="shared" si="0"/>
        <v>8.3670677328385992</v>
      </c>
      <c r="J6" s="5">
        <f t="shared" si="0"/>
        <v>8.3843472780828083</v>
      </c>
      <c r="K6" s="5">
        <f t="shared" si="0"/>
        <v>8.3866288213951208</v>
      </c>
      <c r="L6" s="5">
        <f t="shared" si="4"/>
        <v>1.7641377190810268</v>
      </c>
      <c r="M6" s="5">
        <f t="shared" si="1"/>
        <v>2.780803442336814</v>
      </c>
      <c r="N6" s="5">
        <f t="shared" si="1"/>
        <v>2.743415017677731</v>
      </c>
      <c r="O6" s="5">
        <f t="shared" si="1"/>
        <v>3.9411854918291445</v>
      </c>
      <c r="P6" s="5">
        <f t="shared" si="1"/>
        <v>4.154582253251542</v>
      </c>
      <c r="Q6" s="5">
        <f t="shared" si="5"/>
        <v>3.0768247848352517</v>
      </c>
      <c r="R6" s="5">
        <f t="shared" si="2"/>
        <v>0.43764247012665031</v>
      </c>
      <c r="S6" s="5"/>
      <c r="T6" s="5">
        <f t="shared" si="6"/>
        <v>7.682478483525168E-2</v>
      </c>
      <c r="U6" s="5"/>
    </row>
    <row r="7" spans="1:24" x14ac:dyDescent="0.2">
      <c r="A7" t="s">
        <v>5</v>
      </c>
      <c r="B7">
        <v>4368</v>
      </c>
      <c r="C7">
        <v>4300</v>
      </c>
      <c r="D7">
        <v>4294</v>
      </c>
      <c r="E7">
        <v>4312</v>
      </c>
      <c r="F7">
        <v>4321</v>
      </c>
      <c r="G7" s="5">
        <f t="shared" si="3"/>
        <v>8.3820605174247405</v>
      </c>
      <c r="H7" s="5">
        <f t="shared" si="0"/>
        <v>8.3663703016816537</v>
      </c>
      <c r="I7" s="5">
        <f t="shared" si="0"/>
        <v>8.3649739784387265</v>
      </c>
      <c r="J7" s="5">
        <f t="shared" si="0"/>
        <v>8.3691571125888338</v>
      </c>
      <c r="K7" s="5">
        <f t="shared" si="0"/>
        <v>8.3712421359319329</v>
      </c>
      <c r="L7" s="5">
        <f t="shared" si="4"/>
        <v>3.7431737397197531</v>
      </c>
      <c r="M7" s="5">
        <f t="shared" si="1"/>
        <v>2.7067139289689059</v>
      </c>
      <c r="N7" s="5">
        <f t="shared" si="1"/>
        <v>2.635305645561659</v>
      </c>
      <c r="O7" s="5">
        <f t="shared" si="1"/>
        <v>2.8577138212369593</v>
      </c>
      <c r="P7" s="5">
        <f t="shared" si="1"/>
        <v>2.978697449268199</v>
      </c>
      <c r="Q7" s="5">
        <f t="shared" si="5"/>
        <v>2.9843209169510958</v>
      </c>
      <c r="R7" s="5">
        <f t="shared" si="2"/>
        <v>0.19884615738523598</v>
      </c>
      <c r="S7" s="5"/>
      <c r="T7" s="5">
        <f t="shared" si="6"/>
        <v>1.5679083048904197E-2</v>
      </c>
      <c r="U7" s="5"/>
      <c r="W7" s="1"/>
      <c r="X7" s="1"/>
    </row>
    <row r="8" spans="1:24" x14ac:dyDescent="0.2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W8" s="1"/>
      <c r="X8" s="1"/>
    </row>
    <row r="9" spans="1:24" x14ac:dyDescent="0.2"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W9" s="1"/>
      <c r="X9" s="1"/>
    </row>
    <row r="10" spans="1:24" x14ac:dyDescent="0.2"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W10" s="1"/>
      <c r="X10" s="1"/>
    </row>
    <row r="11" spans="1:24" x14ac:dyDescent="0.2"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W11" s="1"/>
      <c r="X11" s="1"/>
    </row>
    <row r="12" spans="1:24" x14ac:dyDescent="0.2"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4" x14ac:dyDescent="0.2"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4" x14ac:dyDescent="0.2">
      <c r="G14" s="5"/>
      <c r="L14" s="5"/>
      <c r="V14" s="3"/>
    </row>
  </sheetData>
  <mergeCells count="3">
    <mergeCell ref="B1:F1"/>
    <mergeCell ref="G1:K1"/>
    <mergeCell ref="L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BUN</vt:lpstr>
      <vt:lpstr>Calcium</vt:lpstr>
      <vt:lpstr>Bilirubin</vt:lpstr>
      <vt:lpstr>Chloride</vt:lpstr>
      <vt:lpstr>Albumin</vt:lpstr>
      <vt:lpstr>T4</vt:lpstr>
      <vt:lpstr>Cortisol</vt:lpstr>
      <vt:lpstr>NT-proBNP</vt:lpstr>
      <vt:lpstr>Testosterone</vt:lpstr>
      <vt:lpstr>LH</vt:lpstr>
      <vt:lpstr>Glucose original</vt:lpstr>
      <vt:lpstr>Glucose</vt:lpstr>
      <vt:lpstr>Vancomycin original</vt:lpstr>
      <vt:lpstr>Vancomycin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CuiJiarui</dc:creator>
  <cp:lastModifiedBy>CuiJiarui</cp:lastModifiedBy>
  <dcterms:created xsi:type="dcterms:W3CDTF">2025-04-12T16:23:29Z</dcterms:created>
  <dcterms:modified xsi:type="dcterms:W3CDTF">2025-06-13T00:12:14Z</dcterms:modified>
</cp:coreProperties>
</file>