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filterPrivacy="1"/>
  <xr:revisionPtr revIDLastSave="0" documentId="13_ncr:1_{31D5DF17-5D0A-0342-97FD-F32C9EB04104}" xr6:coauthVersionLast="47" xr6:coauthVersionMax="47" xr10:uidLastSave="{00000000-0000-0000-0000-000000000000}"/>
  <bookViews>
    <workbookView xWindow="7360" yWindow="500" windowWidth="28560" windowHeight="20580" tabRatio="751" xr2:uid="{00000000-000D-0000-FFFF-FFFF00000000}"/>
  </bookViews>
  <sheets>
    <sheet name="cement_extended" sheetId="8" r:id="rId1"/>
    <sheet name="cement" sheetId="1" r:id="rId2"/>
    <sheet name="cement_previous" sheetId="7" r:id="rId3"/>
    <sheet name="clinker" sheetId="2" r:id="rId4"/>
    <sheet name="clinker-cement ratio" sheetId="3" r:id="rId5"/>
    <sheet name="Clinker Emission factor" sheetId="5" r:id="rId6"/>
    <sheet name="cement emissions" sheetId="4" r:id="rId7"/>
    <sheet name="uncertainty"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8" l="1"/>
  <c r="I31" i="8"/>
  <c r="I30" i="8"/>
  <c r="I29" i="8"/>
  <c r="I28" i="8"/>
  <c r="I27" i="8"/>
  <c r="I26" i="8"/>
  <c r="I25" i="8"/>
  <c r="I24" i="8"/>
  <c r="I21" i="8"/>
  <c r="I20" i="8"/>
  <c r="I19" i="8"/>
  <c r="I18" i="8"/>
  <c r="I17" i="8"/>
  <c r="I16" i="8"/>
  <c r="I15" i="8"/>
  <c r="I14" i="8"/>
  <c r="I13" i="8"/>
  <c r="I12" i="8"/>
  <c r="I11" i="8"/>
  <c r="I10" i="8"/>
  <c r="I9" i="8"/>
  <c r="I8" i="8"/>
  <c r="I7" i="8"/>
  <c r="I6" i="8"/>
  <c r="I5" i="8"/>
  <c r="I4" i="8"/>
  <c r="I3" i="8"/>
  <c r="I2" i="8"/>
  <c r="AO33" i="8"/>
  <c r="AN33" i="8"/>
  <c r="AM33" i="8"/>
  <c r="AL33" i="8"/>
  <c r="AK33" i="8"/>
  <c r="AJ33" i="8"/>
  <c r="AI33" i="8"/>
  <c r="AH33" i="8"/>
  <c r="AG33" i="8"/>
  <c r="AF33" i="8"/>
  <c r="AE33" i="8"/>
  <c r="AD33" i="8"/>
  <c r="AC33" i="8"/>
  <c r="AB33" i="8"/>
  <c r="AA33" i="8"/>
  <c r="Z33" i="8"/>
  <c r="Y33" i="8"/>
  <c r="X33" i="8"/>
  <c r="W33" i="8"/>
  <c r="V33" i="8"/>
  <c r="U33" i="8"/>
  <c r="T33" i="8"/>
  <c r="S33" i="8"/>
  <c r="R33" i="8"/>
  <c r="Q33" i="8"/>
  <c r="P33" i="8"/>
  <c r="O33" i="8"/>
  <c r="N33" i="8"/>
  <c r="H3" i="7"/>
  <c r="H4" i="7"/>
  <c r="H5" i="7"/>
  <c r="H6" i="7"/>
  <c r="H7" i="7"/>
  <c r="H8" i="7"/>
  <c r="H9" i="7"/>
  <c r="H10" i="7"/>
  <c r="H11" i="7"/>
  <c r="H12" i="7"/>
  <c r="H13" i="7"/>
  <c r="H14" i="7"/>
  <c r="H15" i="7"/>
  <c r="H16" i="7"/>
  <c r="H17" i="7"/>
  <c r="H18" i="7"/>
  <c r="H19" i="7"/>
  <c r="H20" i="7"/>
  <c r="H21" i="7"/>
  <c r="H22" i="7"/>
  <c r="H24" i="7"/>
  <c r="H25" i="7"/>
  <c r="H26" i="7"/>
  <c r="H27" i="7"/>
  <c r="H28" i="7"/>
  <c r="H29" i="7"/>
  <c r="H30" i="7"/>
  <c r="H31" i="7"/>
  <c r="H32" i="7"/>
  <c r="H2" i="7"/>
  <c r="AD4" i="4"/>
  <c r="AD6" i="4"/>
  <c r="AD7" i="4"/>
  <c r="AD12" i="4"/>
  <c r="AD14" i="4"/>
  <c r="AD16" i="4"/>
  <c r="AD18" i="4"/>
  <c r="AD20" i="4"/>
  <c r="AD24" i="4"/>
  <c r="AD26" i="4"/>
  <c r="AD29" i="4"/>
  <c r="AD31" i="4"/>
  <c r="AD32"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2" i="3"/>
  <c r="BI4" i="6"/>
  <c r="BI5" i="6"/>
  <c r="BI6" i="6"/>
  <c r="BI7" i="6"/>
  <c r="BI8" i="6"/>
  <c r="BI9" i="6"/>
  <c r="BI10" i="6"/>
  <c r="BI11" i="6"/>
  <c r="BI12" i="6"/>
  <c r="BI13" i="6"/>
  <c r="BI14" i="6"/>
  <c r="BI15" i="6"/>
  <c r="BI16" i="6"/>
  <c r="BI17" i="6"/>
  <c r="BI18" i="6"/>
  <c r="BI19" i="6"/>
  <c r="BI20" i="6"/>
  <c r="BI21" i="6"/>
  <c r="BI22" i="6"/>
  <c r="BI23" i="6"/>
  <c r="BI24" i="6"/>
  <c r="BI25" i="6"/>
  <c r="BI26" i="6"/>
  <c r="BI27" i="6"/>
  <c r="BI28" i="6"/>
  <c r="BI29" i="6"/>
  <c r="BI30" i="6"/>
  <c r="BI31" i="6"/>
  <c r="BI32" i="6"/>
  <c r="BI33" i="6"/>
  <c r="BI3" i="6"/>
  <c r="AA10" i="3"/>
  <c r="AA11" i="3"/>
  <c r="AA12" i="3"/>
  <c r="AA13" i="3"/>
  <c r="AD33" i="2"/>
  <c r="AD33" i="1"/>
  <c r="AD33" i="3" l="1"/>
  <c r="BI34" i="6"/>
  <c r="BY4" i="6"/>
  <c r="BY5" i="6"/>
  <c r="BY6" i="6"/>
  <c r="BY7" i="6"/>
  <c r="BY8" i="6"/>
  <c r="BY9" i="6"/>
  <c r="BY10" i="6"/>
  <c r="BY11" i="6"/>
  <c r="BY12" i="6"/>
  <c r="BY13" i="6"/>
  <c r="BY14" i="6"/>
  <c r="BY15" i="6"/>
  <c r="BY16" i="6"/>
  <c r="BY17" i="6"/>
  <c r="BY18" i="6"/>
  <c r="BY19" i="6"/>
  <c r="BY20" i="6"/>
  <c r="BY21" i="6"/>
  <c r="BY22" i="6"/>
  <c r="BY23" i="6"/>
  <c r="BY24" i="6"/>
  <c r="BY25" i="6"/>
  <c r="BY26" i="6"/>
  <c r="BY27" i="6"/>
  <c r="BY28" i="6"/>
  <c r="BY29" i="6"/>
  <c r="BY30" i="6"/>
  <c r="BY31" i="6"/>
  <c r="BY32" i="6"/>
  <c r="BY33" i="6"/>
  <c r="BY3" i="6"/>
  <c r="BD4" i="6" l="1"/>
  <c r="BD5" i="6"/>
  <c r="BD6" i="6"/>
  <c r="BD7" i="6"/>
  <c r="BD8" i="6"/>
  <c r="BD9" i="6"/>
  <c r="BD10" i="6"/>
  <c r="BD11" i="6"/>
  <c r="BD12" i="6"/>
  <c r="BD13" i="6"/>
  <c r="BD14" i="6"/>
  <c r="BD15" i="6"/>
  <c r="BD16" i="6"/>
  <c r="BD17" i="6"/>
  <c r="BD18" i="6"/>
  <c r="BD19" i="6"/>
  <c r="BD20" i="6"/>
  <c r="BD21" i="6"/>
  <c r="BD22" i="6"/>
  <c r="BD23" i="6"/>
  <c r="BD24" i="6"/>
  <c r="BD25" i="6"/>
  <c r="BD26" i="6"/>
  <c r="BD27" i="6"/>
  <c r="BD28" i="6"/>
  <c r="BD29" i="6"/>
  <c r="BD30" i="6"/>
  <c r="BD31" i="6"/>
  <c r="BD32" i="6"/>
  <c r="BD33" i="6"/>
  <c r="BF3" i="6"/>
  <c r="BG3" i="6"/>
  <c r="BH3" i="6"/>
  <c r="BD3" i="6"/>
  <c r="BE3" i="6"/>
  <c r="Y32" i="4" l="1"/>
  <c r="Y31" i="4"/>
  <c r="Y29" i="4"/>
  <c r="Y26" i="4"/>
  <c r="Y24" i="4"/>
  <c r="Y20" i="4"/>
  <c r="Y18" i="4"/>
  <c r="Y16" i="4"/>
  <c r="Y14" i="4"/>
  <c r="Y12" i="4"/>
  <c r="Y7" i="4"/>
  <c r="Y6" i="4"/>
  <c r="Y4" i="4"/>
  <c r="Y2" i="4"/>
  <c r="BN4" i="6"/>
  <c r="BM4" i="6" s="1"/>
  <c r="BN5" i="6"/>
  <c r="BO5" i="6" s="1"/>
  <c r="BP5" i="6" s="1"/>
  <c r="BQ5" i="6" s="1"/>
  <c r="BR5" i="6" s="1"/>
  <c r="BS5" i="6" s="1"/>
  <c r="BN6" i="6"/>
  <c r="BM6" i="6" s="1"/>
  <c r="BN7" i="6"/>
  <c r="BM7" i="6" s="1"/>
  <c r="BN8" i="6"/>
  <c r="BO8" i="6" s="1"/>
  <c r="BP8" i="6" s="1"/>
  <c r="BQ8" i="6" s="1"/>
  <c r="BR8" i="6" s="1"/>
  <c r="BS8" i="6" s="1"/>
  <c r="BN9" i="6"/>
  <c r="BO9" i="6" s="1"/>
  <c r="BP9" i="6" s="1"/>
  <c r="BQ9" i="6" s="1"/>
  <c r="BR9" i="6" s="1"/>
  <c r="BS9" i="6" s="1"/>
  <c r="BN10" i="6"/>
  <c r="BO10" i="6" s="1"/>
  <c r="BP10" i="6" s="1"/>
  <c r="BQ10" i="6" s="1"/>
  <c r="BR10" i="6" s="1"/>
  <c r="BS10" i="6" s="1"/>
  <c r="BN11" i="6"/>
  <c r="BM11" i="6" s="1"/>
  <c r="BN12" i="6"/>
  <c r="BM12" i="6" s="1"/>
  <c r="BN13" i="6"/>
  <c r="BM13" i="6" s="1"/>
  <c r="BN14" i="6"/>
  <c r="BM14" i="6" s="1"/>
  <c r="BN15" i="6"/>
  <c r="BN16" i="6"/>
  <c r="BO16" i="6" s="1"/>
  <c r="BP16" i="6" s="1"/>
  <c r="BQ16" i="6" s="1"/>
  <c r="BR16" i="6" s="1"/>
  <c r="BS16" i="6" s="1"/>
  <c r="BN17" i="6"/>
  <c r="BM17" i="6" s="1"/>
  <c r="BN18" i="6"/>
  <c r="BO18" i="6" s="1"/>
  <c r="BP18" i="6" s="1"/>
  <c r="BQ18" i="6" s="1"/>
  <c r="BR18" i="6" s="1"/>
  <c r="BS18" i="6" s="1"/>
  <c r="BN19" i="6"/>
  <c r="BM19" i="6" s="1"/>
  <c r="BN20" i="6"/>
  <c r="BO20" i="6" s="1"/>
  <c r="BP20" i="6" s="1"/>
  <c r="BQ20" i="6" s="1"/>
  <c r="BR20" i="6" s="1"/>
  <c r="BS20" i="6" s="1"/>
  <c r="BN21" i="6"/>
  <c r="BO21" i="6" s="1"/>
  <c r="BP21" i="6" s="1"/>
  <c r="BQ21" i="6" s="1"/>
  <c r="BR21" i="6" s="1"/>
  <c r="BS21" i="6" s="1"/>
  <c r="BN22" i="6"/>
  <c r="BM22" i="6" s="1"/>
  <c r="BN23" i="6"/>
  <c r="BM23" i="6" s="1"/>
  <c r="BN25" i="6"/>
  <c r="BN26" i="6"/>
  <c r="BM26" i="6" s="1"/>
  <c r="BN27" i="6"/>
  <c r="BO27" i="6" s="1"/>
  <c r="BP27" i="6" s="1"/>
  <c r="BQ27" i="6" s="1"/>
  <c r="BR27" i="6" s="1"/>
  <c r="BS27" i="6" s="1"/>
  <c r="BN28" i="6"/>
  <c r="BM28" i="6" s="1"/>
  <c r="BN29" i="6"/>
  <c r="BM29" i="6" s="1"/>
  <c r="BN30" i="6"/>
  <c r="BM30" i="6" s="1"/>
  <c r="BN31" i="6"/>
  <c r="BM31" i="6" s="1"/>
  <c r="BN32" i="6"/>
  <c r="BM32" i="6" s="1"/>
  <c r="BN33" i="6"/>
  <c r="BO33" i="6" s="1"/>
  <c r="BP33" i="6" s="1"/>
  <c r="BQ33" i="6" s="1"/>
  <c r="BR33" i="6" s="1"/>
  <c r="BS33" i="6" s="1"/>
  <c r="BN3" i="6"/>
  <c r="BM3" i="6" s="1"/>
  <c r="BM15" i="6"/>
  <c r="BO12" i="6"/>
  <c r="BP12" i="6" s="1"/>
  <c r="BQ12" i="6" s="1"/>
  <c r="BR12" i="6" s="1"/>
  <c r="BS12" i="6" s="1"/>
  <c r="BO25" i="6"/>
  <c r="BP25" i="6" s="1"/>
  <c r="BQ25" i="6" s="1"/>
  <c r="BR25" i="6" s="1"/>
  <c r="BS25" i="6" s="1"/>
  <c r="C3" i="4"/>
  <c r="D3" i="4"/>
  <c r="G3" i="4"/>
  <c r="C4" i="4"/>
  <c r="D4" i="4"/>
  <c r="G4" i="4"/>
  <c r="C5" i="4"/>
  <c r="D5" i="4"/>
  <c r="E5" i="4"/>
  <c r="G5" i="4"/>
  <c r="C6" i="4"/>
  <c r="D6" i="4"/>
  <c r="G6" i="4"/>
  <c r="C7" i="4"/>
  <c r="D7" i="4"/>
  <c r="E7" i="4"/>
  <c r="G7" i="4"/>
  <c r="C8" i="4"/>
  <c r="D8" i="4"/>
  <c r="G8" i="4"/>
  <c r="C9" i="4"/>
  <c r="D9" i="4"/>
  <c r="G9" i="4"/>
  <c r="C10" i="4"/>
  <c r="D10" i="4"/>
  <c r="G10" i="4"/>
  <c r="C11" i="4"/>
  <c r="D11" i="4"/>
  <c r="E11" i="4"/>
  <c r="G11" i="4"/>
  <c r="C12" i="4"/>
  <c r="D12" i="4"/>
  <c r="E12" i="4"/>
  <c r="G12" i="4"/>
  <c r="C13" i="4"/>
  <c r="D13" i="4"/>
  <c r="F13" i="4"/>
  <c r="G13" i="4"/>
  <c r="C14" i="4"/>
  <c r="D14" i="4"/>
  <c r="E14" i="4"/>
  <c r="G14" i="4"/>
  <c r="C15" i="4"/>
  <c r="D15" i="4"/>
  <c r="G15" i="4"/>
  <c r="C16" i="4"/>
  <c r="D16" i="4"/>
  <c r="G16" i="4"/>
  <c r="C17" i="4"/>
  <c r="D17" i="4"/>
  <c r="G17" i="4"/>
  <c r="C18" i="4"/>
  <c r="D18" i="4"/>
  <c r="G18" i="4"/>
  <c r="C19" i="4"/>
  <c r="D19" i="4"/>
  <c r="G19" i="4"/>
  <c r="C20" i="4"/>
  <c r="D20" i="4"/>
  <c r="G20" i="4"/>
  <c r="C21" i="4"/>
  <c r="D21" i="4"/>
  <c r="G21" i="4"/>
  <c r="C22" i="4"/>
  <c r="D22" i="4"/>
  <c r="C24" i="4"/>
  <c r="D24" i="4"/>
  <c r="G24" i="4"/>
  <c r="C25" i="4"/>
  <c r="D25" i="4"/>
  <c r="G25" i="4"/>
  <c r="C26" i="4"/>
  <c r="D26" i="4"/>
  <c r="G26" i="4"/>
  <c r="C28" i="4"/>
  <c r="D28" i="4"/>
  <c r="G28" i="4"/>
  <c r="C29" i="4"/>
  <c r="D29" i="4"/>
  <c r="G29" i="4"/>
  <c r="D30" i="4"/>
  <c r="G30" i="4"/>
  <c r="H30" i="4"/>
  <c r="C31" i="4"/>
  <c r="D31" i="4"/>
  <c r="G31" i="4"/>
  <c r="C32" i="4"/>
  <c r="D32" i="4"/>
  <c r="E32" i="4"/>
  <c r="F32" i="4"/>
  <c r="G32" i="4"/>
  <c r="D2" i="4"/>
  <c r="E2" i="4"/>
  <c r="G2" i="4"/>
  <c r="C2" i="4"/>
  <c r="AH4" i="6"/>
  <c r="AI4" i="6"/>
  <c r="AJ4" i="6"/>
  <c r="AK4" i="6"/>
  <c r="AL4" i="6"/>
  <c r="AM4" i="6"/>
  <c r="AN4" i="6"/>
  <c r="AO4" i="6"/>
  <c r="AP4" i="6"/>
  <c r="AQ4" i="6"/>
  <c r="AR4" i="6"/>
  <c r="AS4" i="6"/>
  <c r="AT4" i="6"/>
  <c r="AU4" i="6"/>
  <c r="AV4" i="6"/>
  <c r="AW4" i="6"/>
  <c r="AX4" i="6"/>
  <c r="AY4" i="6"/>
  <c r="AZ4" i="6"/>
  <c r="BA4" i="6"/>
  <c r="BB4" i="6"/>
  <c r="BC4" i="6"/>
  <c r="BE4" i="6"/>
  <c r="BF4" i="6"/>
  <c r="BG4" i="6"/>
  <c r="BH4" i="6"/>
  <c r="AH5" i="6"/>
  <c r="AI5" i="6"/>
  <c r="AJ5" i="6"/>
  <c r="AK5" i="6"/>
  <c r="AL5" i="6"/>
  <c r="AM5" i="6"/>
  <c r="AN5" i="6"/>
  <c r="AO5" i="6"/>
  <c r="AP5" i="6"/>
  <c r="AQ5" i="6"/>
  <c r="AR5" i="6"/>
  <c r="AS5" i="6"/>
  <c r="AT5" i="6"/>
  <c r="AU5" i="6"/>
  <c r="AV5" i="6"/>
  <c r="AW5" i="6"/>
  <c r="AX5" i="6"/>
  <c r="AY5" i="6"/>
  <c r="AZ5" i="6"/>
  <c r="BA5" i="6"/>
  <c r="BB5" i="6"/>
  <c r="BC5" i="6"/>
  <c r="BE5" i="6"/>
  <c r="BF5" i="6"/>
  <c r="BG5" i="6"/>
  <c r="BH5" i="6"/>
  <c r="AH6" i="6"/>
  <c r="AI6" i="6"/>
  <c r="AJ6" i="6"/>
  <c r="AK6" i="6"/>
  <c r="AL6" i="6"/>
  <c r="AM6" i="6"/>
  <c r="AN6" i="6"/>
  <c r="AO6" i="6"/>
  <c r="AP6" i="6"/>
  <c r="AQ6" i="6"/>
  <c r="AR6" i="6"/>
  <c r="AS6" i="6"/>
  <c r="AT6" i="6"/>
  <c r="O6" i="6" s="1"/>
  <c r="AU6" i="6"/>
  <c r="AV6" i="6"/>
  <c r="AW6" i="6"/>
  <c r="AX6" i="6"/>
  <c r="AY6" i="6"/>
  <c r="AZ6" i="6"/>
  <c r="BA6" i="6"/>
  <c r="BB6" i="6"/>
  <c r="BC6" i="6"/>
  <c r="BE6" i="6"/>
  <c r="BF6" i="6"/>
  <c r="BG6" i="6"/>
  <c r="BH6" i="6"/>
  <c r="AH7" i="6"/>
  <c r="AI7" i="6"/>
  <c r="AJ7" i="6"/>
  <c r="AK7" i="6"/>
  <c r="AL7" i="6"/>
  <c r="AM7" i="6"/>
  <c r="AN7" i="6"/>
  <c r="AO7" i="6"/>
  <c r="AP7" i="6"/>
  <c r="AQ7" i="6"/>
  <c r="AR7" i="6"/>
  <c r="AS7" i="6"/>
  <c r="AT7" i="6"/>
  <c r="AU7" i="6"/>
  <c r="AV7" i="6"/>
  <c r="AW7" i="6"/>
  <c r="AX7" i="6"/>
  <c r="AY7" i="6"/>
  <c r="AZ7" i="6"/>
  <c r="BA7" i="6"/>
  <c r="BB7" i="6"/>
  <c r="BC7" i="6"/>
  <c r="BE7" i="6"/>
  <c r="BF7" i="6"/>
  <c r="BG7" i="6"/>
  <c r="BH7" i="6"/>
  <c r="AH8" i="6"/>
  <c r="AI8" i="6"/>
  <c r="AJ8" i="6"/>
  <c r="AK8" i="6"/>
  <c r="AL8" i="6"/>
  <c r="AM8" i="6"/>
  <c r="AN8" i="6"/>
  <c r="AO8" i="6"/>
  <c r="AP8" i="6"/>
  <c r="AQ8" i="6"/>
  <c r="AR8" i="6"/>
  <c r="AS8" i="6"/>
  <c r="AT8" i="6"/>
  <c r="AU8" i="6"/>
  <c r="AV8" i="6"/>
  <c r="AW8" i="6"/>
  <c r="AX8" i="6"/>
  <c r="AY8" i="6"/>
  <c r="AZ8" i="6"/>
  <c r="BA8" i="6"/>
  <c r="BB8" i="6"/>
  <c r="BC8" i="6"/>
  <c r="BE8" i="6"/>
  <c r="BF8" i="6"/>
  <c r="BG8" i="6"/>
  <c r="BH8" i="6"/>
  <c r="AH9" i="6"/>
  <c r="AI9" i="6"/>
  <c r="AJ9" i="6"/>
  <c r="AK9" i="6"/>
  <c r="AL9" i="6"/>
  <c r="AM9" i="6"/>
  <c r="AN9" i="6"/>
  <c r="AO9" i="6"/>
  <c r="AP9" i="6"/>
  <c r="AQ9" i="6"/>
  <c r="AR9" i="6"/>
  <c r="AS9" i="6"/>
  <c r="AT9" i="6"/>
  <c r="AU9" i="6"/>
  <c r="AV9" i="6"/>
  <c r="AW9" i="6"/>
  <c r="AX9" i="6"/>
  <c r="AY9" i="6"/>
  <c r="AZ9" i="6"/>
  <c r="BA9" i="6"/>
  <c r="BB9" i="6"/>
  <c r="BC9" i="6"/>
  <c r="BE9" i="6"/>
  <c r="BF9" i="6"/>
  <c r="BG9" i="6"/>
  <c r="BH9" i="6"/>
  <c r="AH10" i="6"/>
  <c r="AI10" i="6"/>
  <c r="AJ10" i="6"/>
  <c r="AK10" i="6"/>
  <c r="AL10" i="6"/>
  <c r="AM10" i="6"/>
  <c r="AN10" i="6"/>
  <c r="AO10" i="6"/>
  <c r="AP10" i="6"/>
  <c r="AQ10" i="6"/>
  <c r="AR10" i="6"/>
  <c r="AS10" i="6"/>
  <c r="AT10" i="6"/>
  <c r="O10" i="6" s="1"/>
  <c r="AU10" i="6"/>
  <c r="AV10" i="6"/>
  <c r="AW10" i="6"/>
  <c r="AX10" i="6"/>
  <c r="AY10" i="6"/>
  <c r="AZ10" i="6"/>
  <c r="BA10" i="6"/>
  <c r="BB10" i="6"/>
  <c r="BC10" i="6"/>
  <c r="BE10" i="6"/>
  <c r="BF10" i="6"/>
  <c r="BG10" i="6"/>
  <c r="BH10" i="6"/>
  <c r="AH11" i="6"/>
  <c r="AI11" i="6"/>
  <c r="AJ11" i="6"/>
  <c r="AK11" i="6"/>
  <c r="AL11" i="6"/>
  <c r="AM11" i="6"/>
  <c r="AN11" i="6"/>
  <c r="AO11" i="6"/>
  <c r="AP11" i="6"/>
  <c r="AQ11" i="6"/>
  <c r="AR11" i="6"/>
  <c r="AS11" i="6"/>
  <c r="AT11" i="6"/>
  <c r="AU11" i="6"/>
  <c r="AV11" i="6"/>
  <c r="AW11" i="6"/>
  <c r="AX11" i="6"/>
  <c r="AY11" i="6"/>
  <c r="AZ11" i="6"/>
  <c r="BA11" i="6"/>
  <c r="BB11" i="6"/>
  <c r="BC11" i="6"/>
  <c r="BE11" i="6"/>
  <c r="BF11" i="6"/>
  <c r="BG11" i="6"/>
  <c r="BH11" i="6"/>
  <c r="AH12" i="6"/>
  <c r="AI12" i="6"/>
  <c r="AJ12" i="6"/>
  <c r="AK12" i="6"/>
  <c r="AL12" i="6"/>
  <c r="AM12" i="6"/>
  <c r="AN12" i="6"/>
  <c r="AO12" i="6"/>
  <c r="AP12" i="6"/>
  <c r="AQ12" i="6"/>
  <c r="AR12" i="6"/>
  <c r="AS12" i="6"/>
  <c r="AT12" i="6"/>
  <c r="AU12" i="6"/>
  <c r="AV12" i="6"/>
  <c r="AW12" i="6"/>
  <c r="AX12" i="6"/>
  <c r="AY12" i="6"/>
  <c r="AZ12" i="6"/>
  <c r="BA12" i="6"/>
  <c r="BB12" i="6"/>
  <c r="BC12" i="6"/>
  <c r="BE12" i="6"/>
  <c r="BF12" i="6"/>
  <c r="BG12" i="6"/>
  <c r="BH12" i="6"/>
  <c r="AH13" i="6"/>
  <c r="AI13" i="6"/>
  <c r="AJ13" i="6"/>
  <c r="AK13" i="6"/>
  <c r="AL13" i="6"/>
  <c r="AM13" i="6"/>
  <c r="AN13" i="6"/>
  <c r="AO13" i="6"/>
  <c r="AP13" i="6"/>
  <c r="AQ13" i="6"/>
  <c r="AR13" i="6"/>
  <c r="AS13" i="6"/>
  <c r="AT13" i="6"/>
  <c r="AU13" i="6"/>
  <c r="AV13" i="6"/>
  <c r="AW13" i="6"/>
  <c r="AX13" i="6"/>
  <c r="AY13" i="6"/>
  <c r="AZ13" i="6"/>
  <c r="BA13" i="6"/>
  <c r="BB13" i="6"/>
  <c r="BC13" i="6"/>
  <c r="BE13" i="6"/>
  <c r="BF13" i="6"/>
  <c r="BG13" i="6"/>
  <c r="BH13" i="6"/>
  <c r="AH14" i="6"/>
  <c r="AI14" i="6"/>
  <c r="AJ14" i="6"/>
  <c r="AK14" i="6"/>
  <c r="AL14" i="6"/>
  <c r="AM14" i="6"/>
  <c r="AN14" i="6"/>
  <c r="AO14" i="6"/>
  <c r="AP14" i="6"/>
  <c r="AQ14" i="6"/>
  <c r="AR14" i="6"/>
  <c r="AS14" i="6"/>
  <c r="AT14" i="6"/>
  <c r="O14" i="6" s="1"/>
  <c r="AU14" i="6"/>
  <c r="AV14" i="6"/>
  <c r="AW14" i="6"/>
  <c r="AX14" i="6"/>
  <c r="AY14" i="6"/>
  <c r="AZ14" i="6"/>
  <c r="BA14" i="6"/>
  <c r="BB14" i="6"/>
  <c r="BC14" i="6"/>
  <c r="BE14" i="6"/>
  <c r="BF14" i="6"/>
  <c r="BG14" i="6"/>
  <c r="BH14" i="6"/>
  <c r="AH15" i="6"/>
  <c r="AI15" i="6"/>
  <c r="AJ15" i="6"/>
  <c r="AK15" i="6"/>
  <c r="AL15" i="6"/>
  <c r="AM15" i="6"/>
  <c r="AN15" i="6"/>
  <c r="AO15" i="6"/>
  <c r="AP15" i="6"/>
  <c r="AQ15" i="6"/>
  <c r="AR15" i="6"/>
  <c r="AS15" i="6"/>
  <c r="AT15" i="6"/>
  <c r="AU15" i="6"/>
  <c r="AV15" i="6"/>
  <c r="AW15" i="6"/>
  <c r="AX15" i="6"/>
  <c r="AY15" i="6"/>
  <c r="AZ15" i="6"/>
  <c r="BA15" i="6"/>
  <c r="BB15" i="6"/>
  <c r="BC15" i="6"/>
  <c r="BE15" i="6"/>
  <c r="BF15" i="6"/>
  <c r="BG15" i="6"/>
  <c r="BH15" i="6"/>
  <c r="AH16" i="6"/>
  <c r="AI16" i="6"/>
  <c r="AJ16" i="6"/>
  <c r="AK16" i="6"/>
  <c r="AL16" i="6"/>
  <c r="AM16" i="6"/>
  <c r="AN16" i="6"/>
  <c r="AO16" i="6"/>
  <c r="AP16" i="6"/>
  <c r="AQ16" i="6"/>
  <c r="AR16" i="6"/>
  <c r="AS16" i="6"/>
  <c r="AT16" i="6"/>
  <c r="AU16" i="6"/>
  <c r="AV16" i="6"/>
  <c r="AW16" i="6"/>
  <c r="AX16" i="6"/>
  <c r="AY16" i="6"/>
  <c r="AZ16" i="6"/>
  <c r="BA16" i="6"/>
  <c r="BB16" i="6"/>
  <c r="BC16" i="6"/>
  <c r="BE16" i="6"/>
  <c r="BF16" i="6"/>
  <c r="BG16" i="6"/>
  <c r="BH16" i="6"/>
  <c r="AH17" i="6"/>
  <c r="AI17" i="6"/>
  <c r="AJ17" i="6"/>
  <c r="AK17" i="6"/>
  <c r="AL17" i="6"/>
  <c r="AM17" i="6"/>
  <c r="AN17" i="6"/>
  <c r="AO17" i="6"/>
  <c r="AP17" i="6"/>
  <c r="AQ17" i="6"/>
  <c r="AR17" i="6"/>
  <c r="AS17" i="6"/>
  <c r="AT17" i="6"/>
  <c r="AU17" i="6"/>
  <c r="AV17" i="6"/>
  <c r="AW17" i="6"/>
  <c r="AX17" i="6"/>
  <c r="AY17" i="6"/>
  <c r="AZ17" i="6"/>
  <c r="BA17" i="6"/>
  <c r="BB17" i="6"/>
  <c r="BC17" i="6"/>
  <c r="BE17" i="6"/>
  <c r="BF17" i="6"/>
  <c r="BG17" i="6"/>
  <c r="BH17" i="6"/>
  <c r="AH18" i="6"/>
  <c r="AI18" i="6"/>
  <c r="AJ18" i="6"/>
  <c r="AK18" i="6"/>
  <c r="AL18" i="6"/>
  <c r="AM18" i="6"/>
  <c r="AN18" i="6"/>
  <c r="AO18" i="6"/>
  <c r="AP18" i="6"/>
  <c r="AQ18" i="6"/>
  <c r="AR18" i="6"/>
  <c r="AS18" i="6"/>
  <c r="AT18" i="6"/>
  <c r="O18" i="6" s="1"/>
  <c r="AU18" i="6"/>
  <c r="AV18" i="6"/>
  <c r="AW18" i="6"/>
  <c r="AX18" i="6"/>
  <c r="AY18" i="6"/>
  <c r="AZ18" i="6"/>
  <c r="BA18" i="6"/>
  <c r="BB18" i="6"/>
  <c r="BC18" i="6"/>
  <c r="BE18" i="6"/>
  <c r="BF18" i="6"/>
  <c r="BG18" i="6"/>
  <c r="BH18" i="6"/>
  <c r="AH19" i="6"/>
  <c r="AI19" i="6"/>
  <c r="AJ19" i="6"/>
  <c r="AK19" i="6"/>
  <c r="AL19" i="6"/>
  <c r="AM19" i="6"/>
  <c r="AN19" i="6"/>
  <c r="AO19" i="6"/>
  <c r="AP19" i="6"/>
  <c r="AQ19" i="6"/>
  <c r="AR19" i="6"/>
  <c r="AS19" i="6"/>
  <c r="AT19" i="6"/>
  <c r="AU19" i="6"/>
  <c r="AV19" i="6"/>
  <c r="AW19" i="6"/>
  <c r="AX19" i="6"/>
  <c r="AY19" i="6"/>
  <c r="AZ19" i="6"/>
  <c r="BA19" i="6"/>
  <c r="BB19" i="6"/>
  <c r="BC19" i="6"/>
  <c r="BE19" i="6"/>
  <c r="BF19" i="6"/>
  <c r="BG19" i="6"/>
  <c r="BH19" i="6"/>
  <c r="AH20" i="6"/>
  <c r="AI20" i="6"/>
  <c r="AJ20" i="6"/>
  <c r="AK20" i="6"/>
  <c r="AL20" i="6"/>
  <c r="AM20" i="6"/>
  <c r="AN20" i="6"/>
  <c r="AO20" i="6"/>
  <c r="AP20" i="6"/>
  <c r="AQ20" i="6"/>
  <c r="AR20" i="6"/>
  <c r="AS20" i="6"/>
  <c r="AT20" i="6"/>
  <c r="AU20" i="6"/>
  <c r="AV20" i="6"/>
  <c r="AW20" i="6"/>
  <c r="AX20" i="6"/>
  <c r="AY20" i="6"/>
  <c r="AZ20" i="6"/>
  <c r="BA20" i="6"/>
  <c r="BB20" i="6"/>
  <c r="BC20" i="6"/>
  <c r="BE20" i="6"/>
  <c r="BF20" i="6"/>
  <c r="BG20" i="6"/>
  <c r="BH20" i="6"/>
  <c r="AH21" i="6"/>
  <c r="AI21" i="6"/>
  <c r="AJ21" i="6"/>
  <c r="AK21" i="6"/>
  <c r="AL21" i="6"/>
  <c r="AM21" i="6"/>
  <c r="AN21" i="6"/>
  <c r="AO21" i="6"/>
  <c r="AP21" i="6"/>
  <c r="AQ21" i="6"/>
  <c r="AR21" i="6"/>
  <c r="AS21" i="6"/>
  <c r="AT21" i="6"/>
  <c r="AU21" i="6"/>
  <c r="AV21" i="6"/>
  <c r="AW21" i="6"/>
  <c r="AX21" i="6"/>
  <c r="AY21" i="6"/>
  <c r="AZ21" i="6"/>
  <c r="BA21" i="6"/>
  <c r="BB21" i="6"/>
  <c r="BC21" i="6"/>
  <c r="BE21" i="6"/>
  <c r="BF21" i="6"/>
  <c r="BG21" i="6"/>
  <c r="BH21" i="6"/>
  <c r="AH22" i="6"/>
  <c r="AI22" i="6"/>
  <c r="AJ22" i="6"/>
  <c r="AK22" i="6"/>
  <c r="AL22" i="6"/>
  <c r="AM22" i="6"/>
  <c r="AN22" i="6"/>
  <c r="AO22" i="6"/>
  <c r="AP22" i="6"/>
  <c r="AQ22" i="6"/>
  <c r="AR22" i="6"/>
  <c r="AS22" i="6"/>
  <c r="AT22" i="6"/>
  <c r="O22" i="6" s="1"/>
  <c r="AU22" i="6"/>
  <c r="AV22" i="6"/>
  <c r="AW22" i="6"/>
  <c r="AX22" i="6"/>
  <c r="AY22" i="6"/>
  <c r="AZ22" i="6"/>
  <c r="BA22" i="6"/>
  <c r="BB22" i="6"/>
  <c r="BC22" i="6"/>
  <c r="BE22" i="6"/>
  <c r="BF22" i="6"/>
  <c r="BG22" i="6"/>
  <c r="BH22" i="6"/>
  <c r="AH23" i="6"/>
  <c r="AI23" i="6"/>
  <c r="AJ23" i="6"/>
  <c r="AK23" i="6"/>
  <c r="AL23" i="6"/>
  <c r="AM23" i="6"/>
  <c r="AN23" i="6"/>
  <c r="AO23" i="6"/>
  <c r="AP23" i="6"/>
  <c r="AQ23" i="6"/>
  <c r="AR23" i="6"/>
  <c r="AS23" i="6"/>
  <c r="AT23" i="6"/>
  <c r="AU23" i="6"/>
  <c r="AV23" i="6"/>
  <c r="AW23" i="6"/>
  <c r="AX23" i="6"/>
  <c r="AY23" i="6"/>
  <c r="AZ23" i="6"/>
  <c r="BA23" i="6"/>
  <c r="BB23" i="6"/>
  <c r="BC23" i="6"/>
  <c r="BE23" i="6"/>
  <c r="BF23" i="6"/>
  <c r="BG23" i="6"/>
  <c r="BH23" i="6"/>
  <c r="AL24" i="6"/>
  <c r="AM24" i="6"/>
  <c r="AN24" i="6"/>
  <c r="AO24" i="6"/>
  <c r="AP24" i="6"/>
  <c r="AQ24" i="6"/>
  <c r="AR24" i="6"/>
  <c r="AS24" i="6"/>
  <c r="AT24" i="6"/>
  <c r="AU24" i="6"/>
  <c r="AV24" i="6"/>
  <c r="AW24" i="6"/>
  <c r="AX24" i="6"/>
  <c r="AY24" i="6"/>
  <c r="AZ24" i="6"/>
  <c r="BA24" i="6"/>
  <c r="BB24" i="6"/>
  <c r="BC24" i="6"/>
  <c r="BE24" i="6"/>
  <c r="BF24" i="6"/>
  <c r="BG24" i="6"/>
  <c r="BH24" i="6"/>
  <c r="AH25" i="6"/>
  <c r="AI25" i="6"/>
  <c r="AJ25" i="6"/>
  <c r="AK25" i="6"/>
  <c r="AL25" i="6"/>
  <c r="AM25" i="6"/>
  <c r="AN25" i="6"/>
  <c r="AO25" i="6"/>
  <c r="AP25" i="6"/>
  <c r="AQ25" i="6"/>
  <c r="AR25" i="6"/>
  <c r="AS25" i="6"/>
  <c r="AT25" i="6"/>
  <c r="AU25" i="6"/>
  <c r="AV25" i="6"/>
  <c r="AW25" i="6"/>
  <c r="AX25" i="6"/>
  <c r="AY25" i="6"/>
  <c r="AZ25" i="6"/>
  <c r="BA25" i="6"/>
  <c r="BB25" i="6"/>
  <c r="BC25" i="6"/>
  <c r="BE25" i="6"/>
  <c r="BF25" i="6"/>
  <c r="BG25" i="6"/>
  <c r="BH25" i="6"/>
  <c r="AH26" i="6"/>
  <c r="AI26" i="6"/>
  <c r="AJ26" i="6"/>
  <c r="AK26" i="6"/>
  <c r="AL26" i="6"/>
  <c r="AM26" i="6"/>
  <c r="AN26" i="6"/>
  <c r="AO26" i="6"/>
  <c r="AP26" i="6"/>
  <c r="AQ26" i="6"/>
  <c r="AR26" i="6"/>
  <c r="AS26" i="6"/>
  <c r="AT26" i="6"/>
  <c r="O26" i="6" s="1"/>
  <c r="AU26" i="6"/>
  <c r="AV26" i="6"/>
  <c r="AW26" i="6"/>
  <c r="AX26" i="6"/>
  <c r="AY26" i="6"/>
  <c r="AZ26" i="6"/>
  <c r="BA26" i="6"/>
  <c r="BB26" i="6"/>
  <c r="BC26" i="6"/>
  <c r="BE26" i="6"/>
  <c r="BF26" i="6"/>
  <c r="BG26" i="6"/>
  <c r="BH26" i="6"/>
  <c r="AH27" i="6"/>
  <c r="AI27" i="6"/>
  <c r="AJ27" i="6"/>
  <c r="AK27" i="6"/>
  <c r="AL27" i="6"/>
  <c r="AM27" i="6"/>
  <c r="AN27" i="6"/>
  <c r="AO27" i="6"/>
  <c r="AP27" i="6"/>
  <c r="AQ27" i="6"/>
  <c r="AR27" i="6"/>
  <c r="AS27" i="6"/>
  <c r="AT27" i="6"/>
  <c r="AU27" i="6"/>
  <c r="AV27" i="6"/>
  <c r="AW27" i="6"/>
  <c r="AX27" i="6"/>
  <c r="AY27" i="6"/>
  <c r="AZ27" i="6"/>
  <c r="BA27" i="6"/>
  <c r="BB27" i="6"/>
  <c r="BC27" i="6"/>
  <c r="BE27" i="6"/>
  <c r="BF27" i="6"/>
  <c r="BG27" i="6"/>
  <c r="BH27" i="6"/>
  <c r="AH28" i="6"/>
  <c r="AI28" i="6"/>
  <c r="AJ28" i="6"/>
  <c r="AK28" i="6"/>
  <c r="AL28" i="6"/>
  <c r="AM28" i="6"/>
  <c r="AN28" i="6"/>
  <c r="AO28" i="6"/>
  <c r="AP28" i="6"/>
  <c r="AQ28" i="6"/>
  <c r="AR28" i="6"/>
  <c r="AS28" i="6"/>
  <c r="AT28" i="6"/>
  <c r="AU28" i="6"/>
  <c r="AV28" i="6"/>
  <c r="AW28" i="6"/>
  <c r="AX28" i="6"/>
  <c r="AY28" i="6"/>
  <c r="AZ28" i="6"/>
  <c r="BA28" i="6"/>
  <c r="BB28" i="6"/>
  <c r="BC28" i="6"/>
  <c r="BE28" i="6"/>
  <c r="BF28" i="6"/>
  <c r="BG28" i="6"/>
  <c r="BH28" i="6"/>
  <c r="AH29" i="6"/>
  <c r="AI29" i="6"/>
  <c r="AJ29" i="6"/>
  <c r="AK29" i="6"/>
  <c r="AL29" i="6"/>
  <c r="AM29" i="6"/>
  <c r="AN29" i="6"/>
  <c r="AO29" i="6"/>
  <c r="AP29" i="6"/>
  <c r="AQ29" i="6"/>
  <c r="AR29" i="6"/>
  <c r="AS29" i="6"/>
  <c r="AT29" i="6"/>
  <c r="O29" i="6" s="1"/>
  <c r="AU29" i="6"/>
  <c r="AV29" i="6"/>
  <c r="AW29" i="6"/>
  <c r="AX29" i="6"/>
  <c r="AY29" i="6"/>
  <c r="AZ29" i="6"/>
  <c r="BA29" i="6"/>
  <c r="BB29" i="6"/>
  <c r="BC29" i="6"/>
  <c r="BE29" i="6"/>
  <c r="BF29" i="6"/>
  <c r="BG29" i="6"/>
  <c r="BH29" i="6"/>
  <c r="AH30" i="6"/>
  <c r="AI30" i="6"/>
  <c r="AJ30" i="6"/>
  <c r="AK30" i="6"/>
  <c r="AL30" i="6"/>
  <c r="AM30" i="6"/>
  <c r="AN30" i="6"/>
  <c r="AO30" i="6"/>
  <c r="AP30" i="6"/>
  <c r="AQ30" i="6"/>
  <c r="AR30" i="6"/>
  <c r="AS30" i="6"/>
  <c r="AT30" i="6"/>
  <c r="O30" i="6" s="1"/>
  <c r="AU30" i="6"/>
  <c r="AV30" i="6"/>
  <c r="AW30" i="6"/>
  <c r="AX30" i="6"/>
  <c r="AY30" i="6"/>
  <c r="AZ30" i="6"/>
  <c r="BA30" i="6"/>
  <c r="BB30" i="6"/>
  <c r="BC30" i="6"/>
  <c r="BE30" i="6"/>
  <c r="BF30" i="6"/>
  <c r="BG30" i="6"/>
  <c r="BH30" i="6"/>
  <c r="AH31" i="6"/>
  <c r="AI31" i="6"/>
  <c r="AJ31" i="6"/>
  <c r="AK31" i="6"/>
  <c r="AL31" i="6"/>
  <c r="AM31" i="6"/>
  <c r="AN31" i="6"/>
  <c r="AO31" i="6"/>
  <c r="AP31" i="6"/>
  <c r="AQ31" i="6"/>
  <c r="AR31" i="6"/>
  <c r="AS31" i="6"/>
  <c r="AT31" i="6"/>
  <c r="AU31" i="6"/>
  <c r="AV31" i="6"/>
  <c r="AW31" i="6"/>
  <c r="AX31" i="6"/>
  <c r="AY31" i="6"/>
  <c r="AZ31" i="6"/>
  <c r="BA31" i="6"/>
  <c r="BB31" i="6"/>
  <c r="BC31" i="6"/>
  <c r="BE31" i="6"/>
  <c r="BF31" i="6"/>
  <c r="BG31" i="6"/>
  <c r="BH31" i="6"/>
  <c r="AH32" i="6"/>
  <c r="AI32" i="6"/>
  <c r="AJ32" i="6"/>
  <c r="AK32" i="6"/>
  <c r="AL32" i="6"/>
  <c r="AM32" i="6"/>
  <c r="AN32" i="6"/>
  <c r="AO32" i="6"/>
  <c r="AP32" i="6"/>
  <c r="AQ32" i="6"/>
  <c r="AR32" i="6"/>
  <c r="AS32" i="6"/>
  <c r="AT32" i="6"/>
  <c r="AU32" i="6"/>
  <c r="AV32" i="6"/>
  <c r="AW32" i="6"/>
  <c r="AX32" i="6"/>
  <c r="AY32" i="6"/>
  <c r="AZ32" i="6"/>
  <c r="BA32" i="6"/>
  <c r="BB32" i="6"/>
  <c r="BC32" i="6"/>
  <c r="BE32" i="6"/>
  <c r="BF32" i="6"/>
  <c r="BG32" i="6"/>
  <c r="BH32" i="6"/>
  <c r="AH33" i="6"/>
  <c r="AI33" i="6"/>
  <c r="AJ33" i="6"/>
  <c r="AK33" i="6"/>
  <c r="AL33" i="6"/>
  <c r="AM33" i="6"/>
  <c r="AN33" i="6"/>
  <c r="AO33" i="6"/>
  <c r="AP33" i="6"/>
  <c r="AQ33" i="6"/>
  <c r="AR33" i="6"/>
  <c r="AS33" i="6"/>
  <c r="AT33" i="6"/>
  <c r="O33" i="6" s="1"/>
  <c r="AU33" i="6"/>
  <c r="AV33" i="6"/>
  <c r="AW33" i="6"/>
  <c r="AX33" i="6"/>
  <c r="AY33" i="6"/>
  <c r="AZ33" i="6"/>
  <c r="BA33" i="6"/>
  <c r="BB33" i="6"/>
  <c r="BC33" i="6"/>
  <c r="BE33" i="6"/>
  <c r="BF33" i="6"/>
  <c r="BG33" i="6"/>
  <c r="BH33" i="6"/>
  <c r="AU3" i="6"/>
  <c r="AV3" i="6"/>
  <c r="AW3" i="6"/>
  <c r="AX3" i="6"/>
  <c r="AY3" i="6"/>
  <c r="AZ3" i="6"/>
  <c r="BA3" i="6"/>
  <c r="BB3" i="6"/>
  <c r="BC3" i="6"/>
  <c r="AH3" i="6"/>
  <c r="AI3" i="6"/>
  <c r="AJ3" i="6"/>
  <c r="AK3" i="6"/>
  <c r="AL3" i="6"/>
  <c r="AM3" i="6"/>
  <c r="AN3" i="6"/>
  <c r="AO3" i="6"/>
  <c r="AP3" i="6"/>
  <c r="AQ3" i="6"/>
  <c r="AR3" i="6"/>
  <c r="AS3" i="6"/>
  <c r="AT3" i="6"/>
  <c r="AQ34" i="6" l="1"/>
  <c r="AY34" i="6"/>
  <c r="AU34" i="6"/>
  <c r="BM9" i="6"/>
  <c r="BC34" i="6"/>
  <c r="BM20" i="6"/>
  <c r="BO29" i="6"/>
  <c r="BP29" i="6" s="1"/>
  <c r="BQ29" i="6" s="1"/>
  <c r="BR29" i="6" s="1"/>
  <c r="BS29" i="6" s="1"/>
  <c r="BE34" i="6"/>
  <c r="AZ34" i="6"/>
  <c r="AV34" i="6"/>
  <c r="BH34" i="6"/>
  <c r="O31" i="6"/>
  <c r="O27" i="6"/>
  <c r="O23" i="6"/>
  <c r="O19" i="6"/>
  <c r="O15" i="6"/>
  <c r="O11" i="6"/>
  <c r="BG34" i="6"/>
  <c r="BB34" i="6"/>
  <c r="AX34" i="6"/>
  <c r="AT34" i="6"/>
  <c r="BA34" i="6"/>
  <c r="AW34" i="6"/>
  <c r="BD34" i="6"/>
  <c r="O32" i="6"/>
  <c r="O28" i="6"/>
  <c r="O24" i="6"/>
  <c r="O20" i="6"/>
  <c r="O12" i="6"/>
  <c r="O8" i="6"/>
  <c r="O4" i="6"/>
  <c r="O3" i="6"/>
  <c r="O16" i="6"/>
  <c r="BO6" i="6"/>
  <c r="BP6" i="6" s="1"/>
  <c r="BQ6" i="6" s="1"/>
  <c r="BR6" i="6" s="1"/>
  <c r="BS6" i="6" s="1"/>
  <c r="BO13" i="6"/>
  <c r="BP13" i="6" s="1"/>
  <c r="BQ13" i="6" s="1"/>
  <c r="BR13" i="6" s="1"/>
  <c r="BS13" i="6" s="1"/>
  <c r="BM21" i="6"/>
  <c r="BM5" i="6"/>
  <c r="BO17" i="6"/>
  <c r="BP17" i="6" s="1"/>
  <c r="BQ17" i="6" s="1"/>
  <c r="BR17" i="6" s="1"/>
  <c r="BS17" i="6" s="1"/>
  <c r="BO3" i="6"/>
  <c r="BP3" i="6" s="1"/>
  <c r="BQ3" i="6" s="1"/>
  <c r="BR3" i="6" s="1"/>
  <c r="BS3" i="6" s="1"/>
  <c r="BY34" i="6"/>
  <c r="BO30" i="6"/>
  <c r="BP30" i="6" s="1"/>
  <c r="BQ30" i="6" s="1"/>
  <c r="BR30" i="6" s="1"/>
  <c r="BS30" i="6" s="1"/>
  <c r="BO26" i="6"/>
  <c r="BP26" i="6" s="1"/>
  <c r="BQ26" i="6" s="1"/>
  <c r="BR26" i="6" s="1"/>
  <c r="BS26" i="6" s="1"/>
  <c r="O7" i="6"/>
  <c r="BO14" i="6"/>
  <c r="BP14" i="6" s="1"/>
  <c r="BQ14" i="6" s="1"/>
  <c r="BR14" i="6" s="1"/>
  <c r="BS14" i="6" s="1"/>
  <c r="BO22" i="6"/>
  <c r="BP22" i="6" s="1"/>
  <c r="BQ22" i="6" s="1"/>
  <c r="BR22" i="6" s="1"/>
  <c r="BS22" i="6" s="1"/>
  <c r="BO28" i="6"/>
  <c r="BP28" i="6" s="1"/>
  <c r="BQ28" i="6" s="1"/>
  <c r="BR28" i="6" s="1"/>
  <c r="BS28" i="6" s="1"/>
  <c r="BO31" i="6"/>
  <c r="BP31" i="6" s="1"/>
  <c r="BQ31" i="6" s="1"/>
  <c r="BR31" i="6" s="1"/>
  <c r="BS31" i="6" s="1"/>
  <c r="BO32" i="6"/>
  <c r="BP32" i="6" s="1"/>
  <c r="BQ32" i="6" s="1"/>
  <c r="BR32" i="6" s="1"/>
  <c r="BS32" i="6" s="1"/>
  <c r="BM27" i="6"/>
  <c r="BM18" i="6"/>
  <c r="BM10" i="6"/>
  <c r="BO15" i="6"/>
  <c r="BP15" i="6" s="1"/>
  <c r="BQ15" i="6" s="1"/>
  <c r="BR15" i="6" s="1"/>
  <c r="BS15" i="6" s="1"/>
  <c r="BO23" i="6"/>
  <c r="BP23" i="6" s="1"/>
  <c r="BQ23" i="6" s="1"/>
  <c r="BR23" i="6" s="1"/>
  <c r="BS23" i="6" s="1"/>
  <c r="BO4" i="6"/>
  <c r="BP4" i="6" s="1"/>
  <c r="BQ4" i="6" s="1"/>
  <c r="BR4" i="6" s="1"/>
  <c r="BS4" i="6" s="1"/>
  <c r="BO7" i="6"/>
  <c r="BP7" i="6" s="1"/>
  <c r="BQ7" i="6" s="1"/>
  <c r="BR7" i="6" s="1"/>
  <c r="BS7" i="6" s="1"/>
  <c r="BM33" i="6"/>
  <c r="BM25" i="6"/>
  <c r="BM16" i="6"/>
  <c r="BM8" i="6"/>
  <c r="BO11" i="6"/>
  <c r="BP11" i="6" s="1"/>
  <c r="BQ11" i="6" s="1"/>
  <c r="BR11" i="6" s="1"/>
  <c r="BS11" i="6" s="1"/>
  <c r="BO19" i="6"/>
  <c r="BP19" i="6" s="1"/>
  <c r="BQ19" i="6" s="1"/>
  <c r="BR19" i="6" s="1"/>
  <c r="BS19" i="6" s="1"/>
  <c r="O25" i="6"/>
  <c r="O21" i="6"/>
  <c r="O17" i="6"/>
  <c r="O13" i="6"/>
  <c r="O9" i="6"/>
  <c r="O5" i="6"/>
  <c r="O34" i="6" l="1"/>
  <c r="BZ24" i="6"/>
  <c r="P24" i="6" s="1"/>
  <c r="BZ9" i="6"/>
  <c r="P9" i="6" s="1"/>
  <c r="BX16" i="6"/>
  <c r="N16" i="6" s="1"/>
  <c r="BZ20" i="6"/>
  <c r="P20" i="6" s="1"/>
  <c r="BZ22" i="6"/>
  <c r="P22" i="6" s="1"/>
  <c r="BZ26" i="6"/>
  <c r="P26" i="6" s="1"/>
  <c r="BX29" i="6"/>
  <c r="N29" i="6" s="1"/>
  <c r="BZ32" i="6"/>
  <c r="P32" i="6" s="1"/>
  <c r="BZ3" i="6"/>
  <c r="D30" i="5"/>
  <c r="D28" i="5"/>
  <c r="D27" i="5"/>
  <c r="AD27" i="4" s="1"/>
  <c r="D25" i="5"/>
  <c r="D23" i="5"/>
  <c r="AD23" i="4" s="1"/>
  <c r="D22" i="5"/>
  <c r="D21" i="5"/>
  <c r="D19" i="5"/>
  <c r="D17" i="5"/>
  <c r="D15" i="5"/>
  <c r="D13" i="5"/>
  <c r="D11" i="5"/>
  <c r="D10" i="5"/>
  <c r="D9" i="5"/>
  <c r="D8" i="5"/>
  <c r="D5" i="5"/>
  <c r="D3" i="5"/>
  <c r="Y9" i="4" l="1"/>
  <c r="AD9" i="4"/>
  <c r="Y10" i="4"/>
  <c r="AD10" i="4"/>
  <c r="Y13" i="4"/>
  <c r="AD13" i="4"/>
  <c r="Y30" i="4"/>
  <c r="AD30" i="4"/>
  <c r="Y11" i="4"/>
  <c r="AD11" i="4"/>
  <c r="Y19" i="4"/>
  <c r="AD19" i="4"/>
  <c r="Y22" i="4"/>
  <c r="AD22" i="4"/>
  <c r="Y25" i="4"/>
  <c r="AD25" i="4"/>
  <c r="Y15" i="4"/>
  <c r="AD15" i="4"/>
  <c r="Y28" i="4"/>
  <c r="AD28" i="4"/>
  <c r="Y3" i="4"/>
  <c r="AD3" i="4"/>
  <c r="Y17" i="4"/>
  <c r="AD17" i="4"/>
  <c r="Y5" i="4"/>
  <c r="AD5" i="4"/>
  <c r="Y8" i="4"/>
  <c r="AD8" i="4"/>
  <c r="Y21" i="4"/>
  <c r="AD21" i="4"/>
  <c r="AD36" i="4" s="1"/>
  <c r="Y27" i="4"/>
  <c r="C27" i="5"/>
  <c r="Y23" i="4"/>
  <c r="C23" i="5"/>
  <c r="P3" i="6"/>
  <c r="BX32" i="6"/>
  <c r="N32" i="6" s="1"/>
  <c r="BZ28" i="6"/>
  <c r="P28" i="6" s="1"/>
  <c r="CA3" i="6"/>
  <c r="CA26" i="6"/>
  <c r="Q26" i="6" s="1"/>
  <c r="CA22" i="6"/>
  <c r="Q22" i="6" s="1"/>
  <c r="CA9" i="6"/>
  <c r="Q9" i="6" s="1"/>
  <c r="CA32" i="6"/>
  <c r="Q32" i="6" s="1"/>
  <c r="BX25" i="6"/>
  <c r="N25" i="6" s="1"/>
  <c r="BX17" i="6"/>
  <c r="N17" i="6" s="1"/>
  <c r="BX5" i="6"/>
  <c r="N5" i="6" s="1"/>
  <c r="CA24" i="6"/>
  <c r="Q24" i="6" s="1"/>
  <c r="CA20" i="6"/>
  <c r="Q20" i="6" s="1"/>
  <c r="BZ16" i="6"/>
  <c r="P16" i="6" s="1"/>
  <c r="BZ12" i="6"/>
  <c r="P12" i="6" s="1"/>
  <c r="BZ8" i="6"/>
  <c r="P8" i="6" s="1"/>
  <c r="BZ4" i="6"/>
  <c r="P4" i="6" s="1"/>
  <c r="BZ17" i="6"/>
  <c r="P17" i="6" s="1"/>
  <c r="BX28" i="6"/>
  <c r="N28" i="6" s="1"/>
  <c r="BX12" i="6"/>
  <c r="N12" i="6" s="1"/>
  <c r="BW29" i="6"/>
  <c r="M29" i="6" s="1"/>
  <c r="BX9" i="6"/>
  <c r="N9" i="6" s="1"/>
  <c r="BW16" i="6"/>
  <c r="M16" i="6" s="1"/>
  <c r="BX31" i="6"/>
  <c r="N31" i="6" s="1"/>
  <c r="BX27" i="6"/>
  <c r="N27" i="6" s="1"/>
  <c r="BZ27" i="6"/>
  <c r="P27" i="6" s="1"/>
  <c r="BX23" i="6"/>
  <c r="N23" i="6" s="1"/>
  <c r="BZ23" i="6"/>
  <c r="P23" i="6" s="1"/>
  <c r="BX19" i="6"/>
  <c r="N19" i="6" s="1"/>
  <c r="BZ19" i="6"/>
  <c r="P19" i="6" s="1"/>
  <c r="BX15" i="6"/>
  <c r="N15" i="6" s="1"/>
  <c r="BZ15" i="6"/>
  <c r="P15" i="6" s="1"/>
  <c r="BX11" i="6"/>
  <c r="N11" i="6" s="1"/>
  <c r="BZ11" i="6"/>
  <c r="P11" i="6" s="1"/>
  <c r="BX7" i="6"/>
  <c r="N7" i="6" s="1"/>
  <c r="BZ7" i="6"/>
  <c r="P7" i="6" s="1"/>
  <c r="BZ31" i="6"/>
  <c r="P31" i="6" s="1"/>
  <c r="BX24" i="6"/>
  <c r="N24" i="6" s="1"/>
  <c r="BX8" i="6"/>
  <c r="N8" i="6" s="1"/>
  <c r="BX33" i="6"/>
  <c r="N33" i="6" s="1"/>
  <c r="BX21" i="6"/>
  <c r="N21" i="6" s="1"/>
  <c r="BX13" i="6"/>
  <c r="N13" i="6" s="1"/>
  <c r="BZ33" i="6"/>
  <c r="P33" i="6" s="1"/>
  <c r="BX3" i="6"/>
  <c r="BZ30" i="6"/>
  <c r="P30" i="6" s="1"/>
  <c r="BX30" i="6"/>
  <c r="N30" i="6" s="1"/>
  <c r="BX26" i="6"/>
  <c r="N26" i="6" s="1"/>
  <c r="BX22" i="6"/>
  <c r="N22" i="6" s="1"/>
  <c r="BX18" i="6"/>
  <c r="N18" i="6" s="1"/>
  <c r="BZ18" i="6"/>
  <c r="P18" i="6" s="1"/>
  <c r="BX14" i="6"/>
  <c r="N14" i="6" s="1"/>
  <c r="BZ14" i="6"/>
  <c r="P14" i="6" s="1"/>
  <c r="BX10" i="6"/>
  <c r="N10" i="6" s="1"/>
  <c r="BZ10" i="6"/>
  <c r="P10" i="6" s="1"/>
  <c r="BX6" i="6"/>
  <c r="N6" i="6" s="1"/>
  <c r="BZ6" i="6"/>
  <c r="P6" i="6" s="1"/>
  <c r="BZ29" i="6"/>
  <c r="P29" i="6" s="1"/>
  <c r="BZ25" i="6"/>
  <c r="P25" i="6" s="1"/>
  <c r="BZ21" i="6"/>
  <c r="P21" i="6" s="1"/>
  <c r="BZ13" i="6"/>
  <c r="P13" i="6" s="1"/>
  <c r="BZ5" i="6"/>
  <c r="P5" i="6" s="1"/>
  <c r="BX20" i="6"/>
  <c r="N20" i="6" s="1"/>
  <c r="BX4" i="6"/>
  <c r="N4" i="6" s="1"/>
  <c r="AD33" i="4" l="1"/>
  <c r="AD34" i="4"/>
  <c r="AD35" i="4"/>
  <c r="BW32" i="6"/>
  <c r="M32" i="6" s="1"/>
  <c r="G23" i="4"/>
  <c r="G27" i="4"/>
  <c r="BZ34" i="6"/>
  <c r="P34" i="6" s="1"/>
  <c r="CA28" i="6"/>
  <c r="Q28" i="6" s="1"/>
  <c r="N3" i="6"/>
  <c r="Q3" i="6"/>
  <c r="BW4" i="6"/>
  <c r="M4" i="6" s="1"/>
  <c r="CA21" i="6"/>
  <c r="Q21" i="6" s="1"/>
  <c r="BW6" i="6"/>
  <c r="M6" i="6" s="1"/>
  <c r="CA18" i="6"/>
  <c r="Q18" i="6" s="1"/>
  <c r="BW30" i="6"/>
  <c r="M30" i="6" s="1"/>
  <c r="CA33" i="6"/>
  <c r="Q33" i="6" s="1"/>
  <c r="BW24" i="6"/>
  <c r="M24" i="6" s="1"/>
  <c r="CA15" i="6"/>
  <c r="Q15" i="6" s="1"/>
  <c r="BW19" i="6"/>
  <c r="M19" i="6" s="1"/>
  <c r="BW31" i="6"/>
  <c r="M31" i="6" s="1"/>
  <c r="BV29" i="6"/>
  <c r="L29" i="6" s="1"/>
  <c r="BW28" i="6"/>
  <c r="M28" i="6" s="1"/>
  <c r="CA8" i="6"/>
  <c r="Q8" i="6" s="1"/>
  <c r="CA16" i="6"/>
  <c r="Q16" i="6" s="1"/>
  <c r="BW5" i="6"/>
  <c r="M5" i="6" s="1"/>
  <c r="BW25" i="6"/>
  <c r="M25" i="6" s="1"/>
  <c r="CB9" i="6"/>
  <c r="R9" i="6" s="1"/>
  <c r="BW20" i="6"/>
  <c r="M20" i="6" s="1"/>
  <c r="CA25" i="6"/>
  <c r="Q25" i="6" s="1"/>
  <c r="CA14" i="6"/>
  <c r="Q14" i="6" s="1"/>
  <c r="BW18" i="6"/>
  <c r="M18" i="6" s="1"/>
  <c r="BW26" i="6"/>
  <c r="M26" i="6" s="1"/>
  <c r="CA30" i="6"/>
  <c r="Q30" i="6" s="1"/>
  <c r="BW13" i="6"/>
  <c r="M13" i="6" s="1"/>
  <c r="CA31" i="6"/>
  <c r="Q31" i="6" s="1"/>
  <c r="CA11" i="6"/>
  <c r="Q11" i="6" s="1"/>
  <c r="BW15" i="6"/>
  <c r="M15" i="6" s="1"/>
  <c r="CA27" i="6"/>
  <c r="Q27" i="6" s="1"/>
  <c r="CA17" i="6"/>
  <c r="Q17" i="6" s="1"/>
  <c r="BV32" i="6"/>
  <c r="L32" i="6" s="1"/>
  <c r="CB26" i="6"/>
  <c r="R26" i="6" s="1"/>
  <c r="CA5" i="6"/>
  <c r="Q5" i="6" s="1"/>
  <c r="CA29" i="6"/>
  <c r="Q29" i="6" s="1"/>
  <c r="CA10" i="6"/>
  <c r="Q10" i="6" s="1"/>
  <c r="BW14" i="6"/>
  <c r="M14" i="6" s="1"/>
  <c r="O37" i="6"/>
  <c r="O38" i="6"/>
  <c r="BW33" i="6"/>
  <c r="M33" i="6" s="1"/>
  <c r="CA7" i="6"/>
  <c r="Q7" i="6" s="1"/>
  <c r="BW11" i="6"/>
  <c r="M11" i="6" s="1"/>
  <c r="CA23" i="6"/>
  <c r="Q23" i="6" s="1"/>
  <c r="BW27" i="6"/>
  <c r="M27" i="6" s="1"/>
  <c r="BV16" i="6"/>
  <c r="L16" i="6" s="1"/>
  <c r="BW9" i="6"/>
  <c r="M9" i="6" s="1"/>
  <c r="CA4" i="6"/>
  <c r="Q4" i="6" s="1"/>
  <c r="BW17" i="6"/>
  <c r="M17" i="6" s="1"/>
  <c r="CA13" i="6"/>
  <c r="Q13" i="6" s="1"/>
  <c r="CA6" i="6"/>
  <c r="Q6" i="6" s="1"/>
  <c r="BW10" i="6"/>
  <c r="M10" i="6" s="1"/>
  <c r="BW22" i="6"/>
  <c r="M22" i="6" s="1"/>
  <c r="BW3" i="6"/>
  <c r="BW21" i="6"/>
  <c r="M21" i="6" s="1"/>
  <c r="BW8" i="6"/>
  <c r="M8" i="6" s="1"/>
  <c r="BW7" i="6"/>
  <c r="M7" i="6" s="1"/>
  <c r="CA19" i="6"/>
  <c r="Q19" i="6" s="1"/>
  <c r="BW23" i="6"/>
  <c r="M23" i="6" s="1"/>
  <c r="BW12" i="6"/>
  <c r="M12" i="6" s="1"/>
  <c r="CA12" i="6"/>
  <c r="Q12" i="6" s="1"/>
  <c r="CB20" i="6"/>
  <c r="R20" i="6" s="1"/>
  <c r="CB24" i="6"/>
  <c r="R24" i="6" s="1"/>
  <c r="CB32" i="6"/>
  <c r="R32" i="6" s="1"/>
  <c r="CB22" i="6"/>
  <c r="R22" i="6" s="1"/>
  <c r="CB3" i="6"/>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2" i="3"/>
  <c r="CB28" i="6" l="1"/>
  <c r="R28" i="6" s="1"/>
  <c r="CA34" i="6"/>
  <c r="Q34" i="6" s="1"/>
  <c r="R3" i="6"/>
  <c r="M3" i="6"/>
  <c r="P38" i="6"/>
  <c r="BV7" i="6"/>
  <c r="L7" i="6" s="1"/>
  <c r="BV21" i="6"/>
  <c r="L21" i="6" s="1"/>
  <c r="BV13" i="6"/>
  <c r="L13" i="6" s="1"/>
  <c r="CC22" i="6"/>
  <c r="S22" i="6" s="1"/>
  <c r="CC24" i="6"/>
  <c r="S24" i="6" s="1"/>
  <c r="CB12" i="6"/>
  <c r="R12" i="6" s="1"/>
  <c r="BV22" i="6"/>
  <c r="L22" i="6" s="1"/>
  <c r="CB6" i="6"/>
  <c r="R6" i="6" s="1"/>
  <c r="P37" i="6"/>
  <c r="CB23" i="6"/>
  <c r="R23" i="6" s="1"/>
  <c r="CB7" i="6"/>
  <c r="R7" i="6" s="1"/>
  <c r="CB29" i="6"/>
  <c r="R29" i="6" s="1"/>
  <c r="CC26" i="6"/>
  <c r="S26" i="6" s="1"/>
  <c r="CB14" i="6"/>
  <c r="R14" i="6" s="1"/>
  <c r="CB16" i="6"/>
  <c r="R16" i="6" s="1"/>
  <c r="BV28" i="6"/>
  <c r="L28" i="6" s="1"/>
  <c r="BV31" i="6"/>
  <c r="L31" i="6" s="1"/>
  <c r="CB33" i="6"/>
  <c r="R33" i="6" s="1"/>
  <c r="CB18" i="6"/>
  <c r="R18" i="6" s="1"/>
  <c r="CB21" i="6"/>
  <c r="R21" i="6" s="1"/>
  <c r="CB27" i="6"/>
  <c r="R27" i="6" s="1"/>
  <c r="CB11" i="6"/>
  <c r="R11" i="6" s="1"/>
  <c r="BV26" i="6"/>
  <c r="L26" i="6" s="1"/>
  <c r="BV12" i="6"/>
  <c r="L12" i="6" s="1"/>
  <c r="CB19" i="6"/>
  <c r="R19" i="6" s="1"/>
  <c r="BV8" i="6"/>
  <c r="L8" i="6" s="1"/>
  <c r="BV3" i="6"/>
  <c r="BV10" i="6"/>
  <c r="L10" i="6" s="1"/>
  <c r="CB4" i="6"/>
  <c r="R4" i="6" s="1"/>
  <c r="BU16" i="6"/>
  <c r="K16" i="6" s="1"/>
  <c r="BV15" i="6"/>
  <c r="L15" i="6" s="1"/>
  <c r="BV18" i="6"/>
  <c r="L18" i="6" s="1"/>
  <c r="CB25" i="6"/>
  <c r="R25" i="6" s="1"/>
  <c r="BV5" i="6"/>
  <c r="L5" i="6" s="1"/>
  <c r="BU29" i="6"/>
  <c r="K29" i="6" s="1"/>
  <c r="BV19" i="6"/>
  <c r="L19" i="6" s="1"/>
  <c r="BV24" i="6"/>
  <c r="L24" i="6" s="1"/>
  <c r="BV30" i="6"/>
  <c r="L30" i="6" s="1"/>
  <c r="BV6" i="6"/>
  <c r="L6" i="6" s="1"/>
  <c r="BV4" i="6"/>
  <c r="L4" i="6" s="1"/>
  <c r="BV23" i="6"/>
  <c r="L23" i="6" s="1"/>
  <c r="BV9" i="6"/>
  <c r="L9" i="6" s="1"/>
  <c r="BV14" i="6"/>
  <c r="L14" i="6" s="1"/>
  <c r="CB17" i="6"/>
  <c r="R17" i="6" s="1"/>
  <c r="BV20" i="6"/>
  <c r="L20" i="6" s="1"/>
  <c r="BV25" i="6"/>
  <c r="L25" i="6" s="1"/>
  <c r="CB15" i="6"/>
  <c r="R15" i="6" s="1"/>
  <c r="CC3" i="6"/>
  <c r="CC32" i="6"/>
  <c r="S32" i="6" s="1"/>
  <c r="CC20" i="6"/>
  <c r="S20" i="6" s="1"/>
  <c r="N38" i="6"/>
  <c r="N37" i="6"/>
  <c r="CB13" i="6"/>
  <c r="R13" i="6" s="1"/>
  <c r="BV17" i="6"/>
  <c r="L17" i="6" s="1"/>
  <c r="BV27" i="6"/>
  <c r="L27" i="6" s="1"/>
  <c r="BV11" i="6"/>
  <c r="L11" i="6" s="1"/>
  <c r="BV33" i="6"/>
  <c r="L33" i="6" s="1"/>
  <c r="CB10" i="6"/>
  <c r="R10" i="6" s="1"/>
  <c r="CB5" i="6"/>
  <c r="R5" i="6" s="1"/>
  <c r="BU32" i="6"/>
  <c r="K32" i="6" s="1"/>
  <c r="CC28" i="6"/>
  <c r="S28" i="6" s="1"/>
  <c r="CB31" i="6"/>
  <c r="R31" i="6" s="1"/>
  <c r="CB30" i="6"/>
  <c r="R30" i="6" s="1"/>
  <c r="CC9" i="6"/>
  <c r="S9" i="6" s="1"/>
  <c r="CB8" i="6"/>
  <c r="R8" i="6" s="1"/>
  <c r="Y36" i="4"/>
  <c r="Y35" i="4"/>
  <c r="Y34" i="4"/>
  <c r="Y33" i="4"/>
  <c r="N6" i="3"/>
  <c r="CB34" i="6" l="1"/>
  <c r="R34" i="6" s="1"/>
  <c r="L3" i="6"/>
  <c r="BV34" i="6"/>
  <c r="L34" i="6" s="1"/>
  <c r="S3" i="6"/>
  <c r="Q38" i="6"/>
  <c r="Q37" i="6"/>
  <c r="CC27" i="6"/>
  <c r="S27" i="6" s="1"/>
  <c r="CC18" i="6"/>
  <c r="S18" i="6" s="1"/>
  <c r="BU31" i="6"/>
  <c r="K31" i="6" s="1"/>
  <c r="CC16" i="6"/>
  <c r="S16" i="6" s="1"/>
  <c r="CD26" i="6"/>
  <c r="T26" i="6" s="1"/>
  <c r="CC7" i="6"/>
  <c r="S7" i="6" s="1"/>
  <c r="BU21" i="6"/>
  <c r="K21" i="6" s="1"/>
  <c r="CD9" i="6"/>
  <c r="T9" i="6" s="1"/>
  <c r="BU33" i="6"/>
  <c r="K33" i="6" s="1"/>
  <c r="CD32" i="6"/>
  <c r="T32" i="6" s="1"/>
  <c r="CC15" i="6"/>
  <c r="S15" i="6" s="1"/>
  <c r="BU20" i="6"/>
  <c r="K20" i="6" s="1"/>
  <c r="BU23" i="6"/>
  <c r="K23" i="6" s="1"/>
  <c r="BU24" i="6"/>
  <c r="K24" i="6" s="1"/>
  <c r="BT29" i="6"/>
  <c r="J29" i="6" s="1"/>
  <c r="CC25" i="6"/>
  <c r="S25" i="6" s="1"/>
  <c r="BU15" i="6"/>
  <c r="K15" i="6" s="1"/>
  <c r="CC4" i="6"/>
  <c r="S4" i="6" s="1"/>
  <c r="BU3" i="6"/>
  <c r="CC19" i="6"/>
  <c r="S19" i="6" s="1"/>
  <c r="CC6" i="6"/>
  <c r="S6" i="6" s="1"/>
  <c r="CC12" i="6"/>
  <c r="S12" i="6" s="1"/>
  <c r="CD22" i="6"/>
  <c r="T22" i="6" s="1"/>
  <c r="CC31" i="6"/>
  <c r="S31" i="6" s="1"/>
  <c r="CC10" i="6"/>
  <c r="S10" i="6" s="1"/>
  <c r="BU14" i="6"/>
  <c r="K14" i="6" s="1"/>
  <c r="BU6" i="6"/>
  <c r="K6" i="6" s="1"/>
  <c r="M38" i="6"/>
  <c r="M37" i="6"/>
  <c r="CC8" i="6"/>
  <c r="S8" i="6" s="1"/>
  <c r="CC30" i="6"/>
  <c r="S30" i="6" s="1"/>
  <c r="CD28" i="6"/>
  <c r="T28" i="6" s="1"/>
  <c r="CC5" i="6"/>
  <c r="S5" i="6" s="1"/>
  <c r="BU27" i="6"/>
  <c r="K27" i="6" s="1"/>
  <c r="CC13" i="6"/>
  <c r="S13" i="6" s="1"/>
  <c r="CD20" i="6"/>
  <c r="T20" i="6" s="1"/>
  <c r="BU25" i="6"/>
  <c r="K25" i="6" s="1"/>
  <c r="BU9" i="6"/>
  <c r="K9" i="6" s="1"/>
  <c r="BU30" i="6"/>
  <c r="K30" i="6" s="1"/>
  <c r="BU5" i="6"/>
  <c r="K5" i="6" s="1"/>
  <c r="BU18" i="6"/>
  <c r="K18" i="6" s="1"/>
  <c r="BT16" i="6"/>
  <c r="J16" i="6" s="1"/>
  <c r="BU10" i="6"/>
  <c r="K10" i="6" s="1"/>
  <c r="CC11" i="6"/>
  <c r="S11" i="6" s="1"/>
  <c r="CC21" i="6"/>
  <c r="S21" i="6" s="1"/>
  <c r="CC33" i="6"/>
  <c r="S33" i="6" s="1"/>
  <c r="BU28" i="6"/>
  <c r="K28" i="6" s="1"/>
  <c r="CC14" i="6"/>
  <c r="S14" i="6" s="1"/>
  <c r="CC29" i="6"/>
  <c r="S29" i="6" s="1"/>
  <c r="CC23" i="6"/>
  <c r="S23" i="6" s="1"/>
  <c r="BU22" i="6"/>
  <c r="K22" i="6" s="1"/>
  <c r="CD24" i="6"/>
  <c r="T24" i="6" s="1"/>
  <c r="BU13" i="6"/>
  <c r="K13" i="6" s="1"/>
  <c r="BU11" i="6"/>
  <c r="K11" i="6" s="1"/>
  <c r="BT32" i="6"/>
  <c r="J32" i="6" s="1"/>
  <c r="BU17" i="6"/>
  <c r="K17" i="6" s="1"/>
  <c r="CD3" i="6"/>
  <c r="CC17" i="6"/>
  <c r="S17" i="6" s="1"/>
  <c r="BU4" i="6"/>
  <c r="K4" i="6" s="1"/>
  <c r="BU19" i="6"/>
  <c r="K19" i="6" s="1"/>
  <c r="BU8" i="6"/>
  <c r="K8" i="6" s="1"/>
  <c r="BU12" i="6"/>
  <c r="K12" i="6" s="1"/>
  <c r="BU26" i="6"/>
  <c r="K26" i="6" s="1"/>
  <c r="BU7" i="6"/>
  <c r="K7" i="6" s="1"/>
  <c r="AC32" i="4"/>
  <c r="AB32" i="4"/>
  <c r="AA32" i="4"/>
  <c r="Z32" i="4"/>
  <c r="X32" i="4"/>
  <c r="W32" i="4"/>
  <c r="V32" i="4"/>
  <c r="U32" i="4"/>
  <c r="T32" i="4"/>
  <c r="S32" i="4"/>
  <c r="R32" i="4"/>
  <c r="Q32" i="4"/>
  <c r="P32" i="4"/>
  <c r="O32" i="4"/>
  <c r="N32" i="4"/>
  <c r="L32" i="4"/>
  <c r="AC31" i="4"/>
  <c r="AB31" i="4"/>
  <c r="AA31" i="4"/>
  <c r="Z31" i="4"/>
  <c r="X31" i="4"/>
  <c r="W31" i="4"/>
  <c r="V31" i="4"/>
  <c r="U31" i="4"/>
  <c r="T31" i="4"/>
  <c r="S31" i="4"/>
  <c r="R31" i="4"/>
  <c r="Q31" i="4"/>
  <c r="P31" i="4"/>
  <c r="O31" i="4"/>
  <c r="L31" i="4"/>
  <c r="AC30" i="4"/>
  <c r="AB30" i="4"/>
  <c r="AA30" i="4"/>
  <c r="Z30" i="4"/>
  <c r="X30" i="4"/>
  <c r="W30" i="4"/>
  <c r="V30" i="4"/>
  <c r="U30" i="4"/>
  <c r="T30" i="4"/>
  <c r="S30" i="4"/>
  <c r="R30" i="4"/>
  <c r="Q30" i="4"/>
  <c r="P30" i="4"/>
  <c r="O30" i="4"/>
  <c r="L30" i="4"/>
  <c r="AC29" i="4"/>
  <c r="AB29" i="4"/>
  <c r="AA29" i="4"/>
  <c r="Z29" i="4"/>
  <c r="X29" i="4"/>
  <c r="W29" i="4"/>
  <c r="V29" i="4"/>
  <c r="U29" i="4"/>
  <c r="T29" i="4"/>
  <c r="S29" i="4"/>
  <c r="R29" i="4"/>
  <c r="Q29" i="4"/>
  <c r="P29" i="4"/>
  <c r="O29" i="4"/>
  <c r="N29" i="4"/>
  <c r="L29" i="4"/>
  <c r="AC28" i="4"/>
  <c r="AB28" i="4"/>
  <c r="AA28" i="4"/>
  <c r="Z28" i="4"/>
  <c r="X28" i="4"/>
  <c r="W28" i="4"/>
  <c r="V28" i="4"/>
  <c r="U28" i="4"/>
  <c r="T28" i="4"/>
  <c r="S28" i="4"/>
  <c r="R28" i="4"/>
  <c r="Q28" i="4"/>
  <c r="P28" i="4"/>
  <c r="O28" i="4"/>
  <c r="N28" i="4"/>
  <c r="L28" i="4"/>
  <c r="AC27" i="4"/>
  <c r="AB27" i="4"/>
  <c r="AA27" i="4"/>
  <c r="Z27" i="4"/>
  <c r="X27" i="4"/>
  <c r="W27" i="4"/>
  <c r="V27" i="4"/>
  <c r="U27" i="4"/>
  <c r="T27" i="4"/>
  <c r="S27" i="4"/>
  <c r="R27" i="4"/>
  <c r="Q27" i="4"/>
  <c r="P27" i="4"/>
  <c r="O27" i="4"/>
  <c r="L27" i="4"/>
  <c r="AC26" i="4"/>
  <c r="AB26" i="4"/>
  <c r="AA26" i="4"/>
  <c r="Z26" i="4"/>
  <c r="X26" i="4"/>
  <c r="W26" i="4"/>
  <c r="V26" i="4"/>
  <c r="U26" i="4"/>
  <c r="T26" i="4"/>
  <c r="S26" i="4"/>
  <c r="R26" i="4"/>
  <c r="Q26" i="4"/>
  <c r="P26" i="4"/>
  <c r="O26" i="4"/>
  <c r="N26" i="4"/>
  <c r="L26" i="4"/>
  <c r="AC25" i="4"/>
  <c r="AB25" i="4"/>
  <c r="AA25" i="4"/>
  <c r="Z25" i="4"/>
  <c r="X25" i="4"/>
  <c r="W25" i="4"/>
  <c r="V25" i="4"/>
  <c r="U25" i="4"/>
  <c r="T25" i="4"/>
  <c r="S25" i="4"/>
  <c r="R25" i="4"/>
  <c r="Q25" i="4"/>
  <c r="P25" i="4"/>
  <c r="O25" i="4"/>
  <c r="N25" i="4"/>
  <c r="L25" i="4"/>
  <c r="AC24" i="4"/>
  <c r="AB24" i="4"/>
  <c r="AA24" i="4"/>
  <c r="Z24" i="4"/>
  <c r="X24" i="4"/>
  <c r="W24" i="4"/>
  <c r="V24" i="4"/>
  <c r="U24" i="4"/>
  <c r="T24" i="4"/>
  <c r="S24" i="4"/>
  <c r="R24" i="4"/>
  <c r="Q24" i="4"/>
  <c r="P24" i="4"/>
  <c r="O24" i="4"/>
  <c r="L24" i="4"/>
  <c r="AC23" i="4"/>
  <c r="AB23" i="4"/>
  <c r="AA23" i="4"/>
  <c r="Z23" i="4"/>
  <c r="X23" i="4"/>
  <c r="W23" i="4"/>
  <c r="V23" i="4"/>
  <c r="U23" i="4"/>
  <c r="T23" i="4"/>
  <c r="S23" i="4"/>
  <c r="R23" i="4"/>
  <c r="Q23" i="4"/>
  <c r="P23" i="4"/>
  <c r="O23" i="4"/>
  <c r="N23" i="4"/>
  <c r="L23" i="4"/>
  <c r="AC22" i="4"/>
  <c r="AB22" i="4"/>
  <c r="AA22" i="4"/>
  <c r="Z22" i="4"/>
  <c r="X22" i="4"/>
  <c r="W22" i="4"/>
  <c r="V22" i="4"/>
  <c r="U22" i="4"/>
  <c r="T22" i="4"/>
  <c r="S22" i="4"/>
  <c r="R22" i="4"/>
  <c r="Q22" i="4"/>
  <c r="P22" i="4"/>
  <c r="O22" i="4"/>
  <c r="N22" i="4"/>
  <c r="L22" i="4"/>
  <c r="AC21" i="4"/>
  <c r="AB21" i="4"/>
  <c r="AA21" i="4"/>
  <c r="Z21" i="4"/>
  <c r="X21" i="4"/>
  <c r="W21" i="4"/>
  <c r="V21" i="4"/>
  <c r="U21" i="4"/>
  <c r="T21" i="4"/>
  <c r="S21" i="4"/>
  <c r="R21" i="4"/>
  <c r="Q21" i="4"/>
  <c r="P21" i="4"/>
  <c r="O21" i="4"/>
  <c r="L21" i="4"/>
  <c r="AC20" i="4"/>
  <c r="AB20" i="4"/>
  <c r="AA20" i="4"/>
  <c r="Z20" i="4"/>
  <c r="X20" i="4"/>
  <c r="W20" i="4"/>
  <c r="V20" i="4"/>
  <c r="U20" i="4"/>
  <c r="T20" i="4"/>
  <c r="S20" i="4"/>
  <c r="R20" i="4"/>
  <c r="Q20" i="4"/>
  <c r="P20" i="4"/>
  <c r="O20" i="4"/>
  <c r="L20" i="4"/>
  <c r="AC19" i="4"/>
  <c r="AB19" i="4"/>
  <c r="AA19" i="4"/>
  <c r="Z19" i="4"/>
  <c r="X19" i="4"/>
  <c r="W19" i="4"/>
  <c r="V19" i="4"/>
  <c r="U19" i="4"/>
  <c r="T19" i="4"/>
  <c r="S19" i="4"/>
  <c r="R19" i="4"/>
  <c r="Q19" i="4"/>
  <c r="P19" i="4"/>
  <c r="O19" i="4"/>
  <c r="L19" i="4"/>
  <c r="AC18" i="4"/>
  <c r="AB18" i="4"/>
  <c r="AA18" i="4"/>
  <c r="Z18" i="4"/>
  <c r="X18" i="4"/>
  <c r="W18" i="4"/>
  <c r="V18" i="4"/>
  <c r="U18" i="4"/>
  <c r="T18" i="4"/>
  <c r="S18" i="4"/>
  <c r="R18" i="4"/>
  <c r="Q18" i="4"/>
  <c r="P18" i="4"/>
  <c r="O18" i="4"/>
  <c r="N18" i="4"/>
  <c r="L18" i="4"/>
  <c r="AC17" i="4"/>
  <c r="AB17" i="4"/>
  <c r="AA17" i="4"/>
  <c r="Z17" i="4"/>
  <c r="X17" i="4"/>
  <c r="W17" i="4"/>
  <c r="V17" i="4"/>
  <c r="U17" i="4"/>
  <c r="T17" i="4"/>
  <c r="S17" i="4"/>
  <c r="R17" i="4"/>
  <c r="Q17" i="4"/>
  <c r="P17" i="4"/>
  <c r="O17" i="4"/>
  <c r="L17" i="4"/>
  <c r="AC16" i="4"/>
  <c r="AB16" i="4"/>
  <c r="AA16" i="4"/>
  <c r="Z16" i="4"/>
  <c r="X16" i="4"/>
  <c r="W16" i="4"/>
  <c r="V16" i="4"/>
  <c r="U16" i="4"/>
  <c r="T16" i="4"/>
  <c r="S16" i="4"/>
  <c r="R16" i="4"/>
  <c r="Q16" i="4"/>
  <c r="P16" i="4"/>
  <c r="O16" i="4"/>
  <c r="N16" i="4"/>
  <c r="L16" i="4"/>
  <c r="AC15" i="4"/>
  <c r="AB15" i="4"/>
  <c r="AA15" i="4"/>
  <c r="Z15" i="4"/>
  <c r="X15" i="4"/>
  <c r="W15" i="4"/>
  <c r="V15" i="4"/>
  <c r="U15" i="4"/>
  <c r="T15" i="4"/>
  <c r="S15" i="4"/>
  <c r="R15" i="4"/>
  <c r="Q15" i="4"/>
  <c r="P15" i="4"/>
  <c r="O15" i="4"/>
  <c r="N15" i="4"/>
  <c r="L15" i="4"/>
  <c r="AC14" i="4"/>
  <c r="AB14" i="4"/>
  <c r="AA14" i="4"/>
  <c r="Z14" i="4"/>
  <c r="X14" i="4"/>
  <c r="W14" i="4"/>
  <c r="V14" i="4"/>
  <c r="U14" i="4"/>
  <c r="T14" i="4"/>
  <c r="S14" i="4"/>
  <c r="R14" i="4"/>
  <c r="Q14" i="4"/>
  <c r="P14" i="4"/>
  <c r="O14" i="4"/>
  <c r="N14" i="4"/>
  <c r="L14" i="4"/>
  <c r="AC13" i="4"/>
  <c r="AB13" i="4"/>
  <c r="AA13" i="4"/>
  <c r="Z13" i="4"/>
  <c r="X13" i="4"/>
  <c r="W13" i="4"/>
  <c r="V13" i="4"/>
  <c r="U13" i="4"/>
  <c r="T13" i="4"/>
  <c r="S13" i="4"/>
  <c r="R13" i="4"/>
  <c r="Q13" i="4"/>
  <c r="P13" i="4"/>
  <c r="O13" i="4"/>
  <c r="N13" i="4"/>
  <c r="L13" i="4"/>
  <c r="AC12" i="4"/>
  <c r="AB12" i="4"/>
  <c r="Z12" i="4"/>
  <c r="X12" i="4"/>
  <c r="W12" i="4"/>
  <c r="V12" i="4"/>
  <c r="U12" i="4"/>
  <c r="T12" i="4"/>
  <c r="S12" i="4"/>
  <c r="R12" i="4"/>
  <c r="Q12" i="4"/>
  <c r="P12" i="4"/>
  <c r="O12" i="4"/>
  <c r="N12" i="4"/>
  <c r="L12" i="4"/>
  <c r="AC11" i="4"/>
  <c r="AB11" i="4"/>
  <c r="Z11" i="4"/>
  <c r="X11" i="4"/>
  <c r="W11" i="4"/>
  <c r="V11" i="4"/>
  <c r="U11" i="4"/>
  <c r="T11" i="4"/>
  <c r="S11" i="4"/>
  <c r="R11" i="4"/>
  <c r="Q11" i="4"/>
  <c r="P11" i="4"/>
  <c r="O11" i="4"/>
  <c r="L11" i="4"/>
  <c r="AC10" i="4"/>
  <c r="AB10" i="4"/>
  <c r="AA10" i="4"/>
  <c r="Z10" i="4"/>
  <c r="X10" i="4"/>
  <c r="W10" i="4"/>
  <c r="V10" i="4"/>
  <c r="U10" i="4"/>
  <c r="T10" i="4"/>
  <c r="S10" i="4"/>
  <c r="R10" i="4"/>
  <c r="Q10" i="4"/>
  <c r="P10" i="4"/>
  <c r="O10" i="4"/>
  <c r="N10" i="4"/>
  <c r="L10" i="4"/>
  <c r="AC9" i="4"/>
  <c r="AB9" i="4"/>
  <c r="AA9" i="4"/>
  <c r="Z9" i="4"/>
  <c r="X9" i="4"/>
  <c r="W9" i="4"/>
  <c r="V9" i="4"/>
  <c r="U9" i="4"/>
  <c r="T9" i="4"/>
  <c r="S9" i="4"/>
  <c r="R9" i="4"/>
  <c r="Q9" i="4"/>
  <c r="P9" i="4"/>
  <c r="O9" i="4"/>
  <c r="L9" i="4"/>
  <c r="AC8" i="4"/>
  <c r="AB8" i="4"/>
  <c r="AA8" i="4"/>
  <c r="Z8" i="4"/>
  <c r="X8" i="4"/>
  <c r="W8" i="4"/>
  <c r="V8" i="4"/>
  <c r="U8" i="4"/>
  <c r="T8" i="4"/>
  <c r="S8" i="4"/>
  <c r="R8" i="4"/>
  <c r="Q8" i="4"/>
  <c r="P8" i="4"/>
  <c r="O8" i="4"/>
  <c r="L8" i="4"/>
  <c r="AC7" i="4"/>
  <c r="AB7" i="4"/>
  <c r="AA7" i="4"/>
  <c r="Z7" i="4"/>
  <c r="X7" i="4"/>
  <c r="W7" i="4"/>
  <c r="V7" i="4"/>
  <c r="U7" i="4"/>
  <c r="T7" i="4"/>
  <c r="S7" i="4"/>
  <c r="R7" i="4"/>
  <c r="Q7" i="4"/>
  <c r="P7" i="4"/>
  <c r="O7" i="4"/>
  <c r="N7" i="4"/>
  <c r="L7" i="4"/>
  <c r="AC6" i="4"/>
  <c r="AB6" i="4"/>
  <c r="AA6" i="4"/>
  <c r="Z6" i="4"/>
  <c r="X6" i="4"/>
  <c r="W6" i="4"/>
  <c r="V6" i="4"/>
  <c r="U6" i="4"/>
  <c r="T6" i="4"/>
  <c r="S6" i="4"/>
  <c r="R6" i="4"/>
  <c r="Q6" i="4"/>
  <c r="P6" i="4"/>
  <c r="O6" i="4"/>
  <c r="N6" i="4"/>
  <c r="L6" i="4"/>
  <c r="AC5" i="4"/>
  <c r="AB5" i="4"/>
  <c r="AA5" i="4"/>
  <c r="Z5" i="4"/>
  <c r="X5" i="4"/>
  <c r="W5" i="4"/>
  <c r="V5" i="4"/>
  <c r="U5" i="4"/>
  <c r="T5" i="4"/>
  <c r="S5" i="4"/>
  <c r="R5" i="4"/>
  <c r="Q5" i="4"/>
  <c r="P5" i="4"/>
  <c r="O5" i="4"/>
  <c r="N5" i="4"/>
  <c r="L5" i="4"/>
  <c r="AC4" i="4"/>
  <c r="AB4" i="4"/>
  <c r="AA4" i="4"/>
  <c r="Z4" i="4"/>
  <c r="X4" i="4"/>
  <c r="W4" i="4"/>
  <c r="V4" i="4"/>
  <c r="U4" i="4"/>
  <c r="T4" i="4"/>
  <c r="S4" i="4"/>
  <c r="R4" i="4"/>
  <c r="Q4" i="4"/>
  <c r="P4" i="4"/>
  <c r="O4" i="4"/>
  <c r="L4" i="4"/>
  <c r="AC3" i="4"/>
  <c r="AB3" i="4"/>
  <c r="AA3" i="4"/>
  <c r="Z3" i="4"/>
  <c r="X3" i="4"/>
  <c r="W3" i="4"/>
  <c r="V3" i="4"/>
  <c r="U3" i="4"/>
  <c r="T3" i="4"/>
  <c r="S3" i="4"/>
  <c r="R3" i="4"/>
  <c r="Q3" i="4"/>
  <c r="P3" i="4"/>
  <c r="O3" i="4"/>
  <c r="L3" i="4"/>
  <c r="L2" i="4"/>
  <c r="N2" i="4"/>
  <c r="O2" i="4"/>
  <c r="P2" i="4"/>
  <c r="Q2" i="4"/>
  <c r="R2" i="4"/>
  <c r="S2" i="4"/>
  <c r="T2" i="4"/>
  <c r="U2" i="4"/>
  <c r="V2" i="4"/>
  <c r="W2" i="4"/>
  <c r="X2" i="4"/>
  <c r="Z2" i="4"/>
  <c r="AA2" i="4"/>
  <c r="AB2" i="4"/>
  <c r="AC2" i="4"/>
  <c r="L33" i="2"/>
  <c r="C3" i="3"/>
  <c r="D3" i="3"/>
  <c r="G3" i="3"/>
  <c r="L3" i="3"/>
  <c r="O3" i="3"/>
  <c r="P3" i="3"/>
  <c r="Q3" i="3"/>
  <c r="R3" i="3"/>
  <c r="S3" i="3"/>
  <c r="T3" i="3"/>
  <c r="U3" i="3"/>
  <c r="V3" i="3"/>
  <c r="W3" i="3"/>
  <c r="X3" i="3"/>
  <c r="Z3" i="3"/>
  <c r="AA3" i="3"/>
  <c r="AB3" i="3"/>
  <c r="AC3" i="3"/>
  <c r="C4" i="3"/>
  <c r="D4" i="3"/>
  <c r="G4" i="3"/>
  <c r="L4" i="3"/>
  <c r="O4" i="3"/>
  <c r="P4" i="3"/>
  <c r="Q4" i="3"/>
  <c r="R4" i="3"/>
  <c r="S4" i="3"/>
  <c r="T4" i="3"/>
  <c r="U4" i="3"/>
  <c r="V4" i="3"/>
  <c r="W4" i="3"/>
  <c r="X4" i="3"/>
  <c r="Z4" i="3"/>
  <c r="AA4" i="3"/>
  <c r="AB4" i="3"/>
  <c r="AC4" i="3"/>
  <c r="C5" i="3"/>
  <c r="D5" i="3"/>
  <c r="E5" i="3"/>
  <c r="G5" i="3"/>
  <c r="L5" i="3"/>
  <c r="N5" i="3"/>
  <c r="O5" i="3"/>
  <c r="P5" i="3"/>
  <c r="Q5" i="3"/>
  <c r="R5" i="3"/>
  <c r="S5" i="3"/>
  <c r="T5" i="3"/>
  <c r="U5" i="3"/>
  <c r="V5" i="3"/>
  <c r="W5" i="3"/>
  <c r="X5" i="3"/>
  <c r="Z5" i="3"/>
  <c r="AA5" i="3"/>
  <c r="AB5" i="3"/>
  <c r="AC5" i="3"/>
  <c r="C6" i="3"/>
  <c r="D6" i="3"/>
  <c r="G6" i="3"/>
  <c r="L6" i="3"/>
  <c r="M6" i="3" s="1"/>
  <c r="O6" i="3"/>
  <c r="P6" i="3"/>
  <c r="Q6" i="3"/>
  <c r="R6" i="3"/>
  <c r="S6" i="3"/>
  <c r="T6" i="3"/>
  <c r="U6" i="3"/>
  <c r="V6" i="3"/>
  <c r="W6" i="3"/>
  <c r="X6" i="3"/>
  <c r="Z6" i="3"/>
  <c r="AA6" i="3"/>
  <c r="AB6" i="3"/>
  <c r="AC6" i="3"/>
  <c r="C7" i="3"/>
  <c r="D7" i="3"/>
  <c r="E7" i="3"/>
  <c r="G7" i="3"/>
  <c r="L7" i="3"/>
  <c r="N7" i="3"/>
  <c r="O7" i="3"/>
  <c r="P7" i="3"/>
  <c r="Q7" i="3"/>
  <c r="R7" i="3"/>
  <c r="S7" i="3"/>
  <c r="T7" i="3"/>
  <c r="U7" i="3"/>
  <c r="V7" i="3"/>
  <c r="W7" i="3"/>
  <c r="X7" i="3"/>
  <c r="Z7" i="3"/>
  <c r="AA7" i="3"/>
  <c r="AB7" i="3"/>
  <c r="AC7" i="3"/>
  <c r="C8" i="3"/>
  <c r="D8" i="3"/>
  <c r="G8" i="3"/>
  <c r="L8" i="3"/>
  <c r="O8" i="3"/>
  <c r="P8" i="3"/>
  <c r="Q8" i="3"/>
  <c r="R8" i="3"/>
  <c r="S8" i="3"/>
  <c r="T8" i="3"/>
  <c r="U8" i="3"/>
  <c r="V8" i="3"/>
  <c r="W8" i="3"/>
  <c r="X8" i="3"/>
  <c r="Z8" i="3"/>
  <c r="AA8" i="3"/>
  <c r="AB8" i="3"/>
  <c r="AC8" i="3"/>
  <c r="C9" i="3"/>
  <c r="D9" i="3"/>
  <c r="G9" i="3"/>
  <c r="L9" i="3"/>
  <c r="O9" i="3"/>
  <c r="P9" i="3"/>
  <c r="Q9" i="3"/>
  <c r="R9" i="3"/>
  <c r="S9" i="3"/>
  <c r="T9" i="3"/>
  <c r="U9" i="3"/>
  <c r="V9" i="3"/>
  <c r="W9" i="3"/>
  <c r="X9" i="3"/>
  <c r="Z9" i="3"/>
  <c r="AA9" i="3"/>
  <c r="AB9" i="3"/>
  <c r="AC9" i="3"/>
  <c r="C10" i="3"/>
  <c r="D10" i="3"/>
  <c r="G10" i="3"/>
  <c r="L10" i="3"/>
  <c r="N10" i="3"/>
  <c r="O10" i="3"/>
  <c r="P10" i="3"/>
  <c r="Q10" i="3"/>
  <c r="R10" i="3"/>
  <c r="S10" i="3"/>
  <c r="T10" i="3"/>
  <c r="U10" i="3"/>
  <c r="V10" i="3"/>
  <c r="W10" i="3"/>
  <c r="X10" i="3"/>
  <c r="Z10" i="3"/>
  <c r="AB10" i="3"/>
  <c r="AC10" i="3"/>
  <c r="C11" i="3"/>
  <c r="D11" i="3"/>
  <c r="E11" i="3"/>
  <c r="G11" i="3"/>
  <c r="L11" i="3"/>
  <c r="O11" i="3"/>
  <c r="P11" i="3"/>
  <c r="Q11" i="3"/>
  <c r="R11" i="3"/>
  <c r="S11" i="3"/>
  <c r="T11" i="3"/>
  <c r="U11" i="3"/>
  <c r="V11" i="3"/>
  <c r="W11" i="3"/>
  <c r="X11" i="3"/>
  <c r="Z11" i="3"/>
  <c r="AB11" i="3"/>
  <c r="AC11" i="3"/>
  <c r="C12" i="3"/>
  <c r="D12" i="3"/>
  <c r="E12" i="3"/>
  <c r="G12" i="3"/>
  <c r="L12" i="3"/>
  <c r="N12" i="3"/>
  <c r="O12" i="3"/>
  <c r="P12" i="3"/>
  <c r="Q12" i="3"/>
  <c r="R12" i="3"/>
  <c r="S12" i="3"/>
  <c r="T12" i="3"/>
  <c r="U12" i="3"/>
  <c r="V12" i="3"/>
  <c r="W12" i="3"/>
  <c r="X12" i="3"/>
  <c r="Z12" i="3"/>
  <c r="AB12" i="3"/>
  <c r="AC12" i="3"/>
  <c r="C13" i="3"/>
  <c r="D13" i="3"/>
  <c r="F13" i="3"/>
  <c r="G13" i="3"/>
  <c r="L13" i="3"/>
  <c r="N13" i="3"/>
  <c r="O13" i="3"/>
  <c r="P13" i="3"/>
  <c r="Q13" i="3"/>
  <c r="R13" i="3"/>
  <c r="S13" i="3"/>
  <c r="T13" i="3"/>
  <c r="U13" i="3"/>
  <c r="V13" i="3"/>
  <c r="W13" i="3"/>
  <c r="X13" i="3"/>
  <c r="Z13" i="3"/>
  <c r="AB13" i="3"/>
  <c r="AC13" i="3"/>
  <c r="C14" i="3"/>
  <c r="D14" i="3"/>
  <c r="E14" i="3"/>
  <c r="G14" i="3"/>
  <c r="L14" i="3"/>
  <c r="N14" i="3"/>
  <c r="O14" i="3"/>
  <c r="P14" i="3"/>
  <c r="Q14" i="3"/>
  <c r="R14" i="3"/>
  <c r="S14" i="3"/>
  <c r="T14" i="3"/>
  <c r="U14" i="3"/>
  <c r="V14" i="3"/>
  <c r="W14" i="3"/>
  <c r="X14" i="3"/>
  <c r="Z14" i="3"/>
  <c r="AA14" i="3"/>
  <c r="AB14" i="3"/>
  <c r="AC14" i="3"/>
  <c r="C15" i="3"/>
  <c r="D15" i="3"/>
  <c r="G15" i="3"/>
  <c r="L15" i="3"/>
  <c r="N15" i="3"/>
  <c r="O15" i="3"/>
  <c r="P15" i="3"/>
  <c r="Q15" i="3"/>
  <c r="R15" i="3"/>
  <c r="S15" i="3"/>
  <c r="T15" i="3"/>
  <c r="U15" i="3"/>
  <c r="V15" i="3"/>
  <c r="W15" i="3"/>
  <c r="X15" i="3"/>
  <c r="Z15" i="3"/>
  <c r="AA15" i="3"/>
  <c r="AB15" i="3"/>
  <c r="AC15" i="3"/>
  <c r="C16" i="3"/>
  <c r="D16" i="3"/>
  <c r="G16" i="3"/>
  <c r="L16" i="3"/>
  <c r="N16" i="3"/>
  <c r="O16" i="3"/>
  <c r="P16" i="3"/>
  <c r="Q16" i="3"/>
  <c r="R16" i="3"/>
  <c r="S16" i="3"/>
  <c r="T16" i="3"/>
  <c r="U16" i="3"/>
  <c r="V16" i="3"/>
  <c r="W16" i="3"/>
  <c r="X16" i="3"/>
  <c r="Z16" i="3"/>
  <c r="AA16" i="3"/>
  <c r="AB16" i="3"/>
  <c r="AC16" i="3"/>
  <c r="C17" i="3"/>
  <c r="D17" i="3"/>
  <c r="G17" i="3"/>
  <c r="L17" i="3"/>
  <c r="O17" i="3"/>
  <c r="P17" i="3"/>
  <c r="Q17" i="3"/>
  <c r="R17" i="3"/>
  <c r="S17" i="3"/>
  <c r="T17" i="3"/>
  <c r="U17" i="3"/>
  <c r="V17" i="3"/>
  <c r="W17" i="3"/>
  <c r="X17" i="3"/>
  <c r="Z17" i="3"/>
  <c r="AA17" i="3"/>
  <c r="AB17" i="3"/>
  <c r="AC17" i="3"/>
  <c r="C18" i="3"/>
  <c r="D18" i="3"/>
  <c r="G18" i="3"/>
  <c r="L18" i="3"/>
  <c r="N18" i="3"/>
  <c r="O18" i="3"/>
  <c r="P18" i="3"/>
  <c r="Q18" i="3"/>
  <c r="R18" i="3"/>
  <c r="S18" i="3"/>
  <c r="T18" i="3"/>
  <c r="U18" i="3"/>
  <c r="V18" i="3"/>
  <c r="W18" i="3"/>
  <c r="X18" i="3"/>
  <c r="Z18" i="3"/>
  <c r="AA18" i="3"/>
  <c r="AB18" i="3"/>
  <c r="AC18" i="3"/>
  <c r="C19" i="3"/>
  <c r="D19" i="3"/>
  <c r="G19" i="3"/>
  <c r="L19" i="3"/>
  <c r="O19" i="3"/>
  <c r="P19" i="3"/>
  <c r="Q19" i="3"/>
  <c r="R19" i="3"/>
  <c r="S19" i="3"/>
  <c r="T19" i="3"/>
  <c r="U19" i="3"/>
  <c r="V19" i="3"/>
  <c r="W19" i="3"/>
  <c r="X19" i="3"/>
  <c r="Z19" i="3"/>
  <c r="AA19" i="3"/>
  <c r="AB19" i="3"/>
  <c r="AC19" i="3"/>
  <c r="C20" i="3"/>
  <c r="D20" i="3"/>
  <c r="G20" i="3"/>
  <c r="L20" i="3"/>
  <c r="O20" i="3"/>
  <c r="P20" i="3"/>
  <c r="Q20" i="3"/>
  <c r="R20" i="3"/>
  <c r="S20" i="3"/>
  <c r="T20" i="3"/>
  <c r="U20" i="3"/>
  <c r="V20" i="3"/>
  <c r="W20" i="3"/>
  <c r="X20" i="3"/>
  <c r="Z20" i="3"/>
  <c r="AA20" i="3"/>
  <c r="AB20" i="3"/>
  <c r="AC20" i="3"/>
  <c r="C21" i="3"/>
  <c r="D21" i="3"/>
  <c r="G21" i="3"/>
  <c r="L21" i="3"/>
  <c r="O21" i="3"/>
  <c r="P21" i="3"/>
  <c r="Q21" i="3"/>
  <c r="R21" i="3"/>
  <c r="S21" i="3"/>
  <c r="T21" i="3"/>
  <c r="U21" i="3"/>
  <c r="V21" i="3"/>
  <c r="W21" i="3"/>
  <c r="X21" i="3"/>
  <c r="Z21" i="3"/>
  <c r="AA21" i="3"/>
  <c r="AB21" i="3"/>
  <c r="AC21" i="3"/>
  <c r="C22" i="3"/>
  <c r="D22" i="3"/>
  <c r="L22" i="3"/>
  <c r="N22" i="3"/>
  <c r="O22" i="3"/>
  <c r="P22" i="3"/>
  <c r="Q22" i="3"/>
  <c r="R22" i="3"/>
  <c r="S22" i="3"/>
  <c r="T22" i="3"/>
  <c r="U22" i="3"/>
  <c r="V22" i="3"/>
  <c r="W22" i="3"/>
  <c r="X22" i="3"/>
  <c r="Z22" i="3"/>
  <c r="AA22" i="3"/>
  <c r="AB22" i="3"/>
  <c r="AC22" i="3"/>
  <c r="G23" i="3"/>
  <c r="L23" i="3"/>
  <c r="N23" i="3"/>
  <c r="O23" i="3"/>
  <c r="P23" i="3"/>
  <c r="Q23" i="3"/>
  <c r="R23" i="3"/>
  <c r="S23" i="3"/>
  <c r="T23" i="3"/>
  <c r="U23" i="3"/>
  <c r="V23" i="3"/>
  <c r="W23" i="3"/>
  <c r="X23" i="3"/>
  <c r="Z23" i="3"/>
  <c r="AA23" i="3"/>
  <c r="AB23" i="3"/>
  <c r="AC23" i="3"/>
  <c r="C24" i="3"/>
  <c r="D24" i="3"/>
  <c r="G24" i="3"/>
  <c r="L24" i="3"/>
  <c r="O24" i="3"/>
  <c r="P24" i="3"/>
  <c r="Q24" i="3"/>
  <c r="R24" i="3"/>
  <c r="S24" i="3"/>
  <c r="T24" i="3"/>
  <c r="U24" i="3"/>
  <c r="V24" i="3"/>
  <c r="W24" i="3"/>
  <c r="X24" i="3"/>
  <c r="Z24" i="3"/>
  <c r="AA24" i="3"/>
  <c r="AB24" i="3"/>
  <c r="AC24" i="3"/>
  <c r="C25" i="3"/>
  <c r="D25" i="3"/>
  <c r="G25" i="3"/>
  <c r="L25" i="3"/>
  <c r="N25" i="3"/>
  <c r="O25" i="3"/>
  <c r="P25" i="3"/>
  <c r="Q25" i="3"/>
  <c r="R25" i="3"/>
  <c r="S25" i="3"/>
  <c r="T25" i="3"/>
  <c r="U25" i="3"/>
  <c r="V25" i="3"/>
  <c r="W25" i="3"/>
  <c r="X25" i="3"/>
  <c r="Z25" i="3"/>
  <c r="AA25" i="3"/>
  <c r="AB25" i="3"/>
  <c r="AC25" i="3"/>
  <c r="C26" i="3"/>
  <c r="D26" i="3"/>
  <c r="G26" i="3"/>
  <c r="L26" i="3"/>
  <c r="N26" i="3"/>
  <c r="O26" i="3"/>
  <c r="P26" i="3"/>
  <c r="Q26" i="3"/>
  <c r="R26" i="3"/>
  <c r="S26" i="3"/>
  <c r="T26" i="3"/>
  <c r="U26" i="3"/>
  <c r="V26" i="3"/>
  <c r="W26" i="3"/>
  <c r="X26" i="3"/>
  <c r="Z26" i="3"/>
  <c r="AA26" i="3"/>
  <c r="AB26" i="3"/>
  <c r="AC26" i="3"/>
  <c r="G27" i="3"/>
  <c r="L27" i="3"/>
  <c r="O27" i="3"/>
  <c r="P27" i="3"/>
  <c r="Q27" i="3"/>
  <c r="R27" i="3"/>
  <c r="S27" i="3"/>
  <c r="T27" i="3"/>
  <c r="U27" i="3"/>
  <c r="V27" i="3"/>
  <c r="W27" i="3"/>
  <c r="X27" i="3"/>
  <c r="Z27" i="3"/>
  <c r="AA27" i="3"/>
  <c r="AB27" i="3"/>
  <c r="AC27" i="3"/>
  <c r="C28" i="3"/>
  <c r="D28" i="3"/>
  <c r="G28" i="3"/>
  <c r="L28" i="3"/>
  <c r="N28" i="3"/>
  <c r="O28" i="3"/>
  <c r="P28" i="3"/>
  <c r="Q28" i="3"/>
  <c r="R28" i="3"/>
  <c r="S28" i="3"/>
  <c r="T28" i="3"/>
  <c r="U28" i="3"/>
  <c r="V28" i="3"/>
  <c r="W28" i="3"/>
  <c r="X28" i="3"/>
  <c r="Z28" i="3"/>
  <c r="AA28" i="3"/>
  <c r="AB28" i="3"/>
  <c r="AC28" i="3"/>
  <c r="C29" i="3"/>
  <c r="D29" i="3"/>
  <c r="G29" i="3"/>
  <c r="L29" i="3"/>
  <c r="N29" i="3"/>
  <c r="O29" i="3"/>
  <c r="P29" i="3"/>
  <c r="Q29" i="3"/>
  <c r="R29" i="3"/>
  <c r="S29" i="3"/>
  <c r="T29" i="3"/>
  <c r="U29" i="3"/>
  <c r="V29" i="3"/>
  <c r="W29" i="3"/>
  <c r="X29" i="3"/>
  <c r="Z29" i="3"/>
  <c r="AA29" i="3"/>
  <c r="AB29" i="3"/>
  <c r="AC29" i="3"/>
  <c r="D30" i="3"/>
  <c r="G30" i="3"/>
  <c r="H30" i="3"/>
  <c r="L30" i="3"/>
  <c r="O30" i="3"/>
  <c r="P30" i="3"/>
  <c r="Q30" i="3"/>
  <c r="R30" i="3"/>
  <c r="S30" i="3"/>
  <c r="T30" i="3"/>
  <c r="U30" i="3"/>
  <c r="V30" i="3"/>
  <c r="W30" i="3"/>
  <c r="X30" i="3"/>
  <c r="Z30" i="3"/>
  <c r="AA30" i="3"/>
  <c r="AB30" i="3"/>
  <c r="AC30" i="3"/>
  <c r="C31" i="3"/>
  <c r="D31" i="3"/>
  <c r="G31" i="3"/>
  <c r="L31" i="3"/>
  <c r="O31" i="3"/>
  <c r="P31" i="3"/>
  <c r="Q31" i="3"/>
  <c r="R31" i="3"/>
  <c r="S31" i="3"/>
  <c r="T31" i="3"/>
  <c r="U31" i="3"/>
  <c r="V31" i="3"/>
  <c r="W31" i="3"/>
  <c r="X31" i="3"/>
  <c r="Z31" i="3"/>
  <c r="AA31" i="3"/>
  <c r="AB31" i="3"/>
  <c r="AC31" i="3"/>
  <c r="C32" i="3"/>
  <c r="D32" i="3"/>
  <c r="E32" i="3"/>
  <c r="F32" i="3"/>
  <c r="G32" i="3"/>
  <c r="L32" i="3"/>
  <c r="N32" i="3"/>
  <c r="O32" i="3"/>
  <c r="P32" i="3"/>
  <c r="Q32" i="3"/>
  <c r="R32" i="3"/>
  <c r="S32" i="3"/>
  <c r="T32" i="3"/>
  <c r="U32" i="3"/>
  <c r="V32" i="3"/>
  <c r="W32" i="3"/>
  <c r="X32" i="3"/>
  <c r="Z32" i="3"/>
  <c r="AA32" i="3"/>
  <c r="AB32" i="3"/>
  <c r="AC32" i="3"/>
  <c r="D2" i="3"/>
  <c r="E2" i="3"/>
  <c r="G2" i="3"/>
  <c r="L2" i="3"/>
  <c r="N2" i="3"/>
  <c r="O2" i="3"/>
  <c r="P2" i="3"/>
  <c r="Q2" i="3"/>
  <c r="R2" i="3"/>
  <c r="S2" i="3"/>
  <c r="T2" i="3"/>
  <c r="U2" i="3"/>
  <c r="V2" i="3"/>
  <c r="W2" i="3"/>
  <c r="X2" i="3"/>
  <c r="Z2" i="3"/>
  <c r="AA2" i="3"/>
  <c r="AB2" i="3"/>
  <c r="AC2" i="3"/>
  <c r="C2" i="3"/>
  <c r="CC34" i="6" l="1"/>
  <c r="S34" i="6" s="1"/>
  <c r="T3" i="6"/>
  <c r="K3" i="6"/>
  <c r="X34" i="4"/>
  <c r="R38" i="6"/>
  <c r="T34" i="4"/>
  <c r="CD5" i="6"/>
  <c r="T5" i="6" s="1"/>
  <c r="CD30" i="6"/>
  <c r="T30" i="6" s="1"/>
  <c r="CD12" i="6"/>
  <c r="T12" i="6" s="1"/>
  <c r="BT24" i="6"/>
  <c r="BT20" i="6"/>
  <c r="J20" i="6" s="1"/>
  <c r="CD16" i="6"/>
  <c r="T16" i="6" s="1"/>
  <c r="BT26" i="6"/>
  <c r="J26" i="6" s="1"/>
  <c r="CE3" i="6"/>
  <c r="I32" i="6"/>
  <c r="BT13" i="6"/>
  <c r="J13" i="6" s="1"/>
  <c r="BT22" i="6"/>
  <c r="J22" i="6" s="1"/>
  <c r="CD29" i="6"/>
  <c r="T29" i="6" s="1"/>
  <c r="CD21" i="6"/>
  <c r="T21" i="6" s="1"/>
  <c r="BT10" i="6"/>
  <c r="J10" i="6" s="1"/>
  <c r="BT18" i="6"/>
  <c r="J18" i="6" s="1"/>
  <c r="BT30" i="6"/>
  <c r="J30" i="6" s="1"/>
  <c r="BT25" i="6"/>
  <c r="J25" i="6" s="1"/>
  <c r="CD8" i="6"/>
  <c r="T8" i="6" s="1"/>
  <c r="BT14" i="6"/>
  <c r="J14" i="6" s="1"/>
  <c r="CD31" i="6"/>
  <c r="T31" i="6" s="1"/>
  <c r="CD19" i="6"/>
  <c r="T19" i="6" s="1"/>
  <c r="CD4" i="6"/>
  <c r="T4" i="6" s="1"/>
  <c r="CD25" i="6"/>
  <c r="T25" i="6" s="1"/>
  <c r="CE32" i="6"/>
  <c r="U32" i="6" s="1"/>
  <c r="CE9" i="6"/>
  <c r="U9" i="6" s="1"/>
  <c r="CD7" i="6"/>
  <c r="T7" i="6" s="1"/>
  <c r="CD18" i="6"/>
  <c r="T18" i="6" s="1"/>
  <c r="BT8" i="6"/>
  <c r="J8" i="6" s="1"/>
  <c r="BT4" i="6"/>
  <c r="J4" i="6" s="1"/>
  <c r="BT28" i="6"/>
  <c r="J28" i="6" s="1"/>
  <c r="CD13" i="6"/>
  <c r="T13" i="6" s="1"/>
  <c r="BT12" i="6"/>
  <c r="J12" i="6" s="1"/>
  <c r="R37" i="6"/>
  <c r="CE20" i="6"/>
  <c r="U20" i="6" s="1"/>
  <c r="BT27" i="6"/>
  <c r="J27" i="6" s="1"/>
  <c r="CE28" i="6"/>
  <c r="U28" i="6" s="1"/>
  <c r="L38" i="6"/>
  <c r="L37" i="6"/>
  <c r="P34" i="4"/>
  <c r="BT7" i="6"/>
  <c r="J7" i="6" s="1"/>
  <c r="BT19" i="6"/>
  <c r="J19" i="6" s="1"/>
  <c r="CD17" i="6"/>
  <c r="T17" i="6" s="1"/>
  <c r="BT17" i="6"/>
  <c r="J17" i="6" s="1"/>
  <c r="BT11" i="6"/>
  <c r="J11" i="6" s="1"/>
  <c r="CE24" i="6"/>
  <c r="U24" i="6" s="1"/>
  <c r="CD23" i="6"/>
  <c r="T23" i="6" s="1"/>
  <c r="CD14" i="6"/>
  <c r="T14" i="6" s="1"/>
  <c r="CD33" i="6"/>
  <c r="T33" i="6" s="1"/>
  <c r="CD11" i="6"/>
  <c r="T11" i="6" s="1"/>
  <c r="I16" i="6"/>
  <c r="BT5" i="6"/>
  <c r="J5" i="6" s="1"/>
  <c r="BT9" i="6"/>
  <c r="J9" i="6" s="1"/>
  <c r="BT6" i="6"/>
  <c r="J6" i="6" s="1"/>
  <c r="CD10" i="6"/>
  <c r="T10" i="6" s="1"/>
  <c r="CE22" i="6"/>
  <c r="U22" i="6" s="1"/>
  <c r="CD6" i="6"/>
  <c r="T6" i="6" s="1"/>
  <c r="BT3" i="6"/>
  <c r="BT15" i="6"/>
  <c r="J15" i="6" s="1"/>
  <c r="I29" i="6"/>
  <c r="BT23" i="6"/>
  <c r="J23" i="6" s="1"/>
  <c r="CD15" i="6"/>
  <c r="T15" i="6" s="1"/>
  <c r="BT33" i="6"/>
  <c r="J33" i="6" s="1"/>
  <c r="BT21" i="6"/>
  <c r="J21" i="6" s="1"/>
  <c r="CE26" i="6"/>
  <c r="U26" i="6" s="1"/>
  <c r="BT31" i="6"/>
  <c r="J31" i="6" s="1"/>
  <c r="CD27" i="6"/>
  <c r="T27" i="6" s="1"/>
  <c r="R36" i="4"/>
  <c r="V36" i="4"/>
  <c r="AA36" i="4"/>
  <c r="L36" i="4"/>
  <c r="D35" i="4"/>
  <c r="R35" i="4"/>
  <c r="V35" i="4"/>
  <c r="AA35" i="4"/>
  <c r="AC34" i="4"/>
  <c r="C34" i="4"/>
  <c r="AB34" i="4"/>
  <c r="W34" i="4"/>
  <c r="S34" i="4"/>
  <c r="O34" i="4"/>
  <c r="O35" i="4"/>
  <c r="S35" i="4"/>
  <c r="W35" i="4"/>
  <c r="AB35" i="4"/>
  <c r="O36" i="4"/>
  <c r="S36" i="4"/>
  <c r="W36" i="4"/>
  <c r="AB36" i="4"/>
  <c r="V34" i="4"/>
  <c r="R34" i="4"/>
  <c r="D34" i="4"/>
  <c r="G35" i="4"/>
  <c r="P35" i="4"/>
  <c r="T35" i="4"/>
  <c r="X35" i="4"/>
  <c r="AC35" i="4"/>
  <c r="P36" i="4"/>
  <c r="T36" i="4"/>
  <c r="X36" i="4"/>
  <c r="AC36" i="4"/>
  <c r="Z34" i="4"/>
  <c r="U34" i="4"/>
  <c r="Q34" i="4"/>
  <c r="L34" i="4"/>
  <c r="C35" i="4"/>
  <c r="L35" i="4"/>
  <c r="Q35" i="4"/>
  <c r="U35" i="4"/>
  <c r="Z35" i="4"/>
  <c r="G36" i="4"/>
  <c r="Q36" i="4"/>
  <c r="U36" i="4"/>
  <c r="Z36" i="4"/>
  <c r="I22" i="3"/>
  <c r="I22" i="2" s="1"/>
  <c r="M29" i="3"/>
  <c r="M29" i="2" s="1"/>
  <c r="M29" i="4" s="1"/>
  <c r="N24" i="3"/>
  <c r="N24" i="2" s="1"/>
  <c r="N24" i="4" s="1"/>
  <c r="M23" i="3"/>
  <c r="M23" i="2" s="1"/>
  <c r="M23" i="4" s="1"/>
  <c r="F10" i="3"/>
  <c r="F10" i="2" s="1"/>
  <c r="F10" i="4" s="1"/>
  <c r="M7" i="3"/>
  <c r="M7" i="2" s="1"/>
  <c r="M7" i="4" s="1"/>
  <c r="M5" i="3"/>
  <c r="M5" i="2" s="1"/>
  <c r="M5" i="4" s="1"/>
  <c r="F14" i="3"/>
  <c r="F14" i="2" s="1"/>
  <c r="F14" i="4" s="1"/>
  <c r="J25" i="3"/>
  <c r="J25" i="2" s="1"/>
  <c r="J25" i="4" s="1"/>
  <c r="J16" i="3"/>
  <c r="J16" i="2" s="1"/>
  <c r="J16" i="4" s="1"/>
  <c r="F5" i="3"/>
  <c r="F5" i="2" s="1"/>
  <c r="F5" i="4" s="1"/>
  <c r="E4" i="3"/>
  <c r="E4" i="2" s="1"/>
  <c r="E4" i="4" s="1"/>
  <c r="M15" i="3"/>
  <c r="M15" i="2" s="1"/>
  <c r="M15" i="4" s="1"/>
  <c r="K2" i="3"/>
  <c r="K2" i="2" s="1"/>
  <c r="K2" i="4" s="1"/>
  <c r="K32" i="3"/>
  <c r="K32" i="2" s="1"/>
  <c r="K32" i="4" s="1"/>
  <c r="N31" i="3"/>
  <c r="N31" i="2" s="1"/>
  <c r="N31" i="4" s="1"/>
  <c r="J30" i="3"/>
  <c r="J30" i="2" s="1"/>
  <c r="J30" i="4" s="1"/>
  <c r="J29" i="3"/>
  <c r="J29" i="2" s="1"/>
  <c r="J29" i="4" s="1"/>
  <c r="K28" i="3"/>
  <c r="K28" i="2" s="1"/>
  <c r="K28" i="4" s="1"/>
  <c r="M26" i="3"/>
  <c r="M26" i="2" s="1"/>
  <c r="M26" i="4" s="1"/>
  <c r="M25" i="3"/>
  <c r="M25" i="2" s="1"/>
  <c r="M25" i="4" s="1"/>
  <c r="K24" i="3"/>
  <c r="K24" i="2" s="1"/>
  <c r="K24" i="4" s="1"/>
  <c r="K23" i="3"/>
  <c r="K23" i="2" s="1"/>
  <c r="K23" i="4" s="1"/>
  <c r="H21" i="3"/>
  <c r="H21" i="2" s="1"/>
  <c r="H21" i="4" s="1"/>
  <c r="E20" i="3"/>
  <c r="E20" i="2" s="1"/>
  <c r="M17" i="3"/>
  <c r="M17" i="2" s="1"/>
  <c r="M17" i="4" s="1"/>
  <c r="M16" i="3"/>
  <c r="M16" i="2" s="1"/>
  <c r="M16" i="4" s="1"/>
  <c r="M14" i="3"/>
  <c r="M14" i="2" s="1"/>
  <c r="M14" i="4" s="1"/>
  <c r="E13" i="3"/>
  <c r="E13" i="2" s="1"/>
  <c r="AA12" i="4"/>
  <c r="N11" i="3"/>
  <c r="N11" i="2" s="1"/>
  <c r="N11" i="4" s="1"/>
  <c r="M9" i="3"/>
  <c r="M9" i="2" s="1"/>
  <c r="M9" i="4" s="1"/>
  <c r="H8" i="3"/>
  <c r="H8" i="2" s="1"/>
  <c r="H8" i="4" s="1"/>
  <c r="H7" i="3"/>
  <c r="H7" i="2" s="1"/>
  <c r="H7" i="4" s="1"/>
  <c r="H6" i="3"/>
  <c r="H6" i="2" s="1"/>
  <c r="H6" i="4" s="1"/>
  <c r="H5" i="3"/>
  <c r="H5" i="2" s="1"/>
  <c r="H5" i="4" s="1"/>
  <c r="H4" i="3"/>
  <c r="H4" i="2" s="1"/>
  <c r="H4" i="4" s="1"/>
  <c r="F3" i="3"/>
  <c r="F3" i="2" s="1"/>
  <c r="F3" i="4" s="1"/>
  <c r="I32" i="3"/>
  <c r="I32" i="2" s="1"/>
  <c r="I32" i="4" s="1"/>
  <c r="H23" i="3"/>
  <c r="H23" i="2" s="1"/>
  <c r="H23" i="4" s="1"/>
  <c r="I31" i="3"/>
  <c r="I31" i="2" s="1"/>
  <c r="I31" i="4" s="1"/>
  <c r="J14" i="3"/>
  <c r="J14" i="2" s="1"/>
  <c r="J14" i="4" s="1"/>
  <c r="K7" i="3"/>
  <c r="K7" i="2" s="1"/>
  <c r="K7" i="4" s="1"/>
  <c r="N30" i="3"/>
  <c r="N30" i="2" s="1"/>
  <c r="N30" i="4" s="1"/>
  <c r="M28" i="3"/>
  <c r="M28" i="2" s="1"/>
  <c r="M28" i="4" s="1"/>
  <c r="J27" i="3"/>
  <c r="J27" i="2" s="1"/>
  <c r="J27" i="4" s="1"/>
  <c r="M21" i="3"/>
  <c r="M21" i="2" s="1"/>
  <c r="M21" i="4" s="1"/>
  <c r="J20" i="3"/>
  <c r="J20" i="2" s="1"/>
  <c r="J20" i="4" s="1"/>
  <c r="J18" i="3"/>
  <c r="J18" i="2" s="1"/>
  <c r="J18" i="4" s="1"/>
  <c r="F17" i="3"/>
  <c r="F17" i="2" s="1"/>
  <c r="F17" i="4" s="1"/>
  <c r="J12" i="3"/>
  <c r="J12" i="2" s="1"/>
  <c r="J12" i="4" s="1"/>
  <c r="J10" i="3"/>
  <c r="J10" i="2" s="1"/>
  <c r="J10" i="4" s="1"/>
  <c r="M8" i="3"/>
  <c r="M8" i="2" s="1"/>
  <c r="M8" i="4" s="1"/>
  <c r="H3" i="3"/>
  <c r="H3" i="2" s="1"/>
  <c r="H3" i="4" s="1"/>
  <c r="K5" i="3"/>
  <c r="K5" i="2" s="1"/>
  <c r="K5" i="4" s="1"/>
  <c r="H20" i="3"/>
  <c r="H20" i="2" s="1"/>
  <c r="H20" i="4" s="1"/>
  <c r="N8" i="3"/>
  <c r="N8" i="2" s="1"/>
  <c r="N8" i="4" s="1"/>
  <c r="M6" i="2"/>
  <c r="M6" i="4" s="1"/>
  <c r="N4" i="3"/>
  <c r="N4" i="2" s="1"/>
  <c r="N4" i="4" s="1"/>
  <c r="K3" i="3"/>
  <c r="K3" i="2" s="1"/>
  <c r="K3" i="4" s="1"/>
  <c r="N9" i="3"/>
  <c r="N9" i="2" s="1"/>
  <c r="N9" i="4" s="1"/>
  <c r="I3" i="3"/>
  <c r="I3" i="2" s="1"/>
  <c r="I3" i="4" s="1"/>
  <c r="J7" i="3"/>
  <c r="J7" i="2" s="1"/>
  <c r="J7" i="4" s="1"/>
  <c r="J5" i="3"/>
  <c r="J5" i="2" s="1"/>
  <c r="J5" i="4" s="1"/>
  <c r="I23" i="3"/>
  <c r="I23" i="2" s="1"/>
  <c r="I23" i="4" s="1"/>
  <c r="I30" i="3"/>
  <c r="I30" i="2" s="1"/>
  <c r="I30" i="4" s="1"/>
  <c r="M11" i="3"/>
  <c r="M11" i="2" s="1"/>
  <c r="M11" i="4" s="1"/>
  <c r="M31" i="3"/>
  <c r="M31" i="2" s="1"/>
  <c r="M31" i="4" s="1"/>
  <c r="H2" i="3"/>
  <c r="H2" i="2" s="1"/>
  <c r="H2" i="4" s="1"/>
  <c r="K21" i="3"/>
  <c r="K21" i="2" s="1"/>
  <c r="K21" i="4" s="1"/>
  <c r="K8" i="3"/>
  <c r="K8" i="2" s="1"/>
  <c r="K8" i="4" s="1"/>
  <c r="K6" i="3"/>
  <c r="K6" i="2" s="1"/>
  <c r="K6" i="4" s="1"/>
  <c r="K4" i="3"/>
  <c r="K4" i="2" s="1"/>
  <c r="K4" i="4" s="1"/>
  <c r="K29" i="3"/>
  <c r="K29" i="2" s="1"/>
  <c r="K29" i="4" s="1"/>
  <c r="E3" i="3"/>
  <c r="E3" i="2" s="1"/>
  <c r="E3" i="4" s="1"/>
  <c r="F2" i="3"/>
  <c r="F2" i="2" s="1"/>
  <c r="F2" i="4" s="1"/>
  <c r="F29" i="3"/>
  <c r="F29" i="2" s="1"/>
  <c r="F29" i="4" s="1"/>
  <c r="E28" i="3"/>
  <c r="E28" i="2" s="1"/>
  <c r="E24" i="3"/>
  <c r="E24" i="2" s="1"/>
  <c r="E24" i="4" s="1"/>
  <c r="M22" i="3"/>
  <c r="M22" i="2" s="1"/>
  <c r="M22" i="4" s="1"/>
  <c r="F21" i="3"/>
  <c r="F21" i="2" s="1"/>
  <c r="F21" i="4" s="1"/>
  <c r="N19" i="3"/>
  <c r="N19" i="2" s="1"/>
  <c r="N19" i="4" s="1"/>
  <c r="M18" i="3"/>
  <c r="M18" i="2" s="1"/>
  <c r="M18" i="4" s="1"/>
  <c r="K17" i="3"/>
  <c r="K17" i="2" s="1"/>
  <c r="K17" i="4" s="1"/>
  <c r="J15" i="3"/>
  <c r="J15" i="2" s="1"/>
  <c r="J15" i="4" s="1"/>
  <c r="M13" i="3"/>
  <c r="M13" i="2" s="1"/>
  <c r="M13" i="4" s="1"/>
  <c r="M12" i="3"/>
  <c r="M12" i="2" s="1"/>
  <c r="M12" i="4" s="1"/>
  <c r="K11" i="3"/>
  <c r="K11" i="2" s="1"/>
  <c r="K11" i="4" s="1"/>
  <c r="M10" i="3"/>
  <c r="M10" i="2" s="1"/>
  <c r="M10" i="4" s="1"/>
  <c r="F7" i="3"/>
  <c r="F7" i="2" s="1"/>
  <c r="F7" i="4" s="1"/>
  <c r="N3" i="3"/>
  <c r="N3" i="2" s="1"/>
  <c r="M4" i="3"/>
  <c r="M4" i="2" s="1"/>
  <c r="M4" i="4" s="1"/>
  <c r="N17" i="3"/>
  <c r="N17" i="2" s="1"/>
  <c r="N17" i="4" s="1"/>
  <c r="H32" i="3"/>
  <c r="H32" i="2" s="1"/>
  <c r="H32" i="4" s="1"/>
  <c r="I2" i="3"/>
  <c r="I2" i="2" s="1"/>
  <c r="I2" i="4" s="1"/>
  <c r="J21" i="3"/>
  <c r="J21" i="2" s="1"/>
  <c r="J21" i="4" s="1"/>
  <c r="J8" i="3"/>
  <c r="J8" i="2" s="1"/>
  <c r="J8" i="4" s="1"/>
  <c r="J6" i="3"/>
  <c r="J6" i="2" s="1"/>
  <c r="J6" i="4" s="1"/>
  <c r="J4" i="3"/>
  <c r="J4" i="2" s="1"/>
  <c r="J4" i="4" s="1"/>
  <c r="F28" i="3"/>
  <c r="F28" i="2" s="1"/>
  <c r="F28" i="4" s="1"/>
  <c r="K31" i="3"/>
  <c r="K31" i="2" s="1"/>
  <c r="K31" i="4" s="1"/>
  <c r="J31" i="3"/>
  <c r="J31" i="2" s="1"/>
  <c r="J31" i="4" s="1"/>
  <c r="H25" i="3"/>
  <c r="H25" i="2" s="1"/>
  <c r="H25" i="4" s="1"/>
  <c r="I25" i="3"/>
  <c r="I25" i="2" s="1"/>
  <c r="I25" i="4" s="1"/>
  <c r="H16" i="3"/>
  <c r="H16" i="2" s="1"/>
  <c r="H16" i="4" s="1"/>
  <c r="I16" i="3"/>
  <c r="I16" i="2" s="1"/>
  <c r="I16" i="4" s="1"/>
  <c r="H9" i="3"/>
  <c r="H9" i="2" s="1"/>
  <c r="H9" i="4" s="1"/>
  <c r="I9" i="3"/>
  <c r="I9" i="2" s="1"/>
  <c r="I9" i="4" s="1"/>
  <c r="E8" i="3"/>
  <c r="E8" i="2" s="1"/>
  <c r="E8" i="4" s="1"/>
  <c r="F8" i="3"/>
  <c r="F8" i="2" s="1"/>
  <c r="F8" i="4" s="1"/>
  <c r="K19" i="3"/>
  <c r="K19" i="2" s="1"/>
  <c r="K19" i="4" s="1"/>
  <c r="K15" i="3"/>
  <c r="K15" i="2" s="1"/>
  <c r="K15" i="4" s="1"/>
  <c r="K13" i="3"/>
  <c r="K13" i="2" s="1"/>
  <c r="K13" i="4" s="1"/>
  <c r="K9" i="3"/>
  <c r="K9" i="2" s="1"/>
  <c r="K9" i="4" s="1"/>
  <c r="K27" i="3"/>
  <c r="K27" i="2" s="1"/>
  <c r="K27" i="4" s="1"/>
  <c r="F24" i="3"/>
  <c r="F24" i="2" s="1"/>
  <c r="F24" i="4" s="1"/>
  <c r="H17" i="3"/>
  <c r="H17" i="2" s="1"/>
  <c r="H17" i="4" s="1"/>
  <c r="I17" i="3"/>
  <c r="I17" i="2" s="1"/>
  <c r="I17" i="4" s="1"/>
  <c r="H14" i="3"/>
  <c r="H14" i="2" s="1"/>
  <c r="H14" i="4" s="1"/>
  <c r="I14" i="3"/>
  <c r="I14" i="2" s="1"/>
  <c r="I14" i="4" s="1"/>
  <c r="H11" i="3"/>
  <c r="H11" i="2" s="1"/>
  <c r="H11" i="4" s="1"/>
  <c r="I11" i="3"/>
  <c r="I11" i="2" s="1"/>
  <c r="I11" i="4" s="1"/>
  <c r="E26" i="3"/>
  <c r="E26" i="2" s="1"/>
  <c r="E26" i="4" s="1"/>
  <c r="F26" i="3"/>
  <c r="F26" i="2" s="1"/>
  <c r="F26" i="4" s="1"/>
  <c r="F25" i="3"/>
  <c r="F25" i="2" s="1"/>
  <c r="F25" i="4" s="1"/>
  <c r="E25" i="3"/>
  <c r="E25" i="2" s="1"/>
  <c r="E25" i="4" s="1"/>
  <c r="K22" i="3"/>
  <c r="K22" i="2" s="1"/>
  <c r="G22" i="3"/>
  <c r="G22" i="2" s="1"/>
  <c r="J22" i="3"/>
  <c r="J22" i="2" s="1"/>
  <c r="F22" i="3"/>
  <c r="F22" i="2" s="1"/>
  <c r="F22" i="4" s="1"/>
  <c r="E22" i="3"/>
  <c r="E22" i="2" s="1"/>
  <c r="M20" i="3"/>
  <c r="M20" i="2" s="1"/>
  <c r="M20" i="4" s="1"/>
  <c r="H19" i="3"/>
  <c r="H19" i="2" s="1"/>
  <c r="H19" i="4" s="1"/>
  <c r="I19" i="3"/>
  <c r="I19" i="2" s="1"/>
  <c r="I19" i="4" s="1"/>
  <c r="H18" i="3"/>
  <c r="H18" i="2" s="1"/>
  <c r="H18" i="4" s="1"/>
  <c r="I18" i="3"/>
  <c r="I18" i="2" s="1"/>
  <c r="I18" i="4" s="1"/>
  <c r="E17" i="3"/>
  <c r="E17" i="2" s="1"/>
  <c r="E17" i="4" s="1"/>
  <c r="F16" i="3"/>
  <c r="F16" i="2" s="1"/>
  <c r="F16" i="4" s="1"/>
  <c r="E16" i="3"/>
  <c r="E16" i="2" s="1"/>
  <c r="E16" i="4" s="1"/>
  <c r="E15" i="3"/>
  <c r="E15" i="2" s="1"/>
  <c r="E15" i="4" s="1"/>
  <c r="F15" i="3"/>
  <c r="F15" i="2" s="1"/>
  <c r="F15" i="4" s="1"/>
  <c r="H13" i="3"/>
  <c r="H13" i="2" s="1"/>
  <c r="H13" i="4" s="1"/>
  <c r="I13" i="3"/>
  <c r="I13" i="2" s="1"/>
  <c r="I13" i="4" s="1"/>
  <c r="H12" i="3"/>
  <c r="H12" i="2" s="1"/>
  <c r="H12" i="4" s="1"/>
  <c r="I12" i="3"/>
  <c r="I12" i="2" s="1"/>
  <c r="I12" i="4" s="1"/>
  <c r="F11" i="3"/>
  <c r="F11" i="2" s="1"/>
  <c r="F11" i="4" s="1"/>
  <c r="H10" i="3"/>
  <c r="H10" i="2" s="1"/>
  <c r="H10" i="4" s="1"/>
  <c r="I10" i="3"/>
  <c r="I10" i="2" s="1"/>
  <c r="I10" i="4" s="1"/>
  <c r="F9" i="3"/>
  <c r="F9" i="2" s="1"/>
  <c r="F9" i="4" s="1"/>
  <c r="M3" i="3"/>
  <c r="M3" i="2" s="1"/>
  <c r="M3" i="4" s="1"/>
  <c r="M19" i="3"/>
  <c r="M19" i="2" s="1"/>
  <c r="M19" i="4" s="1"/>
  <c r="M27" i="3"/>
  <c r="M27" i="2" s="1"/>
  <c r="M27" i="4" s="1"/>
  <c r="J19" i="3"/>
  <c r="J19" i="2" s="1"/>
  <c r="J19" i="4" s="1"/>
  <c r="J17" i="3"/>
  <c r="J17" i="2" s="1"/>
  <c r="J17" i="4" s="1"/>
  <c r="J13" i="3"/>
  <c r="J13" i="2" s="1"/>
  <c r="J13" i="4" s="1"/>
  <c r="J11" i="3"/>
  <c r="J11" i="2" s="1"/>
  <c r="J11" i="4" s="1"/>
  <c r="J9" i="3"/>
  <c r="J9" i="2" s="1"/>
  <c r="J9" i="4" s="1"/>
  <c r="E21" i="3"/>
  <c r="E21" i="2" s="1"/>
  <c r="E21" i="4" s="1"/>
  <c r="E9" i="3"/>
  <c r="E9" i="2" s="1"/>
  <c r="E9" i="4" s="1"/>
  <c r="H26" i="3"/>
  <c r="H26" i="2" s="1"/>
  <c r="H26" i="4" s="1"/>
  <c r="I26" i="3"/>
  <c r="I26" i="2" s="1"/>
  <c r="I26" i="4" s="1"/>
  <c r="J26" i="3"/>
  <c r="J26" i="2" s="1"/>
  <c r="J26" i="4" s="1"/>
  <c r="K26" i="3"/>
  <c r="K26" i="2" s="1"/>
  <c r="K26" i="4" s="1"/>
  <c r="H15" i="3"/>
  <c r="H15" i="2" s="1"/>
  <c r="H15" i="4" s="1"/>
  <c r="I15" i="3"/>
  <c r="I15" i="2" s="1"/>
  <c r="I15" i="4" s="1"/>
  <c r="F6" i="3"/>
  <c r="F6" i="2" s="1"/>
  <c r="E6" i="3"/>
  <c r="E6" i="2" s="1"/>
  <c r="F31" i="3"/>
  <c r="F31" i="2" s="1"/>
  <c r="F31" i="4" s="1"/>
  <c r="E31" i="3"/>
  <c r="E31" i="2" s="1"/>
  <c r="E31" i="4" s="1"/>
  <c r="C30" i="3"/>
  <c r="C30" i="2" s="1"/>
  <c r="E30" i="3"/>
  <c r="E30" i="2" s="1"/>
  <c r="F30" i="3"/>
  <c r="F30" i="2" s="1"/>
  <c r="F30" i="4" s="1"/>
  <c r="N27" i="3"/>
  <c r="N27" i="2" s="1"/>
  <c r="N27" i="4" s="1"/>
  <c r="M2" i="3"/>
  <c r="M2" i="2" s="1"/>
  <c r="M32" i="3"/>
  <c r="M32" i="2" s="1"/>
  <c r="M32" i="4" s="1"/>
  <c r="M30" i="3"/>
  <c r="M30" i="2" s="1"/>
  <c r="M30" i="4" s="1"/>
  <c r="M24" i="3"/>
  <c r="M24" i="2" s="1"/>
  <c r="M24" i="4" s="1"/>
  <c r="N21" i="3"/>
  <c r="N21" i="2" s="1"/>
  <c r="N21" i="4" s="1"/>
  <c r="N20" i="3"/>
  <c r="N20" i="2" s="1"/>
  <c r="N20" i="4" s="1"/>
  <c r="H31" i="3"/>
  <c r="H31" i="2" s="1"/>
  <c r="H31" i="4" s="1"/>
  <c r="K20" i="3"/>
  <c r="K20" i="2" s="1"/>
  <c r="K20" i="4" s="1"/>
  <c r="K18" i="3"/>
  <c r="K18" i="2" s="1"/>
  <c r="K18" i="4" s="1"/>
  <c r="K16" i="3"/>
  <c r="K16" i="2" s="1"/>
  <c r="K16" i="4" s="1"/>
  <c r="K14" i="3"/>
  <c r="K14" i="2" s="1"/>
  <c r="K14" i="4" s="1"/>
  <c r="K12" i="3"/>
  <c r="K12" i="2" s="1"/>
  <c r="K12" i="4" s="1"/>
  <c r="K10" i="3"/>
  <c r="K10" i="2" s="1"/>
  <c r="K10" i="4" s="1"/>
  <c r="K25" i="3"/>
  <c r="K25" i="2" s="1"/>
  <c r="K25" i="4" s="1"/>
  <c r="E29" i="3"/>
  <c r="E29" i="2" s="1"/>
  <c r="E18" i="3"/>
  <c r="E18" i="2" s="1"/>
  <c r="F4" i="3"/>
  <c r="F4" i="2" s="1"/>
  <c r="F4" i="4" s="1"/>
  <c r="H22" i="3"/>
  <c r="H22" i="2" s="1"/>
  <c r="F27" i="3"/>
  <c r="H27" i="3"/>
  <c r="H27" i="2" s="1"/>
  <c r="H27" i="4" s="1"/>
  <c r="I27" i="3"/>
  <c r="I27" i="2" s="1"/>
  <c r="I27" i="4" s="1"/>
  <c r="E19" i="3"/>
  <c r="E19" i="2" s="1"/>
  <c r="E19" i="4" s="1"/>
  <c r="F18" i="3"/>
  <c r="F18" i="2" s="1"/>
  <c r="F18" i="4" s="1"/>
  <c r="F12" i="3"/>
  <c r="F12" i="2" s="1"/>
  <c r="F12" i="4" s="1"/>
  <c r="E10" i="3"/>
  <c r="E10" i="2" s="1"/>
  <c r="E10" i="4" s="1"/>
  <c r="J32" i="3"/>
  <c r="J32" i="2" s="1"/>
  <c r="J32" i="4" s="1"/>
  <c r="J2" i="3"/>
  <c r="J2" i="2" s="1"/>
  <c r="J2" i="4" s="1"/>
  <c r="J3" i="3"/>
  <c r="J3" i="2" s="1"/>
  <c r="J3" i="4" s="1"/>
  <c r="I21" i="3"/>
  <c r="I21" i="2" s="1"/>
  <c r="I21" i="4" s="1"/>
  <c r="I20" i="3"/>
  <c r="I20" i="2" s="1"/>
  <c r="I20" i="4" s="1"/>
  <c r="I8" i="3"/>
  <c r="I8" i="2" s="1"/>
  <c r="I8" i="4" s="1"/>
  <c r="I7" i="3"/>
  <c r="I7" i="2" s="1"/>
  <c r="I7" i="4" s="1"/>
  <c r="I6" i="3"/>
  <c r="I6" i="2" s="1"/>
  <c r="I6" i="4" s="1"/>
  <c r="I5" i="3"/>
  <c r="I5" i="2" s="1"/>
  <c r="I5" i="4" s="1"/>
  <c r="I4" i="3"/>
  <c r="I4" i="2" s="1"/>
  <c r="I4" i="4" s="1"/>
  <c r="J23" i="3"/>
  <c r="J23" i="2" s="1"/>
  <c r="J23" i="4" s="1"/>
  <c r="K30" i="3"/>
  <c r="K30" i="2" s="1"/>
  <c r="K30" i="4" s="1"/>
  <c r="H29" i="3"/>
  <c r="H29" i="2" s="1"/>
  <c r="H29" i="4" s="1"/>
  <c r="I29" i="3"/>
  <c r="I29" i="2" s="1"/>
  <c r="I29" i="4" s="1"/>
  <c r="H28" i="3"/>
  <c r="H28" i="2" s="1"/>
  <c r="H28" i="4" s="1"/>
  <c r="I28" i="3"/>
  <c r="I28" i="2" s="1"/>
  <c r="I28" i="4" s="1"/>
  <c r="H24" i="3"/>
  <c r="H24" i="2" s="1"/>
  <c r="H24" i="4" s="1"/>
  <c r="I24" i="3"/>
  <c r="I24" i="2" s="1"/>
  <c r="I24" i="4" s="1"/>
  <c r="F20" i="3"/>
  <c r="F20" i="2" s="1"/>
  <c r="F20" i="4" s="1"/>
  <c r="J28" i="3"/>
  <c r="J28" i="2" s="1"/>
  <c r="J28" i="4" s="1"/>
  <c r="J24" i="3"/>
  <c r="J24" i="2" s="1"/>
  <c r="J24" i="4" s="1"/>
  <c r="F19" i="3"/>
  <c r="F19" i="2" s="1"/>
  <c r="F19" i="4" s="1"/>
  <c r="N3" i="4" l="1"/>
  <c r="AS34" i="6"/>
  <c r="BX34" i="6"/>
  <c r="BU34" i="6"/>
  <c r="M2" i="4"/>
  <c r="M34" i="4" s="1"/>
  <c r="AR34" i="6"/>
  <c r="BW34" i="6"/>
  <c r="AA11" i="4"/>
  <c r="AA34" i="4" s="1"/>
  <c r="BF34" i="6"/>
  <c r="E30" i="4"/>
  <c r="C30" i="4"/>
  <c r="E29" i="4"/>
  <c r="E28" i="4"/>
  <c r="AL34" i="6"/>
  <c r="G22" i="4"/>
  <c r="G34" i="4" s="1"/>
  <c r="AN34" i="6"/>
  <c r="I22" i="4"/>
  <c r="J22" i="4"/>
  <c r="AO34" i="6"/>
  <c r="H22" i="4"/>
  <c r="H34" i="4" s="1"/>
  <c r="AM34" i="6"/>
  <c r="E22" i="4"/>
  <c r="E34" i="4" s="1"/>
  <c r="K22" i="4"/>
  <c r="K34" i="4" s="1"/>
  <c r="AP34" i="6"/>
  <c r="E20" i="4"/>
  <c r="E18" i="4"/>
  <c r="E13" i="4"/>
  <c r="E6" i="4"/>
  <c r="F6" i="4"/>
  <c r="CD34" i="6"/>
  <c r="T34" i="6" s="1"/>
  <c r="J3" i="6"/>
  <c r="BT34" i="6"/>
  <c r="U3" i="6"/>
  <c r="J24" i="6"/>
  <c r="BS24" i="6"/>
  <c r="I24" i="6" s="1"/>
  <c r="S37" i="6"/>
  <c r="I33" i="6"/>
  <c r="I23" i="6"/>
  <c r="CE17" i="6"/>
  <c r="U17" i="6" s="1"/>
  <c r="I31" i="6"/>
  <c r="I15" i="6"/>
  <c r="CE6" i="6"/>
  <c r="U6" i="6" s="1"/>
  <c r="CE11" i="6"/>
  <c r="U11" i="6" s="1"/>
  <c r="CE14" i="6"/>
  <c r="U14" i="6" s="1"/>
  <c r="CF24" i="6"/>
  <c r="V24" i="6" s="1"/>
  <c r="I28" i="6"/>
  <c r="I8" i="6"/>
  <c r="CE7" i="6"/>
  <c r="U7" i="6" s="1"/>
  <c r="CE25" i="6"/>
  <c r="U25" i="6" s="1"/>
  <c r="CE19" i="6"/>
  <c r="U19" i="6" s="1"/>
  <c r="I14" i="6"/>
  <c r="I25" i="6"/>
  <c r="I18" i="6"/>
  <c r="CE21" i="6"/>
  <c r="U21" i="6" s="1"/>
  <c r="I22" i="6"/>
  <c r="H32" i="6"/>
  <c r="I20" i="6"/>
  <c r="CE12" i="6"/>
  <c r="U12" i="6" s="1"/>
  <c r="CE5" i="6"/>
  <c r="U5" i="6" s="1"/>
  <c r="I6" i="6"/>
  <c r="I5" i="6"/>
  <c r="I11" i="6"/>
  <c r="I7" i="6"/>
  <c r="CF20" i="6"/>
  <c r="V20" i="6" s="1"/>
  <c r="I12" i="6"/>
  <c r="CF3" i="6"/>
  <c r="I21" i="6"/>
  <c r="CE15" i="6"/>
  <c r="U15" i="6" s="1"/>
  <c r="H29" i="6"/>
  <c r="K37" i="6"/>
  <c r="K38" i="6"/>
  <c r="CE10" i="6"/>
  <c r="U10" i="6" s="1"/>
  <c r="I9" i="6"/>
  <c r="H16" i="6"/>
  <c r="I17" i="6"/>
  <c r="I19" i="6"/>
  <c r="S38" i="6"/>
  <c r="I27" i="6"/>
  <c r="CF32" i="6"/>
  <c r="V32" i="6" s="1"/>
  <c r="N34" i="4"/>
  <c r="CE27" i="6"/>
  <c r="U27" i="6" s="1"/>
  <c r="CF26" i="6"/>
  <c r="V26" i="6" s="1"/>
  <c r="I3" i="6"/>
  <c r="CF22" i="6"/>
  <c r="V22" i="6" s="1"/>
  <c r="CE33" i="6"/>
  <c r="U33" i="6" s="1"/>
  <c r="CE23" i="6"/>
  <c r="U23" i="6" s="1"/>
  <c r="CF28" i="6"/>
  <c r="V28" i="6" s="1"/>
  <c r="CE13" i="6"/>
  <c r="U13" i="6" s="1"/>
  <c r="I4" i="6"/>
  <c r="CE18" i="6"/>
  <c r="U18" i="6" s="1"/>
  <c r="CF9" i="6"/>
  <c r="V9" i="6" s="1"/>
  <c r="CE4" i="6"/>
  <c r="U4" i="6" s="1"/>
  <c r="CE31" i="6"/>
  <c r="U31" i="6" s="1"/>
  <c r="CE8" i="6"/>
  <c r="U8" i="6" s="1"/>
  <c r="I30" i="6"/>
  <c r="I10" i="6"/>
  <c r="CE29" i="6"/>
  <c r="U29" i="6" s="1"/>
  <c r="I13" i="6"/>
  <c r="I26" i="6"/>
  <c r="CE16" i="6"/>
  <c r="U16" i="6" s="1"/>
  <c r="CE30" i="6"/>
  <c r="U30" i="6" s="1"/>
  <c r="N35" i="4"/>
  <c r="J34" i="4"/>
  <c r="J36" i="4"/>
  <c r="F34" i="4"/>
  <c r="J35" i="4"/>
  <c r="H35" i="4"/>
  <c r="H36" i="4"/>
  <c r="I34" i="4"/>
  <c r="K35" i="4"/>
  <c r="M36" i="4"/>
  <c r="F35" i="4"/>
  <c r="I35" i="4"/>
  <c r="I36" i="4"/>
  <c r="N36" i="4"/>
  <c r="K36" i="4"/>
  <c r="M35" i="4"/>
  <c r="G33" i="2"/>
  <c r="N33" i="2"/>
  <c r="K33" i="2"/>
  <c r="H33" i="2"/>
  <c r="I33" i="2"/>
  <c r="M33" i="2"/>
  <c r="J33" i="2"/>
  <c r="F27" i="2"/>
  <c r="F27" i="4" s="1"/>
  <c r="E27" i="3"/>
  <c r="Y33" i="2"/>
  <c r="J34" i="6" l="1"/>
  <c r="M34" i="6"/>
  <c r="BP34" i="6"/>
  <c r="N34" i="6"/>
  <c r="K34" i="6"/>
  <c r="AK34" i="6"/>
  <c r="E35" i="4"/>
  <c r="BR24" i="6"/>
  <c r="H24" i="6" s="1"/>
  <c r="BS34" i="6"/>
  <c r="I34" i="6" s="1"/>
  <c r="CE34" i="6"/>
  <c r="U34" i="6" s="1"/>
  <c r="V3" i="6"/>
  <c r="T38" i="6"/>
  <c r="CG9" i="6"/>
  <c r="W9" i="6" s="1"/>
  <c r="H17" i="6"/>
  <c r="H13" i="6"/>
  <c r="H30" i="6"/>
  <c r="CF4" i="6"/>
  <c r="V4" i="6" s="1"/>
  <c r="H4" i="6"/>
  <c r="CF23" i="6"/>
  <c r="V23" i="6" s="1"/>
  <c r="CG22" i="6"/>
  <c r="W22" i="6" s="1"/>
  <c r="H27" i="6"/>
  <c r="H19" i="6"/>
  <c r="H9" i="6"/>
  <c r="H7" i="6"/>
  <c r="G32" i="6"/>
  <c r="CF21" i="6"/>
  <c r="V21" i="6" s="1"/>
  <c r="H14" i="6"/>
  <c r="CF25" i="6"/>
  <c r="V25" i="6" s="1"/>
  <c r="H28" i="6"/>
  <c r="CF11" i="6"/>
  <c r="V11" i="6" s="1"/>
  <c r="H31" i="6"/>
  <c r="H26" i="6"/>
  <c r="CF29" i="6"/>
  <c r="V29" i="6" s="1"/>
  <c r="CF27" i="6"/>
  <c r="V27" i="6" s="1"/>
  <c r="CF10" i="6"/>
  <c r="V10" i="6" s="1"/>
  <c r="CF5" i="6"/>
  <c r="V5" i="6" s="1"/>
  <c r="CF7" i="6"/>
  <c r="V7" i="6" s="1"/>
  <c r="CG24" i="6"/>
  <c r="W24" i="6" s="1"/>
  <c r="CF17" i="6"/>
  <c r="V17" i="6" s="1"/>
  <c r="CF16" i="6"/>
  <c r="V16" i="6" s="1"/>
  <c r="T37" i="6"/>
  <c r="CF31" i="6"/>
  <c r="V31" i="6" s="1"/>
  <c r="CF18" i="6"/>
  <c r="V18" i="6" s="1"/>
  <c r="J38" i="6"/>
  <c r="J37" i="6"/>
  <c r="CG26" i="6"/>
  <c r="W26" i="6" s="1"/>
  <c r="G29" i="6"/>
  <c r="H21" i="6"/>
  <c r="CG3" i="6"/>
  <c r="H6" i="6"/>
  <c r="H20" i="6"/>
  <c r="H25" i="6"/>
  <c r="H8" i="6"/>
  <c r="CF14" i="6"/>
  <c r="V14" i="6" s="1"/>
  <c r="H15" i="6"/>
  <c r="H33" i="6"/>
  <c r="CF13" i="6"/>
  <c r="V13" i="6" s="1"/>
  <c r="CF15" i="6"/>
  <c r="V15" i="6" s="1"/>
  <c r="H12" i="6"/>
  <c r="H11" i="6"/>
  <c r="H18" i="6"/>
  <c r="CF30" i="6"/>
  <c r="V30" i="6" s="1"/>
  <c r="H10" i="6"/>
  <c r="CF8" i="6"/>
  <c r="V8" i="6" s="1"/>
  <c r="CG28" i="6"/>
  <c r="W28" i="6" s="1"/>
  <c r="CF33" i="6"/>
  <c r="V33" i="6" s="1"/>
  <c r="H3" i="6"/>
  <c r="CG32" i="6"/>
  <c r="W32" i="6" s="1"/>
  <c r="G16" i="6"/>
  <c r="CG20" i="6"/>
  <c r="W20" i="6" s="1"/>
  <c r="H5" i="6"/>
  <c r="CF12" i="6"/>
  <c r="V12" i="6" s="1"/>
  <c r="H22" i="6"/>
  <c r="CF19" i="6"/>
  <c r="V19" i="6" s="1"/>
  <c r="CF6" i="6"/>
  <c r="V6" i="6" s="1"/>
  <c r="H23" i="6"/>
  <c r="F33" i="2"/>
  <c r="F36" i="4"/>
  <c r="D27" i="3"/>
  <c r="E27" i="2"/>
  <c r="AC33" i="2"/>
  <c r="F34" i="6" l="1"/>
  <c r="E27" i="4"/>
  <c r="AJ34" i="6"/>
  <c r="BO34" i="6"/>
  <c r="CF34" i="6"/>
  <c r="V34" i="6" s="1"/>
  <c r="BQ24" i="6"/>
  <c r="BQ34" i="6" s="1"/>
  <c r="G34" i="6" s="1"/>
  <c r="BR34" i="6"/>
  <c r="H34" i="6" s="1"/>
  <c r="W3" i="6"/>
  <c r="U38" i="6"/>
  <c r="CG31" i="6"/>
  <c r="W31" i="6" s="1"/>
  <c r="U37" i="6"/>
  <c r="G19" i="6"/>
  <c r="CH22" i="6"/>
  <c r="X22" i="6" s="1"/>
  <c r="G4" i="6"/>
  <c r="G30" i="6"/>
  <c r="G23" i="6"/>
  <c r="CG19" i="6"/>
  <c r="W19" i="6" s="1"/>
  <c r="CG12" i="6"/>
  <c r="W12" i="6" s="1"/>
  <c r="CH20" i="6"/>
  <c r="X20" i="6" s="1"/>
  <c r="CH32" i="6"/>
  <c r="X32" i="6" s="1"/>
  <c r="CG33" i="6"/>
  <c r="W33" i="6" s="1"/>
  <c r="CG8" i="6"/>
  <c r="W8" i="6" s="1"/>
  <c r="CG30" i="6"/>
  <c r="W30" i="6" s="1"/>
  <c r="G11" i="6"/>
  <c r="CG15" i="6"/>
  <c r="W15" i="6" s="1"/>
  <c r="G33" i="6"/>
  <c r="CG14" i="6"/>
  <c r="W14" i="6" s="1"/>
  <c r="G25" i="6"/>
  <c r="G6" i="6"/>
  <c r="G21" i="6"/>
  <c r="CH26" i="6"/>
  <c r="X26" i="6" s="1"/>
  <c r="CG16" i="6"/>
  <c r="W16" i="6" s="1"/>
  <c r="CH24" i="6"/>
  <c r="X24" i="6" s="1"/>
  <c r="CG5" i="6"/>
  <c r="W5" i="6" s="1"/>
  <c r="CG27" i="6"/>
  <c r="W27" i="6" s="1"/>
  <c r="G26" i="6"/>
  <c r="CG11" i="6"/>
  <c r="W11" i="6" s="1"/>
  <c r="CG25" i="6"/>
  <c r="W25" i="6" s="1"/>
  <c r="CG21" i="6"/>
  <c r="W21" i="6" s="1"/>
  <c r="G7" i="6"/>
  <c r="G17" i="6"/>
  <c r="I38" i="6"/>
  <c r="I37" i="6"/>
  <c r="CG18" i="6"/>
  <c r="W18" i="6" s="1"/>
  <c r="G9" i="6"/>
  <c r="G27" i="6"/>
  <c r="CG23" i="6"/>
  <c r="W23" i="6" s="1"/>
  <c r="CG4" i="6"/>
  <c r="W4" i="6" s="1"/>
  <c r="G13" i="6"/>
  <c r="CG6" i="6"/>
  <c r="W6" i="6" s="1"/>
  <c r="G22" i="6"/>
  <c r="G5" i="6"/>
  <c r="F16" i="6"/>
  <c r="G3" i="6"/>
  <c r="CH28" i="6"/>
  <c r="X28" i="6" s="1"/>
  <c r="G10" i="6"/>
  <c r="G18" i="6"/>
  <c r="G12" i="6"/>
  <c r="CG13" i="6"/>
  <c r="W13" i="6" s="1"/>
  <c r="G15" i="6"/>
  <c r="G8" i="6"/>
  <c r="G20" i="6"/>
  <c r="CH3" i="6"/>
  <c r="F29" i="6"/>
  <c r="CG17" i="6"/>
  <c r="W17" i="6" s="1"/>
  <c r="CG7" i="6"/>
  <c r="W7" i="6" s="1"/>
  <c r="CG10" i="6"/>
  <c r="W10" i="6" s="1"/>
  <c r="CG29" i="6"/>
  <c r="W29" i="6" s="1"/>
  <c r="G31" i="6"/>
  <c r="G28" i="6"/>
  <c r="G14" i="6"/>
  <c r="F32" i="6"/>
  <c r="CH9" i="6"/>
  <c r="X9" i="6" s="1"/>
  <c r="E33" i="2"/>
  <c r="C27" i="3"/>
  <c r="C27" i="2" s="1"/>
  <c r="D27" i="2"/>
  <c r="F33" i="4"/>
  <c r="G33" i="4"/>
  <c r="H33" i="4"/>
  <c r="I33" i="4"/>
  <c r="J33" i="4"/>
  <c r="K33" i="4"/>
  <c r="L33" i="4"/>
  <c r="M33" i="4"/>
  <c r="N33" i="4"/>
  <c r="O33" i="4"/>
  <c r="P33" i="4"/>
  <c r="Q33" i="4"/>
  <c r="R33" i="4"/>
  <c r="S33" i="4"/>
  <c r="T33" i="4"/>
  <c r="U33" i="4"/>
  <c r="V33" i="4"/>
  <c r="W33" i="4"/>
  <c r="X33" i="4"/>
  <c r="Z33" i="4"/>
  <c r="AA33" i="4"/>
  <c r="AB33" i="4"/>
  <c r="AC33" i="4"/>
  <c r="AC33" i="1"/>
  <c r="AB33" i="2"/>
  <c r="C33" i="1"/>
  <c r="D33" i="1"/>
  <c r="E33" i="1"/>
  <c r="F33" i="1"/>
  <c r="G33" i="1"/>
  <c r="H33" i="1"/>
  <c r="I33" i="1"/>
  <c r="J33" i="1"/>
  <c r="K33" i="1"/>
  <c r="L33" i="1"/>
  <c r="M33" i="1"/>
  <c r="N33" i="1"/>
  <c r="O33" i="1"/>
  <c r="P33" i="1"/>
  <c r="Q33" i="1"/>
  <c r="R33" i="1"/>
  <c r="S33" i="1"/>
  <c r="T33" i="1"/>
  <c r="U33" i="1"/>
  <c r="V33" i="1"/>
  <c r="W33" i="1"/>
  <c r="X33" i="1"/>
  <c r="Y33" i="1"/>
  <c r="Z33" i="1"/>
  <c r="AA33" i="1"/>
  <c r="AB33" i="1"/>
  <c r="O33" i="2"/>
  <c r="P33" i="2"/>
  <c r="Q33" i="2"/>
  <c r="R33" i="2"/>
  <c r="S33" i="2"/>
  <c r="T33" i="2"/>
  <c r="U33" i="2"/>
  <c r="V33" i="2"/>
  <c r="V33" i="3" s="1"/>
  <c r="W33" i="2"/>
  <c r="X33" i="2"/>
  <c r="Z33" i="2"/>
  <c r="AA33" i="2"/>
  <c r="Z33" i="3" l="1"/>
  <c r="R33" i="3"/>
  <c r="G24" i="6"/>
  <c r="Y33" i="3"/>
  <c r="I33" i="3"/>
  <c r="L33" i="3"/>
  <c r="H33" i="3"/>
  <c r="M33" i="3"/>
  <c r="AC33" i="3"/>
  <c r="K33" i="3"/>
  <c r="G33" i="3"/>
  <c r="E33" i="3"/>
  <c r="U33" i="3"/>
  <c r="Q33" i="3"/>
  <c r="N33" i="3"/>
  <c r="J33" i="3"/>
  <c r="F33" i="3"/>
  <c r="X33" i="3"/>
  <c r="P33" i="3"/>
  <c r="AB33" i="3"/>
  <c r="W33" i="3"/>
  <c r="O33" i="3"/>
  <c r="AA33" i="3"/>
  <c r="E34" i="6"/>
  <c r="C27" i="4"/>
  <c r="C33" i="4" s="1"/>
  <c r="BM34" i="6"/>
  <c r="AH34" i="6"/>
  <c r="AI34" i="6"/>
  <c r="BN34" i="6"/>
  <c r="D27" i="4"/>
  <c r="D33" i="4" s="1"/>
  <c r="CG34" i="6"/>
  <c r="W34" i="6" s="1"/>
  <c r="X3" i="6"/>
  <c r="V38" i="6"/>
  <c r="E32" i="6"/>
  <c r="CH29" i="6"/>
  <c r="X29" i="6" s="1"/>
  <c r="F8" i="6"/>
  <c r="F18" i="6"/>
  <c r="F22" i="6"/>
  <c r="CH25" i="6"/>
  <c r="X25" i="6" s="1"/>
  <c r="CH5" i="6"/>
  <c r="X5" i="6" s="1"/>
  <c r="F25" i="6"/>
  <c r="F4" i="6"/>
  <c r="H38" i="6"/>
  <c r="H37" i="6"/>
  <c r="F28" i="6"/>
  <c r="CH7" i="6"/>
  <c r="X7" i="6" s="1"/>
  <c r="CI3" i="6"/>
  <c r="CH13" i="6"/>
  <c r="X13" i="6" s="1"/>
  <c r="CI28" i="6"/>
  <c r="Y28" i="6" s="1"/>
  <c r="E16" i="6"/>
  <c r="F13" i="6"/>
  <c r="CH23" i="6"/>
  <c r="X23" i="6" s="1"/>
  <c r="F9" i="6"/>
  <c r="V37" i="6"/>
  <c r="F7" i="6"/>
  <c r="F26" i="6"/>
  <c r="CH16" i="6"/>
  <c r="X16" i="6" s="1"/>
  <c r="F21" i="6"/>
  <c r="F33" i="6"/>
  <c r="F11" i="6"/>
  <c r="CH8" i="6"/>
  <c r="X8" i="6" s="1"/>
  <c r="CI32" i="6"/>
  <c r="Y32" i="6" s="1"/>
  <c r="CH12" i="6"/>
  <c r="X12" i="6" s="1"/>
  <c r="F23" i="6"/>
  <c r="F19" i="6"/>
  <c r="CI9" i="6"/>
  <c r="Y9" i="6" s="1"/>
  <c r="F14" i="6"/>
  <c r="F31" i="6"/>
  <c r="CH10" i="6"/>
  <c r="X10" i="6" s="1"/>
  <c r="CH17" i="6"/>
  <c r="X17" i="6" s="1"/>
  <c r="E29" i="6"/>
  <c r="F20" i="6"/>
  <c r="F15" i="6"/>
  <c r="F12" i="6"/>
  <c r="F10" i="6"/>
  <c r="F3" i="6"/>
  <c r="F5" i="6"/>
  <c r="CH6" i="6"/>
  <c r="X6" i="6" s="1"/>
  <c r="CH4" i="6"/>
  <c r="X4" i="6" s="1"/>
  <c r="F27" i="6"/>
  <c r="CH18" i="6"/>
  <c r="X18" i="6" s="1"/>
  <c r="F17" i="6"/>
  <c r="CH21" i="6"/>
  <c r="X21" i="6" s="1"/>
  <c r="CH11" i="6"/>
  <c r="X11" i="6" s="1"/>
  <c r="CH27" i="6"/>
  <c r="X27" i="6" s="1"/>
  <c r="CI24" i="6"/>
  <c r="Y24" i="6" s="1"/>
  <c r="CI26" i="6"/>
  <c r="Y26" i="6" s="1"/>
  <c r="F6" i="6"/>
  <c r="CH14" i="6"/>
  <c r="X14" i="6" s="1"/>
  <c r="CH15" i="6"/>
  <c r="X15" i="6" s="1"/>
  <c r="CH30" i="6"/>
  <c r="X30" i="6" s="1"/>
  <c r="CH33" i="6"/>
  <c r="X33" i="6" s="1"/>
  <c r="CI20" i="6"/>
  <c r="Y20" i="6" s="1"/>
  <c r="CH19" i="6"/>
  <c r="X19" i="6" s="1"/>
  <c r="F30" i="6"/>
  <c r="CI22" i="6"/>
  <c r="Y22" i="6" s="1"/>
  <c r="CH31" i="6"/>
  <c r="X31" i="6" s="1"/>
  <c r="E33" i="4"/>
  <c r="E36" i="4"/>
  <c r="C36" i="4"/>
  <c r="S33" i="3"/>
  <c r="T33" i="3"/>
  <c r="C33" i="2"/>
  <c r="C33" i="3" s="1"/>
  <c r="D33" i="2"/>
  <c r="D33" i="3" s="1"/>
  <c r="D36" i="4" l="1"/>
  <c r="C34" i="6"/>
  <c r="D34" i="6"/>
  <c r="CH34" i="6"/>
  <c r="X34" i="6" s="1"/>
  <c r="Y3" i="6"/>
  <c r="W37" i="6"/>
  <c r="E13" i="6"/>
  <c r="CJ3" i="6"/>
  <c r="W38" i="6"/>
  <c r="CI30" i="6"/>
  <c r="Y30" i="6" s="1"/>
  <c r="CJ26" i="6"/>
  <c r="Z26" i="6" s="1"/>
  <c r="CI18" i="6"/>
  <c r="Y18" i="6" s="1"/>
  <c r="E5" i="6"/>
  <c r="E15" i="6"/>
  <c r="CI10" i="6"/>
  <c r="Y10" i="6" s="1"/>
  <c r="E19" i="6"/>
  <c r="CI12" i="6"/>
  <c r="Y12" i="6" s="1"/>
  <c r="CI8" i="6"/>
  <c r="Y8" i="6" s="1"/>
  <c r="CI16" i="6"/>
  <c r="Y16" i="6" s="1"/>
  <c r="E7" i="6"/>
  <c r="E4" i="6"/>
  <c r="CI5" i="6"/>
  <c r="Y5" i="6" s="1"/>
  <c r="E22" i="6"/>
  <c r="E8" i="6"/>
  <c r="CI29" i="6"/>
  <c r="Y29" i="6" s="1"/>
  <c r="E30" i="6"/>
  <c r="CI27" i="6"/>
  <c r="Y27" i="6" s="1"/>
  <c r="G37" i="6"/>
  <c r="G38" i="6"/>
  <c r="CI23" i="6"/>
  <c r="Y23" i="6" s="1"/>
  <c r="D16" i="6"/>
  <c r="CI13" i="6"/>
  <c r="Y13" i="6" s="1"/>
  <c r="CI7" i="6"/>
  <c r="Y7" i="6" s="1"/>
  <c r="E9" i="6"/>
  <c r="CJ28" i="6"/>
  <c r="Z28" i="6" s="1"/>
  <c r="E28" i="6"/>
  <c r="CJ20" i="6"/>
  <c r="Z20" i="6" s="1"/>
  <c r="CI14" i="6"/>
  <c r="Y14" i="6" s="1"/>
  <c r="CI21" i="6"/>
  <c r="Y21" i="6" s="1"/>
  <c r="CI4" i="6"/>
  <c r="Y4" i="6" s="1"/>
  <c r="E10" i="6"/>
  <c r="D29" i="6"/>
  <c r="E14" i="6"/>
  <c r="E33" i="6"/>
  <c r="CI31" i="6"/>
  <c r="Y31" i="6" s="1"/>
  <c r="CJ22" i="6"/>
  <c r="Z22" i="6" s="1"/>
  <c r="CI19" i="6"/>
  <c r="Y19" i="6" s="1"/>
  <c r="CI33" i="6"/>
  <c r="Y33" i="6" s="1"/>
  <c r="CI15" i="6"/>
  <c r="Y15" i="6" s="1"/>
  <c r="E6" i="6"/>
  <c r="CJ24" i="6"/>
  <c r="Z24" i="6" s="1"/>
  <c r="CI11" i="6"/>
  <c r="Y11" i="6" s="1"/>
  <c r="E17" i="6"/>
  <c r="E27" i="6"/>
  <c r="CI6" i="6"/>
  <c r="Y6" i="6" s="1"/>
  <c r="E3" i="6"/>
  <c r="E12" i="6"/>
  <c r="E20" i="6"/>
  <c r="CI17" i="6"/>
  <c r="Y17" i="6" s="1"/>
  <c r="E31" i="6"/>
  <c r="CJ9" i="6"/>
  <c r="Z9" i="6" s="1"/>
  <c r="E23" i="6"/>
  <c r="CJ32" i="6"/>
  <c r="Z32" i="6" s="1"/>
  <c r="E11" i="6"/>
  <c r="E21" i="6"/>
  <c r="E26" i="6"/>
  <c r="E25" i="6"/>
  <c r="CI25" i="6"/>
  <c r="Y25" i="6" s="1"/>
  <c r="E18" i="6"/>
  <c r="D32" i="6"/>
  <c r="CI34" i="6" l="1"/>
  <c r="Y34" i="6" s="1"/>
  <c r="Z3" i="6"/>
  <c r="X38" i="6"/>
  <c r="CJ27" i="6"/>
  <c r="Z27" i="6" s="1"/>
  <c r="D22" i="6"/>
  <c r="CJ16" i="6"/>
  <c r="Z16" i="6" s="1"/>
  <c r="CJ12" i="6"/>
  <c r="Z12" i="6" s="1"/>
  <c r="CJ10" i="6"/>
  <c r="Z10" i="6" s="1"/>
  <c r="D5" i="6"/>
  <c r="CK26" i="6"/>
  <c r="AA26" i="6" s="1"/>
  <c r="X37" i="6"/>
  <c r="D21" i="6"/>
  <c r="CK32" i="6"/>
  <c r="AA32" i="6" s="1"/>
  <c r="CK9" i="6"/>
  <c r="AA9" i="6" s="1"/>
  <c r="CJ17" i="6"/>
  <c r="Z17" i="6" s="1"/>
  <c r="D12" i="6"/>
  <c r="CJ6" i="6"/>
  <c r="Z6" i="6" s="1"/>
  <c r="D17" i="6"/>
  <c r="CK24" i="6"/>
  <c r="AA24" i="6" s="1"/>
  <c r="CJ15" i="6"/>
  <c r="Z15" i="6" s="1"/>
  <c r="CJ19" i="6"/>
  <c r="Z19" i="6" s="1"/>
  <c r="CJ31" i="6"/>
  <c r="Z31" i="6" s="1"/>
  <c r="D14" i="6"/>
  <c r="D10" i="6"/>
  <c r="CJ21" i="6"/>
  <c r="Z21" i="6" s="1"/>
  <c r="CK20" i="6"/>
  <c r="AA20" i="6" s="1"/>
  <c r="CK28" i="6"/>
  <c r="AA28" i="6" s="1"/>
  <c r="CJ7" i="6"/>
  <c r="Z7" i="6" s="1"/>
  <c r="C16" i="6"/>
  <c r="CK3" i="6"/>
  <c r="CJ25" i="6"/>
  <c r="Z25" i="6" s="1"/>
  <c r="CJ29" i="6"/>
  <c r="Z29" i="6" s="1"/>
  <c r="C32" i="6"/>
  <c r="F37" i="6"/>
  <c r="F38" i="6"/>
  <c r="D30" i="6"/>
  <c r="D8" i="6"/>
  <c r="CJ5" i="6"/>
  <c r="Z5" i="6" s="1"/>
  <c r="D7" i="6"/>
  <c r="CJ8" i="6"/>
  <c r="Z8" i="6" s="1"/>
  <c r="D19" i="6"/>
  <c r="D15" i="6"/>
  <c r="CJ18" i="6"/>
  <c r="Z18" i="6" s="1"/>
  <c r="CJ30" i="6"/>
  <c r="Z30" i="6" s="1"/>
  <c r="D4" i="6"/>
  <c r="D18" i="6"/>
  <c r="D25" i="6"/>
  <c r="D26" i="6"/>
  <c r="D11" i="6"/>
  <c r="D23" i="6"/>
  <c r="D31" i="6"/>
  <c r="D20" i="6"/>
  <c r="D3" i="6"/>
  <c r="D27" i="6"/>
  <c r="CJ11" i="6"/>
  <c r="Z11" i="6" s="1"/>
  <c r="D6" i="6"/>
  <c r="CJ33" i="6"/>
  <c r="Z33" i="6" s="1"/>
  <c r="CK22" i="6"/>
  <c r="AA22" i="6" s="1"/>
  <c r="D33" i="6"/>
  <c r="C29" i="6"/>
  <c r="CJ4" i="6"/>
  <c r="Z4" i="6" s="1"/>
  <c r="CJ14" i="6"/>
  <c r="Z14" i="6" s="1"/>
  <c r="D28" i="6"/>
  <c r="D9" i="6"/>
  <c r="CJ13" i="6"/>
  <c r="Z13" i="6" s="1"/>
  <c r="CJ23" i="6"/>
  <c r="Z23" i="6" s="1"/>
  <c r="D13" i="6"/>
  <c r="CJ34" i="6" l="1"/>
  <c r="Z34" i="6" s="1"/>
  <c r="AA3" i="6"/>
  <c r="Y37" i="6"/>
  <c r="E38" i="6"/>
  <c r="E37" i="6"/>
  <c r="CK25" i="6"/>
  <c r="AA25" i="6" s="1"/>
  <c r="CL3" i="6"/>
  <c r="CK7" i="6"/>
  <c r="AA7" i="6" s="1"/>
  <c r="CL20" i="6"/>
  <c r="AB20" i="6" s="1"/>
  <c r="C10" i="6"/>
  <c r="CK31" i="6"/>
  <c r="AA31" i="6" s="1"/>
  <c r="CK15" i="6"/>
  <c r="AA15" i="6" s="1"/>
  <c r="C17" i="6"/>
  <c r="C12" i="6"/>
  <c r="CL9" i="6"/>
  <c r="AB9" i="6" s="1"/>
  <c r="C21" i="6"/>
  <c r="Y38" i="6"/>
  <c r="C5" i="6"/>
  <c r="CK12" i="6"/>
  <c r="AA12" i="6" s="1"/>
  <c r="C22" i="6"/>
  <c r="C6" i="6"/>
  <c r="C20" i="6"/>
  <c r="C26" i="6"/>
  <c r="CK30" i="6"/>
  <c r="AA30" i="6" s="1"/>
  <c r="CK8" i="6"/>
  <c r="AA8" i="6" s="1"/>
  <c r="CK13" i="6"/>
  <c r="AA13" i="6" s="1"/>
  <c r="C28" i="6"/>
  <c r="CK4" i="6"/>
  <c r="AA4" i="6" s="1"/>
  <c r="C33" i="6"/>
  <c r="CK33" i="6"/>
  <c r="AA33" i="6" s="1"/>
  <c r="CK11" i="6"/>
  <c r="AA11" i="6" s="1"/>
  <c r="C3" i="6"/>
  <c r="C31" i="6"/>
  <c r="C11" i="6"/>
  <c r="C25" i="6"/>
  <c r="C4" i="6"/>
  <c r="CK18" i="6"/>
  <c r="AA18" i="6" s="1"/>
  <c r="C19" i="6"/>
  <c r="C7" i="6"/>
  <c r="C8" i="6"/>
  <c r="CK23" i="6"/>
  <c r="AA23" i="6" s="1"/>
  <c r="C9" i="6"/>
  <c r="CK14" i="6"/>
  <c r="AA14" i="6" s="1"/>
  <c r="CL22" i="6"/>
  <c r="AB22" i="6" s="1"/>
  <c r="C27" i="6"/>
  <c r="C23" i="6"/>
  <c r="C18" i="6"/>
  <c r="C15" i="6"/>
  <c r="CK5" i="6"/>
  <c r="AA5" i="6" s="1"/>
  <c r="C30" i="6"/>
  <c r="C13" i="6"/>
  <c r="CK29" i="6"/>
  <c r="AA29" i="6" s="1"/>
  <c r="CL28" i="6"/>
  <c r="AB28" i="6" s="1"/>
  <c r="CK21" i="6"/>
  <c r="AA21" i="6" s="1"/>
  <c r="C14" i="6"/>
  <c r="CK19" i="6"/>
  <c r="AA19" i="6" s="1"/>
  <c r="CL24" i="6"/>
  <c r="AB24" i="6" s="1"/>
  <c r="CK6" i="6"/>
  <c r="AA6" i="6" s="1"/>
  <c r="CK17" i="6"/>
  <c r="AA17" i="6" s="1"/>
  <c r="CL32" i="6"/>
  <c r="AB32" i="6" s="1"/>
  <c r="CL26" i="6"/>
  <c r="AB26" i="6" s="1"/>
  <c r="CK10" i="6"/>
  <c r="AA10" i="6" s="1"/>
  <c r="CK16" i="6"/>
  <c r="AA16" i="6" s="1"/>
  <c r="CK27" i="6"/>
  <c r="AA27" i="6" s="1"/>
  <c r="CK34" i="6" l="1"/>
  <c r="AA34" i="6" s="1"/>
  <c r="AB3" i="6"/>
  <c r="C37" i="6"/>
  <c r="C38" i="6"/>
  <c r="Z37" i="6"/>
  <c r="Z38" i="6"/>
  <c r="CL27" i="6"/>
  <c r="AB27" i="6" s="1"/>
  <c r="CM32" i="6"/>
  <c r="CL19" i="6"/>
  <c r="AB19" i="6" s="1"/>
  <c r="CL21" i="6"/>
  <c r="AB21" i="6" s="1"/>
  <c r="CL14" i="6"/>
  <c r="AB14" i="6" s="1"/>
  <c r="D38" i="6"/>
  <c r="D37" i="6"/>
  <c r="CL30" i="6"/>
  <c r="AB30" i="6" s="1"/>
  <c r="CL10" i="6"/>
  <c r="AB10" i="6" s="1"/>
  <c r="CL23" i="6"/>
  <c r="AB23" i="6" s="1"/>
  <c r="CL18" i="6"/>
  <c r="AB18" i="6" s="1"/>
  <c r="CL25" i="6"/>
  <c r="AB25" i="6" s="1"/>
  <c r="CL16" i="6"/>
  <c r="AB16" i="6" s="1"/>
  <c r="CM26" i="6"/>
  <c r="CL17" i="6"/>
  <c r="AB17" i="6" s="1"/>
  <c r="CM24" i="6"/>
  <c r="CM28" i="6"/>
  <c r="CL29" i="6"/>
  <c r="AB29" i="6" s="1"/>
  <c r="CM22" i="6"/>
  <c r="CL33" i="6"/>
  <c r="AB33" i="6" s="1"/>
  <c r="CL4" i="6"/>
  <c r="AB4" i="6" s="1"/>
  <c r="CL13" i="6"/>
  <c r="AB13" i="6" s="1"/>
  <c r="CM9" i="6"/>
  <c r="CL31" i="6"/>
  <c r="AB31" i="6" s="1"/>
  <c r="CM20" i="6"/>
  <c r="CM3" i="6"/>
  <c r="CN3" i="6" s="1"/>
  <c r="CL6" i="6"/>
  <c r="AB6" i="6" s="1"/>
  <c r="CL5" i="6"/>
  <c r="AB5" i="6" s="1"/>
  <c r="CL11" i="6"/>
  <c r="AB11" i="6" s="1"/>
  <c r="CL15" i="6"/>
  <c r="AB15" i="6" s="1"/>
  <c r="CL7" i="6"/>
  <c r="AB7" i="6" s="1"/>
  <c r="CL8" i="6"/>
  <c r="AB8" i="6" s="1"/>
  <c r="CL12" i="6"/>
  <c r="AB12" i="6" s="1"/>
  <c r="AD3" i="6" l="1"/>
  <c r="AC32" i="6"/>
  <c r="CN32" i="6"/>
  <c r="AD32" i="6" s="1"/>
  <c r="AC20" i="6"/>
  <c r="CN20" i="6"/>
  <c r="AD20" i="6" s="1"/>
  <c r="AC28" i="6"/>
  <c r="CN28" i="6"/>
  <c r="AD28" i="6" s="1"/>
  <c r="AC24" i="6"/>
  <c r="CN24" i="6"/>
  <c r="AD24" i="6" s="1"/>
  <c r="AC9" i="6"/>
  <c r="CN9" i="6"/>
  <c r="AD9" i="6" s="1"/>
  <c r="AC26" i="6"/>
  <c r="CN26" i="6"/>
  <c r="AD26" i="6" s="1"/>
  <c r="AC22" i="6"/>
  <c r="CN22" i="6"/>
  <c r="AD22" i="6" s="1"/>
  <c r="CL34" i="6"/>
  <c r="AB34" i="6" s="1"/>
  <c r="AC3" i="6"/>
  <c r="AA38" i="6"/>
  <c r="CM17" i="6"/>
  <c r="CM16" i="6"/>
  <c r="CM18" i="6"/>
  <c r="CM10" i="6"/>
  <c r="CM8" i="6"/>
  <c r="CM15" i="6"/>
  <c r="CM5" i="6"/>
  <c r="CM31" i="6"/>
  <c r="CM13" i="6"/>
  <c r="CM33" i="6"/>
  <c r="AA37" i="6"/>
  <c r="CM30" i="6"/>
  <c r="CM21" i="6"/>
  <c r="CM29" i="6"/>
  <c r="CM23" i="6"/>
  <c r="CM25" i="6"/>
  <c r="CM12" i="6"/>
  <c r="CM7" i="6"/>
  <c r="CM11" i="6"/>
  <c r="CM6" i="6"/>
  <c r="CM4" i="6"/>
  <c r="CM14" i="6"/>
  <c r="CM19" i="6"/>
  <c r="CM27" i="6"/>
  <c r="AC8" i="6" l="1"/>
  <c r="CN8" i="6"/>
  <c r="AD8" i="6" s="1"/>
  <c r="AC33" i="6"/>
  <c r="CN33" i="6"/>
  <c r="AD33" i="6" s="1"/>
  <c r="AC12" i="6"/>
  <c r="CN12" i="6"/>
  <c r="AD12" i="6" s="1"/>
  <c r="AC17" i="6"/>
  <c r="CN17" i="6"/>
  <c r="AD17" i="6" s="1"/>
  <c r="AC4" i="6"/>
  <c r="CN4" i="6"/>
  <c r="AC6" i="6"/>
  <c r="CN6" i="6"/>
  <c r="AD6" i="6" s="1"/>
  <c r="AC10" i="6"/>
  <c r="AC38" i="6" s="1"/>
  <c r="CN10" i="6"/>
  <c r="AD10" i="6" s="1"/>
  <c r="AC11" i="6"/>
  <c r="CN11" i="6"/>
  <c r="AD11" i="6" s="1"/>
  <c r="AC18" i="6"/>
  <c r="CN18" i="6"/>
  <c r="AD18" i="6" s="1"/>
  <c r="AC7" i="6"/>
  <c r="CN7" i="6"/>
  <c r="AD7" i="6" s="1"/>
  <c r="AC16" i="6"/>
  <c r="CN16" i="6"/>
  <c r="AD16" i="6" s="1"/>
  <c r="AC13" i="6"/>
  <c r="AC37" i="6" s="1"/>
  <c r="CN13" i="6"/>
  <c r="AD13" i="6" s="1"/>
  <c r="AC27" i="6"/>
  <c r="CN27" i="6"/>
  <c r="AD27" i="6" s="1"/>
  <c r="AC25" i="6"/>
  <c r="CN25" i="6"/>
  <c r="AD25" i="6" s="1"/>
  <c r="AC31" i="6"/>
  <c r="CN31" i="6"/>
  <c r="AD31" i="6" s="1"/>
  <c r="AC19" i="6"/>
  <c r="CN19" i="6"/>
  <c r="AD19" i="6" s="1"/>
  <c r="AC23" i="6"/>
  <c r="CN23" i="6"/>
  <c r="AD23" i="6" s="1"/>
  <c r="AC5" i="6"/>
  <c r="CN5" i="6"/>
  <c r="AD5" i="6" s="1"/>
  <c r="AC21" i="6"/>
  <c r="CN21" i="6"/>
  <c r="AD21" i="6" s="1"/>
  <c r="AC30" i="6"/>
  <c r="CN30" i="6"/>
  <c r="AD30" i="6" s="1"/>
  <c r="AC14" i="6"/>
  <c r="CN14" i="6"/>
  <c r="AD14" i="6" s="1"/>
  <c r="AC29" i="6"/>
  <c r="CN29" i="6"/>
  <c r="AD29" i="6" s="1"/>
  <c r="AC15" i="6"/>
  <c r="CN15" i="6"/>
  <c r="AD15" i="6" s="1"/>
  <c r="CM34" i="6"/>
  <c r="AC34" i="6" s="1"/>
  <c r="AB37" i="6"/>
  <c r="AB38" i="6"/>
  <c r="AD4" i="6" l="1"/>
  <c r="CN34" i="6"/>
  <c r="AD34" i="6" s="1"/>
  <c r="AD37" i="6" l="1"/>
  <c r="AD38" i="6"/>
</calcChain>
</file>

<file path=xl/sharedStrings.xml><?xml version="1.0" encoding="utf-8"?>
<sst xmlns="http://schemas.openxmlformats.org/spreadsheetml/2006/main" count="969" uniqueCount="218">
  <si>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</si>
  <si>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</si>
  <si>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</si>
  <si>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</si>
  <si>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</si>
  <si>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</si>
  <si>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</si>
  <si>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</si>
  <si>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</si>
  <si>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</si>
  <si>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</si>
  <si>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</si>
  <si>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</si>
  <si>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</si>
  <si>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</si>
  <si>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</si>
  <si>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</si>
  <si>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</si>
  <si>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</si>
  <si>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</si>
  <si>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</si>
  <si>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</si>
  <si>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</si>
  <si>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</si>
  <si>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</si>
  <si>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</si>
  <si>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</si>
  <si>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</si>
  <si>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</si>
  <si>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</si>
  <si>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</si>
  <si>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</si>
  <si>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</si>
  <si>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</si>
  <si>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</si>
  <si>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</si>
  <si>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</si>
  <si>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</si>
  <si>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</si>
  <si>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</si>
  <si>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</si>
  <si>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</si>
  <si>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</si>
  <si>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</si>
  <si>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</si>
  <si>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</si>
  <si>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</si>
  <si>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</si>
  <si>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</si>
  <si>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</si>
  <si>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</si>
  <si>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</si>
  <si>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</si>
  <si>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</si>
  <si>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</si>
  <si>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</si>
  <si>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</si>
  <si>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ID</t>
    <phoneticPr fontId="1" type="noConversion"/>
  </si>
  <si>
    <t>Province</t>
    <phoneticPr fontId="1" type="noConversion"/>
  </si>
  <si>
    <t>Beijing</t>
  </si>
  <si>
    <t>Tianjin</t>
  </si>
  <si>
    <t>Hebei</t>
  </si>
  <si>
    <t>Shanxi</t>
  </si>
  <si>
    <t>InnerMongolia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</si>
  <si>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</si>
  <si>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</si>
  <si>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</si>
  <si>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</si>
  <si>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</si>
  <si>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</si>
  <si>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</si>
  <si>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</si>
  <si>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</si>
  <si>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</si>
  <si>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</si>
  <si>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</si>
  <si>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</si>
  <si>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</si>
  <si>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</si>
  <si>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</si>
  <si>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</si>
  <si>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</si>
  <si>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</si>
  <si>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</si>
  <si>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Tibet</t>
  </si>
  <si>
    <t>Shaanxi</t>
  </si>
  <si>
    <t>Gansu</t>
  </si>
  <si>
    <t>Qinghai</t>
  </si>
  <si>
    <t>Ningxia</t>
  </si>
  <si>
    <t>Xinjiang</t>
  </si>
  <si>
    <t>Total</t>
  </si>
  <si>
    <t>31</t>
  </si>
  <si>
    <t>Data Sources:</t>
    <phoneticPr fontId="1" type="noConversion"/>
  </si>
  <si>
    <t>Total</t>
    <phoneticPr fontId="1" type="noConversion"/>
  </si>
  <si>
    <t>Data Sources:</t>
    <phoneticPr fontId="1" type="noConversion"/>
  </si>
  <si>
    <t>Northeastern China</t>
    <phoneticPr fontId="1" type="noConversion"/>
  </si>
  <si>
    <t>Average clinker emission factor in 2005</t>
    <phoneticPr fontId="1" type="noConversion"/>
  </si>
  <si>
    <t>The 1997 provincial clinker production data is from the 1998 China Industrial Economic Statistical Yearbook.</t>
    <phoneticPr fontId="1" type="noConversion"/>
  </si>
  <si>
    <t>Total in China mainland</t>
    <phoneticPr fontId="1" type="noConversion"/>
  </si>
  <si>
    <t>The 2005 provincial clinker production data is from the 2001-2005 China Cement Almanac.</t>
    <phoneticPr fontId="1" type="noConversion"/>
  </si>
  <si>
    <t>The 2006 provincial clinker production data is from the 2007 China Cement Almanac.</t>
    <phoneticPr fontId="1" type="noConversion"/>
  </si>
  <si>
    <t>The 2007 provincial clinker production data is from the 2008 China Cement Almanac.</t>
    <phoneticPr fontId="1" type="noConversion"/>
  </si>
  <si>
    <t>The 1993 provincial clinker production data is from the 1994 China Industrial Economic Statistical Yearbook.</t>
    <phoneticPr fontId="1" type="noConversion"/>
  </si>
  <si>
    <t>The 2012 provincial clinker production data is from the 2013 China Industrial Statistical Yearbook.</t>
    <phoneticPr fontId="1" type="noConversion"/>
  </si>
  <si>
    <t>The 2013 provincial clinker production data is from  the 2014 China Industrial Statistical Yearbook.</t>
    <phoneticPr fontId="1" type="noConversion"/>
  </si>
  <si>
    <t>The 2014 provincial clinker production data is from  the 2015 China Industrial Statistical Yearbook.</t>
    <phoneticPr fontId="1" type="noConversion"/>
  </si>
  <si>
    <t>The 2018 provincial clinker production data is from the 2018 China Economic Census.</t>
    <phoneticPr fontId="1" type="noConversion"/>
  </si>
  <si>
    <t>The 2016 provincial clinker production data is from the statistical database of the National Research Network.</t>
    <phoneticPr fontId="1" type="noConversion"/>
  </si>
  <si>
    <t>The 2002 provincial clinker production data is from the statistical database of the National Research Network.</t>
    <phoneticPr fontId="1" type="noConversion"/>
  </si>
  <si>
    <t>The 2019 provincial clinker production data is from the China Cement Association.</t>
    <phoneticPr fontId="1" type="noConversion"/>
  </si>
  <si>
    <t>The 2011 provincial clinker production data is from the 2012 China Industrial Economic Statistical Yearbook.</t>
    <phoneticPr fontId="1" type="noConversion"/>
  </si>
  <si>
    <t>The 1995 clinker production of 6 provinces, namely Beijing, Shanxi, Liaoning, Jiangsu, Zhejiang and Fujian, is from their own Third Industry Census in 1995. The 1995  clinker production of Xinjiang is from the 1997 Xinjiang Statistical Yearbook.</t>
    <phoneticPr fontId="1" type="noConversion"/>
  </si>
  <si>
    <t>The 1996 clinker production of Anhui and Xinjiang is from the 1998 Anhui Statistical Yearbook and the 1997 Xinjiang Statistical Yearbook respectively.</t>
    <phoneticPr fontId="1" type="noConversion"/>
  </si>
  <si>
    <t>The 1998 clinker production of Qinhai is from the 1999 Qinghai Industry Economy Statistical Yearbook.</t>
    <phoneticPr fontId="1" type="noConversion"/>
  </si>
  <si>
    <t xml:space="preserve">The estimated data are in red. The raw data are in black. Most of provincial cement clinker output data in 1995, 1996, 1998, 1999, 2000, 2001, 2003 and 2004 are estemated based on cement production and clinker-cement ratio. </t>
    <phoneticPr fontId="1" type="noConversion"/>
  </si>
  <si>
    <t>The 2010 provincial clinker production data is from the 2011 China Industrial Economic Statistical Yearbook.</t>
    <phoneticPr fontId="1" type="noConversion"/>
  </si>
  <si>
    <t>The 2009 provincial clinker production data is from the 2010 China Industrial Economic Statistical Yearbook.</t>
    <phoneticPr fontId="1" type="noConversion"/>
  </si>
  <si>
    <t>The 2008 provincial clinker production data is from the 2009 China Industrial Economic Statistical Yearbook.</t>
    <phoneticPr fontId="1" type="noConversion"/>
  </si>
  <si>
    <t>The total clinker production is the sum of 31 provinces in China mainland.</t>
    <phoneticPr fontId="1" type="noConversion"/>
  </si>
  <si>
    <t>The total cement production is the sum of 31 provinces in China mainland.</t>
    <phoneticPr fontId="1" type="noConversion"/>
  </si>
  <si>
    <t>The total process cement emission is the sum of process cement emission of 31 provinces in China mainland.</t>
    <phoneticPr fontId="1" type="noConversion"/>
  </si>
  <si>
    <t>The clinker-cement ratio in red is estimated by the average value of the latest year before and after the missing data.</t>
    <phoneticPr fontId="1" type="noConversion"/>
  </si>
  <si>
    <t>Provinces</t>
    <phoneticPr fontId="1" type="noConversion"/>
  </si>
  <si>
    <t>Uncertainty of clinker production (%)</t>
    <phoneticPr fontId="1" type="noConversion"/>
  </si>
  <si>
    <t>Uncertainty of clinker emission factor (%)</t>
    <phoneticPr fontId="1" type="noConversion"/>
  </si>
  <si>
    <t>This sheet is the calculated outcome of process emission from cement production by province in China mainland.</t>
    <phoneticPr fontId="1" type="noConversion"/>
  </si>
  <si>
    <t>Combined uncertainty of process emission of each province (%)</t>
    <phoneticPr fontId="1" type="noConversion"/>
  </si>
  <si>
    <t>Provincial Clinker Emission factor in 2005</t>
    <phoneticPr fontId="1" type="noConversion"/>
  </si>
  <si>
    <t>Provincial Clinker Emission factor in 1994</t>
    <phoneticPr fontId="1" type="noConversion"/>
  </si>
  <si>
    <t>Region</t>
    <phoneticPr fontId="1" type="noConversion"/>
  </si>
  <si>
    <t>North China</t>
    <phoneticPr fontId="1" type="noConversion"/>
  </si>
  <si>
    <t>East China</t>
    <phoneticPr fontId="1" type="noConversion"/>
  </si>
  <si>
    <t>South Central China</t>
    <phoneticPr fontId="1" type="noConversion"/>
  </si>
  <si>
    <t>Southwestern China</t>
    <phoneticPr fontId="1" type="noConversion"/>
  </si>
  <si>
    <t>Northwestern China</t>
    <phoneticPr fontId="1" type="noConversion"/>
  </si>
  <si>
    <t>The Middle Region</t>
    <phoneticPr fontId="1" type="noConversion"/>
  </si>
  <si>
    <t>Average clinker emission factor in China mainland</t>
    <phoneticPr fontId="1" type="noConversion"/>
  </si>
  <si>
    <t>The provincial clinker-cement ratio is obtained by the ratio of the clinker production to the cement production by provinces.</t>
    <phoneticPr fontId="1" type="noConversion"/>
  </si>
  <si>
    <t xml:space="preserve">The raw clinker emission factors in provinces are in black.The provincial emission factors estimated by the regional average emission factors are in red. </t>
    <phoneticPr fontId="1" type="noConversion"/>
  </si>
  <si>
    <t>Raw data of 2005 clinker emission factor come from the book in  Page 160-161 by the Climate Change Department of National Development and Reform Commission, 
named "the People’s Republic of China National Greenhouse Gas Inventory  Study in 2005" (China Environmental Press, Beijing, 2014)..</t>
    <phoneticPr fontId="1" type="noConversion"/>
  </si>
  <si>
    <t>The eastern China includes Beijing, Tianjin, Hebei, Liaoning, Shanghai, Jiangsu, Zhejiang, Fujian, Shandong, Guangdong and Hainan. The Middle China includes Shanxi, Jilin, Heilongjiang, Anhui, Jiangxi, Henan, Hubei and Hunan. The Western China includes Inner Mongolia, Guangxi, Chongqing, Sichuan, Guizhou, Yunnan, Tibet, Shaanxi, Gansu, Qinghai, Ningxia and Xinjiang.</t>
  </si>
  <si>
    <t>The max uncertainty of provincial process cement emissions</t>
    <phoneticPr fontId="1" type="noConversion"/>
  </si>
  <si>
    <t>The min uncertainty of provincial process cement emissions</t>
    <phoneticPr fontId="1" type="noConversion"/>
  </si>
  <si>
    <t>The uncertainty of national process cement emissions</t>
    <phoneticPr fontId="1" type="noConversion"/>
  </si>
  <si>
    <t>Uncertainty of total clinker production in China mainland</t>
    <phoneticPr fontId="1" type="noConversion"/>
  </si>
  <si>
    <t>Uncertainty of national average clinker production in China mainland</t>
    <phoneticPr fontId="1" type="noConversion"/>
  </si>
  <si>
    <t>Province</t>
    <phoneticPr fontId="1" type="noConversion"/>
  </si>
  <si>
    <t>The 1994 provincial clinker production data is from the book about the 1994 China Greenhouse Gas Emission Inventory study.</t>
    <phoneticPr fontId="1" type="noConversion"/>
  </si>
  <si>
    <t>Data Unit: 10 thousand tonne cement</t>
    <phoneticPr fontId="1" type="noConversion"/>
  </si>
  <si>
    <t>All cement production data were collected from the China National Bureau of Statistics (https://data.stats.gov.cn/easyquery.htm?cn=E0103).</t>
    <phoneticPr fontId="1" type="noConversion"/>
  </si>
  <si>
    <r>
      <t>Notes</t>
    </r>
    <r>
      <rPr>
        <b/>
        <sz val="11"/>
        <color theme="1"/>
        <rFont val="等线"/>
        <family val="3"/>
        <charset val="134"/>
      </rPr>
      <t>：</t>
    </r>
    <phoneticPr fontId="1" type="noConversion"/>
  </si>
  <si>
    <t>Chongqing was separated from the Sichuan Province in 1997 and became a municipality directly under the Central Government. So it's data were blank in 1993, 1994, 1995 and 1996.</t>
  </si>
  <si>
    <t>Chongqing was separated from the Sichuan Province in 1997 and became a municipality directly under the Central Government. So it's data were blank in 1993, 1994, 1995 and 1996.</t>
    <phoneticPr fontId="1" type="noConversion"/>
  </si>
  <si>
    <t>Data Unit: 10 thousand tonne clinker</t>
    <phoneticPr fontId="1" type="noConversion"/>
  </si>
  <si>
    <t>Data Unit: per tonne clinker production to per tone cement production</t>
    <phoneticPr fontId="1" type="noConversion"/>
  </si>
  <si>
    <r>
      <t>Data Unit: ton CO</t>
    </r>
    <r>
      <rPr>
        <b/>
        <vertAlign val="subscript"/>
        <sz val="11"/>
        <color theme="1"/>
        <rFont val="Arial"/>
        <family val="2"/>
      </rPr>
      <t>2</t>
    </r>
    <r>
      <rPr>
        <b/>
        <sz val="11"/>
        <color theme="1"/>
        <rFont val="Arial"/>
        <family val="2"/>
      </rPr>
      <t>/ton clinker</t>
    </r>
    <phoneticPr fontId="1" type="noConversion"/>
  </si>
  <si>
    <t>1. This study uses the error transfer method (Approach 1) recommended by the IPCC to determine uncertainties of provincial process-related CO2 emissions of cement production.  Namely, in order to get the result of the combined uncertainty of provincial emission, we first calculate the sum of the square of the uncertainty of the activity data and the emission factor in provinces, and then take the square root of it.</t>
    <phoneticPr fontId="1" type="noConversion"/>
  </si>
  <si>
    <t>2. This sheet presents the uncertainties of the error propagation method.</t>
    <phoneticPr fontId="1" type="noConversion"/>
  </si>
  <si>
    <t>3. Uncertainty of activity data by enterprise statistics, sectoral statistic and kiln dust situation is 1.5%, 5% and 0.3%, respectively in 2005. So the combined uncertainty of clinker production is 6.8%. The estimated clinker data in red, which has a higher combined uncertainty, is set to 10%. The uncertainty in our clinker production data for all years are handled in this way.</t>
    <phoneticPr fontId="1" type="noConversion"/>
  </si>
  <si>
    <r>
      <t>Data Unit: Mt CO</t>
    </r>
    <r>
      <rPr>
        <b/>
        <sz val="9"/>
        <color theme="1"/>
        <rFont val="Arial"/>
        <family val="2"/>
      </rPr>
      <t>2</t>
    </r>
    <phoneticPr fontId="1" type="noConversion"/>
  </si>
  <si>
    <t>Raw data of 1994 clinker emission factor come from the book on Page 132-133 by the Office of the National Coordination Group Coping with Climate Change and Energy Research Institute of National Development and Reform Commission, named "the People’s Republic of China National Greenhouse Gas Inventory  Study" (China Environmental Science Press, Beijing, 2007)..</t>
    <phoneticPr fontId="1" type="noConversion"/>
  </si>
  <si>
    <t xml:space="preserve">The clinker emission factor of Tianjin, Shanxi and InnerMongolia were set to the average emission factor of North China, namely 0.5270. </t>
    <phoneticPr fontId="1" type="noConversion"/>
  </si>
  <si>
    <t xml:space="preserve">The clinker emission factor of Jilin and Heilongjiang were set to the average emission factor of Northeastern China, namely 0.5458. </t>
    <phoneticPr fontId="1" type="noConversion"/>
  </si>
  <si>
    <t xml:space="preserve">The clinker emission factor of Shanghai, Jiangsu, Anhui and Jiangxi were set to the average emission factor of Eastern China, namely 0.5381. </t>
    <phoneticPr fontId="1" type="noConversion"/>
  </si>
  <si>
    <t xml:space="preserve">The clinker emission factor of Henan, Hunan and Guangxi were set to the average emission factor of Central-southern China, namely 0.5456. </t>
    <phoneticPr fontId="1" type="noConversion"/>
  </si>
  <si>
    <t xml:space="preserve">The clinker emission factor of Chongqing, Guizhou and Tibet were set to the average emission factor of Southwestern China, namely 0.5283. </t>
    <phoneticPr fontId="1" type="noConversion"/>
  </si>
  <si>
    <t>The clinker emission factor of Qinghai and Shannxi were set to the average emission factor of Northwestern China, namely 0.5393.</t>
    <phoneticPr fontId="1" type="noConversion"/>
  </si>
  <si>
    <t>According to the People’s Republic of China National Greenhouse Gas Inventory  Study in 2005, the CKD is assumed to be 1.</t>
    <phoneticPr fontId="1" type="noConversion"/>
  </si>
  <si>
    <t>The 2004 provincial clinker production of 17 provinces, namely Beijing, Shanxi, InnerMongolia, Liaoning, Shanghai, Zhejiang, Fujian, Jiangxi, Shandong, Hubei, Hainan, Chongqing, Guizhou, Yunnan, Shaanxi, Gansu and Xinjiang, is from the their own 2004 Economic Census Yearbook. The 2004 clinker production of Anhui province is from the 2005 Anhui Industry Economy Statistical Yearbook</t>
    <phoneticPr fontId="1" type="noConversion"/>
  </si>
  <si>
    <t>The Eastern Region</t>
    <phoneticPr fontId="1" type="noConversion"/>
  </si>
  <si>
    <t>The Western Region</t>
    <phoneticPr fontId="1" type="noConversion"/>
  </si>
  <si>
    <t>2020</t>
  </si>
  <si>
    <t xml:space="preserve">The 2015 provincial clinker production data is from the CEIC data (https://www.ceicdata.com/en/china/cement-production-cement-clinker), and its clinker production of China is originated from China Cement Association.
</t>
    <phoneticPr fontId="1" type="noConversion"/>
  </si>
  <si>
    <t xml:space="preserve">The 2020 provincial clinker production data is from the CEIC data (https://www.ceicdata.com/en/china/cement-production-cement-clinker), and its clinker production of China is originated from China Cement Association.
</t>
    <phoneticPr fontId="1" type="noConversion"/>
  </si>
  <si>
    <t xml:space="preserve">The 2017 provincial clinker production data is from the CEIC data (https://www.ceicdata.com/en/china/cement-production-cement-clinker), and its clinker production of China is originated from China Cement Association.
</t>
    <phoneticPr fontId="1" type="noConversion"/>
  </si>
  <si>
    <t>4. Uncertainty of clinker emission factor from chemical analysis and sample error is 2% and 0.3% respectively. So the combined uncertainty of actual clinker emission factor is 2.3%  in 2005 and 1994. The estimated clinker emission factor of the province by the regional average value is likely to has a higher uncertainty, and we set their uncertainty as 4% in 2005. Taking the period 2000-2020 as example, the uncertainty of the clinker emission factor in other years will be greater than the 2005 value. They are based on the uncertainties in 2005 and increase every five years according to this rule: increase by 0.1 for each year in the first five years , 0.2 for each year in the second five years and 0.3 for each year in the third five years.</t>
    <phoneticPr fontId="1" type="noConversion"/>
  </si>
  <si>
    <t>全国</t>
    <phoneticPr fontId="3" type="noConversion"/>
  </si>
  <si>
    <t>天津</t>
    <phoneticPr fontId="3" type="noConversion"/>
  </si>
  <si>
    <t>河北</t>
    <phoneticPr fontId="3" type="noConversion"/>
  </si>
  <si>
    <t>山西</t>
    <phoneticPr fontId="3" type="noConversion"/>
  </si>
  <si>
    <t>内蒙古</t>
    <phoneticPr fontId="3" type="noConversion"/>
  </si>
  <si>
    <t>辽宁</t>
    <phoneticPr fontId="3" type="noConversion"/>
  </si>
  <si>
    <t>吉林</t>
    <phoneticPr fontId="3" type="noConversion"/>
  </si>
  <si>
    <t>黑龙江</t>
    <phoneticPr fontId="3" type="noConversion"/>
  </si>
  <si>
    <t>上海</t>
    <phoneticPr fontId="3" type="noConversion"/>
  </si>
  <si>
    <t>江苏</t>
    <phoneticPr fontId="3" type="noConversion"/>
  </si>
  <si>
    <t>浙江</t>
    <phoneticPr fontId="3" type="noConversion"/>
  </si>
  <si>
    <t>安徽</t>
    <phoneticPr fontId="3" type="noConversion"/>
  </si>
  <si>
    <t>福建</t>
    <phoneticPr fontId="3" type="noConversion"/>
  </si>
  <si>
    <t>江西</t>
    <phoneticPr fontId="3" type="noConversion"/>
  </si>
  <si>
    <t>山东</t>
    <phoneticPr fontId="3" type="noConversion"/>
  </si>
  <si>
    <t>河南</t>
    <phoneticPr fontId="3" type="noConversion"/>
  </si>
  <si>
    <t>湖北</t>
    <phoneticPr fontId="3" type="noConversion"/>
  </si>
  <si>
    <t>湖南</t>
    <phoneticPr fontId="3" type="noConversion"/>
  </si>
  <si>
    <t>广东</t>
    <phoneticPr fontId="3" type="noConversion"/>
  </si>
  <si>
    <t>广西</t>
    <phoneticPr fontId="3" type="noConversion"/>
  </si>
  <si>
    <t>海南</t>
    <phoneticPr fontId="3" type="noConversion"/>
  </si>
  <si>
    <t>四川</t>
    <phoneticPr fontId="3" type="noConversion"/>
  </si>
  <si>
    <t>贵州</t>
    <phoneticPr fontId="3" type="noConversion"/>
  </si>
  <si>
    <t>云南</t>
    <phoneticPr fontId="3" type="noConversion"/>
  </si>
  <si>
    <t>西藏</t>
    <phoneticPr fontId="3" type="noConversion"/>
  </si>
  <si>
    <t>陕西</t>
    <phoneticPr fontId="3" type="noConversion"/>
  </si>
  <si>
    <t>甘肃</t>
    <phoneticPr fontId="3" type="noConversion"/>
  </si>
  <si>
    <t>青海</t>
    <phoneticPr fontId="3" type="noConversion"/>
  </si>
  <si>
    <t>宁夏</t>
    <phoneticPr fontId="3" type="noConversion"/>
  </si>
  <si>
    <t>新疆</t>
    <phoneticPr fontId="3" type="noConversion"/>
  </si>
  <si>
    <t>北京</t>
  </si>
  <si>
    <t>1982</t>
  </si>
  <si>
    <t>1983</t>
  </si>
  <si>
    <t>1984</t>
  </si>
  <si>
    <t>1985</t>
  </si>
  <si>
    <t>1986</t>
  </si>
  <si>
    <t>1987</t>
  </si>
  <si>
    <t>1988</t>
  </si>
  <si>
    <t>1989</t>
  </si>
  <si>
    <t>1990</t>
  </si>
  <si>
    <t>1991</t>
  </si>
  <si>
    <t>1992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</si>
</sst>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6">
    <font>
      <sz val="11"/>
      <color theme="1"/>
      <name val="Calibri"/>
      <family val="2"/>
      <scheme val="minor"/>
    </font>
    <font>
      <sz val="9"/>
      <name val="Calibri"/>
      <family val="3"/>
      <charset val="134"/>
      <scheme val="minor"/>
    </font>
    <font>
      <sz val="12"/>
      <name val="宋体"/>
      <family val="3"/>
      <charset val="134"/>
    </font>
    <font>
      <sz val="11"/>
      <color theme="1"/>
      <name val="Arial"/>
      <family val="2"/>
    </font>
    <font>
      <b/>
      <sz val="11"/>
      <color theme="1"/>
      <name val="Arial"/>
      <family val="2"/>
    </font>
    <font>
      <sz val="11"/>
      <name val="Arial"/>
      <family val="2"/>
    </font>
    <font>
      <b/>
      <sz val="11"/>
      <color theme="1"/>
      <name val="等线"/>
      <family val="3"/>
      <charset val="134"/>
    </font>
    <font>
      <sz val="11"/>
      <color rgb="FFFF0000"/>
      <name val="Arial"/>
      <family val="2"/>
    </font>
    <font>
      <sz val="7"/>
      <color rgb="FF0000FF"/>
      <name val="Arial"/>
      <family val="2"/>
    </font>
    <font>
      <sz val="7"/>
      <color rgb="FF333333"/>
      <name val="Arial"/>
      <family val="2"/>
    </font>
    <font>
      <b/>
      <vertAlign val="subscript"/>
      <sz val="11"/>
      <color theme="1"/>
      <name val="Arial"/>
      <family val="2"/>
    </font>
    <font>
      <b/>
      <sz val="9"/>
      <color theme="1"/>
      <name val="Arial"/>
      <family val="2"/>
    </font>
    <font>
      <b/>
      <sz val="10"/>
      <name val="宋体"/>
      <charset val="134"/>
    </font>
    <font>
      <sz val="10"/>
      <name val="宋体"/>
      <charset val="134"/>
    </font>
    <font>
      <sz val="12"/>
      <name val="宋体"/>
      <charset val="134"/>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4" fillId="0" borderId="0"/>
  </cellStyleXfs>
  <cellXfs count="33">
    <xf numFmtId="0" fontId="0" fillId="0" borderId="0" xfId="0"/>
    <xf numFmtId="0" fontId="3" fillId="0" borderId="0" xfId="0" applyFont="1"/>
    <xf numFmtId="0" fontId="4" fillId="0" borderId="0" xfId="0" applyFont="1"/>
    <xf numFmtId="0" fontId="5" fillId="0" borderId="0" xfId="0" applyFont="1"/>
    <xf numFmtId="0" fontId="4" fillId="0" borderId="0" xfId="0" applyFont="1" applyAlignment="1">
      <alignment horizontal="left"/>
    </xf>
    <xf numFmtId="0" fontId="4" fillId="0" borderId="0" xfId="0" applyFont="1" applyAlignment="1">
      <alignment horizontal="right"/>
    </xf>
    <xf numFmtId="0" fontId="3" fillId="0" borderId="0" xfId="0" applyFont="1" applyAlignment="1">
      <alignment horizontal="left"/>
    </xf>
    <xf numFmtId="0" fontId="5" fillId="0" borderId="0" xfId="0" applyFont="1" applyAlignment="1">
      <alignment horizontal="left"/>
    </xf>
    <xf numFmtId="0" fontId="3" fillId="0" borderId="0" xfId="0" applyFont="1" applyAlignment="1">
      <alignment horizontal="left" vertical="center"/>
    </xf>
    <xf numFmtId="0" fontId="7" fillId="0" borderId="0" xfId="0" applyFont="1" applyAlignment="1">
      <alignment horizontal="left"/>
    </xf>
    <xf numFmtId="1" fontId="3" fillId="0" borderId="0" xfId="0" applyNumberFormat="1" applyFont="1" applyAlignment="1">
      <alignment horizontal="left"/>
    </xf>
    <xf numFmtId="0" fontId="8" fillId="0" borderId="0" xfId="0" applyFont="1" applyAlignment="1">
      <alignment horizontal="left" vertical="center"/>
    </xf>
    <xf numFmtId="0" fontId="9"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vertical="center"/>
    </xf>
    <xf numFmtId="164" fontId="3" fillId="0" borderId="0" xfId="0" applyNumberFormat="1" applyFont="1" applyAlignment="1">
      <alignment horizontal="center" vertical="center"/>
    </xf>
    <xf numFmtId="164" fontId="7" fillId="0" borderId="0" xfId="0" applyNumberFormat="1" applyFont="1" applyAlignment="1">
      <alignment horizontal="center" vertical="center"/>
    </xf>
    <xf numFmtId="164" fontId="7" fillId="0" borderId="0" xfId="0" applyNumberFormat="1" applyFont="1" applyAlignment="1">
      <alignment horizontal="center"/>
    </xf>
    <xf numFmtId="0" fontId="3" fillId="0" borderId="0" xfId="0" applyFont="1" applyAlignment="1">
      <alignment horizontal="left" vertical="top"/>
    </xf>
    <xf numFmtId="2" fontId="3" fillId="0" borderId="0" xfId="0" applyNumberFormat="1" applyFont="1" applyAlignment="1">
      <alignment horizontal="left"/>
    </xf>
    <xf numFmtId="164" fontId="3" fillId="0" borderId="0" xfId="0" applyNumberFormat="1" applyFont="1" applyAlignment="1">
      <alignment horizontal="left"/>
    </xf>
    <xf numFmtId="166" fontId="3" fillId="0" borderId="0" xfId="0" applyNumberFormat="1" applyFont="1" applyAlignment="1">
      <alignment horizontal="left"/>
    </xf>
    <xf numFmtId="165" fontId="3" fillId="0" borderId="0" xfId="0" applyNumberFormat="1" applyFont="1" applyAlignment="1">
      <alignment horizontal="left"/>
    </xf>
    <xf numFmtId="165" fontId="3" fillId="0" borderId="0" xfId="0" applyNumberFormat="1" applyFont="1"/>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3" fillId="0" borderId="0" xfId="0" applyFont="1" applyAlignment="1">
      <alignment horizontal="center" vertical="center"/>
    </xf>
    <xf numFmtId="0" fontId="12" fillId="0" borderId="1" xfId="0" applyFont="1" applyBorder="1" applyAlignment="1" applyProtection="1">
      <alignment horizontal="left" vertical="center" wrapText="1"/>
      <protection locked="0"/>
    </xf>
    <xf numFmtId="0" fontId="13" fillId="0" borderId="2" xfId="0" applyFont="1" applyBorder="1" applyAlignment="1" applyProtection="1">
      <alignment horizontal="left" vertical="center" wrapText="1"/>
      <protection locked="0"/>
    </xf>
    <xf numFmtId="0" fontId="13" fillId="0" borderId="3" xfId="0" applyFont="1" applyBorder="1" applyAlignment="1" applyProtection="1">
      <alignment horizontal="left" vertical="center" wrapText="1"/>
      <protection locked="0"/>
    </xf>
    <xf numFmtId="0" fontId="12" fillId="0" borderId="1" xfId="0" applyNumberFormat="1" applyFont="1" applyBorder="1" applyAlignment="1" applyProtection="1">
      <alignment vertical="center" wrapText="1"/>
      <protection locked="0"/>
    </xf>
    <xf numFmtId="0" fontId="13" fillId="0" borderId="2" xfId="0" applyNumberFormat="1" applyFont="1" applyBorder="1" applyAlignment="1" applyProtection="1">
      <alignment vertical="center" wrapText="1"/>
      <protection locked="0"/>
    </xf>
    <xf numFmtId="0" fontId="13" fillId="0" borderId="3" xfId="0" applyNumberFormat="1" applyFont="1" applyBorder="1" applyAlignment="1" applyProtection="1">
      <alignment vertical="center" wrapText="1"/>
      <protection locked="0"/>
    </xf>
  </cellXfs>
  <cellStyles count="3">
    <cellStyle name="Normal" xfId="0" builtinId="0"/>
    <cellStyle name="常规 2" xfId="1" xr:uid="{00000000-0005-0000-0000-000001000000}"/>
    <cellStyle name="常规_0156_006tif" xfId="2" xr:uid="{A7E633E1-435A-9D49-8AE7-719924CE5F21}"/>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AE2C6-4683-2A4F-B48E-1F4D51C92260}">
  <dimension ref="A1:AO49"/>
  <sheetViews>
    <sheetView tabSelected="1" topLeftCell="M1" zoomScale="90" zoomScaleNormal="125" workbookViewId="0">
      <selection activeCell="C1" sqref="C1:AO1"/>
    </sheetView>
  </sheetViews>
  <sheetFormatPr baseColWidth="10" defaultColWidth="8.83203125" defaultRowHeight="14"/>
  <cols>
    <col min="1" max="1" width="15.33203125" style="2" customWidth="1"/>
    <col min="2" max="2" width="8.83203125" style="2"/>
    <col min="3" max="40" width="8.83203125" style="6"/>
    <col min="41" max="16384" width="8.83203125" style="1"/>
  </cols>
  <sheetData>
    <row r="1" spans="1:41" s="2" customFormat="1">
      <c r="A1" s="2" t="s">
        <v>58</v>
      </c>
      <c r="B1" s="2" t="s">
        <v>57</v>
      </c>
      <c r="C1" s="4" t="s">
        <v>207</v>
      </c>
      <c r="D1" s="4" t="s">
        <v>208</v>
      </c>
      <c r="E1" s="4" t="s">
        <v>209</v>
      </c>
      <c r="F1" s="4" t="s">
        <v>210</v>
      </c>
      <c r="G1" s="4" t="s">
        <v>211</v>
      </c>
      <c r="H1" s="4" t="s">
        <v>212</v>
      </c>
      <c r="I1" s="4" t="s">
        <v>213</v>
      </c>
      <c r="J1" s="4" t="s">
        <v>214</v>
      </c>
      <c r="K1" s="4" t="s">
        <v>215</v>
      </c>
      <c r="L1" s="4" t="s">
        <v>216</v>
      </c>
      <c r="M1" s="4" t="s">
        <v>217</v>
      </c>
      <c r="N1" s="4" t="s">
        <v>0</v>
      </c>
      <c r="O1" s="4" t="s">
        <v>1</v>
      </c>
      <c r="P1" s="4" t="s">
        <v>2</v>
      </c>
      <c r="Q1" s="4" t="s">
        <v>3</v>
      </c>
      <c r="R1" s="4" t="s">
        <v>4</v>
      </c>
      <c r="S1" s="4" t="s">
        <v>5</v>
      </c>
      <c r="T1" s="4" t="s">
        <v>6</v>
      </c>
      <c r="U1" s="4" t="s">
        <v>7</v>
      </c>
      <c r="V1" s="4" t="s">
        <v>8</v>
      </c>
      <c r="W1" s="4" t="s">
        <v>9</v>
      </c>
      <c r="X1" s="4" t="s">
        <v>10</v>
      </c>
      <c r="Y1" s="4" t="s">
        <v>11</v>
      </c>
      <c r="Z1" s="4" t="s">
        <v>12</v>
      </c>
      <c r="AA1" s="4" t="s">
        <v>13</v>
      </c>
      <c r="AB1" s="4" t="s">
        <v>14</v>
      </c>
      <c r="AC1" s="4" t="s">
        <v>15</v>
      </c>
      <c r="AD1" s="4" t="s">
        <v>16</v>
      </c>
      <c r="AE1" s="4" t="s">
        <v>17</v>
      </c>
      <c r="AF1" s="4" t="s">
        <v>18</v>
      </c>
      <c r="AG1" s="4" t="s">
        <v>19</v>
      </c>
      <c r="AH1" s="4" t="s">
        <v>20</v>
      </c>
      <c r="AI1" s="4" t="s">
        <v>21</v>
      </c>
      <c r="AJ1" s="4" t="s">
        <v>22</v>
      </c>
      <c r="AK1" s="4" t="s">
        <v>23</v>
      </c>
      <c r="AL1" s="4" t="s">
        <v>24</v>
      </c>
      <c r="AM1" s="4" t="s">
        <v>25</v>
      </c>
      <c r="AN1" s="4" t="s">
        <v>26</v>
      </c>
      <c r="AO1" s="4" t="s">
        <v>171</v>
      </c>
    </row>
    <row r="2" spans="1:41">
      <c r="A2" s="2" t="s">
        <v>59</v>
      </c>
      <c r="B2" s="2" t="s">
        <v>27</v>
      </c>
      <c r="C2" s="6">
        <v>249.12</v>
      </c>
      <c r="D2" s="6">
        <v>271</v>
      </c>
      <c r="E2" s="6">
        <v>291.5</v>
      </c>
      <c r="F2" s="6">
        <v>318.5</v>
      </c>
      <c r="G2" s="6">
        <v>310.52</v>
      </c>
      <c r="H2" s="6">
        <v>319.58999999999997</v>
      </c>
      <c r="I2" s="6">
        <f t="shared" ref="I2:I31" si="0">AVERAGE(H2,J2)</f>
        <v>332.72500000000002</v>
      </c>
      <c r="J2" s="6">
        <v>345.86</v>
      </c>
      <c r="K2" s="6">
        <v>338.98</v>
      </c>
      <c r="L2" s="6">
        <v>377.62</v>
      </c>
      <c r="M2" s="6">
        <v>402.97</v>
      </c>
      <c r="N2" s="6">
        <v>375.16</v>
      </c>
      <c r="O2" s="6">
        <v>532</v>
      </c>
      <c r="P2" s="7">
        <v>574.21</v>
      </c>
      <c r="Q2" s="7">
        <v>665.93</v>
      </c>
      <c r="R2" s="7">
        <v>700.85</v>
      </c>
      <c r="S2" s="7">
        <v>763</v>
      </c>
      <c r="T2" s="7">
        <v>803</v>
      </c>
      <c r="U2" s="7">
        <v>827</v>
      </c>
      <c r="V2" s="7">
        <v>809</v>
      </c>
      <c r="W2" s="7">
        <v>884</v>
      </c>
      <c r="X2" s="7">
        <v>999</v>
      </c>
      <c r="Y2" s="7">
        <v>1214.19</v>
      </c>
      <c r="Z2" s="7">
        <v>1183.8</v>
      </c>
      <c r="AA2" s="6">
        <v>1271.33</v>
      </c>
      <c r="AB2" s="6">
        <v>1168.5999999999999</v>
      </c>
      <c r="AC2" s="6">
        <v>876.51</v>
      </c>
      <c r="AD2" s="6">
        <v>1080.33</v>
      </c>
      <c r="AE2" s="6">
        <v>1049.04</v>
      </c>
      <c r="AF2" s="6">
        <v>923.29</v>
      </c>
      <c r="AG2" s="6">
        <v>882.34</v>
      </c>
      <c r="AH2" s="6">
        <v>901.54</v>
      </c>
      <c r="AI2" s="6">
        <v>703.86</v>
      </c>
      <c r="AJ2" s="6">
        <v>553.5</v>
      </c>
      <c r="AK2" s="6">
        <v>510.28</v>
      </c>
      <c r="AL2" s="6">
        <v>374.38</v>
      </c>
      <c r="AM2" s="6">
        <v>396.98</v>
      </c>
      <c r="AN2" s="6">
        <v>318.77999999999997</v>
      </c>
      <c r="AO2" s="1">
        <v>286.89999999999998</v>
      </c>
    </row>
    <row r="3" spans="1:41">
      <c r="A3" s="2" t="s">
        <v>60</v>
      </c>
      <c r="B3" s="2" t="s">
        <v>28</v>
      </c>
      <c r="C3" s="6">
        <v>81.8</v>
      </c>
      <c r="D3" s="6">
        <v>83</v>
      </c>
      <c r="E3" s="6">
        <v>90.5</v>
      </c>
      <c r="F3" s="6">
        <v>105.1</v>
      </c>
      <c r="G3" s="6">
        <v>112.41</v>
      </c>
      <c r="H3" s="6">
        <v>120.19</v>
      </c>
      <c r="I3" s="6">
        <f t="shared" si="0"/>
        <v>124.015</v>
      </c>
      <c r="J3" s="6">
        <v>127.84</v>
      </c>
      <c r="K3" s="6">
        <v>122.14</v>
      </c>
      <c r="L3" s="6">
        <v>137.24</v>
      </c>
      <c r="M3" s="6">
        <v>144.58000000000001</v>
      </c>
      <c r="N3" s="6">
        <v>152.38999999999999</v>
      </c>
      <c r="O3" s="6">
        <v>177</v>
      </c>
      <c r="P3" s="7">
        <v>200.62</v>
      </c>
      <c r="Q3" s="7">
        <v>207.88</v>
      </c>
      <c r="R3" s="7">
        <v>209</v>
      </c>
      <c r="S3" s="7">
        <v>183</v>
      </c>
      <c r="T3" s="7">
        <v>257.33999999999997</v>
      </c>
      <c r="U3" s="7">
        <v>267.81</v>
      </c>
      <c r="V3" s="7">
        <v>338.99</v>
      </c>
      <c r="W3" s="7">
        <v>377.75</v>
      </c>
      <c r="X3" s="7">
        <v>451</v>
      </c>
      <c r="Y3" s="7">
        <v>522.25</v>
      </c>
      <c r="Z3" s="7">
        <v>518.64</v>
      </c>
      <c r="AA3" s="6">
        <v>609.08000000000004</v>
      </c>
      <c r="AB3" s="6">
        <v>614.79</v>
      </c>
      <c r="AC3" s="6">
        <v>534.89</v>
      </c>
      <c r="AD3" s="6">
        <v>699.51</v>
      </c>
      <c r="AE3" s="6">
        <v>831.62</v>
      </c>
      <c r="AF3" s="6">
        <v>942.56</v>
      </c>
      <c r="AG3" s="6">
        <v>847.42</v>
      </c>
      <c r="AH3" s="6">
        <v>951.9</v>
      </c>
      <c r="AI3" s="6">
        <v>1071.1600000000001</v>
      </c>
      <c r="AJ3" s="6">
        <v>777.6</v>
      </c>
      <c r="AK3" s="6">
        <v>788.61</v>
      </c>
      <c r="AL3" s="6">
        <v>418.56</v>
      </c>
      <c r="AM3" s="6">
        <v>619.41999999999996</v>
      </c>
      <c r="AN3" s="6">
        <v>687.7</v>
      </c>
      <c r="AO3" s="1">
        <v>551.5</v>
      </c>
    </row>
    <row r="4" spans="1:41">
      <c r="A4" s="2" t="s">
        <v>61</v>
      </c>
      <c r="B4" s="2" t="s">
        <v>29</v>
      </c>
      <c r="C4" s="6">
        <v>587.4</v>
      </c>
      <c r="D4" s="6">
        <v>645</v>
      </c>
      <c r="E4" s="6">
        <v>776.8</v>
      </c>
      <c r="F4" s="6">
        <v>942.7</v>
      </c>
      <c r="G4" s="6">
        <v>1106.27</v>
      </c>
      <c r="H4" s="6">
        <v>1229.79</v>
      </c>
      <c r="I4" s="6">
        <f t="shared" si="0"/>
        <v>1315.9949999999999</v>
      </c>
      <c r="J4" s="6">
        <v>1402.2</v>
      </c>
      <c r="K4" s="6">
        <v>1310.1300000000001</v>
      </c>
      <c r="L4" s="6">
        <v>1596.97</v>
      </c>
      <c r="M4" s="6">
        <v>1942.29</v>
      </c>
      <c r="N4" s="6">
        <v>2420.48</v>
      </c>
      <c r="O4" s="6">
        <v>2687</v>
      </c>
      <c r="P4" s="7">
        <v>3154.1</v>
      </c>
      <c r="Q4" s="7">
        <v>3406.92</v>
      </c>
      <c r="R4" s="7">
        <v>3761.87</v>
      </c>
      <c r="S4" s="7">
        <v>3887</v>
      </c>
      <c r="T4" s="7">
        <v>4133.7700000000004</v>
      </c>
      <c r="U4" s="7">
        <v>4694.59</v>
      </c>
      <c r="V4" s="7">
        <v>4878.03</v>
      </c>
      <c r="W4" s="7">
        <v>5769.24</v>
      </c>
      <c r="X4" s="7">
        <v>6811.4</v>
      </c>
      <c r="Y4" s="7">
        <v>7585.47</v>
      </c>
      <c r="Z4" s="7">
        <v>7686.04</v>
      </c>
      <c r="AA4" s="6">
        <v>8625</v>
      </c>
      <c r="AB4" s="6">
        <v>9758.2800000000007</v>
      </c>
      <c r="AC4" s="6">
        <v>8953</v>
      </c>
      <c r="AD4" s="6">
        <v>10684.55</v>
      </c>
      <c r="AE4" s="6">
        <v>12790.21</v>
      </c>
      <c r="AF4" s="6">
        <v>14533.91</v>
      </c>
      <c r="AG4" s="6">
        <v>13131.84</v>
      </c>
      <c r="AH4" s="6">
        <v>12747.38</v>
      </c>
      <c r="AI4" s="6">
        <v>10721.46</v>
      </c>
      <c r="AJ4" s="6">
        <v>9126.17</v>
      </c>
      <c r="AK4" s="6">
        <v>9898.58</v>
      </c>
      <c r="AL4" s="6">
        <v>9125.5</v>
      </c>
      <c r="AM4" s="6">
        <v>9554.2999999999993</v>
      </c>
      <c r="AN4" s="6">
        <v>10523.81</v>
      </c>
      <c r="AO4" s="1">
        <v>11859.97</v>
      </c>
    </row>
    <row r="5" spans="1:41">
      <c r="A5" s="2" t="s">
        <v>62</v>
      </c>
      <c r="B5" s="2" t="s">
        <v>30</v>
      </c>
      <c r="C5" s="6">
        <v>312.41000000000003</v>
      </c>
      <c r="D5" s="6">
        <v>362</v>
      </c>
      <c r="E5" s="6">
        <v>398.3</v>
      </c>
      <c r="F5" s="6">
        <v>458.7</v>
      </c>
      <c r="G5" s="6">
        <v>517.64</v>
      </c>
      <c r="H5" s="6">
        <v>538.37</v>
      </c>
      <c r="I5" s="6">
        <f t="shared" si="0"/>
        <v>586.05999999999995</v>
      </c>
      <c r="J5" s="6">
        <v>633.75</v>
      </c>
      <c r="K5" s="6">
        <v>612.47</v>
      </c>
      <c r="L5" s="6">
        <v>675.23</v>
      </c>
      <c r="M5" s="6">
        <v>815.26</v>
      </c>
      <c r="N5" s="6">
        <v>967.06</v>
      </c>
      <c r="O5" s="6">
        <v>1035</v>
      </c>
      <c r="P5" s="7">
        <v>1169.8499999999999</v>
      </c>
      <c r="Q5" s="7">
        <v>1307.56</v>
      </c>
      <c r="R5" s="7">
        <v>1420.15</v>
      </c>
      <c r="S5" s="7">
        <v>1394.95</v>
      </c>
      <c r="T5" s="7">
        <v>1426.94</v>
      </c>
      <c r="U5" s="7">
        <v>1193.6500000000001</v>
      </c>
      <c r="V5" s="7">
        <v>1573.01</v>
      </c>
      <c r="W5" s="7">
        <v>1680</v>
      </c>
      <c r="X5" s="7">
        <v>1949</v>
      </c>
      <c r="Y5" s="7">
        <v>2385.71</v>
      </c>
      <c r="Z5" s="7">
        <v>2310.6799999999998</v>
      </c>
      <c r="AA5" s="6">
        <v>2681.13</v>
      </c>
      <c r="AB5" s="6">
        <v>2780.91</v>
      </c>
      <c r="AC5" s="6">
        <v>2074.98</v>
      </c>
      <c r="AD5" s="6">
        <v>2753.18</v>
      </c>
      <c r="AE5" s="6">
        <v>3668.25</v>
      </c>
      <c r="AF5" s="6">
        <v>4101.46</v>
      </c>
      <c r="AG5" s="6">
        <v>5076.1899999999996</v>
      </c>
      <c r="AH5" s="6">
        <v>5100.1000000000004</v>
      </c>
      <c r="AI5" s="6">
        <v>4831.96</v>
      </c>
      <c r="AJ5" s="6">
        <v>3786.06</v>
      </c>
      <c r="AK5" s="6">
        <v>3851.54</v>
      </c>
      <c r="AL5" s="6">
        <v>3760.28</v>
      </c>
      <c r="AM5" s="6">
        <v>4415.57</v>
      </c>
      <c r="AN5" s="6">
        <v>5257.54</v>
      </c>
      <c r="AO5" s="1">
        <v>5616.66</v>
      </c>
    </row>
    <row r="6" spans="1:41">
      <c r="A6" s="2" t="s">
        <v>63</v>
      </c>
      <c r="B6" s="2" t="s">
        <v>31</v>
      </c>
      <c r="C6" s="6">
        <v>124.43</v>
      </c>
      <c r="D6" s="6">
        <v>146</v>
      </c>
      <c r="E6" s="6">
        <v>151.4</v>
      </c>
      <c r="F6" s="6">
        <v>185.1</v>
      </c>
      <c r="G6" s="6">
        <v>207.97</v>
      </c>
      <c r="H6" s="6">
        <v>218.84</v>
      </c>
      <c r="I6" s="6">
        <f t="shared" si="0"/>
        <v>234.69499999999999</v>
      </c>
      <c r="J6" s="6">
        <v>250.55</v>
      </c>
      <c r="K6" s="6">
        <v>227.97</v>
      </c>
      <c r="L6" s="6">
        <v>270.60000000000002</v>
      </c>
      <c r="M6" s="6">
        <v>319.61</v>
      </c>
      <c r="N6" s="6">
        <v>353.16</v>
      </c>
      <c r="O6" s="6">
        <v>312</v>
      </c>
      <c r="P6" s="7">
        <v>349.27</v>
      </c>
      <c r="Q6" s="7">
        <v>399.84</v>
      </c>
      <c r="R6" s="7">
        <v>465.76</v>
      </c>
      <c r="S6" s="7">
        <v>486.8</v>
      </c>
      <c r="T6" s="7">
        <v>549.71</v>
      </c>
      <c r="U6" s="7">
        <v>630.02</v>
      </c>
      <c r="V6" s="7">
        <v>698.12</v>
      </c>
      <c r="W6" s="7">
        <v>711.43</v>
      </c>
      <c r="X6" s="7">
        <v>947.86</v>
      </c>
      <c r="Y6" s="7">
        <v>1282.83</v>
      </c>
      <c r="Z6" s="7">
        <v>1632.25</v>
      </c>
      <c r="AA6" s="6">
        <v>2211.1799999999998</v>
      </c>
      <c r="AB6" s="6">
        <v>2871.17</v>
      </c>
      <c r="AC6" s="6">
        <v>3424.06</v>
      </c>
      <c r="AD6" s="6">
        <v>4333.75</v>
      </c>
      <c r="AE6" s="6">
        <v>5435.52</v>
      </c>
      <c r="AF6" s="6">
        <v>6499.31</v>
      </c>
      <c r="AG6" s="6">
        <v>6062.3</v>
      </c>
      <c r="AH6" s="6">
        <v>6437.17</v>
      </c>
      <c r="AI6" s="6">
        <v>6404.5</v>
      </c>
      <c r="AJ6" s="6">
        <v>5830.76</v>
      </c>
      <c r="AK6" s="6">
        <v>6298.44</v>
      </c>
      <c r="AL6" s="6">
        <v>3073.86</v>
      </c>
      <c r="AM6" s="6">
        <v>3052.33</v>
      </c>
      <c r="AN6" s="6">
        <v>3377.74</v>
      </c>
      <c r="AO6" s="1">
        <v>3610.88</v>
      </c>
    </row>
    <row r="7" spans="1:41">
      <c r="A7" s="2" t="s">
        <v>64</v>
      </c>
      <c r="B7" s="2" t="s">
        <v>32</v>
      </c>
      <c r="C7" s="6">
        <v>812.55</v>
      </c>
      <c r="D7" s="6">
        <v>872</v>
      </c>
      <c r="E7" s="6">
        <v>939.1</v>
      </c>
      <c r="F7" s="6">
        <v>1030</v>
      </c>
      <c r="G7" s="6">
        <v>1150.5</v>
      </c>
      <c r="H7" s="6">
        <v>1204.22</v>
      </c>
      <c r="I7" s="6">
        <f t="shared" si="0"/>
        <v>1221.845</v>
      </c>
      <c r="J7" s="6">
        <v>1239.47</v>
      </c>
      <c r="K7" s="6">
        <v>1091.98</v>
      </c>
      <c r="L7" s="6">
        <v>1312.2</v>
      </c>
      <c r="M7" s="6">
        <v>1644.39</v>
      </c>
      <c r="N7" s="6">
        <v>1947.85</v>
      </c>
      <c r="O7" s="6">
        <v>1891</v>
      </c>
      <c r="P7" s="7">
        <v>1911.03</v>
      </c>
      <c r="Q7" s="7">
        <v>1743.06</v>
      </c>
      <c r="R7" s="7">
        <v>1829.04</v>
      </c>
      <c r="S7" s="7">
        <v>1663.72</v>
      </c>
      <c r="T7" s="7">
        <v>1711.06</v>
      </c>
      <c r="U7" s="7">
        <v>1954.87</v>
      </c>
      <c r="V7" s="7">
        <v>2101.4499999999998</v>
      </c>
      <c r="W7" s="7">
        <v>2145.75</v>
      </c>
      <c r="X7" s="7">
        <v>2439.7399999999998</v>
      </c>
      <c r="Y7" s="7">
        <v>2495.73</v>
      </c>
      <c r="Z7" s="7">
        <v>2680.67</v>
      </c>
      <c r="AA7" s="6">
        <v>3293.8</v>
      </c>
      <c r="AB7" s="6">
        <v>3893.2</v>
      </c>
      <c r="AC7" s="6">
        <v>4074.4</v>
      </c>
      <c r="AD7" s="6">
        <v>4704.83</v>
      </c>
      <c r="AE7" s="6">
        <v>4785.82</v>
      </c>
      <c r="AF7" s="6">
        <v>5799.75</v>
      </c>
      <c r="AG7" s="6">
        <v>5503.78</v>
      </c>
      <c r="AH7" s="6">
        <v>6029.97</v>
      </c>
      <c r="AI7" s="6">
        <v>5820.58</v>
      </c>
      <c r="AJ7" s="6">
        <v>4567.71</v>
      </c>
      <c r="AK7" s="6">
        <v>4010.97</v>
      </c>
      <c r="AL7" s="6">
        <v>3796.97</v>
      </c>
      <c r="AM7" s="6">
        <v>4155.91</v>
      </c>
      <c r="AN7" s="6">
        <v>4677.37</v>
      </c>
      <c r="AO7" s="1">
        <v>5447.01</v>
      </c>
    </row>
    <row r="8" spans="1:41">
      <c r="A8" s="2" t="s">
        <v>65</v>
      </c>
      <c r="B8" s="2" t="s">
        <v>33</v>
      </c>
      <c r="C8" s="6">
        <v>203.17</v>
      </c>
      <c r="D8" s="6">
        <v>227</v>
      </c>
      <c r="E8" s="6">
        <v>256.7</v>
      </c>
      <c r="F8" s="6">
        <v>295.60000000000002</v>
      </c>
      <c r="G8" s="6">
        <v>339.15</v>
      </c>
      <c r="H8" s="6">
        <v>378.46</v>
      </c>
      <c r="I8" s="6">
        <f t="shared" si="0"/>
        <v>395.92999999999995</v>
      </c>
      <c r="J8" s="6">
        <v>413.4</v>
      </c>
      <c r="K8" s="6">
        <v>374.54</v>
      </c>
      <c r="L8" s="6">
        <v>473.16</v>
      </c>
      <c r="M8" s="6">
        <v>572.04</v>
      </c>
      <c r="N8" s="6">
        <v>639.57000000000005</v>
      </c>
      <c r="O8" s="6">
        <v>640</v>
      </c>
      <c r="P8" s="7">
        <v>678.46</v>
      </c>
      <c r="Q8" s="7">
        <v>608.48</v>
      </c>
      <c r="R8" s="7">
        <v>627.12</v>
      </c>
      <c r="S8" s="7">
        <v>627.79999999999995</v>
      </c>
      <c r="T8" s="7">
        <v>659.03</v>
      </c>
      <c r="U8" s="7">
        <v>758.86</v>
      </c>
      <c r="V8" s="7">
        <v>907.25</v>
      </c>
      <c r="W8" s="7">
        <v>889.2</v>
      </c>
      <c r="X8" s="7">
        <v>1119.1300000000001</v>
      </c>
      <c r="Y8" s="7">
        <v>1322.76</v>
      </c>
      <c r="Z8" s="7">
        <v>1718.62</v>
      </c>
      <c r="AA8" s="6">
        <v>1799.19</v>
      </c>
      <c r="AB8" s="6">
        <v>1903.81</v>
      </c>
      <c r="AC8" s="6">
        <v>2581.83</v>
      </c>
      <c r="AD8" s="6">
        <v>3679.57</v>
      </c>
      <c r="AE8" s="6">
        <v>3079.97</v>
      </c>
      <c r="AF8" s="6">
        <v>3801.93</v>
      </c>
      <c r="AG8" s="6">
        <v>3242.75</v>
      </c>
      <c r="AH8" s="6">
        <v>3390.95</v>
      </c>
      <c r="AI8" s="6">
        <v>3705.89</v>
      </c>
      <c r="AJ8" s="6">
        <v>3325.02</v>
      </c>
      <c r="AK8" s="6">
        <v>2765.18</v>
      </c>
      <c r="AL8" s="6">
        <v>2715.19</v>
      </c>
      <c r="AM8" s="6">
        <v>1480</v>
      </c>
      <c r="AN8" s="6">
        <v>1815.02</v>
      </c>
      <c r="AO8" s="1">
        <v>2232.8000000000002</v>
      </c>
    </row>
    <row r="9" spans="1:41">
      <c r="A9" s="2" t="s">
        <v>66</v>
      </c>
      <c r="B9" s="2" t="s">
        <v>34</v>
      </c>
      <c r="C9" s="6">
        <v>321.10000000000002</v>
      </c>
      <c r="D9" s="6">
        <v>351</v>
      </c>
      <c r="E9" s="6">
        <v>364.9</v>
      </c>
      <c r="F9" s="6">
        <v>424.2</v>
      </c>
      <c r="G9" s="6">
        <v>460.35</v>
      </c>
      <c r="H9" s="6">
        <v>483.42</v>
      </c>
      <c r="I9" s="6">
        <f t="shared" si="0"/>
        <v>511.44500000000005</v>
      </c>
      <c r="J9" s="6">
        <v>539.47</v>
      </c>
      <c r="K9" s="6">
        <v>472.74</v>
      </c>
      <c r="L9" s="6">
        <v>553.57000000000005</v>
      </c>
      <c r="M9" s="6">
        <v>645.91999999999996</v>
      </c>
      <c r="N9" s="6">
        <v>688.55</v>
      </c>
      <c r="O9" s="6">
        <v>666</v>
      </c>
      <c r="P9" s="7">
        <v>667.82</v>
      </c>
      <c r="Q9" s="7">
        <v>655.36</v>
      </c>
      <c r="R9" s="7">
        <v>709.69</v>
      </c>
      <c r="S9" s="7">
        <v>744.14</v>
      </c>
      <c r="T9" s="7">
        <v>850.95</v>
      </c>
      <c r="U9" s="7">
        <v>903.68</v>
      </c>
      <c r="V9" s="7">
        <v>965.56</v>
      </c>
      <c r="W9" s="7">
        <v>957.71</v>
      </c>
      <c r="X9" s="7">
        <v>1114.43</v>
      </c>
      <c r="Y9" s="7">
        <v>1159.93</v>
      </c>
      <c r="Z9" s="7">
        <v>1214.48</v>
      </c>
      <c r="AA9" s="6">
        <v>1482.74</v>
      </c>
      <c r="AB9" s="6">
        <v>1645.06</v>
      </c>
      <c r="AC9" s="6">
        <v>1968.21</v>
      </c>
      <c r="AD9" s="6">
        <v>2603.7600000000002</v>
      </c>
      <c r="AE9" s="6">
        <v>3592.25</v>
      </c>
      <c r="AF9" s="6">
        <v>4379.04</v>
      </c>
      <c r="AG9" s="6">
        <v>3985.14</v>
      </c>
      <c r="AH9" s="6">
        <v>4070.89</v>
      </c>
      <c r="AI9" s="6">
        <v>3715.19</v>
      </c>
      <c r="AJ9" s="6">
        <v>3111.89</v>
      </c>
      <c r="AK9" s="6">
        <v>3381.03</v>
      </c>
      <c r="AL9" s="6">
        <v>2452.65</v>
      </c>
      <c r="AM9" s="6">
        <v>1955.16</v>
      </c>
      <c r="AN9" s="6">
        <v>1989.59</v>
      </c>
      <c r="AO9" s="1">
        <v>2409.91</v>
      </c>
    </row>
    <row r="10" spans="1:41">
      <c r="A10" s="2" t="s">
        <v>67</v>
      </c>
      <c r="B10" s="2" t="s">
        <v>35</v>
      </c>
      <c r="C10" s="6">
        <v>212.99</v>
      </c>
      <c r="D10" s="6">
        <v>223</v>
      </c>
      <c r="E10" s="6">
        <v>237.3</v>
      </c>
      <c r="F10" s="6">
        <v>219.3</v>
      </c>
      <c r="G10" s="6">
        <v>227.28</v>
      </c>
      <c r="H10" s="6">
        <v>232.81</v>
      </c>
      <c r="I10" s="6">
        <f t="shared" si="0"/>
        <v>242.32999999999998</v>
      </c>
      <c r="J10" s="6">
        <v>251.85</v>
      </c>
      <c r="K10" s="6">
        <v>230.3</v>
      </c>
      <c r="L10" s="6">
        <v>297.85000000000002</v>
      </c>
      <c r="M10" s="6">
        <v>354.73</v>
      </c>
      <c r="N10" s="6">
        <v>359.88</v>
      </c>
      <c r="O10" s="6">
        <v>380</v>
      </c>
      <c r="P10" s="7">
        <v>433.22</v>
      </c>
      <c r="Q10" s="7">
        <v>443.77</v>
      </c>
      <c r="R10" s="7">
        <v>338.47</v>
      </c>
      <c r="S10" s="7">
        <v>330.95</v>
      </c>
      <c r="T10" s="7">
        <v>251.14</v>
      </c>
      <c r="U10" s="7">
        <v>311.69</v>
      </c>
      <c r="V10" s="7">
        <v>433.69</v>
      </c>
      <c r="W10" s="7">
        <v>351.59</v>
      </c>
      <c r="X10" s="7">
        <v>744.67</v>
      </c>
      <c r="Y10" s="7">
        <v>970.96</v>
      </c>
      <c r="Z10" s="7">
        <v>1045.21</v>
      </c>
      <c r="AA10" s="6">
        <v>1131.08</v>
      </c>
      <c r="AB10" s="6">
        <v>959.44</v>
      </c>
      <c r="AC10" s="6">
        <v>765.46</v>
      </c>
      <c r="AD10" s="6">
        <v>754.19</v>
      </c>
      <c r="AE10" s="6">
        <v>670.8</v>
      </c>
      <c r="AF10" s="6">
        <v>805.68</v>
      </c>
      <c r="AG10" s="6">
        <v>798.87</v>
      </c>
      <c r="AH10" s="6">
        <v>750.58</v>
      </c>
      <c r="AI10" s="6">
        <v>686.03</v>
      </c>
      <c r="AJ10" s="6">
        <v>433.6</v>
      </c>
      <c r="AK10" s="6">
        <v>418.42</v>
      </c>
      <c r="AL10" s="6">
        <v>417.53</v>
      </c>
      <c r="AM10" s="6">
        <v>414.52</v>
      </c>
      <c r="AN10" s="6">
        <v>441.54</v>
      </c>
      <c r="AO10" s="1">
        <v>398.89</v>
      </c>
    </row>
    <row r="11" spans="1:41">
      <c r="A11" s="2" t="s">
        <v>68</v>
      </c>
      <c r="B11" s="2" t="s">
        <v>36</v>
      </c>
      <c r="C11" s="6">
        <v>749.44</v>
      </c>
      <c r="D11" s="6">
        <v>863</v>
      </c>
      <c r="E11" s="6">
        <v>982.7</v>
      </c>
      <c r="F11" s="6">
        <v>1116.9000000000001</v>
      </c>
      <c r="G11" s="6">
        <v>1329.4</v>
      </c>
      <c r="H11" s="6">
        <v>1524.47</v>
      </c>
      <c r="I11" s="6">
        <f t="shared" si="0"/>
        <v>1519.7449999999999</v>
      </c>
      <c r="J11" s="6">
        <v>1515.02</v>
      </c>
      <c r="K11" s="6">
        <v>1532.89</v>
      </c>
      <c r="L11" s="6">
        <v>1823.18</v>
      </c>
      <c r="M11" s="6">
        <v>2275.59</v>
      </c>
      <c r="N11" s="6">
        <v>2660.5</v>
      </c>
      <c r="O11" s="6">
        <v>3087</v>
      </c>
      <c r="P11" s="7">
        <v>3966.42</v>
      </c>
      <c r="Q11" s="7">
        <v>4040.28</v>
      </c>
      <c r="R11" s="7">
        <v>4031.73</v>
      </c>
      <c r="S11" s="7">
        <v>3856.3</v>
      </c>
      <c r="T11" s="7">
        <v>4378.32</v>
      </c>
      <c r="U11" s="7">
        <v>4599.5200000000004</v>
      </c>
      <c r="V11" s="7">
        <v>5246.93</v>
      </c>
      <c r="W11" s="7">
        <v>6035.29</v>
      </c>
      <c r="X11" s="7">
        <v>7825.14</v>
      </c>
      <c r="Y11" s="7">
        <v>8804.98</v>
      </c>
      <c r="Z11" s="7">
        <v>9681.49</v>
      </c>
      <c r="AA11" s="6">
        <v>10975.97</v>
      </c>
      <c r="AB11" s="6">
        <v>11849.78</v>
      </c>
      <c r="AC11" s="6">
        <v>12683.21</v>
      </c>
      <c r="AD11" s="6">
        <v>14475.68</v>
      </c>
      <c r="AE11" s="6">
        <v>15829.74</v>
      </c>
      <c r="AF11" s="6">
        <v>15034.22</v>
      </c>
      <c r="AG11" s="6">
        <v>16902.330000000002</v>
      </c>
      <c r="AH11" s="6">
        <v>18027.05</v>
      </c>
      <c r="AI11" s="6">
        <v>19496.490000000002</v>
      </c>
      <c r="AJ11" s="6">
        <v>18056.11</v>
      </c>
      <c r="AK11" s="6">
        <v>18038.080000000002</v>
      </c>
      <c r="AL11" s="6">
        <v>17357.29</v>
      </c>
      <c r="AM11" s="6">
        <v>14717.81</v>
      </c>
      <c r="AN11" s="6">
        <v>16072.29</v>
      </c>
      <c r="AO11" s="1">
        <v>15275.13</v>
      </c>
    </row>
    <row r="12" spans="1:41">
      <c r="A12" s="2" t="s">
        <v>69</v>
      </c>
      <c r="B12" s="2" t="s">
        <v>37</v>
      </c>
      <c r="C12" s="6">
        <v>396.91</v>
      </c>
      <c r="D12" s="6">
        <v>492</v>
      </c>
      <c r="E12" s="6">
        <v>624.4</v>
      </c>
      <c r="F12" s="6">
        <v>799.9</v>
      </c>
      <c r="G12" s="6">
        <v>998</v>
      </c>
      <c r="H12" s="6">
        <v>1216</v>
      </c>
      <c r="I12" s="6">
        <f t="shared" si="0"/>
        <v>1252</v>
      </c>
      <c r="J12" s="6">
        <v>1288</v>
      </c>
      <c r="K12" s="6">
        <v>1340.26</v>
      </c>
      <c r="L12" s="6">
        <v>1622</v>
      </c>
      <c r="M12" s="6">
        <v>1965.64</v>
      </c>
      <c r="N12" s="6">
        <v>2225.6</v>
      </c>
      <c r="O12" s="6">
        <v>2698</v>
      </c>
      <c r="P12" s="7">
        <v>3264.82</v>
      </c>
      <c r="Q12" s="7">
        <v>3546.83</v>
      </c>
      <c r="R12" s="7">
        <v>3430.12</v>
      </c>
      <c r="S12" s="7">
        <v>3435.88</v>
      </c>
      <c r="T12" s="7">
        <v>3795.41</v>
      </c>
      <c r="U12" s="7">
        <v>4256.6099999999997</v>
      </c>
      <c r="V12" s="7">
        <v>4791.03</v>
      </c>
      <c r="W12" s="7">
        <v>5742.79</v>
      </c>
      <c r="X12" s="7">
        <v>7194.1</v>
      </c>
      <c r="Y12" s="7">
        <v>8772.93</v>
      </c>
      <c r="Z12" s="7">
        <v>9128.9699999999993</v>
      </c>
      <c r="AA12" s="6">
        <v>9952.2900000000009</v>
      </c>
      <c r="AB12" s="6">
        <v>10548.51</v>
      </c>
      <c r="AC12" s="6">
        <v>10207.799999999999</v>
      </c>
      <c r="AD12" s="6">
        <v>10822.25</v>
      </c>
      <c r="AE12" s="6">
        <v>11317.16</v>
      </c>
      <c r="AF12" s="6">
        <v>12196.95</v>
      </c>
      <c r="AG12" s="6">
        <v>11575.35</v>
      </c>
      <c r="AH12" s="6">
        <v>12479.56</v>
      </c>
      <c r="AI12" s="6">
        <v>12413.35</v>
      </c>
      <c r="AJ12" s="6">
        <v>11330.88</v>
      </c>
      <c r="AK12" s="6">
        <v>10848</v>
      </c>
      <c r="AL12" s="6">
        <v>11284.99</v>
      </c>
      <c r="AM12" s="6">
        <v>12323.46</v>
      </c>
      <c r="AN12" s="6">
        <v>13441.04</v>
      </c>
      <c r="AO12" s="1">
        <v>13260</v>
      </c>
    </row>
    <row r="13" spans="1:41">
      <c r="A13" s="2" t="s">
        <v>70</v>
      </c>
      <c r="B13" s="2" t="s">
        <v>38</v>
      </c>
      <c r="C13" s="6">
        <v>289.67</v>
      </c>
      <c r="D13" s="6">
        <v>350</v>
      </c>
      <c r="E13" s="6">
        <v>410.9</v>
      </c>
      <c r="F13" s="6">
        <v>553.4</v>
      </c>
      <c r="G13" s="6">
        <v>679.55</v>
      </c>
      <c r="H13" s="6">
        <v>775.52</v>
      </c>
      <c r="I13" s="6">
        <f t="shared" si="0"/>
        <v>796.84999999999991</v>
      </c>
      <c r="J13" s="6">
        <v>818.18</v>
      </c>
      <c r="K13" s="6">
        <v>885.63</v>
      </c>
      <c r="L13" s="6">
        <v>1011.11</v>
      </c>
      <c r="M13" s="6">
        <v>1239.17</v>
      </c>
      <c r="N13" s="6">
        <v>1803.65</v>
      </c>
      <c r="O13" s="6">
        <v>1640</v>
      </c>
      <c r="P13" s="7">
        <v>1982.6</v>
      </c>
      <c r="Q13" s="7">
        <v>2269.6</v>
      </c>
      <c r="R13" s="7">
        <v>2310.9</v>
      </c>
      <c r="S13" s="7">
        <v>1928.7</v>
      </c>
      <c r="T13" s="7">
        <v>2133.44</v>
      </c>
      <c r="U13" s="7">
        <v>1905.57</v>
      </c>
      <c r="V13" s="7">
        <v>2371.52</v>
      </c>
      <c r="W13" s="7">
        <v>2403.5100000000002</v>
      </c>
      <c r="X13" s="7">
        <v>3072.96</v>
      </c>
      <c r="Y13" s="7">
        <v>3464.52</v>
      </c>
      <c r="Z13" s="7">
        <v>3352.56</v>
      </c>
      <c r="AA13" s="6">
        <v>4579.72</v>
      </c>
      <c r="AB13" s="6">
        <v>5402.23</v>
      </c>
      <c r="AC13" s="6">
        <v>5915.18</v>
      </c>
      <c r="AD13" s="6">
        <v>7278.35</v>
      </c>
      <c r="AE13" s="6">
        <v>8068.91</v>
      </c>
      <c r="AF13" s="6">
        <v>9572.17</v>
      </c>
      <c r="AG13" s="6">
        <v>11004.7</v>
      </c>
      <c r="AH13" s="6">
        <v>12191.88</v>
      </c>
      <c r="AI13" s="6">
        <v>12982.13</v>
      </c>
      <c r="AJ13" s="6">
        <v>13207.86</v>
      </c>
      <c r="AK13" s="6">
        <v>13584.12</v>
      </c>
      <c r="AL13" s="6">
        <v>13474.02</v>
      </c>
      <c r="AM13" s="6">
        <v>13248.19</v>
      </c>
      <c r="AN13" s="6">
        <v>14018.83</v>
      </c>
      <c r="AO13" s="1">
        <v>14189.26</v>
      </c>
    </row>
    <row r="14" spans="1:41">
      <c r="A14" s="2" t="s">
        <v>71</v>
      </c>
      <c r="B14" s="2" t="s">
        <v>39</v>
      </c>
      <c r="C14" s="6">
        <v>163.71</v>
      </c>
      <c r="D14" s="6">
        <v>207</v>
      </c>
      <c r="E14" s="6">
        <v>234</v>
      </c>
      <c r="F14" s="6">
        <v>290.7</v>
      </c>
      <c r="G14" s="6">
        <v>321.76</v>
      </c>
      <c r="H14" s="6">
        <v>379.5</v>
      </c>
      <c r="I14" s="6">
        <f t="shared" si="0"/>
        <v>439.565</v>
      </c>
      <c r="J14" s="6">
        <v>499.63</v>
      </c>
      <c r="K14" s="6">
        <v>540.04</v>
      </c>
      <c r="L14" s="6">
        <v>646.87</v>
      </c>
      <c r="M14" s="6">
        <v>747.62</v>
      </c>
      <c r="N14" s="6">
        <v>902.39</v>
      </c>
      <c r="O14" s="6">
        <v>1104</v>
      </c>
      <c r="P14" s="7">
        <v>1511.17</v>
      </c>
      <c r="Q14" s="7">
        <v>1504.52</v>
      </c>
      <c r="R14" s="7">
        <v>1522.42</v>
      </c>
      <c r="S14" s="7">
        <v>1458.27</v>
      </c>
      <c r="T14" s="7">
        <v>1825.81</v>
      </c>
      <c r="U14" s="7">
        <v>1513.64</v>
      </c>
      <c r="V14" s="7">
        <v>1762.02</v>
      </c>
      <c r="W14" s="7">
        <v>1698.69</v>
      </c>
      <c r="X14" s="7">
        <v>2400.1999999999998</v>
      </c>
      <c r="Y14" s="7">
        <v>2382.61</v>
      </c>
      <c r="Z14" s="7">
        <v>2791.64</v>
      </c>
      <c r="AA14" s="6">
        <v>3416.7</v>
      </c>
      <c r="AB14" s="6">
        <v>4500.1000000000004</v>
      </c>
      <c r="AC14" s="6">
        <v>4508.6000000000004</v>
      </c>
      <c r="AD14" s="6">
        <v>5477.91</v>
      </c>
      <c r="AE14" s="6">
        <v>5921.17</v>
      </c>
      <c r="AF14" s="6">
        <v>6809.62</v>
      </c>
      <c r="AG14" s="6">
        <v>7258.96</v>
      </c>
      <c r="AH14" s="6">
        <v>7905.83</v>
      </c>
      <c r="AI14" s="6">
        <v>7778.91</v>
      </c>
      <c r="AJ14" s="6">
        <v>7787.48</v>
      </c>
      <c r="AK14" s="6">
        <v>8105.99</v>
      </c>
      <c r="AL14" s="6">
        <v>8526.11</v>
      </c>
      <c r="AM14" s="6">
        <v>8831.93</v>
      </c>
      <c r="AN14" s="6">
        <v>9475.0400000000009</v>
      </c>
      <c r="AO14" s="1">
        <v>9718.36</v>
      </c>
    </row>
    <row r="15" spans="1:41">
      <c r="A15" s="2" t="s">
        <v>72</v>
      </c>
      <c r="B15" s="2" t="s">
        <v>40</v>
      </c>
      <c r="C15" s="6">
        <v>248.2</v>
      </c>
      <c r="D15" s="6">
        <v>281</v>
      </c>
      <c r="E15" s="6">
        <v>304</v>
      </c>
      <c r="F15" s="6">
        <v>354.2</v>
      </c>
      <c r="G15" s="6">
        <v>400.35</v>
      </c>
      <c r="H15" s="6">
        <v>443.71</v>
      </c>
      <c r="I15" s="6">
        <f t="shared" si="0"/>
        <v>474.125</v>
      </c>
      <c r="J15" s="6">
        <v>504.54</v>
      </c>
      <c r="K15" s="6">
        <v>469.13</v>
      </c>
      <c r="L15" s="6">
        <v>566.91</v>
      </c>
      <c r="M15" s="6">
        <v>689.25</v>
      </c>
      <c r="N15" s="6">
        <v>811.63</v>
      </c>
      <c r="O15" s="6">
        <v>906</v>
      </c>
      <c r="P15" s="7">
        <v>1005.59</v>
      </c>
      <c r="Q15" s="7">
        <v>1062.1600000000001</v>
      </c>
      <c r="R15" s="7">
        <v>1047.49</v>
      </c>
      <c r="S15" s="7">
        <v>1133.3800000000001</v>
      </c>
      <c r="T15" s="7">
        <v>1315.02</v>
      </c>
      <c r="U15" s="7">
        <v>1463.04</v>
      </c>
      <c r="V15" s="7">
        <v>1608.31</v>
      </c>
      <c r="W15" s="7">
        <v>1965.97</v>
      </c>
      <c r="X15" s="7">
        <v>2524.1799999999998</v>
      </c>
      <c r="Y15" s="7">
        <v>3094.38</v>
      </c>
      <c r="Z15" s="7">
        <v>3700.5</v>
      </c>
      <c r="AA15" s="6">
        <v>4300.2700000000004</v>
      </c>
      <c r="AB15" s="6">
        <v>5008.54</v>
      </c>
      <c r="AC15" s="6">
        <v>5271.59</v>
      </c>
      <c r="AD15" s="6">
        <v>6200.55</v>
      </c>
      <c r="AE15" s="6">
        <v>6262.68</v>
      </c>
      <c r="AF15" s="6">
        <v>6874.02</v>
      </c>
      <c r="AG15" s="6">
        <v>7572.05</v>
      </c>
      <c r="AH15" s="6">
        <v>9228.14</v>
      </c>
      <c r="AI15" s="6">
        <v>9848.6</v>
      </c>
      <c r="AJ15" s="6">
        <v>9458.08</v>
      </c>
      <c r="AK15" s="6">
        <v>9553.2800000000007</v>
      </c>
      <c r="AL15" s="6">
        <v>8984.58</v>
      </c>
      <c r="AM15" s="6">
        <v>8884.2999999999993</v>
      </c>
      <c r="AN15" s="6">
        <v>9691.33</v>
      </c>
      <c r="AO15" s="1">
        <v>10030.74</v>
      </c>
    </row>
    <row r="16" spans="1:41">
      <c r="A16" s="2" t="s">
        <v>73</v>
      </c>
      <c r="B16" s="2" t="s">
        <v>41</v>
      </c>
      <c r="C16" s="6">
        <v>689.36</v>
      </c>
      <c r="D16" s="6">
        <v>812</v>
      </c>
      <c r="E16" s="6">
        <v>923</v>
      </c>
      <c r="F16" s="6">
        <v>1121.8</v>
      </c>
      <c r="G16" s="6">
        <v>1345.87</v>
      </c>
      <c r="H16" s="6">
        <v>1558.77</v>
      </c>
      <c r="I16" s="6">
        <f t="shared" si="0"/>
        <v>1750.175</v>
      </c>
      <c r="J16" s="6">
        <v>1941.58</v>
      </c>
      <c r="K16" s="6">
        <v>1940.3</v>
      </c>
      <c r="L16" s="6">
        <v>2405.42</v>
      </c>
      <c r="M16" s="6">
        <v>3161.81</v>
      </c>
      <c r="N16" s="6">
        <v>4405.8599999999997</v>
      </c>
      <c r="O16" s="6">
        <v>5068</v>
      </c>
      <c r="P16" s="7">
        <v>5497.09</v>
      </c>
      <c r="Q16" s="7">
        <v>5623.79</v>
      </c>
      <c r="R16" s="7">
        <v>5830.54</v>
      </c>
      <c r="S16" s="7">
        <v>5411.71</v>
      </c>
      <c r="T16" s="7">
        <v>5949.2</v>
      </c>
      <c r="U16" s="7">
        <v>6547.05</v>
      </c>
      <c r="V16" s="7">
        <v>7287.25</v>
      </c>
      <c r="W16" s="7">
        <v>8238.69</v>
      </c>
      <c r="X16" s="7">
        <v>9935</v>
      </c>
      <c r="Y16" s="7">
        <v>12876.96</v>
      </c>
      <c r="Z16" s="7">
        <v>14425.85</v>
      </c>
      <c r="AA16" s="6">
        <v>16669.63</v>
      </c>
      <c r="AB16" s="6">
        <v>15023.89</v>
      </c>
      <c r="AC16" s="6">
        <v>13887.26</v>
      </c>
      <c r="AD16" s="6">
        <v>14057.69</v>
      </c>
      <c r="AE16" s="6">
        <v>14742.57</v>
      </c>
      <c r="AF16" s="6">
        <v>15072.84</v>
      </c>
      <c r="AG16" s="6">
        <v>15454.99</v>
      </c>
      <c r="AH16" s="6">
        <v>16238.66</v>
      </c>
      <c r="AI16" s="6">
        <v>16553.169999999998</v>
      </c>
      <c r="AJ16" s="6">
        <v>15249.07</v>
      </c>
      <c r="AK16" s="6">
        <v>16156.09</v>
      </c>
      <c r="AL16" s="6">
        <v>15417.24</v>
      </c>
      <c r="AM16" s="6">
        <v>12619.03</v>
      </c>
      <c r="AN16" s="6">
        <v>14642.96</v>
      </c>
      <c r="AO16" s="1">
        <v>15970.42</v>
      </c>
    </row>
    <row r="17" spans="1:41">
      <c r="A17" s="2" t="s">
        <v>74</v>
      </c>
      <c r="B17" s="2" t="s">
        <v>42</v>
      </c>
      <c r="C17" s="6">
        <v>484.11</v>
      </c>
      <c r="D17" s="6">
        <v>574</v>
      </c>
      <c r="E17" s="6">
        <v>667.4</v>
      </c>
      <c r="F17" s="6">
        <v>764.8</v>
      </c>
      <c r="G17" s="6">
        <v>905.19</v>
      </c>
      <c r="H17" s="6">
        <v>1001.26</v>
      </c>
      <c r="I17" s="6">
        <f t="shared" si="0"/>
        <v>1077.28</v>
      </c>
      <c r="J17" s="6">
        <v>1153.3</v>
      </c>
      <c r="K17" s="6">
        <v>1178.9100000000001</v>
      </c>
      <c r="L17" s="6">
        <v>1401.82</v>
      </c>
      <c r="M17" s="6">
        <v>1879.75</v>
      </c>
      <c r="N17" s="6">
        <v>2228.6799999999998</v>
      </c>
      <c r="O17" s="6">
        <v>3004</v>
      </c>
      <c r="P17" s="7">
        <v>3348.27</v>
      </c>
      <c r="Q17" s="7">
        <v>3088</v>
      </c>
      <c r="R17" s="7">
        <v>3417</v>
      </c>
      <c r="S17" s="7">
        <v>3831</v>
      </c>
      <c r="T17" s="7">
        <v>3800.8</v>
      </c>
      <c r="U17" s="7">
        <v>3723.4</v>
      </c>
      <c r="V17" s="7">
        <v>4686.3999999999996</v>
      </c>
      <c r="W17" s="7">
        <v>4481.3</v>
      </c>
      <c r="X17" s="7">
        <v>4722.6000000000004</v>
      </c>
      <c r="Y17" s="7">
        <v>5295.14</v>
      </c>
      <c r="Z17" s="7">
        <v>6487.18</v>
      </c>
      <c r="AA17" s="6">
        <v>7605.06</v>
      </c>
      <c r="AB17" s="6">
        <v>9471.36</v>
      </c>
      <c r="AC17" s="6">
        <v>10227.040000000001</v>
      </c>
      <c r="AD17" s="6">
        <v>11874.13</v>
      </c>
      <c r="AE17" s="6">
        <v>11564.48</v>
      </c>
      <c r="AF17" s="6">
        <v>13824.26</v>
      </c>
      <c r="AG17" s="6">
        <v>14888.89</v>
      </c>
      <c r="AH17" s="6">
        <v>16782.03</v>
      </c>
      <c r="AI17" s="6">
        <v>17331.490000000002</v>
      </c>
      <c r="AJ17" s="6">
        <v>16676.189999999999</v>
      </c>
      <c r="AK17" s="6">
        <v>15672.11</v>
      </c>
      <c r="AL17" s="6">
        <v>14973.3</v>
      </c>
      <c r="AM17" s="6">
        <v>11019.99</v>
      </c>
      <c r="AN17" s="6">
        <v>10496.59</v>
      </c>
      <c r="AO17" s="1">
        <v>11767.92</v>
      </c>
    </row>
    <row r="18" spans="1:41">
      <c r="A18" s="2" t="s">
        <v>75</v>
      </c>
      <c r="B18" s="2" t="s">
        <v>43</v>
      </c>
      <c r="C18" s="6">
        <v>490.24</v>
      </c>
      <c r="D18" s="6">
        <v>551</v>
      </c>
      <c r="E18" s="6">
        <v>620.70000000000005</v>
      </c>
      <c r="F18" s="6">
        <v>736</v>
      </c>
      <c r="G18" s="6">
        <v>836.94</v>
      </c>
      <c r="H18" s="6">
        <v>934.79</v>
      </c>
      <c r="I18" s="6">
        <f t="shared" si="0"/>
        <v>963.26</v>
      </c>
      <c r="J18" s="6">
        <v>991.73</v>
      </c>
      <c r="K18" s="6">
        <v>987</v>
      </c>
      <c r="L18" s="6">
        <v>1122.8</v>
      </c>
      <c r="M18" s="6">
        <v>1263.1600000000001</v>
      </c>
      <c r="N18" s="6">
        <v>1363.73</v>
      </c>
      <c r="O18" s="6">
        <v>1522</v>
      </c>
      <c r="P18" s="7">
        <v>1838.25</v>
      </c>
      <c r="Q18" s="7">
        <v>1786.66</v>
      </c>
      <c r="R18" s="7">
        <v>2093.5</v>
      </c>
      <c r="S18" s="7">
        <v>2269.92</v>
      </c>
      <c r="T18" s="7">
        <v>2209.6999999999998</v>
      </c>
      <c r="U18" s="7">
        <v>2460.92</v>
      </c>
      <c r="V18" s="7">
        <v>2796.7</v>
      </c>
      <c r="W18" s="7">
        <v>2948.66</v>
      </c>
      <c r="X18" s="7">
        <v>3445.81</v>
      </c>
      <c r="Y18" s="7">
        <v>3631.92</v>
      </c>
      <c r="Z18" s="7">
        <v>4485.6899999999996</v>
      </c>
      <c r="AA18" s="6">
        <v>5202.6499999999996</v>
      </c>
      <c r="AB18" s="6">
        <v>5638.85</v>
      </c>
      <c r="AC18" s="6">
        <v>6169.31</v>
      </c>
      <c r="AD18" s="6">
        <v>7006.4</v>
      </c>
      <c r="AE18" s="6">
        <v>9000.9599999999991</v>
      </c>
      <c r="AF18" s="6">
        <v>9504.2900000000009</v>
      </c>
      <c r="AG18" s="6">
        <v>10375.280000000001</v>
      </c>
      <c r="AH18" s="6">
        <v>11049.36</v>
      </c>
      <c r="AI18" s="6">
        <v>11423.74</v>
      </c>
      <c r="AJ18" s="6">
        <v>11145.46</v>
      </c>
      <c r="AK18" s="6">
        <v>11600.53</v>
      </c>
      <c r="AL18" s="6">
        <v>11192.71</v>
      </c>
      <c r="AM18" s="6">
        <v>10695.31</v>
      </c>
      <c r="AN18" s="6">
        <v>11626.01</v>
      </c>
      <c r="AO18" s="1">
        <v>9826.6299999999992</v>
      </c>
    </row>
    <row r="19" spans="1:41">
      <c r="A19" s="2" t="s">
        <v>76</v>
      </c>
      <c r="B19" s="2" t="s">
        <v>44</v>
      </c>
      <c r="C19" s="6">
        <v>578.67999999999995</v>
      </c>
      <c r="D19" s="6">
        <v>627</v>
      </c>
      <c r="E19" s="6">
        <v>676.7</v>
      </c>
      <c r="F19" s="6">
        <v>761.6</v>
      </c>
      <c r="G19" s="6">
        <v>866.45</v>
      </c>
      <c r="H19" s="6">
        <v>967.05</v>
      </c>
      <c r="I19" s="6">
        <f t="shared" si="0"/>
        <v>976.65</v>
      </c>
      <c r="J19" s="6">
        <v>986.25</v>
      </c>
      <c r="K19" s="6">
        <v>1001.77</v>
      </c>
      <c r="L19" s="6">
        <v>1199.4000000000001</v>
      </c>
      <c r="M19" s="6">
        <v>1503.27</v>
      </c>
      <c r="N19" s="6">
        <v>1733.2</v>
      </c>
      <c r="O19" s="6">
        <v>1997</v>
      </c>
      <c r="P19" s="7">
        <v>2196.02</v>
      </c>
      <c r="Q19" s="7">
        <v>2300.2800000000002</v>
      </c>
      <c r="R19" s="7">
        <v>2208.66</v>
      </c>
      <c r="S19" s="7">
        <v>2338.54</v>
      </c>
      <c r="T19" s="7">
        <v>2273.85</v>
      </c>
      <c r="U19" s="7">
        <v>2395.7199999999998</v>
      </c>
      <c r="V19" s="7">
        <v>2761.89</v>
      </c>
      <c r="W19" s="7">
        <v>2746.5</v>
      </c>
      <c r="X19" s="7">
        <v>3135</v>
      </c>
      <c r="Y19" s="7">
        <v>3385.79</v>
      </c>
      <c r="Z19" s="7">
        <v>3742.32</v>
      </c>
      <c r="AA19" s="6">
        <v>4592.68</v>
      </c>
      <c r="AB19" s="6">
        <v>5683.28</v>
      </c>
      <c r="AC19" s="6">
        <v>6043.88</v>
      </c>
      <c r="AD19" s="6">
        <v>7652.23</v>
      </c>
      <c r="AE19" s="6">
        <v>8748.85</v>
      </c>
      <c r="AF19" s="6">
        <v>9364.2900000000009</v>
      </c>
      <c r="AG19" s="6">
        <v>10573.71</v>
      </c>
      <c r="AH19" s="6">
        <v>11314.14</v>
      </c>
      <c r="AI19" s="6">
        <v>12186.83</v>
      </c>
      <c r="AJ19" s="6">
        <v>11680.08</v>
      </c>
      <c r="AK19" s="6">
        <v>12239.68</v>
      </c>
      <c r="AL19" s="6">
        <v>11980.95</v>
      </c>
      <c r="AM19" s="6">
        <v>10997.43</v>
      </c>
      <c r="AN19" s="6">
        <v>11251.17</v>
      </c>
      <c r="AO19" s="1">
        <v>11043.16</v>
      </c>
    </row>
    <row r="20" spans="1:41">
      <c r="A20" s="2" t="s">
        <v>77</v>
      </c>
      <c r="B20" s="2" t="s">
        <v>45</v>
      </c>
      <c r="C20" s="6">
        <v>616.92999999999995</v>
      </c>
      <c r="D20" s="6">
        <v>697</v>
      </c>
      <c r="E20" s="6">
        <v>860.6</v>
      </c>
      <c r="F20" s="6">
        <v>1150</v>
      </c>
      <c r="G20" s="6">
        <v>1280.01</v>
      </c>
      <c r="H20" s="6">
        <v>1512.4</v>
      </c>
      <c r="I20" s="6">
        <f t="shared" si="0"/>
        <v>1739.2</v>
      </c>
      <c r="J20" s="6">
        <v>1966</v>
      </c>
      <c r="K20" s="6">
        <v>2070.91</v>
      </c>
      <c r="L20" s="6">
        <v>2703.03</v>
      </c>
      <c r="M20" s="6">
        <v>3223.27</v>
      </c>
      <c r="N20" s="6">
        <v>3937.61</v>
      </c>
      <c r="O20" s="6">
        <v>5019</v>
      </c>
      <c r="P20" s="7">
        <v>5317.92</v>
      </c>
      <c r="Q20" s="7">
        <v>5283.23</v>
      </c>
      <c r="R20" s="7">
        <v>5147.87</v>
      </c>
      <c r="S20" s="7">
        <v>5091.8599999999997</v>
      </c>
      <c r="T20" s="7">
        <v>5609.4</v>
      </c>
      <c r="U20" s="7">
        <v>5872.4</v>
      </c>
      <c r="V20" s="7">
        <v>6018.02</v>
      </c>
      <c r="W20" s="7">
        <v>7442.3</v>
      </c>
      <c r="X20" s="7">
        <v>7530.01</v>
      </c>
      <c r="Y20" s="7">
        <v>7683.11</v>
      </c>
      <c r="Z20" s="7">
        <v>8228.92</v>
      </c>
      <c r="AA20" s="6">
        <v>9704.02</v>
      </c>
      <c r="AB20" s="6">
        <v>9799.57</v>
      </c>
      <c r="AC20" s="6">
        <v>9484.35</v>
      </c>
      <c r="AD20" s="6">
        <v>10043.18</v>
      </c>
      <c r="AE20" s="6">
        <v>11610.94</v>
      </c>
      <c r="AF20" s="6">
        <v>12714.01</v>
      </c>
      <c r="AG20" s="6">
        <v>11485.5</v>
      </c>
      <c r="AH20" s="6">
        <v>13429.4</v>
      </c>
      <c r="AI20" s="6">
        <v>14812.38</v>
      </c>
      <c r="AJ20" s="6">
        <v>14530.24</v>
      </c>
      <c r="AK20" s="6">
        <v>15080.6</v>
      </c>
      <c r="AL20" s="6">
        <v>15825.3</v>
      </c>
      <c r="AM20" s="6">
        <v>16082.16</v>
      </c>
      <c r="AN20" s="6">
        <v>16895.54</v>
      </c>
      <c r="AO20" s="1">
        <v>17165.52</v>
      </c>
    </row>
    <row r="21" spans="1:41">
      <c r="A21" s="2" t="s">
        <v>78</v>
      </c>
      <c r="B21" s="2" t="s">
        <v>46</v>
      </c>
      <c r="C21" s="6">
        <v>274.49</v>
      </c>
      <c r="D21" s="6">
        <v>308</v>
      </c>
      <c r="E21" s="6">
        <v>337.9</v>
      </c>
      <c r="F21" s="6">
        <v>416.3</v>
      </c>
      <c r="G21" s="6">
        <v>457.67</v>
      </c>
      <c r="H21" s="6">
        <v>555.20000000000005</v>
      </c>
      <c r="I21" s="6">
        <f t="shared" si="0"/>
        <v>597.13499999999999</v>
      </c>
      <c r="J21" s="6">
        <v>639.07000000000005</v>
      </c>
      <c r="K21" s="6">
        <v>765.28</v>
      </c>
      <c r="L21" s="6">
        <v>961.52</v>
      </c>
      <c r="M21" s="6">
        <v>1167.0999999999999</v>
      </c>
      <c r="N21" s="6">
        <v>1426.49</v>
      </c>
      <c r="O21" s="6">
        <v>1712</v>
      </c>
      <c r="P21" s="7">
        <v>1980.47</v>
      </c>
      <c r="Q21" s="7">
        <v>1933.52</v>
      </c>
      <c r="R21" s="7">
        <v>1893</v>
      </c>
      <c r="S21" s="7">
        <v>2008.47</v>
      </c>
      <c r="T21" s="7">
        <v>2062.5500000000002</v>
      </c>
      <c r="U21" s="7">
        <v>2198.35</v>
      </c>
      <c r="V21" s="7">
        <v>2140.4499999999998</v>
      </c>
      <c r="W21" s="7">
        <v>2401.1799999999998</v>
      </c>
      <c r="X21" s="7">
        <v>2665.19</v>
      </c>
      <c r="Y21" s="7">
        <v>2777.05</v>
      </c>
      <c r="Z21" s="7">
        <v>3306.13</v>
      </c>
      <c r="AA21" s="6">
        <v>3654.94</v>
      </c>
      <c r="AB21" s="6">
        <v>4350.4799999999996</v>
      </c>
      <c r="AC21" s="6">
        <v>5110.8</v>
      </c>
      <c r="AD21" s="6">
        <v>6435.27</v>
      </c>
      <c r="AE21" s="6">
        <v>7516.51</v>
      </c>
      <c r="AF21" s="6">
        <v>8746.52</v>
      </c>
      <c r="AG21" s="6">
        <v>9983.9500000000007</v>
      </c>
      <c r="AH21" s="6">
        <v>10908.43</v>
      </c>
      <c r="AI21" s="6">
        <v>10752.28</v>
      </c>
      <c r="AJ21" s="6">
        <v>11144.46</v>
      </c>
      <c r="AK21" s="6">
        <v>12034.87</v>
      </c>
      <c r="AL21" s="6">
        <v>12218.75</v>
      </c>
      <c r="AM21" s="6">
        <v>11827.06</v>
      </c>
      <c r="AN21" s="6">
        <v>12093.01</v>
      </c>
      <c r="AO21" s="1">
        <v>12129.05</v>
      </c>
    </row>
    <row r="22" spans="1:41">
      <c r="A22" s="2" t="s">
        <v>79</v>
      </c>
      <c r="B22" s="2" t="s">
        <v>47</v>
      </c>
      <c r="C22" s="6">
        <v>0</v>
      </c>
      <c r="D22" s="6">
        <v>0</v>
      </c>
      <c r="E22" s="6">
        <v>0</v>
      </c>
      <c r="F22" s="6">
        <v>0</v>
      </c>
      <c r="G22" s="6">
        <v>0</v>
      </c>
      <c r="H22" s="6">
        <v>0</v>
      </c>
      <c r="I22" s="6">
        <v>0</v>
      </c>
      <c r="J22" s="6">
        <v>44.25</v>
      </c>
      <c r="K22" s="6">
        <v>42.8</v>
      </c>
      <c r="L22" s="6">
        <v>62.75</v>
      </c>
      <c r="M22" s="6">
        <v>89.99</v>
      </c>
      <c r="N22" s="6">
        <v>109.17</v>
      </c>
      <c r="O22" s="6">
        <v>137</v>
      </c>
      <c r="P22" s="7">
        <v>168.65</v>
      </c>
      <c r="Q22" s="7">
        <v>183.55</v>
      </c>
      <c r="R22" s="7">
        <v>187.96</v>
      </c>
      <c r="S22" s="7">
        <v>223.12</v>
      </c>
      <c r="T22" s="7">
        <v>288.17</v>
      </c>
      <c r="U22" s="7">
        <v>315.05</v>
      </c>
      <c r="V22" s="7">
        <v>312.58999999999997</v>
      </c>
      <c r="W22" s="7">
        <v>347.35</v>
      </c>
      <c r="X22" s="7">
        <v>397.84</v>
      </c>
      <c r="Y22" s="7">
        <v>425.37</v>
      </c>
      <c r="Z22" s="7">
        <v>446.42</v>
      </c>
      <c r="AA22" s="6">
        <v>585.48</v>
      </c>
      <c r="AB22" s="6">
        <v>633.32000000000005</v>
      </c>
      <c r="AC22" s="6">
        <v>619.16</v>
      </c>
      <c r="AD22" s="6">
        <v>938.52</v>
      </c>
      <c r="AE22" s="6">
        <v>1264.05</v>
      </c>
      <c r="AF22" s="6">
        <v>1521.92</v>
      </c>
      <c r="AG22" s="6">
        <v>1672.45</v>
      </c>
      <c r="AH22" s="6">
        <v>1988.4</v>
      </c>
      <c r="AI22" s="6">
        <v>2151.6</v>
      </c>
      <c r="AJ22" s="6">
        <v>2225.1999999999998</v>
      </c>
      <c r="AK22" s="6">
        <v>2227.91</v>
      </c>
      <c r="AL22" s="6">
        <v>2213.31</v>
      </c>
      <c r="AM22" s="6">
        <v>2104.15</v>
      </c>
      <c r="AN22" s="6">
        <v>2019</v>
      </c>
      <c r="AO22" s="1">
        <v>1838.85</v>
      </c>
    </row>
    <row r="23" spans="1:41">
      <c r="A23" s="2" t="s">
        <v>80</v>
      </c>
      <c r="B23" s="2" t="s">
        <v>48</v>
      </c>
      <c r="C23" s="7">
        <v>0</v>
      </c>
      <c r="D23" s="7">
        <v>0</v>
      </c>
      <c r="E23" s="7">
        <v>0</v>
      </c>
      <c r="F23" s="7">
        <v>0</v>
      </c>
      <c r="G23" s="7">
        <v>0</v>
      </c>
      <c r="H23" s="7">
        <v>0</v>
      </c>
      <c r="I23" s="7">
        <v>0</v>
      </c>
      <c r="J23" s="7">
        <v>0</v>
      </c>
      <c r="K23" s="7">
        <v>0</v>
      </c>
      <c r="L23" s="7">
        <v>0</v>
      </c>
      <c r="M23" s="7">
        <v>0</v>
      </c>
      <c r="N23" s="7">
        <v>0</v>
      </c>
      <c r="O23" s="7">
        <v>0</v>
      </c>
      <c r="P23" s="7">
        <v>0</v>
      </c>
      <c r="Q23" s="7">
        <v>0</v>
      </c>
      <c r="R23" s="7">
        <v>977.37</v>
      </c>
      <c r="S23" s="7">
        <v>1173.5899999999999</v>
      </c>
      <c r="T23" s="7">
        <v>1197.5999999999999</v>
      </c>
      <c r="U23" s="7">
        <v>1402.78</v>
      </c>
      <c r="V23" s="7">
        <v>1698.8</v>
      </c>
      <c r="W23" s="7">
        <v>1750</v>
      </c>
      <c r="X23" s="7">
        <v>2037.66</v>
      </c>
      <c r="Y23" s="7">
        <v>1992.13</v>
      </c>
      <c r="Z23" s="7">
        <v>2226.15</v>
      </c>
      <c r="AA23" s="6">
        <v>2618.63</v>
      </c>
      <c r="AB23" s="6">
        <v>3000.05</v>
      </c>
      <c r="AC23" s="6">
        <v>3135.31</v>
      </c>
      <c r="AD23" s="6">
        <v>3640.74</v>
      </c>
      <c r="AE23" s="6">
        <v>4621.05</v>
      </c>
      <c r="AF23" s="6">
        <v>5016.1899999999996</v>
      </c>
      <c r="AG23" s="6">
        <v>5561.78</v>
      </c>
      <c r="AH23" s="6">
        <v>6150.34</v>
      </c>
      <c r="AI23" s="6">
        <v>6702.82</v>
      </c>
      <c r="AJ23" s="6">
        <v>6840.2</v>
      </c>
      <c r="AK23" s="6">
        <v>6790.2</v>
      </c>
      <c r="AL23" s="6">
        <v>6376.78</v>
      </c>
      <c r="AM23" s="6">
        <v>6583.06</v>
      </c>
      <c r="AN23" s="6">
        <v>6757.67</v>
      </c>
      <c r="AO23" s="1">
        <v>6524.41</v>
      </c>
    </row>
    <row r="24" spans="1:41">
      <c r="A24" s="2" t="s">
        <v>81</v>
      </c>
      <c r="B24" s="2" t="s">
        <v>49</v>
      </c>
      <c r="C24" s="6">
        <v>640.9</v>
      </c>
      <c r="D24" s="6">
        <v>733</v>
      </c>
      <c r="E24" s="6">
        <v>849.5</v>
      </c>
      <c r="F24" s="6">
        <v>1019.2</v>
      </c>
      <c r="G24" s="6">
        <v>1089.22</v>
      </c>
      <c r="H24" s="6">
        <v>1242.17</v>
      </c>
      <c r="I24" s="6">
        <f>AVERAGE(H24,J24)</f>
        <v>1319.635</v>
      </c>
      <c r="J24" s="6">
        <v>1397.1</v>
      </c>
      <c r="K24" s="6">
        <v>1351.9</v>
      </c>
      <c r="L24" s="6">
        <v>1669</v>
      </c>
      <c r="M24" s="6">
        <v>2003.26</v>
      </c>
      <c r="N24" s="6">
        <v>2915.8413798076058</v>
      </c>
      <c r="O24" s="6">
        <v>3217.2571036297759</v>
      </c>
      <c r="P24" s="7">
        <v>3558.387259732378</v>
      </c>
      <c r="Q24" s="7">
        <v>3947.2782249487773</v>
      </c>
      <c r="R24" s="7">
        <v>3328.58</v>
      </c>
      <c r="S24" s="7">
        <v>2462.56</v>
      </c>
      <c r="T24" s="7">
        <v>2591.1799999999998</v>
      </c>
      <c r="U24" s="7">
        <v>2766.42</v>
      </c>
      <c r="V24" s="7">
        <v>3162.14</v>
      </c>
      <c r="W24" s="7">
        <v>3294.47</v>
      </c>
      <c r="X24" s="7">
        <v>4059.85</v>
      </c>
      <c r="Y24" s="7">
        <v>3855.77</v>
      </c>
      <c r="Z24" s="7">
        <v>4480.1899999999996</v>
      </c>
      <c r="AA24" s="6">
        <v>5060.03</v>
      </c>
      <c r="AB24" s="6">
        <v>6375.6</v>
      </c>
      <c r="AC24" s="6">
        <v>6066.9</v>
      </c>
      <c r="AD24" s="6">
        <v>9003.64</v>
      </c>
      <c r="AE24" s="6">
        <v>13377.54</v>
      </c>
      <c r="AF24" s="6">
        <v>14522.3</v>
      </c>
      <c r="AG24" s="6">
        <v>13465.03</v>
      </c>
      <c r="AH24" s="6">
        <v>13947.15</v>
      </c>
      <c r="AI24" s="6">
        <v>14660.53</v>
      </c>
      <c r="AJ24" s="6">
        <v>14091</v>
      </c>
      <c r="AK24" s="6">
        <v>14615.51</v>
      </c>
      <c r="AL24" s="6">
        <v>13823.83</v>
      </c>
      <c r="AM24" s="6">
        <v>13752.78</v>
      </c>
      <c r="AN24" s="6">
        <v>14184.62</v>
      </c>
      <c r="AO24" s="1">
        <v>14517.47</v>
      </c>
    </row>
    <row r="25" spans="1:41">
      <c r="A25" s="2" t="s">
        <v>82</v>
      </c>
      <c r="B25" s="2" t="s">
        <v>50</v>
      </c>
      <c r="C25" s="6">
        <v>161.07</v>
      </c>
      <c r="D25" s="6">
        <v>182</v>
      </c>
      <c r="E25" s="6">
        <v>206.9</v>
      </c>
      <c r="F25" s="6">
        <v>231.3</v>
      </c>
      <c r="G25" s="6">
        <v>247.31</v>
      </c>
      <c r="H25" s="6">
        <v>258.10000000000002</v>
      </c>
      <c r="I25" s="6">
        <f>AVERAGE(H25,J25)</f>
        <v>276.80500000000001</v>
      </c>
      <c r="J25" s="6">
        <v>295.51</v>
      </c>
      <c r="K25" s="6">
        <v>278.29000000000002</v>
      </c>
      <c r="L25" s="6">
        <v>308.13</v>
      </c>
      <c r="M25" s="6">
        <v>370.44</v>
      </c>
      <c r="N25" s="6">
        <v>406.68</v>
      </c>
      <c r="O25" s="6">
        <v>463</v>
      </c>
      <c r="P25" s="7">
        <v>468.34</v>
      </c>
      <c r="Q25" s="7">
        <v>522</v>
      </c>
      <c r="R25" s="7">
        <v>632</v>
      </c>
      <c r="S25" s="7">
        <v>559.41999999999996</v>
      </c>
      <c r="T25" s="7">
        <v>710.29</v>
      </c>
      <c r="U25" s="7">
        <v>783.88</v>
      </c>
      <c r="V25" s="7">
        <v>1204</v>
      </c>
      <c r="W25" s="7">
        <v>1121.1099999999999</v>
      </c>
      <c r="X25" s="7">
        <v>1590.98</v>
      </c>
      <c r="Y25" s="7">
        <v>1429.8</v>
      </c>
      <c r="Z25" s="7">
        <v>1685.1</v>
      </c>
      <c r="AA25" s="6">
        <v>1906.6</v>
      </c>
      <c r="AB25" s="6">
        <v>2059.06</v>
      </c>
      <c r="AC25" s="6">
        <v>2048.94</v>
      </c>
      <c r="AD25" s="6">
        <v>2883.63</v>
      </c>
      <c r="AE25" s="6">
        <v>3809.6</v>
      </c>
      <c r="AF25" s="6">
        <v>5309.36</v>
      </c>
      <c r="AG25" s="6">
        <v>6749.36</v>
      </c>
      <c r="AH25" s="6">
        <v>8189.17</v>
      </c>
      <c r="AI25" s="6">
        <v>9598.34</v>
      </c>
      <c r="AJ25" s="6">
        <v>9940.93</v>
      </c>
      <c r="AK25" s="6">
        <v>10798.51</v>
      </c>
      <c r="AL25" s="6">
        <v>11363.33</v>
      </c>
      <c r="AM25" s="6">
        <v>11121.78</v>
      </c>
      <c r="AN25" s="6">
        <v>11061.1</v>
      </c>
      <c r="AO25" s="1">
        <v>10820.86</v>
      </c>
    </row>
    <row r="26" spans="1:41">
      <c r="A26" s="2" t="s">
        <v>83</v>
      </c>
      <c r="B26" s="2" t="s">
        <v>51</v>
      </c>
      <c r="C26" s="6">
        <v>194.15</v>
      </c>
      <c r="D26" s="6">
        <v>227</v>
      </c>
      <c r="E26" s="6">
        <v>264.39999999999998</v>
      </c>
      <c r="F26" s="6">
        <v>307.7</v>
      </c>
      <c r="G26" s="6">
        <v>340.65</v>
      </c>
      <c r="H26" s="6">
        <v>393.31</v>
      </c>
      <c r="I26" s="6">
        <f>AVERAGE(H26,J26)</f>
        <v>422.86500000000001</v>
      </c>
      <c r="J26" s="6">
        <v>452.42</v>
      </c>
      <c r="K26" s="6">
        <v>470.73</v>
      </c>
      <c r="L26" s="6">
        <v>565.19000000000005</v>
      </c>
      <c r="M26" s="6">
        <v>663.87</v>
      </c>
      <c r="N26" s="6">
        <v>732.25</v>
      </c>
      <c r="O26" s="6">
        <v>865</v>
      </c>
      <c r="P26" s="7">
        <v>996.93</v>
      </c>
      <c r="Q26" s="7">
        <v>1152.28</v>
      </c>
      <c r="R26" s="7">
        <v>1341.26</v>
      </c>
      <c r="S26" s="7">
        <v>1558.66</v>
      </c>
      <c r="T26" s="7">
        <v>1622.77</v>
      </c>
      <c r="U26" s="7">
        <v>1512</v>
      </c>
      <c r="V26" s="7">
        <v>1640.87</v>
      </c>
      <c r="W26" s="7">
        <v>1709</v>
      </c>
      <c r="X26" s="7">
        <v>2052.79</v>
      </c>
      <c r="Y26" s="7">
        <v>2300.29</v>
      </c>
      <c r="Z26" s="7">
        <v>2832.62</v>
      </c>
      <c r="AA26" s="6">
        <v>3305.97</v>
      </c>
      <c r="AB26" s="6">
        <v>3568.53</v>
      </c>
      <c r="AC26" s="6">
        <v>3863.8</v>
      </c>
      <c r="AD26" s="6">
        <v>5046.45</v>
      </c>
      <c r="AE26" s="6">
        <v>5786.17</v>
      </c>
      <c r="AF26" s="6">
        <v>6788.9</v>
      </c>
      <c r="AG26" s="6">
        <v>8013.87</v>
      </c>
      <c r="AH26" s="6">
        <v>9121.7800000000007</v>
      </c>
      <c r="AI26" s="6">
        <v>9662.5</v>
      </c>
      <c r="AJ26" s="6">
        <v>9436.2099999999991</v>
      </c>
      <c r="AK26" s="6">
        <v>11104.36</v>
      </c>
      <c r="AL26" s="6">
        <v>11515.21</v>
      </c>
      <c r="AM26" s="6">
        <v>12119.76</v>
      </c>
      <c r="AN26" s="6">
        <v>12907.4</v>
      </c>
      <c r="AO26" s="1">
        <v>13130.31</v>
      </c>
    </row>
    <row r="27" spans="1:41">
      <c r="A27" s="2" t="s">
        <v>84</v>
      </c>
      <c r="B27" s="2" t="s">
        <v>52</v>
      </c>
      <c r="C27" s="6">
        <v>5.75</v>
      </c>
      <c r="D27" s="6">
        <v>6</v>
      </c>
      <c r="E27" s="6">
        <v>5.7</v>
      </c>
      <c r="F27" s="6">
        <v>4.7</v>
      </c>
      <c r="G27" s="6">
        <v>2.98</v>
      </c>
      <c r="H27" s="6">
        <v>4.45</v>
      </c>
      <c r="I27" s="6">
        <f>AVERAGE(H27,J27)</f>
        <v>8.2149999999999999</v>
      </c>
      <c r="J27" s="6">
        <v>11.98</v>
      </c>
      <c r="K27" s="6">
        <v>13.23</v>
      </c>
      <c r="L27" s="6">
        <v>13.66</v>
      </c>
      <c r="M27" s="6">
        <v>14.09</v>
      </c>
      <c r="N27" s="6">
        <v>13.09</v>
      </c>
      <c r="O27" s="6">
        <v>15.02</v>
      </c>
      <c r="P27" s="7">
        <v>22</v>
      </c>
      <c r="Q27" s="7">
        <v>23.11</v>
      </c>
      <c r="R27" s="7">
        <v>32.229999999999997</v>
      </c>
      <c r="S27" s="7">
        <v>37</v>
      </c>
      <c r="T27" s="7">
        <v>39.04</v>
      </c>
      <c r="U27" s="7">
        <v>49.32</v>
      </c>
      <c r="V27" s="7">
        <v>49.59</v>
      </c>
      <c r="W27" s="7">
        <v>59.08</v>
      </c>
      <c r="X27" s="7">
        <v>124.91</v>
      </c>
      <c r="Y27" s="7">
        <v>101.2</v>
      </c>
      <c r="Z27" s="7">
        <v>128.15</v>
      </c>
      <c r="AA27" s="6">
        <v>166.67</v>
      </c>
      <c r="AB27" s="6">
        <v>159.66</v>
      </c>
      <c r="AC27" s="6">
        <v>166.56</v>
      </c>
      <c r="AD27" s="6">
        <v>187.65</v>
      </c>
      <c r="AE27" s="6">
        <v>219.12</v>
      </c>
      <c r="AF27" s="6">
        <v>232.8</v>
      </c>
      <c r="AG27" s="6">
        <v>286.7</v>
      </c>
      <c r="AH27" s="6">
        <v>295.8</v>
      </c>
      <c r="AI27" s="6">
        <v>342.2</v>
      </c>
      <c r="AJ27" s="6">
        <v>467.9</v>
      </c>
      <c r="AK27" s="6">
        <v>623.29</v>
      </c>
      <c r="AL27" s="6">
        <v>756.74</v>
      </c>
      <c r="AM27" s="6">
        <v>913.03</v>
      </c>
      <c r="AN27" s="6">
        <v>1080.9000000000001</v>
      </c>
      <c r="AO27" s="1">
        <v>1085.04</v>
      </c>
    </row>
    <row r="28" spans="1:41">
      <c r="A28" s="2" t="s">
        <v>85</v>
      </c>
      <c r="B28" s="2" t="s">
        <v>53</v>
      </c>
      <c r="C28" s="6">
        <v>257.93</v>
      </c>
      <c r="D28" s="6">
        <v>279</v>
      </c>
      <c r="E28" s="6">
        <v>310.3</v>
      </c>
      <c r="F28" s="6">
        <v>383.8</v>
      </c>
      <c r="G28" s="6">
        <v>444.31</v>
      </c>
      <c r="H28" s="6">
        <v>469.06</v>
      </c>
      <c r="I28" s="6">
        <f>AVERAGE(H28,J28)</f>
        <v>503.45000000000005</v>
      </c>
      <c r="J28" s="6">
        <v>537.84</v>
      </c>
      <c r="K28" s="6">
        <v>530.25</v>
      </c>
      <c r="L28" s="6">
        <v>591.66</v>
      </c>
      <c r="M28" s="6">
        <v>673.78</v>
      </c>
      <c r="N28" s="6">
        <v>708</v>
      </c>
      <c r="O28" s="6">
        <v>920</v>
      </c>
      <c r="P28" s="7">
        <v>851.5</v>
      </c>
      <c r="Q28" s="7">
        <v>915.89</v>
      </c>
      <c r="R28" s="7">
        <v>1165.8699999999999</v>
      </c>
      <c r="S28" s="7">
        <v>859</v>
      </c>
      <c r="T28" s="7">
        <v>990</v>
      </c>
      <c r="U28" s="7">
        <v>989.44</v>
      </c>
      <c r="V28" s="7">
        <v>1492.91</v>
      </c>
      <c r="W28" s="7">
        <v>1328.3</v>
      </c>
      <c r="X28" s="7">
        <v>1828</v>
      </c>
      <c r="Y28" s="7">
        <v>2020.37</v>
      </c>
      <c r="Z28" s="7">
        <v>2164.86</v>
      </c>
      <c r="AA28" s="6">
        <v>2514.98</v>
      </c>
      <c r="AB28" s="6">
        <v>3175.49</v>
      </c>
      <c r="AC28" s="6">
        <v>3608.62</v>
      </c>
      <c r="AD28" s="6">
        <v>4501.66</v>
      </c>
      <c r="AE28" s="6">
        <v>5496.55</v>
      </c>
      <c r="AF28" s="6">
        <v>6591.6</v>
      </c>
      <c r="AG28" s="6">
        <v>7636.17</v>
      </c>
      <c r="AH28" s="6">
        <v>8603.7999999999993</v>
      </c>
      <c r="AI28" s="6">
        <v>9158.75</v>
      </c>
      <c r="AJ28" s="6">
        <v>8578.7000000000007</v>
      </c>
      <c r="AK28" s="6">
        <v>7264.04</v>
      </c>
      <c r="AL28" s="6">
        <v>7333.96</v>
      </c>
      <c r="AM28" s="6">
        <v>6286.61</v>
      </c>
      <c r="AN28" s="6">
        <v>6642.71</v>
      </c>
      <c r="AO28" s="1">
        <v>6809.85</v>
      </c>
    </row>
    <row r="29" spans="1:41">
      <c r="A29" s="2" t="s">
        <v>86</v>
      </c>
      <c r="B29" s="2" t="s">
        <v>54</v>
      </c>
      <c r="C29" s="6">
        <v>204.86</v>
      </c>
      <c r="D29" s="6">
        <v>231</v>
      </c>
      <c r="E29" s="6">
        <v>255.4</v>
      </c>
      <c r="F29" s="6">
        <v>292.8</v>
      </c>
      <c r="G29" s="6">
        <v>311.81</v>
      </c>
      <c r="H29" s="6">
        <v>323.36</v>
      </c>
      <c r="I29" s="6">
        <f>AVERAGE(H29,J29)</f>
        <v>347.59500000000003</v>
      </c>
      <c r="J29" s="6">
        <v>371.83</v>
      </c>
      <c r="K29" s="6">
        <v>358.38</v>
      </c>
      <c r="L29" s="6">
        <v>409.14</v>
      </c>
      <c r="M29" s="6">
        <v>489.59</v>
      </c>
      <c r="N29" s="6">
        <v>543.11</v>
      </c>
      <c r="O29" s="6">
        <v>516</v>
      </c>
      <c r="P29" s="7">
        <v>561.48</v>
      </c>
      <c r="Q29" s="7">
        <v>589.15</v>
      </c>
      <c r="R29" s="7">
        <v>602.69000000000005</v>
      </c>
      <c r="S29" s="7">
        <v>630</v>
      </c>
      <c r="T29" s="7">
        <v>705.03</v>
      </c>
      <c r="U29" s="7">
        <v>723.5</v>
      </c>
      <c r="V29" s="7">
        <v>891.65</v>
      </c>
      <c r="W29" s="7">
        <v>1081.02</v>
      </c>
      <c r="X29" s="7">
        <v>1160.82</v>
      </c>
      <c r="Y29" s="7">
        <v>1326.37</v>
      </c>
      <c r="Z29" s="7">
        <v>1415.99</v>
      </c>
      <c r="AA29" s="6">
        <v>1454.17</v>
      </c>
      <c r="AB29" s="6">
        <v>1540.21</v>
      </c>
      <c r="AC29" s="6">
        <v>1560.32</v>
      </c>
      <c r="AD29" s="6">
        <v>1854.8</v>
      </c>
      <c r="AE29" s="6">
        <v>2425.34</v>
      </c>
      <c r="AF29" s="6">
        <v>2759.55</v>
      </c>
      <c r="AG29" s="6">
        <v>3651.92</v>
      </c>
      <c r="AH29" s="6">
        <v>4426.58</v>
      </c>
      <c r="AI29" s="6">
        <v>4935.26</v>
      </c>
      <c r="AJ29" s="6">
        <v>4764.3</v>
      </c>
      <c r="AK29" s="6">
        <v>4640.3999999999996</v>
      </c>
      <c r="AL29" s="6">
        <v>4021.36</v>
      </c>
      <c r="AM29" s="6">
        <v>3883.25</v>
      </c>
      <c r="AN29" s="6">
        <v>4450.12</v>
      </c>
      <c r="AO29" s="1">
        <v>4716.7299999999996</v>
      </c>
    </row>
    <row r="30" spans="1:41">
      <c r="A30" s="2" t="s">
        <v>87</v>
      </c>
      <c r="B30" s="2" t="s">
        <v>55</v>
      </c>
      <c r="C30" s="6">
        <v>28.16</v>
      </c>
      <c r="D30" s="6">
        <v>37</v>
      </c>
      <c r="E30" s="6">
        <v>42.4</v>
      </c>
      <c r="F30" s="6">
        <v>48.4</v>
      </c>
      <c r="G30" s="6">
        <v>49</v>
      </c>
      <c r="H30" s="6">
        <v>49.2</v>
      </c>
      <c r="I30" s="6">
        <f>AVERAGE(H30,J30)</f>
        <v>51.594999999999999</v>
      </c>
      <c r="J30" s="6">
        <v>53.99</v>
      </c>
      <c r="K30" s="6">
        <v>51.42</v>
      </c>
      <c r="L30" s="6">
        <v>57.77</v>
      </c>
      <c r="M30" s="6">
        <v>70.5</v>
      </c>
      <c r="N30" s="6">
        <v>77.48</v>
      </c>
      <c r="O30" s="6">
        <v>63</v>
      </c>
      <c r="P30" s="7">
        <v>63.8</v>
      </c>
      <c r="Q30" s="7">
        <v>76.099999999999994</v>
      </c>
      <c r="R30" s="7">
        <v>79.05</v>
      </c>
      <c r="S30" s="7">
        <v>101.31</v>
      </c>
      <c r="T30" s="7">
        <v>116.75</v>
      </c>
      <c r="U30" s="7">
        <v>123.71</v>
      </c>
      <c r="V30" s="7">
        <v>176.13</v>
      </c>
      <c r="W30" s="7">
        <v>263.5</v>
      </c>
      <c r="X30" s="7">
        <v>307</v>
      </c>
      <c r="Y30" s="7">
        <v>340.97</v>
      </c>
      <c r="Z30" s="7">
        <v>370.62</v>
      </c>
      <c r="AA30" s="6">
        <v>371.32</v>
      </c>
      <c r="AB30" s="6">
        <v>436.85</v>
      </c>
      <c r="AC30" s="6">
        <v>457.75</v>
      </c>
      <c r="AD30" s="6">
        <v>610.99</v>
      </c>
      <c r="AE30" s="6">
        <v>811.09</v>
      </c>
      <c r="AF30" s="6">
        <v>1048.0899999999999</v>
      </c>
      <c r="AG30" s="6">
        <v>1409.52</v>
      </c>
      <c r="AH30" s="6">
        <v>1837.71</v>
      </c>
      <c r="AI30" s="6">
        <v>1869.57</v>
      </c>
      <c r="AJ30" s="6">
        <v>1767.89</v>
      </c>
      <c r="AK30" s="6">
        <v>1895.42</v>
      </c>
      <c r="AL30" s="6">
        <v>1462.63</v>
      </c>
      <c r="AM30" s="6">
        <v>1354.86</v>
      </c>
      <c r="AN30" s="6">
        <v>1348.83</v>
      </c>
      <c r="AO30" s="1">
        <v>1225.79</v>
      </c>
    </row>
    <row r="31" spans="1:41">
      <c r="A31" s="2" t="s">
        <v>88</v>
      </c>
      <c r="B31" s="2" t="s">
        <v>56</v>
      </c>
      <c r="C31" s="6">
        <v>30.47</v>
      </c>
      <c r="D31" s="6">
        <v>41</v>
      </c>
      <c r="E31" s="6">
        <v>48.9</v>
      </c>
      <c r="F31" s="6">
        <v>61.6</v>
      </c>
      <c r="G31" s="6">
        <v>67.09</v>
      </c>
      <c r="H31" s="6">
        <v>72.8</v>
      </c>
      <c r="I31" s="6">
        <f>AVERAGE(H31,J31)</f>
        <v>83.31</v>
      </c>
      <c r="J31" s="6">
        <v>93.82</v>
      </c>
      <c r="K31" s="6">
        <v>95.74</v>
      </c>
      <c r="L31" s="6">
        <v>97.29</v>
      </c>
      <c r="M31" s="6">
        <v>113.54</v>
      </c>
      <c r="N31" s="6">
        <v>121.89</v>
      </c>
      <c r="O31" s="6">
        <v>140</v>
      </c>
      <c r="P31" s="7">
        <v>140.11000000000001</v>
      </c>
      <c r="Q31" s="7">
        <v>164.96</v>
      </c>
      <c r="R31" s="7">
        <v>181.47</v>
      </c>
      <c r="S31" s="7">
        <v>226.48</v>
      </c>
      <c r="T31" s="7">
        <v>248.28</v>
      </c>
      <c r="U31" s="7">
        <v>280.25</v>
      </c>
      <c r="V31" s="7">
        <v>318.69</v>
      </c>
      <c r="W31" s="7">
        <v>374.24</v>
      </c>
      <c r="X31" s="7">
        <v>494.13</v>
      </c>
      <c r="Y31" s="7">
        <v>580.23</v>
      </c>
      <c r="Z31" s="7">
        <v>567.58000000000004</v>
      </c>
      <c r="AA31" s="6">
        <v>709.91</v>
      </c>
      <c r="AB31" s="6">
        <v>817.36</v>
      </c>
      <c r="AC31" s="6">
        <v>884.76</v>
      </c>
      <c r="AD31" s="6">
        <v>1066.5</v>
      </c>
      <c r="AE31" s="6">
        <v>1422.31</v>
      </c>
      <c r="AF31" s="6">
        <v>1463.37</v>
      </c>
      <c r="AG31" s="6">
        <v>1615.01</v>
      </c>
      <c r="AH31" s="6">
        <v>1927.6</v>
      </c>
      <c r="AI31" s="6">
        <v>1803.88</v>
      </c>
      <c r="AJ31" s="6">
        <v>1749.79</v>
      </c>
      <c r="AK31" s="6">
        <v>1984.71</v>
      </c>
      <c r="AL31" s="6">
        <v>2188.1799999999998</v>
      </c>
      <c r="AM31" s="6">
        <v>1767.91</v>
      </c>
      <c r="AN31" s="6">
        <v>1889.72</v>
      </c>
      <c r="AO31" s="1">
        <v>1979.94</v>
      </c>
    </row>
    <row r="32" spans="1:41">
      <c r="A32" s="2" t="s">
        <v>89</v>
      </c>
      <c r="B32" s="2" t="s">
        <v>91</v>
      </c>
      <c r="C32" s="6">
        <v>110.43</v>
      </c>
      <c r="D32" s="6">
        <v>147</v>
      </c>
      <c r="E32" s="6">
        <v>169.3</v>
      </c>
      <c r="F32" s="6">
        <v>200.5</v>
      </c>
      <c r="G32" s="6">
        <v>200.51</v>
      </c>
      <c r="H32" s="6">
        <v>218.12</v>
      </c>
      <c r="I32" s="6">
        <f>AVERAGE(H32,J32)</f>
        <v>240.58</v>
      </c>
      <c r="J32" s="6">
        <v>263.04000000000002</v>
      </c>
      <c r="K32" s="6">
        <v>284.97000000000003</v>
      </c>
      <c r="L32" s="6">
        <v>327.83</v>
      </c>
      <c r="M32" s="6">
        <v>375.22</v>
      </c>
      <c r="N32" s="6">
        <v>418.73</v>
      </c>
      <c r="O32" s="6">
        <v>448</v>
      </c>
      <c r="P32" s="7">
        <v>489.88</v>
      </c>
      <c r="Q32" s="7">
        <v>562.87</v>
      </c>
      <c r="R32" s="7">
        <v>627.51</v>
      </c>
      <c r="S32" s="7">
        <v>715.9</v>
      </c>
      <c r="T32" s="7">
        <v>802</v>
      </c>
      <c r="U32" s="7">
        <v>894.55</v>
      </c>
      <c r="V32" s="7">
        <v>981</v>
      </c>
      <c r="W32" s="7">
        <v>981.64</v>
      </c>
      <c r="X32" s="7">
        <v>1127.71</v>
      </c>
      <c r="Y32" s="7">
        <v>1200.27</v>
      </c>
      <c r="Z32" s="7">
        <v>1245.47</v>
      </c>
      <c r="AA32" s="6">
        <v>1224.26</v>
      </c>
      <c r="AB32" s="6">
        <v>1479.28</v>
      </c>
      <c r="AC32" s="6">
        <v>1663.82</v>
      </c>
      <c r="AD32" s="6">
        <v>2045.88</v>
      </c>
      <c r="AE32" s="6">
        <v>2470.9</v>
      </c>
      <c r="AF32" s="6">
        <v>3171.66</v>
      </c>
      <c r="AG32" s="6">
        <v>4315.93</v>
      </c>
      <c r="AH32" s="6">
        <v>5190.32</v>
      </c>
      <c r="AI32" s="6">
        <v>5081.63</v>
      </c>
      <c r="AJ32" s="6">
        <v>4278.49</v>
      </c>
      <c r="AK32" s="6">
        <v>4250.2299999999996</v>
      </c>
      <c r="AL32" s="6">
        <v>4658.57</v>
      </c>
      <c r="AM32" s="6">
        <v>3592.63</v>
      </c>
      <c r="AN32" s="6">
        <v>3877.1</v>
      </c>
      <c r="AO32" s="1">
        <v>4030.88</v>
      </c>
    </row>
    <row r="33" spans="1:41">
      <c r="B33" s="2" t="s">
        <v>90</v>
      </c>
      <c r="C33" s="6">
        <v>9520.43</v>
      </c>
      <c r="D33" s="6">
        <v>10825</v>
      </c>
      <c r="E33" s="6">
        <v>12301.6</v>
      </c>
      <c r="F33" s="6">
        <v>14594.8</v>
      </c>
      <c r="G33" s="6">
        <v>16606.16</v>
      </c>
      <c r="H33" s="6">
        <v>18624.93</v>
      </c>
      <c r="I33" s="6">
        <v>19827.2</v>
      </c>
      <c r="J33" s="6">
        <v>21029.47</v>
      </c>
      <c r="K33" s="6">
        <v>20971.080000000002</v>
      </c>
      <c r="L33" s="6">
        <v>25260.92</v>
      </c>
      <c r="M33" s="6">
        <v>30821.7</v>
      </c>
      <c r="N33" s="6">
        <f>SUM(N2:N32)</f>
        <v>37449.681379807611</v>
      </c>
      <c r="O33" s="6">
        <f t="shared" ref="O33:AM33" si="1">SUM(O2:O32)</f>
        <v>42861.277103629771</v>
      </c>
      <c r="P33" s="7">
        <f t="shared" si="1"/>
        <v>48368.277259732378</v>
      </c>
      <c r="Q33" s="7">
        <f t="shared" si="1"/>
        <v>50014.858224948774</v>
      </c>
      <c r="R33" s="7">
        <f t="shared" si="1"/>
        <v>52151.170000000035</v>
      </c>
      <c r="S33" s="7">
        <f t="shared" si="1"/>
        <v>51392.430000000008</v>
      </c>
      <c r="T33" s="7">
        <f t="shared" si="1"/>
        <v>55307.549999999996</v>
      </c>
      <c r="U33" s="7">
        <f t="shared" si="1"/>
        <v>58319.29</v>
      </c>
      <c r="V33" s="7">
        <f t="shared" si="1"/>
        <v>66103.989999999991</v>
      </c>
      <c r="W33" s="7">
        <f t="shared" si="1"/>
        <v>72181.260000000024</v>
      </c>
      <c r="X33" s="7">
        <f t="shared" si="1"/>
        <v>86208.110000000015</v>
      </c>
      <c r="Y33" s="7">
        <f t="shared" si="1"/>
        <v>96681.989999999976</v>
      </c>
      <c r="Z33" s="7">
        <f t="shared" si="1"/>
        <v>106884.79</v>
      </c>
      <c r="AA33" s="6">
        <f t="shared" si="1"/>
        <v>123676.48000000001</v>
      </c>
      <c r="AB33" s="6">
        <f t="shared" si="1"/>
        <v>136117.25999999998</v>
      </c>
      <c r="AC33" s="6">
        <f t="shared" si="1"/>
        <v>138838.30000000002</v>
      </c>
      <c r="AD33" s="6">
        <f t="shared" si="1"/>
        <v>164397.76999999996</v>
      </c>
      <c r="AE33" s="6">
        <f t="shared" si="1"/>
        <v>188191.17</v>
      </c>
      <c r="AF33" s="6">
        <f t="shared" si="1"/>
        <v>209925.85999999996</v>
      </c>
      <c r="AG33" s="6">
        <f t="shared" si="1"/>
        <v>220984.08000000005</v>
      </c>
      <c r="AH33" s="6">
        <f t="shared" si="1"/>
        <v>241613.60999999996</v>
      </c>
      <c r="AI33" s="6">
        <f t="shared" si="1"/>
        <v>249207.08000000005</v>
      </c>
      <c r="AJ33" s="6">
        <f t="shared" si="1"/>
        <v>235918.83</v>
      </c>
      <c r="AK33" s="6">
        <f t="shared" si="1"/>
        <v>241030.98000000004</v>
      </c>
      <c r="AL33" s="6">
        <f t="shared" si="1"/>
        <v>233084.05999999994</v>
      </c>
      <c r="AM33" s="6">
        <f t="shared" si="1"/>
        <v>220770.67999999996</v>
      </c>
      <c r="AN33" s="6">
        <f>SUM(AN2:AN32)</f>
        <v>235012.07</v>
      </c>
      <c r="AO33" s="6">
        <f>SUM(AO2:AO32)</f>
        <v>239470.84000000003</v>
      </c>
    </row>
    <row r="35" spans="1:41">
      <c r="A35" s="2" t="s">
        <v>148</v>
      </c>
      <c r="B35" s="4"/>
    </row>
    <row r="36" spans="1:41">
      <c r="A36" s="2" t="s">
        <v>92</v>
      </c>
    </row>
    <row r="37" spans="1:41" ht="13.75" customHeight="1">
      <c r="A37" s="1" t="s">
        <v>149</v>
      </c>
    </row>
    <row r="39" spans="1:41" ht="15">
      <c r="A39" s="2" t="s">
        <v>150</v>
      </c>
    </row>
    <row r="40" spans="1:41">
      <c r="A40" s="1" t="s">
        <v>152</v>
      </c>
    </row>
    <row r="41" spans="1:41">
      <c r="A41" s="1" t="s">
        <v>119</v>
      </c>
    </row>
    <row r="46" spans="1:41">
      <c r="A46" s="1"/>
    </row>
    <row r="47" spans="1:41">
      <c r="A47" s="1"/>
    </row>
    <row r="48" spans="1:41">
      <c r="A48" s="1"/>
    </row>
    <row r="49" spans="1:1">
      <c r="A49" s="1"/>
    </row>
  </sheetData>
  <phoneticPr fontId="15"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9"/>
  <sheetViews>
    <sheetView zoomScale="138" zoomScaleNormal="125" workbookViewId="0">
      <selection activeCell="C1" sqref="C1:C1048576"/>
    </sheetView>
  </sheetViews>
  <sheetFormatPr baseColWidth="10" defaultColWidth="8.83203125" defaultRowHeight="14"/>
  <cols>
    <col min="1" max="1" width="15.33203125" style="2" customWidth="1"/>
    <col min="2" max="2" width="8.83203125" style="2"/>
    <col min="3" max="29" width="8.83203125" style="6"/>
    <col min="30" max="16384" width="8.83203125" style="1"/>
  </cols>
  <sheetData>
    <row r="1" spans="1:30" s="2" customFormat="1">
      <c r="A1" s="2" t="s">
        <v>58</v>
      </c>
      <c r="B1" s="2" t="s">
        <v>57</v>
      </c>
      <c r="C1" s="4" t="s">
        <v>0</v>
      </c>
      <c r="D1" s="4" t="s">
        <v>1</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171</v>
      </c>
    </row>
    <row r="2" spans="1:30">
      <c r="A2" s="2" t="s">
        <v>59</v>
      </c>
      <c r="B2" s="2" t="s">
        <v>27</v>
      </c>
      <c r="C2" s="6">
        <v>375.16</v>
      </c>
      <c r="D2" s="6">
        <v>532</v>
      </c>
      <c r="E2" s="7">
        <v>574.21</v>
      </c>
      <c r="F2" s="7">
        <v>665.93</v>
      </c>
      <c r="G2" s="7">
        <v>700.85</v>
      </c>
      <c r="H2" s="7">
        <v>763</v>
      </c>
      <c r="I2" s="7">
        <v>803</v>
      </c>
      <c r="J2" s="7">
        <v>827</v>
      </c>
      <c r="K2" s="7">
        <v>809</v>
      </c>
      <c r="L2" s="7">
        <v>884</v>
      </c>
      <c r="M2" s="7">
        <v>999</v>
      </c>
      <c r="N2" s="7">
        <v>1214.19</v>
      </c>
      <c r="O2" s="7">
        <v>1183.8</v>
      </c>
      <c r="P2" s="6">
        <v>1271.33</v>
      </c>
      <c r="Q2" s="6">
        <v>1168.5999999999999</v>
      </c>
      <c r="R2" s="6">
        <v>876.51</v>
      </c>
      <c r="S2" s="6">
        <v>1080.33</v>
      </c>
      <c r="T2" s="6">
        <v>1049.04</v>
      </c>
      <c r="U2" s="6">
        <v>923.29</v>
      </c>
      <c r="V2" s="6">
        <v>882.34</v>
      </c>
      <c r="W2" s="6">
        <v>901.54</v>
      </c>
      <c r="X2" s="6">
        <v>703.86</v>
      </c>
      <c r="Y2" s="6">
        <v>553.5</v>
      </c>
      <c r="Z2" s="6">
        <v>510.28</v>
      </c>
      <c r="AA2" s="6">
        <v>374.38</v>
      </c>
      <c r="AB2" s="6">
        <v>396.98</v>
      </c>
      <c r="AC2" s="6">
        <v>318.77999999999997</v>
      </c>
      <c r="AD2" s="1">
        <v>286.89999999999998</v>
      </c>
    </row>
    <row r="3" spans="1:30">
      <c r="A3" s="2" t="s">
        <v>60</v>
      </c>
      <c r="B3" s="2" t="s">
        <v>28</v>
      </c>
      <c r="C3" s="6">
        <v>152.38999999999999</v>
      </c>
      <c r="D3" s="6">
        <v>177</v>
      </c>
      <c r="E3" s="7">
        <v>200.62</v>
      </c>
      <c r="F3" s="7">
        <v>207.88</v>
      </c>
      <c r="G3" s="7">
        <v>209</v>
      </c>
      <c r="H3" s="7">
        <v>183</v>
      </c>
      <c r="I3" s="7">
        <v>257.33999999999997</v>
      </c>
      <c r="J3" s="7">
        <v>267.81</v>
      </c>
      <c r="K3" s="7">
        <v>338.99</v>
      </c>
      <c r="L3" s="7">
        <v>377.75</v>
      </c>
      <c r="M3" s="7">
        <v>451</v>
      </c>
      <c r="N3" s="7">
        <v>522.25</v>
      </c>
      <c r="O3" s="7">
        <v>518.64</v>
      </c>
      <c r="P3" s="6">
        <v>609.08000000000004</v>
      </c>
      <c r="Q3" s="6">
        <v>614.79</v>
      </c>
      <c r="R3" s="6">
        <v>534.89</v>
      </c>
      <c r="S3" s="6">
        <v>699.51</v>
      </c>
      <c r="T3" s="6">
        <v>831.62</v>
      </c>
      <c r="U3" s="6">
        <v>942.56</v>
      </c>
      <c r="V3" s="6">
        <v>847.42</v>
      </c>
      <c r="W3" s="6">
        <v>951.9</v>
      </c>
      <c r="X3" s="6">
        <v>1071.1600000000001</v>
      </c>
      <c r="Y3" s="6">
        <v>777.6</v>
      </c>
      <c r="Z3" s="6">
        <v>788.61</v>
      </c>
      <c r="AA3" s="6">
        <v>418.56</v>
      </c>
      <c r="AB3" s="6">
        <v>619.41999999999996</v>
      </c>
      <c r="AC3" s="6">
        <v>687.7</v>
      </c>
      <c r="AD3" s="1">
        <v>551.5</v>
      </c>
    </row>
    <row r="4" spans="1:30">
      <c r="A4" s="2" t="s">
        <v>61</v>
      </c>
      <c r="B4" s="2" t="s">
        <v>29</v>
      </c>
      <c r="C4" s="6">
        <v>2420.48</v>
      </c>
      <c r="D4" s="6">
        <v>2687</v>
      </c>
      <c r="E4" s="7">
        <v>3154.1</v>
      </c>
      <c r="F4" s="7">
        <v>3406.92</v>
      </c>
      <c r="G4" s="7">
        <v>3761.87</v>
      </c>
      <c r="H4" s="7">
        <v>3887</v>
      </c>
      <c r="I4" s="7">
        <v>4133.7700000000004</v>
      </c>
      <c r="J4" s="7">
        <v>4694.59</v>
      </c>
      <c r="K4" s="7">
        <v>4878.03</v>
      </c>
      <c r="L4" s="7">
        <v>5769.24</v>
      </c>
      <c r="M4" s="7">
        <v>6811.4</v>
      </c>
      <c r="N4" s="7">
        <v>7585.47</v>
      </c>
      <c r="O4" s="7">
        <v>7686.04</v>
      </c>
      <c r="P4" s="6">
        <v>8625</v>
      </c>
      <c r="Q4" s="6">
        <v>9758.2800000000007</v>
      </c>
      <c r="R4" s="6">
        <v>8953</v>
      </c>
      <c r="S4" s="6">
        <v>10684.55</v>
      </c>
      <c r="T4" s="6">
        <v>12790.21</v>
      </c>
      <c r="U4" s="6">
        <v>14533.91</v>
      </c>
      <c r="V4" s="6">
        <v>13131.84</v>
      </c>
      <c r="W4" s="6">
        <v>12747.38</v>
      </c>
      <c r="X4" s="6">
        <v>10721.46</v>
      </c>
      <c r="Y4" s="6">
        <v>9126.17</v>
      </c>
      <c r="Z4" s="6">
        <v>9898.58</v>
      </c>
      <c r="AA4" s="6">
        <v>9125.5</v>
      </c>
      <c r="AB4" s="6">
        <v>9554.2999999999993</v>
      </c>
      <c r="AC4" s="6">
        <v>10523.81</v>
      </c>
      <c r="AD4" s="1">
        <v>11859.97</v>
      </c>
    </row>
    <row r="5" spans="1:30">
      <c r="A5" s="2" t="s">
        <v>62</v>
      </c>
      <c r="B5" s="2" t="s">
        <v>30</v>
      </c>
      <c r="C5" s="6">
        <v>967.06</v>
      </c>
      <c r="D5" s="6">
        <v>1035</v>
      </c>
      <c r="E5" s="7">
        <v>1169.8499999999999</v>
      </c>
      <c r="F5" s="7">
        <v>1307.56</v>
      </c>
      <c r="G5" s="7">
        <v>1420.15</v>
      </c>
      <c r="H5" s="7">
        <v>1394.95</v>
      </c>
      <c r="I5" s="7">
        <v>1426.94</v>
      </c>
      <c r="J5" s="7">
        <v>1193.6500000000001</v>
      </c>
      <c r="K5" s="7">
        <v>1573.01</v>
      </c>
      <c r="L5" s="7">
        <v>1680</v>
      </c>
      <c r="M5" s="7">
        <v>1949</v>
      </c>
      <c r="N5" s="7">
        <v>2385.71</v>
      </c>
      <c r="O5" s="7">
        <v>2310.6799999999998</v>
      </c>
      <c r="P5" s="6">
        <v>2681.13</v>
      </c>
      <c r="Q5" s="6">
        <v>2780.91</v>
      </c>
      <c r="R5" s="6">
        <v>2074.98</v>
      </c>
      <c r="S5" s="6">
        <v>2753.18</v>
      </c>
      <c r="T5" s="6">
        <v>3668.25</v>
      </c>
      <c r="U5" s="6">
        <v>4101.46</v>
      </c>
      <c r="V5" s="6">
        <v>5076.1899999999996</v>
      </c>
      <c r="W5" s="6">
        <v>5100.1000000000004</v>
      </c>
      <c r="X5" s="6">
        <v>4831.96</v>
      </c>
      <c r="Y5" s="6">
        <v>3786.06</v>
      </c>
      <c r="Z5" s="6">
        <v>3851.54</v>
      </c>
      <c r="AA5" s="6">
        <v>3760.28</v>
      </c>
      <c r="AB5" s="6">
        <v>4415.57</v>
      </c>
      <c r="AC5" s="6">
        <v>5257.54</v>
      </c>
      <c r="AD5" s="1">
        <v>5616.66</v>
      </c>
    </row>
    <row r="6" spans="1:30">
      <c r="A6" s="2" t="s">
        <v>63</v>
      </c>
      <c r="B6" s="2" t="s">
        <v>31</v>
      </c>
      <c r="C6" s="6">
        <v>353.16</v>
      </c>
      <c r="D6" s="6">
        <v>312</v>
      </c>
      <c r="E6" s="7">
        <v>349.27</v>
      </c>
      <c r="F6" s="7">
        <v>399.84</v>
      </c>
      <c r="G6" s="7">
        <v>465.76</v>
      </c>
      <c r="H6" s="7">
        <v>486.8</v>
      </c>
      <c r="I6" s="7">
        <v>549.71</v>
      </c>
      <c r="J6" s="7">
        <v>630.02</v>
      </c>
      <c r="K6" s="7">
        <v>698.12</v>
      </c>
      <c r="L6" s="7">
        <v>711.43</v>
      </c>
      <c r="M6" s="7">
        <v>947.86</v>
      </c>
      <c r="N6" s="7">
        <v>1282.83</v>
      </c>
      <c r="O6" s="7">
        <v>1632.25</v>
      </c>
      <c r="P6" s="6">
        <v>2211.1799999999998</v>
      </c>
      <c r="Q6" s="6">
        <v>2871.17</v>
      </c>
      <c r="R6" s="6">
        <v>3424.06</v>
      </c>
      <c r="S6" s="6">
        <v>4333.75</v>
      </c>
      <c r="T6" s="6">
        <v>5435.52</v>
      </c>
      <c r="U6" s="6">
        <v>6499.31</v>
      </c>
      <c r="V6" s="6">
        <v>6062.3</v>
      </c>
      <c r="W6" s="6">
        <v>6437.17</v>
      </c>
      <c r="X6" s="6">
        <v>6404.5</v>
      </c>
      <c r="Y6" s="6">
        <v>5830.76</v>
      </c>
      <c r="Z6" s="6">
        <v>6298.44</v>
      </c>
      <c r="AA6" s="6">
        <v>3073.86</v>
      </c>
      <c r="AB6" s="6">
        <v>3052.33</v>
      </c>
      <c r="AC6" s="6">
        <v>3377.74</v>
      </c>
      <c r="AD6" s="1">
        <v>3610.88</v>
      </c>
    </row>
    <row r="7" spans="1:30">
      <c r="A7" s="2" t="s">
        <v>64</v>
      </c>
      <c r="B7" s="2" t="s">
        <v>32</v>
      </c>
      <c r="C7" s="6">
        <v>1947.85</v>
      </c>
      <c r="D7" s="6">
        <v>1891</v>
      </c>
      <c r="E7" s="7">
        <v>1911.03</v>
      </c>
      <c r="F7" s="7">
        <v>1743.06</v>
      </c>
      <c r="G7" s="7">
        <v>1829.04</v>
      </c>
      <c r="H7" s="7">
        <v>1663.72</v>
      </c>
      <c r="I7" s="7">
        <v>1711.06</v>
      </c>
      <c r="J7" s="7">
        <v>1954.87</v>
      </c>
      <c r="K7" s="7">
        <v>2101.4499999999998</v>
      </c>
      <c r="L7" s="7">
        <v>2145.75</v>
      </c>
      <c r="M7" s="7">
        <v>2439.7399999999998</v>
      </c>
      <c r="N7" s="7">
        <v>2495.73</v>
      </c>
      <c r="O7" s="7">
        <v>2680.67</v>
      </c>
      <c r="P7" s="6">
        <v>3293.8</v>
      </c>
      <c r="Q7" s="6">
        <v>3893.2</v>
      </c>
      <c r="R7" s="6">
        <v>4074.4</v>
      </c>
      <c r="S7" s="6">
        <v>4704.83</v>
      </c>
      <c r="T7" s="6">
        <v>4785.82</v>
      </c>
      <c r="U7" s="6">
        <v>5799.75</v>
      </c>
      <c r="V7" s="6">
        <v>5503.78</v>
      </c>
      <c r="W7" s="6">
        <v>6029.97</v>
      </c>
      <c r="X7" s="6">
        <v>5820.58</v>
      </c>
      <c r="Y7" s="6">
        <v>4567.71</v>
      </c>
      <c r="Z7" s="6">
        <v>4010.97</v>
      </c>
      <c r="AA7" s="6">
        <v>3796.97</v>
      </c>
      <c r="AB7" s="6">
        <v>4155.91</v>
      </c>
      <c r="AC7" s="6">
        <v>4677.37</v>
      </c>
      <c r="AD7" s="1">
        <v>5447.01</v>
      </c>
    </row>
    <row r="8" spans="1:30">
      <c r="A8" s="2" t="s">
        <v>65</v>
      </c>
      <c r="B8" s="2" t="s">
        <v>33</v>
      </c>
      <c r="C8" s="6">
        <v>639.57000000000005</v>
      </c>
      <c r="D8" s="6">
        <v>640</v>
      </c>
      <c r="E8" s="7">
        <v>678.46</v>
      </c>
      <c r="F8" s="7">
        <v>608.48</v>
      </c>
      <c r="G8" s="7">
        <v>627.12</v>
      </c>
      <c r="H8" s="7">
        <v>627.79999999999995</v>
      </c>
      <c r="I8" s="7">
        <v>659.03</v>
      </c>
      <c r="J8" s="7">
        <v>758.86</v>
      </c>
      <c r="K8" s="7">
        <v>907.25</v>
      </c>
      <c r="L8" s="7">
        <v>889.2</v>
      </c>
      <c r="M8" s="7">
        <v>1119.1300000000001</v>
      </c>
      <c r="N8" s="7">
        <v>1322.76</v>
      </c>
      <c r="O8" s="7">
        <v>1718.62</v>
      </c>
      <c r="P8" s="6">
        <v>1799.19</v>
      </c>
      <c r="Q8" s="6">
        <v>1903.81</v>
      </c>
      <c r="R8" s="6">
        <v>2581.83</v>
      </c>
      <c r="S8" s="6">
        <v>3679.57</v>
      </c>
      <c r="T8" s="6">
        <v>3079.97</v>
      </c>
      <c r="U8" s="6">
        <v>3801.93</v>
      </c>
      <c r="V8" s="6">
        <v>3242.75</v>
      </c>
      <c r="W8" s="6">
        <v>3390.95</v>
      </c>
      <c r="X8" s="6">
        <v>3705.89</v>
      </c>
      <c r="Y8" s="6">
        <v>3325.02</v>
      </c>
      <c r="Z8" s="6">
        <v>2765.18</v>
      </c>
      <c r="AA8" s="6">
        <v>2715.19</v>
      </c>
      <c r="AB8" s="6">
        <v>1480</v>
      </c>
      <c r="AC8" s="6">
        <v>1815.02</v>
      </c>
      <c r="AD8" s="1">
        <v>2232.8000000000002</v>
      </c>
    </row>
    <row r="9" spans="1:30">
      <c r="A9" s="2" t="s">
        <v>66</v>
      </c>
      <c r="B9" s="2" t="s">
        <v>34</v>
      </c>
      <c r="C9" s="6">
        <v>688.55</v>
      </c>
      <c r="D9" s="6">
        <v>666</v>
      </c>
      <c r="E9" s="7">
        <v>667.82</v>
      </c>
      <c r="F9" s="7">
        <v>655.36</v>
      </c>
      <c r="G9" s="7">
        <v>709.69</v>
      </c>
      <c r="H9" s="7">
        <v>744.14</v>
      </c>
      <c r="I9" s="7">
        <v>850.95</v>
      </c>
      <c r="J9" s="7">
        <v>903.68</v>
      </c>
      <c r="K9" s="7">
        <v>965.56</v>
      </c>
      <c r="L9" s="7">
        <v>957.71</v>
      </c>
      <c r="M9" s="7">
        <v>1114.43</v>
      </c>
      <c r="N9" s="7">
        <v>1159.93</v>
      </c>
      <c r="O9" s="7">
        <v>1214.48</v>
      </c>
      <c r="P9" s="6">
        <v>1482.74</v>
      </c>
      <c r="Q9" s="6">
        <v>1645.06</v>
      </c>
      <c r="R9" s="6">
        <v>1968.21</v>
      </c>
      <c r="S9" s="6">
        <v>2603.7600000000002</v>
      </c>
      <c r="T9" s="6">
        <v>3592.25</v>
      </c>
      <c r="U9" s="6">
        <v>4379.04</v>
      </c>
      <c r="V9" s="6">
        <v>3985.14</v>
      </c>
      <c r="W9" s="6">
        <v>4070.89</v>
      </c>
      <c r="X9" s="6">
        <v>3715.19</v>
      </c>
      <c r="Y9" s="6">
        <v>3111.89</v>
      </c>
      <c r="Z9" s="6">
        <v>3381.03</v>
      </c>
      <c r="AA9" s="6">
        <v>2452.65</v>
      </c>
      <c r="AB9" s="6">
        <v>1955.16</v>
      </c>
      <c r="AC9" s="6">
        <v>1989.59</v>
      </c>
      <c r="AD9" s="1">
        <v>2409.91</v>
      </c>
    </row>
    <row r="10" spans="1:30">
      <c r="A10" s="2" t="s">
        <v>67</v>
      </c>
      <c r="B10" s="2" t="s">
        <v>35</v>
      </c>
      <c r="C10" s="6">
        <v>359.88</v>
      </c>
      <c r="D10" s="6">
        <v>380</v>
      </c>
      <c r="E10" s="7">
        <v>433.22</v>
      </c>
      <c r="F10" s="7">
        <v>443.77</v>
      </c>
      <c r="G10" s="7">
        <v>338.47</v>
      </c>
      <c r="H10" s="7">
        <v>330.95</v>
      </c>
      <c r="I10" s="7">
        <v>251.14</v>
      </c>
      <c r="J10" s="7">
        <v>311.69</v>
      </c>
      <c r="K10" s="7">
        <v>433.69</v>
      </c>
      <c r="L10" s="7">
        <v>351.59</v>
      </c>
      <c r="M10" s="7">
        <v>744.67</v>
      </c>
      <c r="N10" s="7">
        <v>970.96</v>
      </c>
      <c r="O10" s="7">
        <v>1045.21</v>
      </c>
      <c r="P10" s="6">
        <v>1131.08</v>
      </c>
      <c r="Q10" s="6">
        <v>959.44</v>
      </c>
      <c r="R10" s="6">
        <v>765.46</v>
      </c>
      <c r="S10" s="6">
        <v>754.19</v>
      </c>
      <c r="T10" s="6">
        <v>670.8</v>
      </c>
      <c r="U10" s="6">
        <v>805.68</v>
      </c>
      <c r="V10" s="6">
        <v>798.87</v>
      </c>
      <c r="W10" s="6">
        <v>750.58</v>
      </c>
      <c r="X10" s="6">
        <v>686.03</v>
      </c>
      <c r="Y10" s="6">
        <v>433.6</v>
      </c>
      <c r="Z10" s="6">
        <v>418.42</v>
      </c>
      <c r="AA10" s="6">
        <v>417.53</v>
      </c>
      <c r="AB10" s="6">
        <v>414.52</v>
      </c>
      <c r="AC10" s="6">
        <v>441.54</v>
      </c>
      <c r="AD10" s="1">
        <v>398.89</v>
      </c>
    </row>
    <row r="11" spans="1:30">
      <c r="A11" s="2" t="s">
        <v>68</v>
      </c>
      <c r="B11" s="2" t="s">
        <v>36</v>
      </c>
      <c r="C11" s="6">
        <v>2660.5</v>
      </c>
      <c r="D11" s="6">
        <v>3087</v>
      </c>
      <c r="E11" s="7">
        <v>3966.42</v>
      </c>
      <c r="F11" s="7">
        <v>4040.28</v>
      </c>
      <c r="G11" s="7">
        <v>4031.73</v>
      </c>
      <c r="H11" s="7">
        <v>3856.3</v>
      </c>
      <c r="I11" s="7">
        <v>4378.32</v>
      </c>
      <c r="J11" s="7">
        <v>4599.5200000000004</v>
      </c>
      <c r="K11" s="7">
        <v>5246.93</v>
      </c>
      <c r="L11" s="7">
        <v>6035.29</v>
      </c>
      <c r="M11" s="7">
        <v>7825.14</v>
      </c>
      <c r="N11" s="7">
        <v>8804.98</v>
      </c>
      <c r="O11" s="7">
        <v>9681.49</v>
      </c>
      <c r="P11" s="6">
        <v>10975.97</v>
      </c>
      <c r="Q11" s="6">
        <v>11849.78</v>
      </c>
      <c r="R11" s="6">
        <v>12683.21</v>
      </c>
      <c r="S11" s="6">
        <v>14475.68</v>
      </c>
      <c r="T11" s="6">
        <v>15829.74</v>
      </c>
      <c r="U11" s="6">
        <v>15034.22</v>
      </c>
      <c r="V11" s="6">
        <v>16902.330000000002</v>
      </c>
      <c r="W11" s="6">
        <v>18027.05</v>
      </c>
      <c r="X11" s="6">
        <v>19496.490000000002</v>
      </c>
      <c r="Y11" s="6">
        <v>18056.11</v>
      </c>
      <c r="Z11" s="6">
        <v>18038.080000000002</v>
      </c>
      <c r="AA11" s="6">
        <v>17357.29</v>
      </c>
      <c r="AB11" s="6">
        <v>14717.81</v>
      </c>
      <c r="AC11" s="6">
        <v>16072.29</v>
      </c>
      <c r="AD11" s="1">
        <v>15275.13</v>
      </c>
    </row>
    <row r="12" spans="1:30">
      <c r="A12" s="2" t="s">
        <v>69</v>
      </c>
      <c r="B12" s="2" t="s">
        <v>37</v>
      </c>
      <c r="C12" s="6">
        <v>2225.6</v>
      </c>
      <c r="D12" s="6">
        <v>2698</v>
      </c>
      <c r="E12" s="7">
        <v>3264.82</v>
      </c>
      <c r="F12" s="7">
        <v>3546.83</v>
      </c>
      <c r="G12" s="7">
        <v>3430.12</v>
      </c>
      <c r="H12" s="7">
        <v>3435.88</v>
      </c>
      <c r="I12" s="7">
        <v>3795.41</v>
      </c>
      <c r="J12" s="7">
        <v>4256.6099999999997</v>
      </c>
      <c r="K12" s="7">
        <v>4791.03</v>
      </c>
      <c r="L12" s="7">
        <v>5742.79</v>
      </c>
      <c r="M12" s="7">
        <v>7194.1</v>
      </c>
      <c r="N12" s="7">
        <v>8772.93</v>
      </c>
      <c r="O12" s="7">
        <v>9128.9699999999993</v>
      </c>
      <c r="P12" s="6">
        <v>9952.2900000000009</v>
      </c>
      <c r="Q12" s="6">
        <v>10548.51</v>
      </c>
      <c r="R12" s="6">
        <v>10207.799999999999</v>
      </c>
      <c r="S12" s="6">
        <v>10822.25</v>
      </c>
      <c r="T12" s="6">
        <v>11317.16</v>
      </c>
      <c r="U12" s="6">
        <v>12196.95</v>
      </c>
      <c r="V12" s="6">
        <v>11575.35</v>
      </c>
      <c r="W12" s="6">
        <v>12479.56</v>
      </c>
      <c r="X12" s="6">
        <v>12413.35</v>
      </c>
      <c r="Y12" s="6">
        <v>11330.88</v>
      </c>
      <c r="Z12" s="6">
        <v>10848</v>
      </c>
      <c r="AA12" s="6">
        <v>11284.99</v>
      </c>
      <c r="AB12" s="6">
        <v>12323.46</v>
      </c>
      <c r="AC12" s="6">
        <v>13441.04</v>
      </c>
      <c r="AD12" s="1">
        <v>13260</v>
      </c>
    </row>
    <row r="13" spans="1:30">
      <c r="A13" s="2" t="s">
        <v>70</v>
      </c>
      <c r="B13" s="2" t="s">
        <v>38</v>
      </c>
      <c r="C13" s="6">
        <v>1803.65</v>
      </c>
      <c r="D13" s="6">
        <v>1640</v>
      </c>
      <c r="E13" s="7">
        <v>1982.6</v>
      </c>
      <c r="F13" s="7">
        <v>2269.6</v>
      </c>
      <c r="G13" s="7">
        <v>2310.9</v>
      </c>
      <c r="H13" s="7">
        <v>1928.7</v>
      </c>
      <c r="I13" s="7">
        <v>2133.44</v>
      </c>
      <c r="J13" s="7">
        <v>1905.57</v>
      </c>
      <c r="K13" s="7">
        <v>2371.52</v>
      </c>
      <c r="L13" s="7">
        <v>2403.5100000000002</v>
      </c>
      <c r="M13" s="7">
        <v>3072.96</v>
      </c>
      <c r="N13" s="7">
        <v>3464.52</v>
      </c>
      <c r="O13" s="7">
        <v>3352.56</v>
      </c>
      <c r="P13" s="6">
        <v>4579.72</v>
      </c>
      <c r="Q13" s="6">
        <v>5402.23</v>
      </c>
      <c r="R13" s="6">
        <v>5915.18</v>
      </c>
      <c r="S13" s="6">
        <v>7278.35</v>
      </c>
      <c r="T13" s="6">
        <v>8068.91</v>
      </c>
      <c r="U13" s="6">
        <v>9572.17</v>
      </c>
      <c r="V13" s="6">
        <v>11004.7</v>
      </c>
      <c r="W13" s="6">
        <v>12191.88</v>
      </c>
      <c r="X13" s="6">
        <v>12982.13</v>
      </c>
      <c r="Y13" s="6">
        <v>13207.86</v>
      </c>
      <c r="Z13" s="6">
        <v>13584.12</v>
      </c>
      <c r="AA13" s="6">
        <v>13474.02</v>
      </c>
      <c r="AB13" s="6">
        <v>13248.19</v>
      </c>
      <c r="AC13" s="6">
        <v>14018.83</v>
      </c>
      <c r="AD13" s="1">
        <v>14189.26</v>
      </c>
    </row>
    <row r="14" spans="1:30">
      <c r="A14" s="2" t="s">
        <v>71</v>
      </c>
      <c r="B14" s="2" t="s">
        <v>39</v>
      </c>
      <c r="C14" s="6">
        <v>902.39</v>
      </c>
      <c r="D14" s="6">
        <v>1104</v>
      </c>
      <c r="E14" s="7">
        <v>1511.17</v>
      </c>
      <c r="F14" s="7">
        <v>1504.52</v>
      </c>
      <c r="G14" s="7">
        <v>1522.42</v>
      </c>
      <c r="H14" s="7">
        <v>1458.27</v>
      </c>
      <c r="I14" s="7">
        <v>1825.81</v>
      </c>
      <c r="J14" s="7">
        <v>1513.64</v>
      </c>
      <c r="K14" s="7">
        <v>1762.02</v>
      </c>
      <c r="L14" s="7">
        <v>1698.69</v>
      </c>
      <c r="M14" s="7">
        <v>2400.1999999999998</v>
      </c>
      <c r="N14" s="7">
        <v>2382.61</v>
      </c>
      <c r="O14" s="7">
        <v>2791.64</v>
      </c>
      <c r="P14" s="6">
        <v>3416.7</v>
      </c>
      <c r="Q14" s="6">
        <v>4500.1000000000004</v>
      </c>
      <c r="R14" s="6">
        <v>4508.6000000000004</v>
      </c>
      <c r="S14" s="6">
        <v>5477.91</v>
      </c>
      <c r="T14" s="6">
        <v>5921.17</v>
      </c>
      <c r="U14" s="6">
        <v>6809.62</v>
      </c>
      <c r="V14" s="6">
        <v>7258.96</v>
      </c>
      <c r="W14" s="6">
        <v>7905.83</v>
      </c>
      <c r="X14" s="6">
        <v>7778.91</v>
      </c>
      <c r="Y14" s="6">
        <v>7787.48</v>
      </c>
      <c r="Z14" s="6">
        <v>8105.99</v>
      </c>
      <c r="AA14" s="6">
        <v>8526.11</v>
      </c>
      <c r="AB14" s="6">
        <v>8831.93</v>
      </c>
      <c r="AC14" s="6">
        <v>9475.0400000000009</v>
      </c>
      <c r="AD14" s="1">
        <v>9718.36</v>
      </c>
    </row>
    <row r="15" spans="1:30">
      <c r="A15" s="2" t="s">
        <v>72</v>
      </c>
      <c r="B15" s="2" t="s">
        <v>40</v>
      </c>
      <c r="C15" s="6">
        <v>811.63</v>
      </c>
      <c r="D15" s="6">
        <v>906</v>
      </c>
      <c r="E15" s="7">
        <v>1005.59</v>
      </c>
      <c r="F15" s="7">
        <v>1062.1600000000001</v>
      </c>
      <c r="G15" s="7">
        <v>1047.49</v>
      </c>
      <c r="H15" s="7">
        <v>1133.3800000000001</v>
      </c>
      <c r="I15" s="7">
        <v>1315.02</v>
      </c>
      <c r="J15" s="7">
        <v>1463.04</v>
      </c>
      <c r="K15" s="7">
        <v>1608.31</v>
      </c>
      <c r="L15" s="7">
        <v>1965.97</v>
      </c>
      <c r="M15" s="7">
        <v>2524.1799999999998</v>
      </c>
      <c r="N15" s="7">
        <v>3094.38</v>
      </c>
      <c r="O15" s="7">
        <v>3700.5</v>
      </c>
      <c r="P15" s="6">
        <v>4300.2700000000004</v>
      </c>
      <c r="Q15" s="6">
        <v>5008.54</v>
      </c>
      <c r="R15" s="6">
        <v>5271.59</v>
      </c>
      <c r="S15" s="6">
        <v>6200.55</v>
      </c>
      <c r="T15" s="6">
        <v>6262.68</v>
      </c>
      <c r="U15" s="6">
        <v>6874.02</v>
      </c>
      <c r="V15" s="6">
        <v>7572.05</v>
      </c>
      <c r="W15" s="6">
        <v>9228.14</v>
      </c>
      <c r="X15" s="6">
        <v>9848.6</v>
      </c>
      <c r="Y15" s="6">
        <v>9458.08</v>
      </c>
      <c r="Z15" s="6">
        <v>9553.2800000000007</v>
      </c>
      <c r="AA15" s="6">
        <v>8984.58</v>
      </c>
      <c r="AB15" s="6">
        <v>8884.2999999999993</v>
      </c>
      <c r="AC15" s="6">
        <v>9691.33</v>
      </c>
      <c r="AD15" s="1">
        <v>10030.74</v>
      </c>
    </row>
    <row r="16" spans="1:30">
      <c r="A16" s="2" t="s">
        <v>73</v>
      </c>
      <c r="B16" s="2" t="s">
        <v>41</v>
      </c>
      <c r="C16" s="6">
        <v>4405.8599999999997</v>
      </c>
      <c r="D16" s="6">
        <v>5068</v>
      </c>
      <c r="E16" s="7">
        <v>5497.09</v>
      </c>
      <c r="F16" s="7">
        <v>5623.79</v>
      </c>
      <c r="G16" s="7">
        <v>5830.54</v>
      </c>
      <c r="H16" s="7">
        <v>5411.71</v>
      </c>
      <c r="I16" s="7">
        <v>5949.2</v>
      </c>
      <c r="J16" s="7">
        <v>6547.05</v>
      </c>
      <c r="K16" s="7">
        <v>7287.25</v>
      </c>
      <c r="L16" s="7">
        <v>8238.69</v>
      </c>
      <c r="M16" s="7">
        <v>9935</v>
      </c>
      <c r="N16" s="7">
        <v>12876.96</v>
      </c>
      <c r="O16" s="7">
        <v>14425.85</v>
      </c>
      <c r="P16" s="6">
        <v>16669.63</v>
      </c>
      <c r="Q16" s="6">
        <v>15023.89</v>
      </c>
      <c r="R16" s="6">
        <v>13887.26</v>
      </c>
      <c r="S16" s="6">
        <v>14057.69</v>
      </c>
      <c r="T16" s="6">
        <v>14742.57</v>
      </c>
      <c r="U16" s="6">
        <v>15072.84</v>
      </c>
      <c r="V16" s="6">
        <v>15454.99</v>
      </c>
      <c r="W16" s="6">
        <v>16238.66</v>
      </c>
      <c r="X16" s="6">
        <v>16553.169999999998</v>
      </c>
      <c r="Y16" s="6">
        <v>15249.07</v>
      </c>
      <c r="Z16" s="6">
        <v>16156.09</v>
      </c>
      <c r="AA16" s="6">
        <v>15417.24</v>
      </c>
      <c r="AB16" s="6">
        <v>12619.03</v>
      </c>
      <c r="AC16" s="6">
        <v>14642.96</v>
      </c>
      <c r="AD16" s="1">
        <v>15970.42</v>
      </c>
    </row>
    <row r="17" spans="1:30">
      <c r="A17" s="2" t="s">
        <v>74</v>
      </c>
      <c r="B17" s="2" t="s">
        <v>42</v>
      </c>
      <c r="C17" s="6">
        <v>2228.6799999999998</v>
      </c>
      <c r="D17" s="6">
        <v>3004</v>
      </c>
      <c r="E17" s="7">
        <v>3348.27</v>
      </c>
      <c r="F17" s="7">
        <v>3088</v>
      </c>
      <c r="G17" s="7">
        <v>3417</v>
      </c>
      <c r="H17" s="7">
        <v>3831</v>
      </c>
      <c r="I17" s="7">
        <v>3800.8</v>
      </c>
      <c r="J17" s="7">
        <v>3723.4</v>
      </c>
      <c r="K17" s="7">
        <v>4686.3999999999996</v>
      </c>
      <c r="L17" s="7">
        <v>4481.3</v>
      </c>
      <c r="M17" s="7">
        <v>4722.6000000000004</v>
      </c>
      <c r="N17" s="7">
        <v>5295.14</v>
      </c>
      <c r="O17" s="7">
        <v>6487.18</v>
      </c>
      <c r="P17" s="6">
        <v>7605.06</v>
      </c>
      <c r="Q17" s="6">
        <v>9471.36</v>
      </c>
      <c r="R17" s="6">
        <v>10227.040000000001</v>
      </c>
      <c r="S17" s="6">
        <v>11874.13</v>
      </c>
      <c r="T17" s="6">
        <v>11564.48</v>
      </c>
      <c r="U17" s="6">
        <v>13824.26</v>
      </c>
      <c r="V17" s="6">
        <v>14888.89</v>
      </c>
      <c r="W17" s="6">
        <v>16782.03</v>
      </c>
      <c r="X17" s="6">
        <v>17331.490000000002</v>
      </c>
      <c r="Y17" s="6">
        <v>16676.189999999999</v>
      </c>
      <c r="Z17" s="6">
        <v>15672.11</v>
      </c>
      <c r="AA17" s="6">
        <v>14973.3</v>
      </c>
      <c r="AB17" s="6">
        <v>11019.99</v>
      </c>
      <c r="AC17" s="6">
        <v>10496.59</v>
      </c>
      <c r="AD17" s="1">
        <v>11767.92</v>
      </c>
    </row>
    <row r="18" spans="1:30">
      <c r="A18" s="2" t="s">
        <v>75</v>
      </c>
      <c r="B18" s="2" t="s">
        <v>43</v>
      </c>
      <c r="C18" s="6">
        <v>1363.73</v>
      </c>
      <c r="D18" s="6">
        <v>1522</v>
      </c>
      <c r="E18" s="7">
        <v>1838.25</v>
      </c>
      <c r="F18" s="7">
        <v>1786.66</v>
      </c>
      <c r="G18" s="7">
        <v>2093.5</v>
      </c>
      <c r="H18" s="7">
        <v>2269.92</v>
      </c>
      <c r="I18" s="7">
        <v>2209.6999999999998</v>
      </c>
      <c r="J18" s="7">
        <v>2460.92</v>
      </c>
      <c r="K18" s="7">
        <v>2796.7</v>
      </c>
      <c r="L18" s="7">
        <v>2948.66</v>
      </c>
      <c r="M18" s="7">
        <v>3445.81</v>
      </c>
      <c r="N18" s="7">
        <v>3631.92</v>
      </c>
      <c r="O18" s="7">
        <v>4485.6899999999996</v>
      </c>
      <c r="P18" s="6">
        <v>5202.6499999999996</v>
      </c>
      <c r="Q18" s="6">
        <v>5638.85</v>
      </c>
      <c r="R18" s="6">
        <v>6169.31</v>
      </c>
      <c r="S18" s="6">
        <v>7006.4</v>
      </c>
      <c r="T18" s="6">
        <v>9000.9599999999991</v>
      </c>
      <c r="U18" s="6">
        <v>9504.2900000000009</v>
      </c>
      <c r="V18" s="6">
        <v>10375.280000000001</v>
      </c>
      <c r="W18" s="6">
        <v>11049.36</v>
      </c>
      <c r="X18" s="6">
        <v>11423.74</v>
      </c>
      <c r="Y18" s="6">
        <v>11145.46</v>
      </c>
      <c r="Z18" s="6">
        <v>11600.53</v>
      </c>
      <c r="AA18" s="6">
        <v>11192.71</v>
      </c>
      <c r="AB18" s="6">
        <v>10695.31</v>
      </c>
      <c r="AC18" s="6">
        <v>11626.01</v>
      </c>
      <c r="AD18" s="1">
        <v>9826.6299999999992</v>
      </c>
    </row>
    <row r="19" spans="1:30">
      <c r="A19" s="2" t="s">
        <v>76</v>
      </c>
      <c r="B19" s="2" t="s">
        <v>44</v>
      </c>
      <c r="C19" s="6">
        <v>1733.2</v>
      </c>
      <c r="D19" s="6">
        <v>1997</v>
      </c>
      <c r="E19" s="7">
        <v>2196.02</v>
      </c>
      <c r="F19" s="7">
        <v>2300.2800000000002</v>
      </c>
      <c r="G19" s="7">
        <v>2208.66</v>
      </c>
      <c r="H19" s="7">
        <v>2338.54</v>
      </c>
      <c r="I19" s="7">
        <v>2273.85</v>
      </c>
      <c r="J19" s="7">
        <v>2395.7199999999998</v>
      </c>
      <c r="K19" s="7">
        <v>2761.89</v>
      </c>
      <c r="L19" s="7">
        <v>2746.5</v>
      </c>
      <c r="M19" s="7">
        <v>3135</v>
      </c>
      <c r="N19" s="7">
        <v>3385.79</v>
      </c>
      <c r="O19" s="7">
        <v>3742.32</v>
      </c>
      <c r="P19" s="6">
        <v>4592.68</v>
      </c>
      <c r="Q19" s="6">
        <v>5683.28</v>
      </c>
      <c r="R19" s="6">
        <v>6043.88</v>
      </c>
      <c r="S19" s="6">
        <v>7652.23</v>
      </c>
      <c r="T19" s="6">
        <v>8748.85</v>
      </c>
      <c r="U19" s="6">
        <v>9364.2900000000009</v>
      </c>
      <c r="V19" s="6">
        <v>10573.71</v>
      </c>
      <c r="W19" s="6">
        <v>11314.14</v>
      </c>
      <c r="X19" s="6">
        <v>12186.83</v>
      </c>
      <c r="Y19" s="6">
        <v>11680.08</v>
      </c>
      <c r="Z19" s="6">
        <v>12239.68</v>
      </c>
      <c r="AA19" s="6">
        <v>11980.95</v>
      </c>
      <c r="AB19" s="6">
        <v>10997.43</v>
      </c>
      <c r="AC19" s="6">
        <v>11251.17</v>
      </c>
      <c r="AD19" s="1">
        <v>11043.16</v>
      </c>
    </row>
    <row r="20" spans="1:30">
      <c r="A20" s="2" t="s">
        <v>77</v>
      </c>
      <c r="B20" s="2" t="s">
        <v>45</v>
      </c>
      <c r="C20" s="6">
        <v>3937.61</v>
      </c>
      <c r="D20" s="6">
        <v>5019</v>
      </c>
      <c r="E20" s="7">
        <v>5317.92</v>
      </c>
      <c r="F20" s="7">
        <v>5283.23</v>
      </c>
      <c r="G20" s="7">
        <v>5147.87</v>
      </c>
      <c r="H20" s="7">
        <v>5091.8599999999997</v>
      </c>
      <c r="I20" s="7">
        <v>5609.4</v>
      </c>
      <c r="J20" s="7">
        <v>5872.4</v>
      </c>
      <c r="K20" s="7">
        <v>6018.02</v>
      </c>
      <c r="L20" s="7">
        <v>7442.3</v>
      </c>
      <c r="M20" s="7">
        <v>7530.01</v>
      </c>
      <c r="N20" s="7">
        <v>7683.11</v>
      </c>
      <c r="O20" s="7">
        <v>8228.92</v>
      </c>
      <c r="P20" s="6">
        <v>9704.02</v>
      </c>
      <c r="Q20" s="6">
        <v>9799.57</v>
      </c>
      <c r="R20" s="6">
        <v>9484.35</v>
      </c>
      <c r="S20" s="6">
        <v>10043.18</v>
      </c>
      <c r="T20" s="6">
        <v>11610.94</v>
      </c>
      <c r="U20" s="6">
        <v>12714.01</v>
      </c>
      <c r="V20" s="6">
        <v>11485.5</v>
      </c>
      <c r="W20" s="6">
        <v>13429.4</v>
      </c>
      <c r="X20" s="6">
        <v>14812.38</v>
      </c>
      <c r="Y20" s="6">
        <v>14530.24</v>
      </c>
      <c r="Z20" s="6">
        <v>15080.6</v>
      </c>
      <c r="AA20" s="6">
        <v>15825.3</v>
      </c>
      <c r="AB20" s="6">
        <v>16082.16</v>
      </c>
      <c r="AC20" s="6">
        <v>16895.54</v>
      </c>
      <c r="AD20" s="1">
        <v>17165.52</v>
      </c>
    </row>
    <row r="21" spans="1:30">
      <c r="A21" s="2" t="s">
        <v>78</v>
      </c>
      <c r="B21" s="2" t="s">
        <v>46</v>
      </c>
      <c r="C21" s="6">
        <v>1426.49</v>
      </c>
      <c r="D21" s="6">
        <v>1712</v>
      </c>
      <c r="E21" s="7">
        <v>1980.47</v>
      </c>
      <c r="F21" s="7">
        <v>1933.52</v>
      </c>
      <c r="G21" s="7">
        <v>1893</v>
      </c>
      <c r="H21" s="7">
        <v>2008.47</v>
      </c>
      <c r="I21" s="7">
        <v>2062.5500000000002</v>
      </c>
      <c r="J21" s="7">
        <v>2198.35</v>
      </c>
      <c r="K21" s="7">
        <v>2140.4499999999998</v>
      </c>
      <c r="L21" s="7">
        <v>2401.1799999999998</v>
      </c>
      <c r="M21" s="7">
        <v>2665.19</v>
      </c>
      <c r="N21" s="7">
        <v>2777.05</v>
      </c>
      <c r="O21" s="7">
        <v>3306.13</v>
      </c>
      <c r="P21" s="6">
        <v>3654.94</v>
      </c>
      <c r="Q21" s="6">
        <v>4350.4799999999996</v>
      </c>
      <c r="R21" s="6">
        <v>5110.8</v>
      </c>
      <c r="S21" s="6">
        <v>6435.27</v>
      </c>
      <c r="T21" s="6">
        <v>7516.51</v>
      </c>
      <c r="U21" s="6">
        <v>8746.52</v>
      </c>
      <c r="V21" s="6">
        <v>9983.9500000000007</v>
      </c>
      <c r="W21" s="6">
        <v>10908.43</v>
      </c>
      <c r="X21" s="6">
        <v>10752.28</v>
      </c>
      <c r="Y21" s="6">
        <v>11144.46</v>
      </c>
      <c r="Z21" s="6">
        <v>12034.87</v>
      </c>
      <c r="AA21" s="6">
        <v>12218.75</v>
      </c>
      <c r="AB21" s="6">
        <v>11827.06</v>
      </c>
      <c r="AC21" s="6">
        <v>12093.01</v>
      </c>
      <c r="AD21" s="1">
        <v>12129.05</v>
      </c>
    </row>
    <row r="22" spans="1:30">
      <c r="A22" s="2" t="s">
        <v>79</v>
      </c>
      <c r="B22" s="2" t="s">
        <v>47</v>
      </c>
      <c r="C22" s="6">
        <v>109.17</v>
      </c>
      <c r="D22" s="6">
        <v>137</v>
      </c>
      <c r="E22" s="7">
        <v>168.65</v>
      </c>
      <c r="F22" s="7">
        <v>183.55</v>
      </c>
      <c r="G22" s="7">
        <v>187.96</v>
      </c>
      <c r="H22" s="7">
        <v>223.12</v>
      </c>
      <c r="I22" s="7">
        <v>288.17</v>
      </c>
      <c r="J22" s="7">
        <v>315.05</v>
      </c>
      <c r="K22" s="7">
        <v>312.58999999999997</v>
      </c>
      <c r="L22" s="7">
        <v>347.35</v>
      </c>
      <c r="M22" s="7">
        <v>397.84</v>
      </c>
      <c r="N22" s="7">
        <v>425.37</v>
      </c>
      <c r="O22" s="7">
        <v>446.42</v>
      </c>
      <c r="P22" s="6">
        <v>585.48</v>
      </c>
      <c r="Q22" s="6">
        <v>633.32000000000005</v>
      </c>
      <c r="R22" s="6">
        <v>619.16</v>
      </c>
      <c r="S22" s="6">
        <v>938.52</v>
      </c>
      <c r="T22" s="6">
        <v>1264.05</v>
      </c>
      <c r="U22" s="6">
        <v>1521.92</v>
      </c>
      <c r="V22" s="6">
        <v>1672.45</v>
      </c>
      <c r="W22" s="6">
        <v>1988.4</v>
      </c>
      <c r="X22" s="6">
        <v>2151.6</v>
      </c>
      <c r="Y22" s="6">
        <v>2225.1999999999998</v>
      </c>
      <c r="Z22" s="6">
        <v>2227.91</v>
      </c>
      <c r="AA22" s="6">
        <v>2213.31</v>
      </c>
      <c r="AB22" s="6">
        <v>2104.15</v>
      </c>
      <c r="AC22" s="6">
        <v>2019</v>
      </c>
      <c r="AD22" s="1">
        <v>1838.85</v>
      </c>
    </row>
    <row r="23" spans="1:30">
      <c r="A23" s="2" t="s">
        <v>80</v>
      </c>
      <c r="B23" s="2" t="s">
        <v>48</v>
      </c>
      <c r="E23" s="7"/>
      <c r="F23" s="7"/>
      <c r="G23" s="7">
        <v>977.37</v>
      </c>
      <c r="H23" s="7">
        <v>1173.5899999999999</v>
      </c>
      <c r="I23" s="7">
        <v>1197.5999999999999</v>
      </c>
      <c r="J23" s="7">
        <v>1402.78</v>
      </c>
      <c r="K23" s="7">
        <v>1698.8</v>
      </c>
      <c r="L23" s="7">
        <v>1750</v>
      </c>
      <c r="M23" s="7">
        <v>2037.66</v>
      </c>
      <c r="N23" s="7">
        <v>1992.13</v>
      </c>
      <c r="O23" s="7">
        <v>2226.15</v>
      </c>
      <c r="P23" s="6">
        <v>2618.63</v>
      </c>
      <c r="Q23" s="6">
        <v>3000.05</v>
      </c>
      <c r="R23" s="6">
        <v>3135.31</v>
      </c>
      <c r="S23" s="6">
        <v>3640.74</v>
      </c>
      <c r="T23" s="6">
        <v>4621.05</v>
      </c>
      <c r="U23" s="6">
        <v>5016.1899999999996</v>
      </c>
      <c r="V23" s="6">
        <v>5561.78</v>
      </c>
      <c r="W23" s="6">
        <v>6150.34</v>
      </c>
      <c r="X23" s="6">
        <v>6702.82</v>
      </c>
      <c r="Y23" s="6">
        <v>6840.2</v>
      </c>
      <c r="Z23" s="6">
        <v>6790.2</v>
      </c>
      <c r="AA23" s="6">
        <v>6376.78</v>
      </c>
      <c r="AB23" s="6">
        <v>6583.06</v>
      </c>
      <c r="AC23" s="6">
        <v>6757.67</v>
      </c>
      <c r="AD23" s="1">
        <v>6524.41</v>
      </c>
    </row>
    <row r="24" spans="1:30">
      <c r="A24" s="2" t="s">
        <v>81</v>
      </c>
      <c r="B24" s="2" t="s">
        <v>49</v>
      </c>
      <c r="C24" s="6">
        <v>2915.8413798076058</v>
      </c>
      <c r="D24" s="6">
        <v>3217.2571036297759</v>
      </c>
      <c r="E24" s="7">
        <v>3558.387259732378</v>
      </c>
      <c r="F24" s="7">
        <v>3947.2782249487773</v>
      </c>
      <c r="G24" s="7">
        <v>3328.58</v>
      </c>
      <c r="H24" s="7">
        <v>2462.56</v>
      </c>
      <c r="I24" s="7">
        <v>2591.1799999999998</v>
      </c>
      <c r="J24" s="7">
        <v>2766.42</v>
      </c>
      <c r="K24" s="7">
        <v>3162.14</v>
      </c>
      <c r="L24" s="7">
        <v>3294.47</v>
      </c>
      <c r="M24" s="7">
        <v>4059.85</v>
      </c>
      <c r="N24" s="7">
        <v>3855.77</v>
      </c>
      <c r="O24" s="7">
        <v>4480.1899999999996</v>
      </c>
      <c r="P24" s="6">
        <v>5060.03</v>
      </c>
      <c r="Q24" s="6">
        <v>6375.6</v>
      </c>
      <c r="R24" s="6">
        <v>6066.9</v>
      </c>
      <c r="S24" s="6">
        <v>9003.64</v>
      </c>
      <c r="T24" s="6">
        <v>13377.54</v>
      </c>
      <c r="U24" s="6">
        <v>14522.3</v>
      </c>
      <c r="V24" s="6">
        <v>13465.03</v>
      </c>
      <c r="W24" s="6">
        <v>13947.15</v>
      </c>
      <c r="X24" s="6">
        <v>14660.53</v>
      </c>
      <c r="Y24" s="6">
        <v>14091</v>
      </c>
      <c r="Z24" s="6">
        <v>14615.51</v>
      </c>
      <c r="AA24" s="6">
        <v>13823.83</v>
      </c>
      <c r="AB24" s="6">
        <v>13752.78</v>
      </c>
      <c r="AC24" s="6">
        <v>14184.62</v>
      </c>
      <c r="AD24" s="1">
        <v>14517.47</v>
      </c>
    </row>
    <row r="25" spans="1:30">
      <c r="A25" s="2" t="s">
        <v>82</v>
      </c>
      <c r="B25" s="2" t="s">
        <v>50</v>
      </c>
      <c r="C25" s="6">
        <v>406.68</v>
      </c>
      <c r="D25" s="6">
        <v>463</v>
      </c>
      <c r="E25" s="7">
        <v>468.34</v>
      </c>
      <c r="F25" s="7">
        <v>522</v>
      </c>
      <c r="G25" s="7">
        <v>632</v>
      </c>
      <c r="H25" s="7">
        <v>559.41999999999996</v>
      </c>
      <c r="I25" s="7">
        <v>710.29</v>
      </c>
      <c r="J25" s="7">
        <v>783.88</v>
      </c>
      <c r="K25" s="7">
        <v>1204</v>
      </c>
      <c r="L25" s="7">
        <v>1121.1099999999999</v>
      </c>
      <c r="M25" s="7">
        <v>1590.98</v>
      </c>
      <c r="N25" s="7">
        <v>1429.8</v>
      </c>
      <c r="O25" s="7">
        <v>1685.1</v>
      </c>
      <c r="P25" s="6">
        <v>1906.6</v>
      </c>
      <c r="Q25" s="6">
        <v>2059.06</v>
      </c>
      <c r="R25" s="6">
        <v>2048.94</v>
      </c>
      <c r="S25" s="6">
        <v>2883.63</v>
      </c>
      <c r="T25" s="6">
        <v>3809.6</v>
      </c>
      <c r="U25" s="6">
        <v>5309.36</v>
      </c>
      <c r="V25" s="6">
        <v>6749.36</v>
      </c>
      <c r="W25" s="6">
        <v>8189.17</v>
      </c>
      <c r="X25" s="6">
        <v>9598.34</v>
      </c>
      <c r="Y25" s="6">
        <v>9940.93</v>
      </c>
      <c r="Z25" s="6">
        <v>10798.51</v>
      </c>
      <c r="AA25" s="6">
        <v>11363.33</v>
      </c>
      <c r="AB25" s="6">
        <v>11121.78</v>
      </c>
      <c r="AC25" s="6">
        <v>11061.1</v>
      </c>
      <c r="AD25" s="1">
        <v>10820.86</v>
      </c>
    </row>
    <row r="26" spans="1:30">
      <c r="A26" s="2" t="s">
        <v>83</v>
      </c>
      <c r="B26" s="2" t="s">
        <v>51</v>
      </c>
      <c r="C26" s="6">
        <v>732.25</v>
      </c>
      <c r="D26" s="6">
        <v>865</v>
      </c>
      <c r="E26" s="7">
        <v>996.93</v>
      </c>
      <c r="F26" s="7">
        <v>1152.28</v>
      </c>
      <c r="G26" s="7">
        <v>1341.26</v>
      </c>
      <c r="H26" s="7">
        <v>1558.66</v>
      </c>
      <c r="I26" s="7">
        <v>1622.77</v>
      </c>
      <c r="J26" s="7">
        <v>1512</v>
      </c>
      <c r="K26" s="7">
        <v>1640.87</v>
      </c>
      <c r="L26" s="7">
        <v>1709</v>
      </c>
      <c r="M26" s="7">
        <v>2052.79</v>
      </c>
      <c r="N26" s="7">
        <v>2300.29</v>
      </c>
      <c r="O26" s="7">
        <v>2832.62</v>
      </c>
      <c r="P26" s="6">
        <v>3305.97</v>
      </c>
      <c r="Q26" s="6">
        <v>3568.53</v>
      </c>
      <c r="R26" s="6">
        <v>3863.8</v>
      </c>
      <c r="S26" s="6">
        <v>5046.45</v>
      </c>
      <c r="T26" s="6">
        <v>5786.17</v>
      </c>
      <c r="U26" s="6">
        <v>6788.9</v>
      </c>
      <c r="V26" s="6">
        <v>8013.87</v>
      </c>
      <c r="W26" s="6">
        <v>9121.7800000000007</v>
      </c>
      <c r="X26" s="6">
        <v>9662.5</v>
      </c>
      <c r="Y26" s="6">
        <v>9436.2099999999991</v>
      </c>
      <c r="Z26" s="6">
        <v>11104.36</v>
      </c>
      <c r="AA26" s="6">
        <v>11515.21</v>
      </c>
      <c r="AB26" s="6">
        <v>12119.76</v>
      </c>
      <c r="AC26" s="6">
        <v>12907.4</v>
      </c>
      <c r="AD26" s="1">
        <v>13130.31</v>
      </c>
    </row>
    <row r="27" spans="1:30">
      <c r="A27" s="2" t="s">
        <v>84</v>
      </c>
      <c r="B27" s="2" t="s">
        <v>52</v>
      </c>
      <c r="C27" s="6">
        <v>13.09</v>
      </c>
      <c r="D27" s="6">
        <v>15.02</v>
      </c>
      <c r="E27" s="7">
        <v>22</v>
      </c>
      <c r="F27" s="7">
        <v>23.11</v>
      </c>
      <c r="G27" s="7">
        <v>32.229999999999997</v>
      </c>
      <c r="H27" s="7">
        <v>37</v>
      </c>
      <c r="I27" s="7">
        <v>39.04</v>
      </c>
      <c r="J27" s="7">
        <v>49.32</v>
      </c>
      <c r="K27" s="7">
        <v>49.59</v>
      </c>
      <c r="L27" s="7">
        <v>59.08</v>
      </c>
      <c r="M27" s="7">
        <v>124.91</v>
      </c>
      <c r="N27" s="7">
        <v>101.2</v>
      </c>
      <c r="O27" s="7">
        <v>128.15</v>
      </c>
      <c r="P27" s="6">
        <v>166.67</v>
      </c>
      <c r="Q27" s="6">
        <v>159.66</v>
      </c>
      <c r="R27" s="6">
        <v>166.56</v>
      </c>
      <c r="S27" s="6">
        <v>187.65</v>
      </c>
      <c r="T27" s="6">
        <v>219.12</v>
      </c>
      <c r="U27" s="6">
        <v>232.8</v>
      </c>
      <c r="V27" s="6">
        <v>286.7</v>
      </c>
      <c r="W27" s="6">
        <v>295.8</v>
      </c>
      <c r="X27" s="6">
        <v>342.2</v>
      </c>
      <c r="Y27" s="6">
        <v>467.9</v>
      </c>
      <c r="Z27" s="6">
        <v>623.29</v>
      </c>
      <c r="AA27" s="6">
        <v>756.74</v>
      </c>
      <c r="AB27" s="6">
        <v>913.03</v>
      </c>
      <c r="AC27" s="6">
        <v>1080.9000000000001</v>
      </c>
      <c r="AD27" s="1">
        <v>1085.04</v>
      </c>
    </row>
    <row r="28" spans="1:30">
      <c r="A28" s="2" t="s">
        <v>85</v>
      </c>
      <c r="B28" s="2" t="s">
        <v>53</v>
      </c>
      <c r="C28" s="6">
        <v>708</v>
      </c>
      <c r="D28" s="6">
        <v>920</v>
      </c>
      <c r="E28" s="7">
        <v>851.5</v>
      </c>
      <c r="F28" s="7">
        <v>915.89</v>
      </c>
      <c r="G28" s="7">
        <v>1165.8699999999999</v>
      </c>
      <c r="H28" s="7">
        <v>859</v>
      </c>
      <c r="I28" s="7">
        <v>990</v>
      </c>
      <c r="J28" s="7">
        <v>989.44</v>
      </c>
      <c r="K28" s="7">
        <v>1492.91</v>
      </c>
      <c r="L28" s="7">
        <v>1328.3</v>
      </c>
      <c r="M28" s="7">
        <v>1828</v>
      </c>
      <c r="N28" s="7">
        <v>2020.37</v>
      </c>
      <c r="O28" s="7">
        <v>2164.86</v>
      </c>
      <c r="P28" s="6">
        <v>2514.98</v>
      </c>
      <c r="Q28" s="6">
        <v>3175.49</v>
      </c>
      <c r="R28" s="6">
        <v>3608.62</v>
      </c>
      <c r="S28" s="6">
        <v>4501.66</v>
      </c>
      <c r="T28" s="6">
        <v>5496.55</v>
      </c>
      <c r="U28" s="6">
        <v>6591.6</v>
      </c>
      <c r="V28" s="6">
        <v>7636.17</v>
      </c>
      <c r="W28" s="6">
        <v>8603.7999999999993</v>
      </c>
      <c r="X28" s="6">
        <v>9158.75</v>
      </c>
      <c r="Y28" s="6">
        <v>8578.7000000000007</v>
      </c>
      <c r="Z28" s="6">
        <v>7264.04</v>
      </c>
      <c r="AA28" s="6">
        <v>7333.96</v>
      </c>
      <c r="AB28" s="6">
        <v>6286.61</v>
      </c>
      <c r="AC28" s="6">
        <v>6642.71</v>
      </c>
      <c r="AD28" s="1">
        <v>6809.85</v>
      </c>
    </row>
    <row r="29" spans="1:30">
      <c r="A29" s="2" t="s">
        <v>86</v>
      </c>
      <c r="B29" s="2" t="s">
        <v>54</v>
      </c>
      <c r="C29" s="6">
        <v>543.11</v>
      </c>
      <c r="D29" s="6">
        <v>516</v>
      </c>
      <c r="E29" s="7">
        <v>561.48</v>
      </c>
      <c r="F29" s="7">
        <v>589.15</v>
      </c>
      <c r="G29" s="7">
        <v>602.69000000000005</v>
      </c>
      <c r="H29" s="7">
        <v>630</v>
      </c>
      <c r="I29" s="7">
        <v>705.03</v>
      </c>
      <c r="J29" s="7">
        <v>723.5</v>
      </c>
      <c r="K29" s="7">
        <v>891.65</v>
      </c>
      <c r="L29" s="7">
        <v>1081.02</v>
      </c>
      <c r="M29" s="7">
        <v>1160.82</v>
      </c>
      <c r="N29" s="7">
        <v>1326.37</v>
      </c>
      <c r="O29" s="7">
        <v>1415.99</v>
      </c>
      <c r="P29" s="6">
        <v>1454.17</v>
      </c>
      <c r="Q29" s="6">
        <v>1540.21</v>
      </c>
      <c r="R29" s="6">
        <v>1560.32</v>
      </c>
      <c r="S29" s="6">
        <v>1854.8</v>
      </c>
      <c r="T29" s="6">
        <v>2425.34</v>
      </c>
      <c r="U29" s="6">
        <v>2759.55</v>
      </c>
      <c r="V29" s="6">
        <v>3651.92</v>
      </c>
      <c r="W29" s="6">
        <v>4426.58</v>
      </c>
      <c r="X29" s="6">
        <v>4935.26</v>
      </c>
      <c r="Y29" s="6">
        <v>4764.3</v>
      </c>
      <c r="Z29" s="6">
        <v>4640.3999999999996</v>
      </c>
      <c r="AA29" s="6">
        <v>4021.36</v>
      </c>
      <c r="AB29" s="6">
        <v>3883.25</v>
      </c>
      <c r="AC29" s="6">
        <v>4450.12</v>
      </c>
      <c r="AD29" s="1">
        <v>4716.7299999999996</v>
      </c>
    </row>
    <row r="30" spans="1:30">
      <c r="A30" s="2" t="s">
        <v>87</v>
      </c>
      <c r="B30" s="2" t="s">
        <v>55</v>
      </c>
      <c r="C30" s="6">
        <v>77.48</v>
      </c>
      <c r="D30" s="6">
        <v>63</v>
      </c>
      <c r="E30" s="7">
        <v>63.8</v>
      </c>
      <c r="F30" s="7">
        <v>76.099999999999994</v>
      </c>
      <c r="G30" s="7">
        <v>79.05</v>
      </c>
      <c r="H30" s="7">
        <v>101.31</v>
      </c>
      <c r="I30" s="7">
        <v>116.75</v>
      </c>
      <c r="J30" s="7">
        <v>123.71</v>
      </c>
      <c r="K30" s="7">
        <v>176.13</v>
      </c>
      <c r="L30" s="7">
        <v>263.5</v>
      </c>
      <c r="M30" s="7">
        <v>307</v>
      </c>
      <c r="N30" s="7">
        <v>340.97</v>
      </c>
      <c r="O30" s="7">
        <v>370.62</v>
      </c>
      <c r="P30" s="6">
        <v>371.32</v>
      </c>
      <c r="Q30" s="6">
        <v>436.85</v>
      </c>
      <c r="R30" s="6">
        <v>457.75</v>
      </c>
      <c r="S30" s="6">
        <v>610.99</v>
      </c>
      <c r="T30" s="6">
        <v>811.09</v>
      </c>
      <c r="U30" s="6">
        <v>1048.0899999999999</v>
      </c>
      <c r="V30" s="6">
        <v>1409.52</v>
      </c>
      <c r="W30" s="6">
        <v>1837.71</v>
      </c>
      <c r="X30" s="6">
        <v>1869.57</v>
      </c>
      <c r="Y30" s="6">
        <v>1767.89</v>
      </c>
      <c r="Z30" s="6">
        <v>1895.42</v>
      </c>
      <c r="AA30" s="6">
        <v>1462.63</v>
      </c>
      <c r="AB30" s="6">
        <v>1354.86</v>
      </c>
      <c r="AC30" s="6">
        <v>1348.83</v>
      </c>
      <c r="AD30" s="1">
        <v>1225.79</v>
      </c>
    </row>
    <row r="31" spans="1:30">
      <c r="A31" s="2" t="s">
        <v>88</v>
      </c>
      <c r="B31" s="2" t="s">
        <v>56</v>
      </c>
      <c r="C31" s="6">
        <v>121.89</v>
      </c>
      <c r="D31" s="6">
        <v>140</v>
      </c>
      <c r="E31" s="7">
        <v>140.11000000000001</v>
      </c>
      <c r="F31" s="7">
        <v>164.96</v>
      </c>
      <c r="G31" s="7">
        <v>181.47</v>
      </c>
      <c r="H31" s="7">
        <v>226.48</v>
      </c>
      <c r="I31" s="7">
        <v>248.28</v>
      </c>
      <c r="J31" s="7">
        <v>280.25</v>
      </c>
      <c r="K31" s="7">
        <v>318.69</v>
      </c>
      <c r="L31" s="7">
        <v>374.24</v>
      </c>
      <c r="M31" s="7">
        <v>494.13</v>
      </c>
      <c r="N31" s="7">
        <v>580.23</v>
      </c>
      <c r="O31" s="7">
        <v>567.58000000000004</v>
      </c>
      <c r="P31" s="6">
        <v>709.91</v>
      </c>
      <c r="Q31" s="6">
        <v>817.36</v>
      </c>
      <c r="R31" s="6">
        <v>884.76</v>
      </c>
      <c r="S31" s="6">
        <v>1066.5</v>
      </c>
      <c r="T31" s="6">
        <v>1422.31</v>
      </c>
      <c r="U31" s="6">
        <v>1463.37</v>
      </c>
      <c r="V31" s="6">
        <v>1615.01</v>
      </c>
      <c r="W31" s="6">
        <v>1927.6</v>
      </c>
      <c r="X31" s="6">
        <v>1803.88</v>
      </c>
      <c r="Y31" s="6">
        <v>1749.79</v>
      </c>
      <c r="Z31" s="6">
        <v>1984.71</v>
      </c>
      <c r="AA31" s="6">
        <v>2188.1799999999998</v>
      </c>
      <c r="AB31" s="6">
        <v>1767.91</v>
      </c>
      <c r="AC31" s="6">
        <v>1889.72</v>
      </c>
      <c r="AD31" s="1">
        <v>1979.94</v>
      </c>
    </row>
    <row r="32" spans="1:30">
      <c r="A32" s="2" t="s">
        <v>89</v>
      </c>
      <c r="B32" s="2" t="s">
        <v>91</v>
      </c>
      <c r="C32" s="6">
        <v>418.73</v>
      </c>
      <c r="D32" s="6">
        <v>448</v>
      </c>
      <c r="E32" s="7">
        <v>489.88</v>
      </c>
      <c r="F32" s="7">
        <v>562.87</v>
      </c>
      <c r="G32" s="7">
        <v>627.51</v>
      </c>
      <c r="H32" s="7">
        <v>715.9</v>
      </c>
      <c r="I32" s="7">
        <v>802</v>
      </c>
      <c r="J32" s="7">
        <v>894.55</v>
      </c>
      <c r="K32" s="7">
        <v>981</v>
      </c>
      <c r="L32" s="7">
        <v>981.64</v>
      </c>
      <c r="M32" s="7">
        <v>1127.71</v>
      </c>
      <c r="N32" s="7">
        <v>1200.27</v>
      </c>
      <c r="O32" s="7">
        <v>1245.47</v>
      </c>
      <c r="P32" s="6">
        <v>1224.26</v>
      </c>
      <c r="Q32" s="6">
        <v>1479.28</v>
      </c>
      <c r="R32" s="6">
        <v>1663.82</v>
      </c>
      <c r="S32" s="6">
        <v>2045.88</v>
      </c>
      <c r="T32" s="6">
        <v>2470.9</v>
      </c>
      <c r="U32" s="6">
        <v>3171.66</v>
      </c>
      <c r="V32" s="6">
        <v>4315.93</v>
      </c>
      <c r="W32" s="6">
        <v>5190.32</v>
      </c>
      <c r="X32" s="6">
        <v>5081.63</v>
      </c>
      <c r="Y32" s="6">
        <v>4278.49</v>
      </c>
      <c r="Z32" s="6">
        <v>4250.2299999999996</v>
      </c>
      <c r="AA32" s="6">
        <v>4658.57</v>
      </c>
      <c r="AB32" s="6">
        <v>3592.63</v>
      </c>
      <c r="AC32" s="6">
        <v>3877.1</v>
      </c>
      <c r="AD32" s="1">
        <v>4030.88</v>
      </c>
    </row>
    <row r="33" spans="1:30">
      <c r="B33" s="2" t="s">
        <v>90</v>
      </c>
      <c r="C33" s="6">
        <f>SUM(C2:C32)</f>
        <v>37449.681379807611</v>
      </c>
      <c r="D33" s="6">
        <f t="shared" ref="D33:AB33" si="0">SUM(D2:D32)</f>
        <v>42861.277103629771</v>
      </c>
      <c r="E33" s="7">
        <f t="shared" si="0"/>
        <v>48368.277259732378</v>
      </c>
      <c r="F33" s="7">
        <f t="shared" si="0"/>
        <v>50014.858224948774</v>
      </c>
      <c r="G33" s="7">
        <f t="shared" si="0"/>
        <v>52151.170000000035</v>
      </c>
      <c r="H33" s="7">
        <f t="shared" si="0"/>
        <v>51392.430000000008</v>
      </c>
      <c r="I33" s="7">
        <f t="shared" si="0"/>
        <v>55307.549999999996</v>
      </c>
      <c r="J33" s="7">
        <f t="shared" si="0"/>
        <v>58319.29</v>
      </c>
      <c r="K33" s="7">
        <f t="shared" si="0"/>
        <v>66103.989999999991</v>
      </c>
      <c r="L33" s="7">
        <f t="shared" si="0"/>
        <v>72181.260000000024</v>
      </c>
      <c r="M33" s="7">
        <f t="shared" si="0"/>
        <v>86208.110000000015</v>
      </c>
      <c r="N33" s="7">
        <f t="shared" si="0"/>
        <v>96681.989999999976</v>
      </c>
      <c r="O33" s="7">
        <f t="shared" si="0"/>
        <v>106884.79</v>
      </c>
      <c r="P33" s="6">
        <f t="shared" si="0"/>
        <v>123676.48000000001</v>
      </c>
      <c r="Q33" s="6">
        <f t="shared" si="0"/>
        <v>136117.25999999998</v>
      </c>
      <c r="R33" s="6">
        <f t="shared" si="0"/>
        <v>138838.30000000002</v>
      </c>
      <c r="S33" s="6">
        <f t="shared" si="0"/>
        <v>164397.76999999996</v>
      </c>
      <c r="T33" s="6">
        <f t="shared" si="0"/>
        <v>188191.17</v>
      </c>
      <c r="U33" s="6">
        <f t="shared" si="0"/>
        <v>209925.85999999996</v>
      </c>
      <c r="V33" s="6">
        <f t="shared" si="0"/>
        <v>220984.08000000005</v>
      </c>
      <c r="W33" s="6">
        <f t="shared" si="0"/>
        <v>241613.60999999996</v>
      </c>
      <c r="X33" s="6">
        <f t="shared" si="0"/>
        <v>249207.08000000005</v>
      </c>
      <c r="Y33" s="6">
        <f t="shared" si="0"/>
        <v>235918.83</v>
      </c>
      <c r="Z33" s="6">
        <f t="shared" si="0"/>
        <v>241030.98000000004</v>
      </c>
      <c r="AA33" s="6">
        <f t="shared" si="0"/>
        <v>233084.05999999994</v>
      </c>
      <c r="AB33" s="6">
        <f t="shared" si="0"/>
        <v>220770.67999999996</v>
      </c>
      <c r="AC33" s="6">
        <f>SUM(AC2:AC32)</f>
        <v>235012.07</v>
      </c>
      <c r="AD33" s="6">
        <f>SUM(AD2:AD32)</f>
        <v>239470.84000000003</v>
      </c>
    </row>
    <row r="35" spans="1:30">
      <c r="A35" s="2" t="s">
        <v>148</v>
      </c>
      <c r="B35" s="4"/>
    </row>
    <row r="36" spans="1:30">
      <c r="A36" s="2" t="s">
        <v>92</v>
      </c>
    </row>
    <row r="37" spans="1:30" ht="13.75" customHeight="1">
      <c r="A37" s="1" t="s">
        <v>149</v>
      </c>
    </row>
    <row r="39" spans="1:30" ht="15">
      <c r="A39" s="2" t="s">
        <v>150</v>
      </c>
    </row>
    <row r="40" spans="1:30">
      <c r="A40" s="1" t="s">
        <v>152</v>
      </c>
    </row>
    <row r="41" spans="1:30">
      <c r="A41" s="1" t="s">
        <v>119</v>
      </c>
    </row>
    <row r="46" spans="1:30">
      <c r="A46" s="1"/>
    </row>
    <row r="47" spans="1:30">
      <c r="A47" s="1"/>
    </row>
    <row r="48" spans="1:30">
      <c r="A48" s="1"/>
    </row>
    <row r="49" spans="1:1">
      <c r="A49" s="1"/>
    </row>
  </sheetData>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E99F-AE83-6E4C-A110-957276BBC2F0}">
  <dimension ref="A1:L32"/>
  <sheetViews>
    <sheetView zoomScale="110" workbookViewId="0">
      <selection activeCell="L2" sqref="B2:L2"/>
    </sheetView>
  </sheetViews>
  <sheetFormatPr baseColWidth="10" defaultRowHeight="15"/>
  <sheetData>
    <row r="1" spans="1:12">
      <c r="B1">
        <v>1982</v>
      </c>
      <c r="C1">
        <v>1983</v>
      </c>
      <c r="D1">
        <v>1984</v>
      </c>
      <c r="E1">
        <v>1985</v>
      </c>
      <c r="F1">
        <v>1986</v>
      </c>
      <c r="G1">
        <v>1987</v>
      </c>
      <c r="H1">
        <v>1988</v>
      </c>
      <c r="I1">
        <v>1989</v>
      </c>
      <c r="J1">
        <v>1990</v>
      </c>
      <c r="K1">
        <v>1991</v>
      </c>
      <c r="L1">
        <v>1992</v>
      </c>
    </row>
    <row r="2" spans="1:12">
      <c r="A2" s="27" t="s">
        <v>176</v>
      </c>
      <c r="B2" s="30">
        <v>9520.43</v>
      </c>
      <c r="C2" s="30">
        <v>10825</v>
      </c>
      <c r="D2" s="30">
        <v>12301.6</v>
      </c>
      <c r="E2" s="30">
        <v>14594.8</v>
      </c>
      <c r="F2" s="30">
        <v>16606.16</v>
      </c>
      <c r="G2" s="30">
        <v>18624.93</v>
      </c>
      <c r="H2" s="30">
        <f>AVERAGE(G2,I2)</f>
        <v>19827.2</v>
      </c>
      <c r="I2" s="30">
        <v>21029.47</v>
      </c>
      <c r="J2" s="30">
        <v>20971.080000000002</v>
      </c>
      <c r="K2" s="30">
        <v>25260.92</v>
      </c>
      <c r="L2" s="30">
        <v>30821.7</v>
      </c>
    </row>
    <row r="3" spans="1:12">
      <c r="A3" s="28" t="s">
        <v>206</v>
      </c>
      <c r="B3" s="31">
        <v>249.12</v>
      </c>
      <c r="C3" s="31">
        <v>271</v>
      </c>
      <c r="D3" s="31">
        <v>291.5</v>
      </c>
      <c r="E3" s="31">
        <v>318.5</v>
      </c>
      <c r="F3" s="31">
        <v>310.52</v>
      </c>
      <c r="G3" s="31">
        <v>319.58999999999997</v>
      </c>
      <c r="H3" s="31">
        <f t="shared" ref="H3:H32" si="0">AVERAGE(G3,I3)</f>
        <v>332.72500000000002</v>
      </c>
      <c r="I3" s="31">
        <v>345.86</v>
      </c>
      <c r="J3" s="31">
        <v>338.98</v>
      </c>
      <c r="K3" s="31">
        <v>377.62</v>
      </c>
      <c r="L3" s="31">
        <v>402.97</v>
      </c>
    </row>
    <row r="4" spans="1:12">
      <c r="A4" s="28" t="s">
        <v>177</v>
      </c>
      <c r="B4" s="31">
        <v>81.8</v>
      </c>
      <c r="C4" s="31">
        <v>83</v>
      </c>
      <c r="D4" s="31">
        <v>90.5</v>
      </c>
      <c r="E4" s="31">
        <v>105.1</v>
      </c>
      <c r="F4" s="31">
        <v>112.41</v>
      </c>
      <c r="G4" s="31">
        <v>120.19</v>
      </c>
      <c r="H4" s="31">
        <f t="shared" si="0"/>
        <v>124.015</v>
      </c>
      <c r="I4" s="31">
        <v>127.84</v>
      </c>
      <c r="J4" s="31">
        <v>122.14</v>
      </c>
      <c r="K4" s="31">
        <v>137.24</v>
      </c>
      <c r="L4" s="31">
        <v>144.58000000000001</v>
      </c>
    </row>
    <row r="5" spans="1:12">
      <c r="A5" s="28" t="s">
        <v>178</v>
      </c>
      <c r="B5" s="31">
        <v>587.4</v>
      </c>
      <c r="C5" s="31">
        <v>645</v>
      </c>
      <c r="D5" s="31">
        <v>776.8</v>
      </c>
      <c r="E5" s="31">
        <v>942.7</v>
      </c>
      <c r="F5" s="31">
        <v>1106.27</v>
      </c>
      <c r="G5" s="31">
        <v>1229.79</v>
      </c>
      <c r="H5" s="31">
        <f t="shared" si="0"/>
        <v>1315.9949999999999</v>
      </c>
      <c r="I5" s="31">
        <v>1402.2</v>
      </c>
      <c r="J5" s="31">
        <v>1310.1300000000001</v>
      </c>
      <c r="K5" s="31">
        <v>1596.97</v>
      </c>
      <c r="L5" s="31">
        <v>1942.29</v>
      </c>
    </row>
    <row r="6" spans="1:12">
      <c r="A6" s="28" t="s">
        <v>179</v>
      </c>
      <c r="B6" s="31">
        <v>312.41000000000003</v>
      </c>
      <c r="C6" s="31">
        <v>362</v>
      </c>
      <c r="D6" s="31">
        <v>398.3</v>
      </c>
      <c r="E6" s="31">
        <v>458.7</v>
      </c>
      <c r="F6" s="31">
        <v>517.64</v>
      </c>
      <c r="G6" s="31">
        <v>538.37</v>
      </c>
      <c r="H6" s="31">
        <f t="shared" si="0"/>
        <v>586.05999999999995</v>
      </c>
      <c r="I6" s="31">
        <v>633.75</v>
      </c>
      <c r="J6" s="31">
        <v>612.47</v>
      </c>
      <c r="K6" s="31">
        <v>675.23</v>
      </c>
      <c r="L6" s="31">
        <v>815.26</v>
      </c>
    </row>
    <row r="7" spans="1:12">
      <c r="A7" s="28" t="s">
        <v>180</v>
      </c>
      <c r="B7" s="31">
        <v>124.43</v>
      </c>
      <c r="C7" s="31">
        <v>146</v>
      </c>
      <c r="D7" s="31">
        <v>151.4</v>
      </c>
      <c r="E7" s="31">
        <v>185.1</v>
      </c>
      <c r="F7" s="31">
        <v>207.97</v>
      </c>
      <c r="G7" s="31">
        <v>218.84</v>
      </c>
      <c r="H7" s="31">
        <f t="shared" si="0"/>
        <v>234.69499999999999</v>
      </c>
      <c r="I7" s="31">
        <v>250.55</v>
      </c>
      <c r="J7" s="31">
        <v>227.97</v>
      </c>
      <c r="K7" s="31">
        <v>270.60000000000002</v>
      </c>
      <c r="L7" s="31">
        <v>319.61</v>
      </c>
    </row>
    <row r="8" spans="1:12">
      <c r="A8" s="28" t="s">
        <v>181</v>
      </c>
      <c r="B8" s="31">
        <v>812.55</v>
      </c>
      <c r="C8" s="31">
        <v>872</v>
      </c>
      <c r="D8" s="31">
        <v>939.1</v>
      </c>
      <c r="E8" s="31">
        <v>1030</v>
      </c>
      <c r="F8" s="31">
        <v>1150.5</v>
      </c>
      <c r="G8" s="31">
        <v>1204.22</v>
      </c>
      <c r="H8" s="31">
        <f t="shared" si="0"/>
        <v>1221.845</v>
      </c>
      <c r="I8" s="31">
        <v>1239.47</v>
      </c>
      <c r="J8" s="31">
        <v>1091.98</v>
      </c>
      <c r="K8" s="31">
        <v>1312.2</v>
      </c>
      <c r="L8" s="31">
        <v>1644.39</v>
      </c>
    </row>
    <row r="9" spans="1:12">
      <c r="A9" s="28" t="s">
        <v>182</v>
      </c>
      <c r="B9" s="31">
        <v>203.17</v>
      </c>
      <c r="C9" s="31">
        <v>227</v>
      </c>
      <c r="D9" s="31">
        <v>256.7</v>
      </c>
      <c r="E9" s="31">
        <v>295.60000000000002</v>
      </c>
      <c r="F9" s="31">
        <v>339.15</v>
      </c>
      <c r="G9" s="31">
        <v>378.46</v>
      </c>
      <c r="H9" s="31">
        <f t="shared" si="0"/>
        <v>395.92999999999995</v>
      </c>
      <c r="I9" s="31">
        <v>413.4</v>
      </c>
      <c r="J9" s="31">
        <v>374.54</v>
      </c>
      <c r="K9" s="31">
        <v>473.16</v>
      </c>
      <c r="L9" s="31">
        <v>572.04</v>
      </c>
    </row>
    <row r="10" spans="1:12">
      <c r="A10" s="28" t="s">
        <v>183</v>
      </c>
      <c r="B10" s="31">
        <v>321.10000000000002</v>
      </c>
      <c r="C10" s="31">
        <v>351</v>
      </c>
      <c r="D10" s="31">
        <v>364.9</v>
      </c>
      <c r="E10" s="31">
        <v>424.2</v>
      </c>
      <c r="F10" s="31">
        <v>460.35</v>
      </c>
      <c r="G10" s="31">
        <v>483.42</v>
      </c>
      <c r="H10" s="31">
        <f t="shared" si="0"/>
        <v>511.44500000000005</v>
      </c>
      <c r="I10" s="31">
        <v>539.47</v>
      </c>
      <c r="J10" s="31">
        <v>472.74</v>
      </c>
      <c r="K10" s="31">
        <v>553.57000000000005</v>
      </c>
      <c r="L10" s="31">
        <v>645.91999999999996</v>
      </c>
    </row>
    <row r="11" spans="1:12">
      <c r="A11" s="28" t="s">
        <v>184</v>
      </c>
      <c r="B11" s="31">
        <v>212.99</v>
      </c>
      <c r="C11" s="31">
        <v>223</v>
      </c>
      <c r="D11" s="31">
        <v>237.3</v>
      </c>
      <c r="E11" s="31">
        <v>219.3</v>
      </c>
      <c r="F11" s="31">
        <v>227.28</v>
      </c>
      <c r="G11" s="31">
        <v>232.81</v>
      </c>
      <c r="H11" s="31">
        <f t="shared" si="0"/>
        <v>242.32999999999998</v>
      </c>
      <c r="I11" s="31">
        <v>251.85</v>
      </c>
      <c r="J11" s="31">
        <v>230.3</v>
      </c>
      <c r="K11" s="31">
        <v>297.85000000000002</v>
      </c>
      <c r="L11" s="31">
        <v>354.73</v>
      </c>
    </row>
    <row r="12" spans="1:12">
      <c r="A12" s="28" t="s">
        <v>185</v>
      </c>
      <c r="B12" s="31">
        <v>749.44</v>
      </c>
      <c r="C12" s="31">
        <v>863</v>
      </c>
      <c r="D12" s="31">
        <v>982.7</v>
      </c>
      <c r="E12" s="31">
        <v>1116.9000000000001</v>
      </c>
      <c r="F12" s="31">
        <v>1329.4</v>
      </c>
      <c r="G12" s="31">
        <v>1524.47</v>
      </c>
      <c r="H12" s="31">
        <f t="shared" si="0"/>
        <v>1519.7449999999999</v>
      </c>
      <c r="I12" s="31">
        <v>1515.02</v>
      </c>
      <c r="J12" s="31">
        <v>1532.89</v>
      </c>
      <c r="K12" s="31">
        <v>1823.18</v>
      </c>
      <c r="L12" s="31">
        <v>2275.59</v>
      </c>
    </row>
    <row r="13" spans="1:12">
      <c r="A13" s="28" t="s">
        <v>186</v>
      </c>
      <c r="B13" s="31">
        <v>396.91</v>
      </c>
      <c r="C13" s="31">
        <v>492</v>
      </c>
      <c r="D13" s="31">
        <v>624.4</v>
      </c>
      <c r="E13" s="31">
        <v>799.9</v>
      </c>
      <c r="F13" s="31">
        <v>998</v>
      </c>
      <c r="G13" s="31">
        <v>1216</v>
      </c>
      <c r="H13" s="31">
        <f t="shared" si="0"/>
        <v>1252</v>
      </c>
      <c r="I13" s="31">
        <v>1288</v>
      </c>
      <c r="J13" s="31">
        <v>1340.26</v>
      </c>
      <c r="K13" s="31">
        <v>1622</v>
      </c>
      <c r="L13" s="31">
        <v>1965.64</v>
      </c>
    </row>
    <row r="14" spans="1:12">
      <c r="A14" s="28" t="s">
        <v>187</v>
      </c>
      <c r="B14" s="31">
        <v>289.67</v>
      </c>
      <c r="C14" s="31">
        <v>350</v>
      </c>
      <c r="D14" s="31">
        <v>410.9</v>
      </c>
      <c r="E14" s="31">
        <v>553.4</v>
      </c>
      <c r="F14" s="31">
        <v>679.55</v>
      </c>
      <c r="G14" s="31">
        <v>775.52</v>
      </c>
      <c r="H14" s="31">
        <f t="shared" si="0"/>
        <v>796.84999999999991</v>
      </c>
      <c r="I14" s="31">
        <v>818.18</v>
      </c>
      <c r="J14" s="31">
        <v>885.63</v>
      </c>
      <c r="K14" s="31">
        <v>1011.11</v>
      </c>
      <c r="L14" s="31">
        <v>1239.17</v>
      </c>
    </row>
    <row r="15" spans="1:12">
      <c r="A15" s="28" t="s">
        <v>188</v>
      </c>
      <c r="B15" s="31">
        <v>163.71</v>
      </c>
      <c r="C15" s="31">
        <v>207</v>
      </c>
      <c r="D15" s="31">
        <v>234</v>
      </c>
      <c r="E15" s="31">
        <v>290.7</v>
      </c>
      <c r="F15" s="31">
        <v>321.76</v>
      </c>
      <c r="G15" s="31">
        <v>379.5</v>
      </c>
      <c r="H15" s="31">
        <f t="shared" si="0"/>
        <v>439.565</v>
      </c>
      <c r="I15" s="31">
        <v>499.63</v>
      </c>
      <c r="J15" s="31">
        <v>540.04</v>
      </c>
      <c r="K15" s="31">
        <v>646.87</v>
      </c>
      <c r="L15" s="31">
        <v>747.62</v>
      </c>
    </row>
    <row r="16" spans="1:12">
      <c r="A16" s="28" t="s">
        <v>189</v>
      </c>
      <c r="B16" s="31">
        <v>248.2</v>
      </c>
      <c r="C16" s="31">
        <v>281</v>
      </c>
      <c r="D16" s="31">
        <v>304</v>
      </c>
      <c r="E16" s="31">
        <v>354.2</v>
      </c>
      <c r="F16" s="31">
        <v>400.35</v>
      </c>
      <c r="G16" s="31">
        <v>443.71</v>
      </c>
      <c r="H16" s="31">
        <f t="shared" si="0"/>
        <v>474.125</v>
      </c>
      <c r="I16" s="31">
        <v>504.54</v>
      </c>
      <c r="J16" s="31">
        <v>469.13</v>
      </c>
      <c r="K16" s="31">
        <v>566.91</v>
      </c>
      <c r="L16" s="31">
        <v>689.25</v>
      </c>
    </row>
    <row r="17" spans="1:12">
      <c r="A17" s="28" t="s">
        <v>190</v>
      </c>
      <c r="B17" s="31">
        <v>689.36</v>
      </c>
      <c r="C17" s="31">
        <v>812</v>
      </c>
      <c r="D17" s="31">
        <v>923</v>
      </c>
      <c r="E17" s="31">
        <v>1121.8</v>
      </c>
      <c r="F17" s="31">
        <v>1345.87</v>
      </c>
      <c r="G17" s="31">
        <v>1558.77</v>
      </c>
      <c r="H17" s="31">
        <f t="shared" si="0"/>
        <v>1750.175</v>
      </c>
      <c r="I17" s="31">
        <v>1941.58</v>
      </c>
      <c r="J17" s="31">
        <v>1940.3</v>
      </c>
      <c r="K17" s="31">
        <v>2405.42</v>
      </c>
      <c r="L17" s="31">
        <v>3161.81</v>
      </c>
    </row>
    <row r="18" spans="1:12">
      <c r="A18" s="28" t="s">
        <v>191</v>
      </c>
      <c r="B18" s="31">
        <v>484.11</v>
      </c>
      <c r="C18" s="31">
        <v>574</v>
      </c>
      <c r="D18" s="31">
        <v>667.4</v>
      </c>
      <c r="E18" s="31">
        <v>764.8</v>
      </c>
      <c r="F18" s="31">
        <v>905.19</v>
      </c>
      <c r="G18" s="31">
        <v>1001.26</v>
      </c>
      <c r="H18" s="31">
        <f t="shared" si="0"/>
        <v>1077.28</v>
      </c>
      <c r="I18" s="31">
        <v>1153.3</v>
      </c>
      <c r="J18" s="31">
        <v>1178.9100000000001</v>
      </c>
      <c r="K18" s="31">
        <v>1401.82</v>
      </c>
      <c r="L18" s="31">
        <v>1879.75</v>
      </c>
    </row>
    <row r="19" spans="1:12">
      <c r="A19" s="28" t="s">
        <v>192</v>
      </c>
      <c r="B19" s="31">
        <v>490.24</v>
      </c>
      <c r="C19" s="31">
        <v>551</v>
      </c>
      <c r="D19" s="31">
        <v>620.70000000000005</v>
      </c>
      <c r="E19" s="31">
        <v>736</v>
      </c>
      <c r="F19" s="31">
        <v>836.94</v>
      </c>
      <c r="G19" s="31">
        <v>934.79</v>
      </c>
      <c r="H19" s="31">
        <f t="shared" si="0"/>
        <v>963.26</v>
      </c>
      <c r="I19" s="31">
        <v>991.73</v>
      </c>
      <c r="J19" s="31">
        <v>987</v>
      </c>
      <c r="K19" s="31">
        <v>1122.8</v>
      </c>
      <c r="L19" s="31">
        <v>1263.1600000000001</v>
      </c>
    </row>
    <row r="20" spans="1:12">
      <c r="A20" s="28" t="s">
        <v>193</v>
      </c>
      <c r="B20" s="31">
        <v>578.67999999999995</v>
      </c>
      <c r="C20" s="31">
        <v>627</v>
      </c>
      <c r="D20" s="31">
        <v>676.7</v>
      </c>
      <c r="E20" s="31">
        <v>761.6</v>
      </c>
      <c r="F20" s="31">
        <v>866.45</v>
      </c>
      <c r="G20" s="31">
        <v>967.05</v>
      </c>
      <c r="H20" s="31">
        <f t="shared" si="0"/>
        <v>976.65</v>
      </c>
      <c r="I20" s="31">
        <v>986.25</v>
      </c>
      <c r="J20" s="31">
        <v>1001.77</v>
      </c>
      <c r="K20" s="31">
        <v>1199.4000000000001</v>
      </c>
      <c r="L20" s="31">
        <v>1503.27</v>
      </c>
    </row>
    <row r="21" spans="1:12">
      <c r="A21" s="28" t="s">
        <v>194</v>
      </c>
      <c r="B21" s="31">
        <v>616.92999999999995</v>
      </c>
      <c r="C21" s="31">
        <v>697</v>
      </c>
      <c r="D21" s="31">
        <v>860.6</v>
      </c>
      <c r="E21" s="31">
        <v>1150</v>
      </c>
      <c r="F21" s="31">
        <v>1280.01</v>
      </c>
      <c r="G21" s="31">
        <v>1512.4</v>
      </c>
      <c r="H21" s="31">
        <f t="shared" si="0"/>
        <v>1739.2</v>
      </c>
      <c r="I21" s="31">
        <v>1966</v>
      </c>
      <c r="J21" s="31">
        <v>2070.91</v>
      </c>
      <c r="K21" s="31">
        <v>2703.03</v>
      </c>
      <c r="L21" s="31">
        <v>3223.27</v>
      </c>
    </row>
    <row r="22" spans="1:12">
      <c r="A22" s="28" t="s">
        <v>195</v>
      </c>
      <c r="B22" s="31">
        <v>274.49</v>
      </c>
      <c r="C22" s="31">
        <v>308</v>
      </c>
      <c r="D22" s="31">
        <v>337.9</v>
      </c>
      <c r="E22" s="31">
        <v>416.3</v>
      </c>
      <c r="F22" s="31">
        <v>457.67</v>
      </c>
      <c r="G22" s="31">
        <v>555.20000000000005</v>
      </c>
      <c r="H22" s="31">
        <f t="shared" si="0"/>
        <v>597.13499999999999</v>
      </c>
      <c r="I22" s="31">
        <v>639.07000000000005</v>
      </c>
      <c r="J22" s="31">
        <v>765.28</v>
      </c>
      <c r="K22" s="31">
        <v>961.52</v>
      </c>
      <c r="L22" s="31">
        <v>1167.0999999999999</v>
      </c>
    </row>
    <row r="23" spans="1:12">
      <c r="A23" s="28" t="s">
        <v>196</v>
      </c>
      <c r="B23" s="31">
        <v>0</v>
      </c>
      <c r="C23" s="31">
        <v>0</v>
      </c>
      <c r="D23" s="31">
        <v>0</v>
      </c>
      <c r="E23" s="31">
        <v>0</v>
      </c>
      <c r="F23" s="31">
        <v>0</v>
      </c>
      <c r="G23" s="31">
        <v>0</v>
      </c>
      <c r="H23" s="31">
        <v>0</v>
      </c>
      <c r="I23" s="31">
        <v>44.25</v>
      </c>
      <c r="J23" s="31">
        <v>42.8</v>
      </c>
      <c r="K23" s="31">
        <v>62.75</v>
      </c>
      <c r="L23" s="31">
        <v>89.99</v>
      </c>
    </row>
    <row r="24" spans="1:12">
      <c r="A24" s="28" t="s">
        <v>197</v>
      </c>
      <c r="B24" s="31">
        <v>640.9</v>
      </c>
      <c r="C24" s="31">
        <v>733</v>
      </c>
      <c r="D24" s="31">
        <v>849.5</v>
      </c>
      <c r="E24" s="31">
        <v>1019.2</v>
      </c>
      <c r="F24" s="31">
        <v>1089.22</v>
      </c>
      <c r="G24" s="31">
        <v>1242.17</v>
      </c>
      <c r="H24" s="31">
        <f t="shared" si="0"/>
        <v>1319.635</v>
      </c>
      <c r="I24" s="31">
        <v>1397.1</v>
      </c>
      <c r="J24" s="31">
        <v>1351.9</v>
      </c>
      <c r="K24" s="31">
        <v>1669</v>
      </c>
      <c r="L24" s="31">
        <v>2003.26</v>
      </c>
    </row>
    <row r="25" spans="1:12">
      <c r="A25" s="28" t="s">
        <v>198</v>
      </c>
      <c r="B25" s="31">
        <v>161.07</v>
      </c>
      <c r="C25" s="31">
        <v>182</v>
      </c>
      <c r="D25" s="31">
        <v>206.9</v>
      </c>
      <c r="E25" s="31">
        <v>231.3</v>
      </c>
      <c r="F25" s="31">
        <v>247.31</v>
      </c>
      <c r="G25" s="31">
        <v>258.10000000000002</v>
      </c>
      <c r="H25" s="31">
        <f t="shared" si="0"/>
        <v>276.80500000000001</v>
      </c>
      <c r="I25" s="31">
        <v>295.51</v>
      </c>
      <c r="J25" s="31">
        <v>278.29000000000002</v>
      </c>
      <c r="K25" s="31">
        <v>308.13</v>
      </c>
      <c r="L25" s="31">
        <v>370.44</v>
      </c>
    </row>
    <row r="26" spans="1:12">
      <c r="A26" s="28" t="s">
        <v>199</v>
      </c>
      <c r="B26" s="31">
        <v>194.15</v>
      </c>
      <c r="C26" s="31">
        <v>227</v>
      </c>
      <c r="D26" s="31">
        <v>264.39999999999998</v>
      </c>
      <c r="E26" s="31">
        <v>307.7</v>
      </c>
      <c r="F26" s="31">
        <v>340.65</v>
      </c>
      <c r="G26" s="31">
        <v>393.31</v>
      </c>
      <c r="H26" s="31">
        <f t="shared" si="0"/>
        <v>422.86500000000001</v>
      </c>
      <c r="I26" s="31">
        <v>452.42</v>
      </c>
      <c r="J26" s="31">
        <v>470.73</v>
      </c>
      <c r="K26" s="31">
        <v>565.19000000000005</v>
      </c>
      <c r="L26" s="31">
        <v>663.87</v>
      </c>
    </row>
    <row r="27" spans="1:12">
      <c r="A27" s="28" t="s">
        <v>200</v>
      </c>
      <c r="B27" s="31">
        <v>5.75</v>
      </c>
      <c r="C27" s="31">
        <v>6</v>
      </c>
      <c r="D27" s="31">
        <v>5.7</v>
      </c>
      <c r="E27" s="31">
        <v>4.7</v>
      </c>
      <c r="F27" s="31">
        <v>2.98</v>
      </c>
      <c r="G27" s="31">
        <v>4.45</v>
      </c>
      <c r="H27" s="31">
        <f t="shared" si="0"/>
        <v>8.2149999999999999</v>
      </c>
      <c r="I27" s="31">
        <v>11.98</v>
      </c>
      <c r="J27" s="31">
        <v>13.23</v>
      </c>
      <c r="K27" s="31">
        <v>13.66</v>
      </c>
      <c r="L27" s="31">
        <v>14.09</v>
      </c>
    </row>
    <row r="28" spans="1:12">
      <c r="A28" s="28" t="s">
        <v>201</v>
      </c>
      <c r="B28" s="31">
        <v>257.93</v>
      </c>
      <c r="C28" s="31">
        <v>279</v>
      </c>
      <c r="D28" s="31">
        <v>310.3</v>
      </c>
      <c r="E28" s="31">
        <v>383.8</v>
      </c>
      <c r="F28" s="31">
        <v>444.31</v>
      </c>
      <c r="G28" s="31">
        <v>469.06</v>
      </c>
      <c r="H28" s="31">
        <f t="shared" si="0"/>
        <v>503.45000000000005</v>
      </c>
      <c r="I28" s="31">
        <v>537.84</v>
      </c>
      <c r="J28" s="31">
        <v>530.25</v>
      </c>
      <c r="K28" s="31">
        <v>591.66</v>
      </c>
      <c r="L28" s="31">
        <v>673.78</v>
      </c>
    </row>
    <row r="29" spans="1:12">
      <c r="A29" s="28" t="s">
        <v>202</v>
      </c>
      <c r="B29" s="31">
        <v>204.86</v>
      </c>
      <c r="C29" s="31">
        <v>231</v>
      </c>
      <c r="D29" s="31">
        <v>255.4</v>
      </c>
      <c r="E29" s="31">
        <v>292.8</v>
      </c>
      <c r="F29" s="31">
        <v>311.81</v>
      </c>
      <c r="G29" s="31">
        <v>323.36</v>
      </c>
      <c r="H29" s="31">
        <f t="shared" si="0"/>
        <v>347.59500000000003</v>
      </c>
      <c r="I29" s="31">
        <v>371.83</v>
      </c>
      <c r="J29" s="31">
        <v>358.38</v>
      </c>
      <c r="K29" s="31">
        <v>409.14</v>
      </c>
      <c r="L29" s="31">
        <v>489.59</v>
      </c>
    </row>
    <row r="30" spans="1:12">
      <c r="A30" s="28" t="s">
        <v>203</v>
      </c>
      <c r="B30" s="31">
        <v>28.16</v>
      </c>
      <c r="C30" s="31">
        <v>37</v>
      </c>
      <c r="D30" s="31">
        <v>42.4</v>
      </c>
      <c r="E30" s="31">
        <v>48.4</v>
      </c>
      <c r="F30" s="31">
        <v>49</v>
      </c>
      <c r="G30" s="31">
        <v>49.2</v>
      </c>
      <c r="H30" s="31">
        <f t="shared" si="0"/>
        <v>51.594999999999999</v>
      </c>
      <c r="I30" s="31">
        <v>53.99</v>
      </c>
      <c r="J30" s="31">
        <v>51.42</v>
      </c>
      <c r="K30" s="31">
        <v>57.77</v>
      </c>
      <c r="L30" s="31">
        <v>70.5</v>
      </c>
    </row>
    <row r="31" spans="1:12">
      <c r="A31" s="28" t="s">
        <v>204</v>
      </c>
      <c r="B31" s="31">
        <v>30.47</v>
      </c>
      <c r="C31" s="31">
        <v>41</v>
      </c>
      <c r="D31" s="31">
        <v>48.9</v>
      </c>
      <c r="E31" s="31">
        <v>61.6</v>
      </c>
      <c r="F31" s="31">
        <v>67.09</v>
      </c>
      <c r="G31" s="31">
        <v>72.8</v>
      </c>
      <c r="H31" s="31">
        <f t="shared" si="0"/>
        <v>83.31</v>
      </c>
      <c r="I31" s="31">
        <v>93.82</v>
      </c>
      <c r="J31" s="31">
        <v>95.74</v>
      </c>
      <c r="K31" s="31">
        <v>97.29</v>
      </c>
      <c r="L31" s="31">
        <v>113.54</v>
      </c>
    </row>
    <row r="32" spans="1:12">
      <c r="A32" s="29" t="s">
        <v>205</v>
      </c>
      <c r="B32" s="32">
        <v>110.43</v>
      </c>
      <c r="C32" s="32">
        <v>147</v>
      </c>
      <c r="D32" s="32">
        <v>169.3</v>
      </c>
      <c r="E32" s="32">
        <v>200.5</v>
      </c>
      <c r="F32" s="32">
        <v>200.51</v>
      </c>
      <c r="G32" s="32">
        <v>218.12</v>
      </c>
      <c r="H32" s="32">
        <f t="shared" si="0"/>
        <v>240.58</v>
      </c>
      <c r="I32" s="32">
        <v>263.04000000000002</v>
      </c>
      <c r="J32" s="32">
        <v>284.97000000000003</v>
      </c>
      <c r="K32" s="32">
        <v>327.83</v>
      </c>
      <c r="L32" s="32">
        <v>375.22</v>
      </c>
    </row>
  </sheetData>
  <pageMargins left="0.7" right="0.7" top="0.75" bottom="0.75" header="0.3" footer="0.3"/>
  <ignoredErrors>
    <ignoredError sqref="H2:H22 H24:H32"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4"/>
  <sheetViews>
    <sheetView zoomScale="125" zoomScaleNormal="55" workbookViewId="0">
      <selection activeCell="A64" sqref="A64"/>
    </sheetView>
  </sheetViews>
  <sheetFormatPr baseColWidth="10" defaultColWidth="8.83203125" defaultRowHeight="14"/>
  <cols>
    <col min="1" max="1" width="15.1640625" style="2" customWidth="1"/>
    <col min="2" max="2" width="7.33203125" style="2" customWidth="1"/>
    <col min="3" max="3" width="8.83203125" style="6"/>
    <col min="4" max="4" width="10.33203125" style="6" customWidth="1"/>
    <col min="5" max="13" width="8.83203125" style="6"/>
    <col min="14" max="14" width="11" style="6" customWidth="1"/>
    <col min="15" max="27" width="8.83203125" style="6"/>
    <col min="28" max="28" width="10.83203125" style="6" customWidth="1"/>
    <col min="29" max="29" width="8.83203125" style="6"/>
    <col min="30" max="30" width="13.6640625" style="1" customWidth="1"/>
    <col min="31" max="16384" width="8.83203125" style="1"/>
  </cols>
  <sheetData>
    <row r="1" spans="1:30">
      <c r="A1" s="2" t="s">
        <v>146</v>
      </c>
      <c r="B1" s="2" t="s">
        <v>57</v>
      </c>
      <c r="C1" s="6" t="s">
        <v>0</v>
      </c>
      <c r="D1" s="6" t="s">
        <v>1</v>
      </c>
      <c r="E1" s="6" t="s">
        <v>2</v>
      </c>
      <c r="F1" s="6" t="s">
        <v>3</v>
      </c>
      <c r="G1" s="6"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22</v>
      </c>
      <c r="Z1" s="6" t="s">
        <v>23</v>
      </c>
      <c r="AA1" s="6" t="s">
        <v>24</v>
      </c>
      <c r="AB1" s="6" t="s">
        <v>25</v>
      </c>
      <c r="AC1" s="6" t="s">
        <v>26</v>
      </c>
      <c r="AD1" s="6" t="s">
        <v>171</v>
      </c>
    </row>
    <row r="2" spans="1:30">
      <c r="A2" s="2" t="s">
        <v>59</v>
      </c>
      <c r="B2" s="2" t="s">
        <v>27</v>
      </c>
      <c r="C2" s="6">
        <v>421.23</v>
      </c>
      <c r="D2" s="6">
        <v>400</v>
      </c>
      <c r="E2" s="7">
        <v>328.7106</v>
      </c>
      <c r="F2" s="9">
        <f>'clinker-cement ratio'!F2*cement!F2</f>
        <v>348.33719806135048</v>
      </c>
      <c r="G2" s="6">
        <v>332</v>
      </c>
      <c r="H2" s="9">
        <f>'clinker-cement ratio'!H2*cement!H2</f>
        <v>392.20274818360514</v>
      </c>
      <c r="I2" s="9">
        <f>'clinker-cement ratio'!I2*cement!I2</f>
        <v>412.76383589965258</v>
      </c>
      <c r="J2" s="9">
        <f>'clinker-cement ratio'!J2*cement!J2</f>
        <v>425.10048852928105</v>
      </c>
      <c r="K2" s="9">
        <f>'clinker-cement ratio'!K2*cement!K2</f>
        <v>415.84799905705967</v>
      </c>
      <c r="L2" s="6">
        <v>490.04</v>
      </c>
      <c r="M2" s="9">
        <f>'clinker-cement ratio'!M2*cement!M2</f>
        <v>626.23026964180235</v>
      </c>
      <c r="N2" s="7">
        <v>849.16849999999999</v>
      </c>
      <c r="O2" s="6">
        <v>767</v>
      </c>
      <c r="P2" s="6">
        <v>880</v>
      </c>
      <c r="Q2" s="6">
        <v>864</v>
      </c>
      <c r="R2" s="6">
        <v>707.19</v>
      </c>
      <c r="S2" s="6">
        <v>808.98</v>
      </c>
      <c r="T2" s="6">
        <v>729.87</v>
      </c>
      <c r="U2" s="6">
        <v>784.2</v>
      </c>
      <c r="V2" s="6">
        <v>646.20000000000005</v>
      </c>
      <c r="W2" s="6">
        <v>633.66999999999996</v>
      </c>
      <c r="X2" s="6">
        <v>521.4</v>
      </c>
      <c r="Y2" s="6">
        <v>401.79649910000001</v>
      </c>
      <c r="Z2" s="6">
        <v>386.64858300000003</v>
      </c>
      <c r="AA2" s="6">
        <v>282.09219610000002</v>
      </c>
      <c r="AB2" s="6">
        <v>272.41000000000003</v>
      </c>
      <c r="AC2" s="6">
        <v>255.92609999999999</v>
      </c>
      <c r="AD2" s="21">
        <v>250.5215</v>
      </c>
    </row>
    <row r="3" spans="1:30">
      <c r="A3" s="2" t="s">
        <v>60</v>
      </c>
      <c r="B3" s="2" t="s">
        <v>28</v>
      </c>
      <c r="C3" s="6">
        <v>67.84</v>
      </c>
      <c r="D3" s="6">
        <v>82</v>
      </c>
      <c r="E3" s="9">
        <f>'clinker-cement ratio'!E3*cement!E3</f>
        <v>90.626897521152657</v>
      </c>
      <c r="F3" s="9">
        <f>'clinker-cement ratio'!F3*cement!F3</f>
        <v>93.906487173248991</v>
      </c>
      <c r="G3" s="6">
        <v>92</v>
      </c>
      <c r="H3" s="9">
        <f>'clinker-cement ratio'!H3*cement!H3</f>
        <v>79.617061928631827</v>
      </c>
      <c r="I3" s="9">
        <f>'clinker-cement ratio'!I3*cement!I3</f>
        <v>111.95986183996781</v>
      </c>
      <c r="J3" s="9">
        <f>'clinker-cement ratio'!J3*cement!J3</f>
        <v>116.5150019404748</v>
      </c>
      <c r="K3" s="9">
        <f>'clinker-cement ratio'!K3*cement!K3</f>
        <v>147.48299356932733</v>
      </c>
      <c r="L3" s="6">
        <v>162.41</v>
      </c>
      <c r="M3" s="9">
        <f>'clinker-cement ratio'!M3*cement!M3</f>
        <v>201.73619752745381</v>
      </c>
      <c r="N3" s="9">
        <f>'clinker-cement ratio'!N3*cement!N3</f>
        <v>233.60693826765578</v>
      </c>
      <c r="O3" s="6">
        <v>241</v>
      </c>
      <c r="P3" s="6">
        <v>242</v>
      </c>
      <c r="Q3" s="6">
        <v>305</v>
      </c>
      <c r="R3" s="6">
        <v>196.22</v>
      </c>
      <c r="S3" s="6">
        <v>187.77</v>
      </c>
      <c r="T3" s="6">
        <v>189.73</v>
      </c>
      <c r="U3" s="6">
        <v>168.8</v>
      </c>
      <c r="V3" s="6">
        <v>169.4</v>
      </c>
      <c r="W3" s="6">
        <v>163.16999999999999</v>
      </c>
      <c r="X3" s="6">
        <v>152.1</v>
      </c>
      <c r="Y3" s="6">
        <v>97.638599999999997</v>
      </c>
      <c r="Z3" s="6">
        <v>112.1917</v>
      </c>
      <c r="AA3" s="6">
        <v>54.768299999999996</v>
      </c>
      <c r="AB3" s="6">
        <v>68.97</v>
      </c>
      <c r="AC3" s="6">
        <v>73.603999999999999</v>
      </c>
      <c r="AD3" s="21">
        <v>76.139300000000006</v>
      </c>
    </row>
    <row r="4" spans="1:30">
      <c r="A4" s="2" t="s">
        <v>61</v>
      </c>
      <c r="B4" s="2" t="s">
        <v>29</v>
      </c>
      <c r="C4" s="6">
        <v>1128.94</v>
      </c>
      <c r="D4" s="6">
        <v>1359.33</v>
      </c>
      <c r="E4" s="9">
        <f>'clinker-cement ratio'!E4*cement!E4</f>
        <v>1572.9531387885243</v>
      </c>
      <c r="F4" s="9">
        <f>'clinker-cement ratio'!F4*cement!F4</f>
        <v>1699.0347508326938</v>
      </c>
      <c r="G4" s="6">
        <v>1849</v>
      </c>
      <c r="H4" s="9">
        <f>'clinker-cement ratio'!H4*cement!H4</f>
        <v>2068.0634915399305</v>
      </c>
      <c r="I4" s="9">
        <f>'clinker-cement ratio'!I4*cement!I4</f>
        <v>2199.3565267360482</v>
      </c>
      <c r="J4" s="9">
        <f>'clinker-cement ratio'!J4*cement!J4</f>
        <v>2497.7386639435149</v>
      </c>
      <c r="K4" s="9">
        <f>'clinker-cement ratio'!K4*cement!K4</f>
        <v>2595.3372147251162</v>
      </c>
      <c r="L4" s="6">
        <v>3303.36</v>
      </c>
      <c r="M4" s="9">
        <f>'clinker-cement ratio'!M4*cement!M4</f>
        <v>3809.2969175322551</v>
      </c>
      <c r="N4" s="9">
        <f>'clinker-cement ratio'!N4*cement!N4</f>
        <v>4242.1980046735471</v>
      </c>
      <c r="O4" s="6">
        <v>4196</v>
      </c>
      <c r="P4" s="6">
        <v>4626</v>
      </c>
      <c r="Q4" s="6">
        <v>5478</v>
      </c>
      <c r="R4" s="6">
        <v>4481.9799999999996</v>
      </c>
      <c r="S4" s="6">
        <v>4588.8900000000003</v>
      </c>
      <c r="T4" s="6">
        <v>4735.5200000000004</v>
      </c>
      <c r="U4" s="6">
        <v>5979.6</v>
      </c>
      <c r="V4" s="6">
        <v>6007.35</v>
      </c>
      <c r="W4" s="6">
        <v>5930.4</v>
      </c>
      <c r="X4" s="6">
        <v>5875.4</v>
      </c>
      <c r="Y4" s="6">
        <v>4986.2666093999997</v>
      </c>
      <c r="Z4" s="6">
        <v>5319.9875468999999</v>
      </c>
      <c r="AA4" s="6">
        <v>5233.5553259999997</v>
      </c>
      <c r="AB4" s="6">
        <v>6743.6</v>
      </c>
      <c r="AC4" s="6">
        <v>6636.1498849999998</v>
      </c>
      <c r="AD4" s="21">
        <v>8053.2139999999999</v>
      </c>
    </row>
    <row r="5" spans="1:30">
      <c r="A5" s="2" t="s">
        <v>62</v>
      </c>
      <c r="B5" s="2" t="s">
        <v>30</v>
      </c>
      <c r="C5" s="6">
        <v>473.18</v>
      </c>
      <c r="D5" s="6">
        <v>467.38</v>
      </c>
      <c r="E5" s="7">
        <v>687.08519999999999</v>
      </c>
      <c r="F5" s="9">
        <f>'clinker-cement ratio'!F5*cement!F5</f>
        <v>771.60601172288636</v>
      </c>
      <c r="G5" s="6">
        <v>842</v>
      </c>
      <c r="H5" s="9">
        <f>'clinker-cement ratio'!H5*cement!H5</f>
        <v>817.67891929727296</v>
      </c>
      <c r="I5" s="9">
        <f>'clinker-cement ratio'!I5*cement!I5</f>
        <v>836.43052231409774</v>
      </c>
      <c r="J5" s="9">
        <f>'clinker-cement ratio'!J5*cement!J5</f>
        <v>699.68274276439297</v>
      </c>
      <c r="K5" s="9">
        <f>'clinker-cement ratio'!K5*cement!K5</f>
        <v>922.05248707394765</v>
      </c>
      <c r="L5" s="6">
        <v>973.47</v>
      </c>
      <c r="M5" s="9">
        <f>'clinker-cement ratio'!M5*cement!M5</f>
        <v>1152.3842642483417</v>
      </c>
      <c r="N5" s="7">
        <v>1438.8040000000001</v>
      </c>
      <c r="O5" s="6">
        <v>1520</v>
      </c>
      <c r="P5" s="6">
        <v>1743</v>
      </c>
      <c r="Q5" s="6">
        <v>1854</v>
      </c>
      <c r="R5" s="6">
        <v>1531.73</v>
      </c>
      <c r="S5" s="6">
        <v>1674.4</v>
      </c>
      <c r="T5" s="6">
        <v>2219.13</v>
      </c>
      <c r="U5" s="6">
        <v>3038.04</v>
      </c>
      <c r="V5" s="6">
        <v>3049.54</v>
      </c>
      <c r="W5" s="6">
        <v>2805.5</v>
      </c>
      <c r="X5" s="6">
        <v>2715.7</v>
      </c>
      <c r="Y5" s="6">
        <v>2247.7131325</v>
      </c>
      <c r="Z5" s="6">
        <v>2629.4602382000003</v>
      </c>
      <c r="AA5" s="6">
        <v>2593.9821907</v>
      </c>
      <c r="AB5" s="6">
        <v>3200.15</v>
      </c>
      <c r="AC5" s="6">
        <v>3652.9717019999994</v>
      </c>
      <c r="AD5" s="21">
        <v>4164.4074999999993</v>
      </c>
    </row>
    <row r="6" spans="1:30">
      <c r="A6" s="2" t="s">
        <v>63</v>
      </c>
      <c r="B6" s="2" t="s">
        <v>31</v>
      </c>
      <c r="C6" s="6">
        <v>154.51</v>
      </c>
      <c r="D6" s="6">
        <v>217.76</v>
      </c>
      <c r="E6" s="9">
        <f>'clinker-cement ratio'!E6*cement!E6</f>
        <v>224.62156721366344</v>
      </c>
      <c r="F6" s="9">
        <f>'clinker-cement ratio'!F6*cement!F6</f>
        <v>257.14400731443067</v>
      </c>
      <c r="G6" s="6">
        <v>274</v>
      </c>
      <c r="H6" s="9">
        <f>'clinker-cement ratio'!H6*cement!H6</f>
        <v>305.58658241385928</v>
      </c>
      <c r="I6" s="9">
        <f>'clinker-cement ratio'!I6*cement!I6</f>
        <v>345.07806125456568</v>
      </c>
      <c r="J6" s="9">
        <f>'clinker-cement ratio'!J6*cement!J6</f>
        <v>395.49231440505258</v>
      </c>
      <c r="K6" s="9">
        <f>'clinker-cement ratio'!K6*cement!K6</f>
        <v>438.24179316919356</v>
      </c>
      <c r="L6" s="6">
        <v>474.67</v>
      </c>
      <c r="M6" s="9">
        <f>'clinker-cement ratio'!M6*cement!M6</f>
        <v>639.14077056178655</v>
      </c>
      <c r="N6" s="7">
        <v>874.11</v>
      </c>
      <c r="O6" s="6">
        <v>1164</v>
      </c>
      <c r="P6" s="6">
        <v>1407</v>
      </c>
      <c r="Q6" s="6">
        <v>1789</v>
      </c>
      <c r="R6" s="6">
        <v>1976.3</v>
      </c>
      <c r="S6" s="6">
        <v>2502.19</v>
      </c>
      <c r="T6" s="6">
        <v>3107.01</v>
      </c>
      <c r="U6" s="6">
        <v>3816.66</v>
      </c>
      <c r="V6" s="6">
        <v>3440.3</v>
      </c>
      <c r="W6" s="6">
        <v>3257.41</v>
      </c>
      <c r="X6" s="6">
        <v>3234.27</v>
      </c>
      <c r="Y6" s="6">
        <v>2574.8994947000001</v>
      </c>
      <c r="Z6" s="6">
        <v>2866.2666552000001</v>
      </c>
      <c r="AA6" s="6">
        <v>2694.2051686999998</v>
      </c>
      <c r="AB6" s="6">
        <v>2860.19</v>
      </c>
      <c r="AC6" s="6">
        <v>3539.9915339999998</v>
      </c>
      <c r="AD6" s="21">
        <v>3673.0542999999998</v>
      </c>
    </row>
    <row r="7" spans="1:30">
      <c r="A7" s="2" t="s">
        <v>64</v>
      </c>
      <c r="B7" s="2" t="s">
        <v>32</v>
      </c>
      <c r="C7" s="6">
        <v>1133.58</v>
      </c>
      <c r="D7" s="6">
        <v>1095.73</v>
      </c>
      <c r="E7" s="7">
        <v>1094.7764999999999</v>
      </c>
      <c r="F7" s="9">
        <f>'clinker-cement ratio'!F7*cement!F7</f>
        <v>1004.3611732526442</v>
      </c>
      <c r="G7" s="6">
        <v>1060</v>
      </c>
      <c r="H7" s="9">
        <f>'clinker-cement ratio'!H7*cement!H7</f>
        <v>973.95009848555378</v>
      </c>
      <c r="I7" s="9">
        <f>'clinker-cement ratio'!I7*cement!I7</f>
        <v>1001.6631738000935</v>
      </c>
      <c r="J7" s="9">
        <f>'clinker-cement ratio'!J7*cement!J7</f>
        <v>1144.3907803154705</v>
      </c>
      <c r="K7" s="9">
        <f>'clinker-cement ratio'!K7*cement!K7</f>
        <v>1230.1994533109339</v>
      </c>
      <c r="L7" s="6">
        <v>1268.72</v>
      </c>
      <c r="M7" s="9">
        <f>'clinker-cement ratio'!M7*cement!M7</f>
        <v>1417.882315187923</v>
      </c>
      <c r="N7" s="7">
        <v>1425.19</v>
      </c>
      <c r="O7" s="6">
        <v>1702</v>
      </c>
      <c r="P7" s="6">
        <v>1931</v>
      </c>
      <c r="Q7" s="6">
        <v>2353</v>
      </c>
      <c r="R7" s="6">
        <v>2439.04</v>
      </c>
      <c r="S7" s="6">
        <v>3257.56</v>
      </c>
      <c r="T7" s="6">
        <v>3226.12</v>
      </c>
      <c r="U7" s="6">
        <v>3570.57</v>
      </c>
      <c r="V7" s="6">
        <v>3405.57</v>
      </c>
      <c r="W7" s="6">
        <v>3377.42</v>
      </c>
      <c r="X7" s="6">
        <v>3253.52</v>
      </c>
      <c r="Y7" s="6">
        <v>2415.7872531000003</v>
      </c>
      <c r="Z7" s="6">
        <v>2757.7891602999998</v>
      </c>
      <c r="AA7" s="6">
        <v>2650.3420209999999</v>
      </c>
      <c r="AB7" s="6">
        <v>2979.79</v>
      </c>
      <c r="AC7" s="6">
        <v>4142.2926689999995</v>
      </c>
      <c r="AD7" s="21">
        <v>4224.2807000000003</v>
      </c>
    </row>
    <row r="8" spans="1:30">
      <c r="A8" s="2" t="s">
        <v>65</v>
      </c>
      <c r="B8" s="2" t="s">
        <v>33</v>
      </c>
      <c r="C8" s="6">
        <v>440.59</v>
      </c>
      <c r="D8" s="6">
        <v>441.82</v>
      </c>
      <c r="E8" s="9">
        <f>'clinker-cement ratio'!E8*cement!E8</f>
        <v>466.78656685032377</v>
      </c>
      <c r="F8" s="9">
        <f>'clinker-cement ratio'!F8*cement!F8</f>
        <v>418.63969901996433</v>
      </c>
      <c r="G8" s="6">
        <v>430</v>
      </c>
      <c r="H8" s="9">
        <f>'clinker-cement ratio'!H8*cement!H8</f>
        <v>426.76261528054732</v>
      </c>
      <c r="I8" s="9">
        <f>'clinker-cement ratio'!I8*cement!I8</f>
        <v>447.99198207763476</v>
      </c>
      <c r="J8" s="9">
        <f>'clinker-cement ratio'!J8*cement!J8</f>
        <v>515.85389970021686</v>
      </c>
      <c r="K8" s="9">
        <f>'clinker-cement ratio'!K8*cement!K8</f>
        <v>616.72568128906744</v>
      </c>
      <c r="L8" s="6">
        <v>599.21</v>
      </c>
      <c r="M8" s="9">
        <f>'clinker-cement ratio'!M8*cement!M8</f>
        <v>881.41555677288761</v>
      </c>
      <c r="N8" s="9">
        <f>'clinker-cement ratio'!N8*cement!N8</f>
        <v>1041.7925012079961</v>
      </c>
      <c r="O8" s="6">
        <v>1549</v>
      </c>
      <c r="P8" s="6">
        <v>1585</v>
      </c>
      <c r="Q8" s="6">
        <v>1800</v>
      </c>
      <c r="R8" s="6">
        <v>2271.42</v>
      </c>
      <c r="S8" s="6">
        <v>2964.52</v>
      </c>
      <c r="T8" s="6">
        <v>2639.58</v>
      </c>
      <c r="U8" s="6">
        <v>3692.6</v>
      </c>
      <c r="V8" s="6">
        <v>2787.49</v>
      </c>
      <c r="W8" s="6">
        <v>3076.19</v>
      </c>
      <c r="X8" s="6">
        <v>2238.81</v>
      </c>
      <c r="Y8" s="6">
        <v>2506.9962236000001</v>
      </c>
      <c r="Z8" s="6">
        <v>2500.6556814999999</v>
      </c>
      <c r="AA8" s="6">
        <v>2158.6790043000001</v>
      </c>
      <c r="AB8" s="6">
        <v>1341.1</v>
      </c>
      <c r="AC8" s="6">
        <v>1685.2535420000002</v>
      </c>
      <c r="AD8" s="21">
        <v>1865.818</v>
      </c>
    </row>
    <row r="9" spans="1:30">
      <c r="A9" s="2" t="s">
        <v>66</v>
      </c>
      <c r="B9" s="2" t="s">
        <v>34</v>
      </c>
      <c r="C9" s="6">
        <v>440.32</v>
      </c>
      <c r="D9" s="6">
        <v>529.91999999999996</v>
      </c>
      <c r="E9" s="9">
        <f>'clinker-cement ratio'!E9*cement!E9</f>
        <v>491.99514435027402</v>
      </c>
      <c r="F9" s="9">
        <f>'clinker-cement ratio'!F9*cement!F9</f>
        <v>482.81563565241464</v>
      </c>
      <c r="G9" s="6">
        <v>481</v>
      </c>
      <c r="H9" s="9">
        <f>'clinker-cement ratio'!H9*cement!H9</f>
        <v>505.65491004573101</v>
      </c>
      <c r="I9" s="9">
        <f>'clinker-cement ratio'!I9*cement!I9</f>
        <v>578.23399589245957</v>
      </c>
      <c r="J9" s="9">
        <f>'clinker-cement ratio'!J9*cement!J9</f>
        <v>614.06486563029296</v>
      </c>
      <c r="K9" s="9">
        <f>'clinker-cement ratio'!K9*cement!K9</f>
        <v>656.11330521643242</v>
      </c>
      <c r="L9" s="6">
        <v>652.46</v>
      </c>
      <c r="M9" s="9">
        <f>'clinker-cement ratio'!M9*cement!M9</f>
        <v>776.9434459273831</v>
      </c>
      <c r="N9" s="9">
        <f>'clinker-cement ratio'!N9*cement!N9</f>
        <v>808.66452916248625</v>
      </c>
      <c r="O9" s="6">
        <v>866</v>
      </c>
      <c r="P9" s="6">
        <v>1085</v>
      </c>
      <c r="Q9" s="6">
        <v>1211</v>
      </c>
      <c r="R9" s="6">
        <v>1019.16</v>
      </c>
      <c r="S9" s="6">
        <v>1200.6600000000001</v>
      </c>
      <c r="T9" s="6">
        <v>1471.37</v>
      </c>
      <c r="U9" s="6">
        <v>1847.9</v>
      </c>
      <c r="V9" s="6">
        <v>1794.2</v>
      </c>
      <c r="W9" s="6">
        <v>1550.61</v>
      </c>
      <c r="X9" s="6">
        <v>1397.8</v>
      </c>
      <c r="Y9" s="6">
        <v>1149.8478645999999</v>
      </c>
      <c r="Z9" s="6">
        <v>1279.7443048999999</v>
      </c>
      <c r="AA9" s="6">
        <v>1027.7855804999999</v>
      </c>
      <c r="AB9" s="6">
        <v>900.71</v>
      </c>
      <c r="AC9" s="6">
        <v>1080.37834</v>
      </c>
      <c r="AD9" s="21">
        <v>1283.1286</v>
      </c>
    </row>
    <row r="10" spans="1:30">
      <c r="A10" s="2" t="s">
        <v>67</v>
      </c>
      <c r="B10" s="2" t="s">
        <v>35</v>
      </c>
      <c r="C10" s="6">
        <v>208.18</v>
      </c>
      <c r="D10" s="6">
        <v>196.65</v>
      </c>
      <c r="E10" s="9">
        <f>'clinker-cement ratio'!E10*cement!E10</f>
        <v>233.04964433258488</v>
      </c>
      <c r="F10" s="9">
        <f>'clinker-cement ratio'!F10*cement!F10</f>
        <v>238.7249911487724</v>
      </c>
      <c r="G10" s="6">
        <v>189</v>
      </c>
      <c r="H10" s="9">
        <f>'clinker-cement ratio'!H10*cement!H10</f>
        <v>188.88319832222786</v>
      </c>
      <c r="I10" s="9">
        <f>'clinker-cement ratio'!I10*cement!I10</f>
        <v>143.33321174390181</v>
      </c>
      <c r="J10" s="9">
        <f>'clinker-cement ratio'!J10*cement!J10</f>
        <v>177.8909324219828</v>
      </c>
      <c r="K10" s="9">
        <f>'clinker-cement ratio'!K10*cement!K10</f>
        <v>247.52003106320291</v>
      </c>
      <c r="L10" s="6">
        <v>205</v>
      </c>
      <c r="M10" s="9">
        <f>'clinker-cement ratio'!M10*cement!M10</f>
        <v>312.04694760711408</v>
      </c>
      <c r="N10" s="7">
        <v>247.61</v>
      </c>
      <c r="O10" s="6">
        <v>354</v>
      </c>
      <c r="P10" s="6">
        <v>188</v>
      </c>
      <c r="Q10" s="6">
        <v>190</v>
      </c>
      <c r="R10" s="6">
        <v>172.26</v>
      </c>
      <c r="S10" s="6">
        <v>133.44999999999999</v>
      </c>
      <c r="T10" s="6">
        <v>56.95</v>
      </c>
      <c r="U10" s="6">
        <v>49</v>
      </c>
      <c r="V10" s="6">
        <v>43.7</v>
      </c>
      <c r="W10" s="6">
        <v>40.39</v>
      </c>
      <c r="X10" s="6">
        <v>35.200000000000003</v>
      </c>
      <c r="Y10" s="6">
        <v>32.206599999999995</v>
      </c>
      <c r="Z10" s="6">
        <v>0</v>
      </c>
      <c r="AA10" s="6">
        <v>0</v>
      </c>
      <c r="AB10" s="6">
        <v>0</v>
      </c>
      <c r="AC10" s="6">
        <v>0</v>
      </c>
      <c r="AD10" s="6">
        <v>0</v>
      </c>
    </row>
    <row r="11" spans="1:30">
      <c r="A11" s="2" t="s">
        <v>68</v>
      </c>
      <c r="B11" s="2" t="s">
        <v>36</v>
      </c>
      <c r="C11" s="6">
        <v>2095.37</v>
      </c>
      <c r="D11" s="6">
        <v>2467.3000000000002</v>
      </c>
      <c r="E11" s="7">
        <v>2617.9625000000001</v>
      </c>
      <c r="F11" s="9">
        <f>'clinker-cement ratio'!F11*cement!F11</f>
        <v>2883.6369050650337</v>
      </c>
      <c r="G11" s="6">
        <v>3094</v>
      </c>
      <c r="H11" s="9">
        <f>'clinker-cement ratio'!H11*cement!H11</f>
        <v>2946.1824881975494</v>
      </c>
      <c r="I11" s="9">
        <f>'clinker-cement ratio'!I11*cement!I11</f>
        <v>3345.001610799236</v>
      </c>
      <c r="J11" s="9">
        <f>'clinker-cement ratio'!J11*cement!J11</f>
        <v>3513.9966491492864</v>
      </c>
      <c r="K11" s="9">
        <f>'clinker-cement ratio'!K11*cement!K11</f>
        <v>4008.6127331375587</v>
      </c>
      <c r="L11" s="6">
        <v>4590.2700000000004</v>
      </c>
      <c r="M11" s="9">
        <f>'clinker-cement ratio'!M11*cement!M11</f>
        <v>5205.3687096313561</v>
      </c>
      <c r="N11" s="9">
        <f>'clinker-cement ratio'!N11*cement!N11</f>
        <v>5857.1689939004145</v>
      </c>
      <c r="O11" s="6">
        <v>5517</v>
      </c>
      <c r="P11" s="6">
        <v>6481</v>
      </c>
      <c r="Q11" s="6">
        <v>5915</v>
      </c>
      <c r="R11" s="6">
        <v>5670.6</v>
      </c>
      <c r="S11" s="6">
        <v>6253.16</v>
      </c>
      <c r="T11" s="6">
        <v>5739.38</v>
      </c>
      <c r="U11" s="6">
        <v>4921.7</v>
      </c>
      <c r="V11" s="6">
        <v>5138.04</v>
      </c>
      <c r="W11" s="6">
        <v>5291.34</v>
      </c>
      <c r="X11" s="6">
        <v>5539.85</v>
      </c>
      <c r="Y11" s="6">
        <v>5213.7778195999999</v>
      </c>
      <c r="Z11" s="6">
        <v>5144.5209683000003</v>
      </c>
      <c r="AA11" s="6">
        <v>5225.9167933999997</v>
      </c>
      <c r="AB11" s="6">
        <v>5375.82</v>
      </c>
      <c r="AC11" s="6">
        <v>5659.9513220000008</v>
      </c>
      <c r="AD11" s="21">
        <v>5360.2083000000002</v>
      </c>
    </row>
    <row r="12" spans="1:30">
      <c r="A12" s="2" t="s">
        <v>69</v>
      </c>
      <c r="B12" s="2" t="s">
        <v>37</v>
      </c>
      <c r="C12" s="6">
        <v>1508.36</v>
      </c>
      <c r="D12" s="6">
        <v>1650.38</v>
      </c>
      <c r="E12" s="7">
        <v>2333.4115000000002</v>
      </c>
      <c r="F12" s="9">
        <f>'clinker-cement ratio'!F12*cement!F12</f>
        <v>2537.2667115123463</v>
      </c>
      <c r="G12" s="6">
        <v>2456</v>
      </c>
      <c r="H12" s="9">
        <f>'clinker-cement ratio'!H12*cement!H12</f>
        <v>2510.1611772551282</v>
      </c>
      <c r="I12" s="9">
        <f>'clinker-cement ratio'!I12*cement!I12</f>
        <v>2772.8240898302283</v>
      </c>
      <c r="J12" s="9">
        <f>'clinker-cement ratio'!J12*cement!J12</f>
        <v>3109.7643598484087</v>
      </c>
      <c r="K12" s="9">
        <f>'clinker-cement ratio'!K12*cement!K12</f>
        <v>3500.1971853104988</v>
      </c>
      <c r="L12" s="6">
        <v>4279.16</v>
      </c>
      <c r="M12" s="9">
        <f>'clinker-cement ratio'!M12*cement!M12</f>
        <v>4467.1550163971388</v>
      </c>
      <c r="N12" s="7">
        <v>4358.0230000000001</v>
      </c>
      <c r="O12" s="6">
        <v>6556</v>
      </c>
      <c r="P12" s="6">
        <v>7092</v>
      </c>
      <c r="Q12" s="6">
        <v>6168</v>
      </c>
      <c r="R12" s="6">
        <v>5910.03</v>
      </c>
      <c r="S12" s="6">
        <v>5842.89</v>
      </c>
      <c r="T12" s="6">
        <v>5903.91</v>
      </c>
      <c r="U12" s="6">
        <v>6056.67</v>
      </c>
      <c r="V12" s="6">
        <v>5716.66</v>
      </c>
      <c r="W12" s="6">
        <v>5452.93</v>
      </c>
      <c r="X12" s="6">
        <v>5695.4</v>
      </c>
      <c r="Y12" s="6">
        <v>5326.1593106999999</v>
      </c>
      <c r="Z12" s="6">
        <v>4796.3537764000002</v>
      </c>
      <c r="AA12" s="6">
        <v>4878.1429742</v>
      </c>
      <c r="AB12" s="6">
        <v>4974.7700000000004</v>
      </c>
      <c r="AC12" s="6">
        <v>5750.3929770000004</v>
      </c>
      <c r="AD12" s="21">
        <v>5557.2395999999999</v>
      </c>
    </row>
    <row r="13" spans="1:30">
      <c r="A13" s="2" t="s">
        <v>70</v>
      </c>
      <c r="B13" s="2" t="s">
        <v>38</v>
      </c>
      <c r="C13" s="6">
        <v>1161.3599999999999</v>
      </c>
      <c r="D13" s="6">
        <v>1047.79</v>
      </c>
      <c r="E13" s="9">
        <f>'clinker-cement ratio'!E13*cement!E13</f>
        <v>1225.6021308147133</v>
      </c>
      <c r="F13" s="7">
        <v>1356</v>
      </c>
      <c r="G13" s="6">
        <v>1568</v>
      </c>
      <c r="H13" s="9">
        <f>'clinker-cement ratio'!H13*cement!H13</f>
        <v>1272.4865538912097</v>
      </c>
      <c r="I13" s="9">
        <f>'clinker-cement ratio'!I13*cement!I13</f>
        <v>1407.5666062807395</v>
      </c>
      <c r="J13" s="9">
        <f>'clinker-cement ratio'!J13*cement!J13</f>
        <v>1257.2262158440774</v>
      </c>
      <c r="K13" s="9">
        <f>'clinker-cement ratio'!K13*cement!K13</f>
        <v>1564.6431857126984</v>
      </c>
      <c r="L13" s="6">
        <v>1540.66</v>
      </c>
      <c r="M13" s="9">
        <f>'clinker-cement ratio'!M13*cement!M13</f>
        <v>2361.4050771475781</v>
      </c>
      <c r="N13" s="7">
        <v>3103.8240420000002</v>
      </c>
      <c r="O13" s="6">
        <v>5101</v>
      </c>
      <c r="P13" s="6">
        <v>6364</v>
      </c>
      <c r="Q13" s="6">
        <v>7914</v>
      </c>
      <c r="R13" s="6">
        <v>8690.98</v>
      </c>
      <c r="S13" s="6">
        <v>9657.73</v>
      </c>
      <c r="T13" s="6">
        <v>10127.15</v>
      </c>
      <c r="U13" s="6">
        <v>10808.94</v>
      </c>
      <c r="V13" s="6">
        <v>11362.39</v>
      </c>
      <c r="W13" s="6">
        <v>12296.84</v>
      </c>
      <c r="X13" s="6">
        <v>13217.4</v>
      </c>
      <c r="Y13" s="6">
        <v>13360.391954900002</v>
      </c>
      <c r="Z13" s="6">
        <v>13562.114142</v>
      </c>
      <c r="AA13" s="6">
        <v>13817.305515</v>
      </c>
      <c r="AB13" s="6">
        <v>13186.55</v>
      </c>
      <c r="AC13" s="6">
        <v>13477.539735999999</v>
      </c>
      <c r="AD13" s="21">
        <v>13702.573899999999</v>
      </c>
    </row>
    <row r="14" spans="1:30">
      <c r="A14" s="2" t="s">
        <v>71</v>
      </c>
      <c r="B14" s="2" t="s">
        <v>39</v>
      </c>
      <c r="C14" s="6">
        <v>809.43</v>
      </c>
      <c r="D14" s="6">
        <v>987.85</v>
      </c>
      <c r="E14" s="7">
        <v>1273.06</v>
      </c>
      <c r="F14" s="9">
        <f>'clinker-cement ratio'!F14*cement!F14</f>
        <v>1233.0979268714534</v>
      </c>
      <c r="G14" s="6">
        <v>1213</v>
      </c>
      <c r="H14" s="9">
        <f>'clinker-cement ratio'!H14*cement!H14</f>
        <v>1159.7055503843428</v>
      </c>
      <c r="I14" s="9">
        <f>'clinker-cement ratio'!I14*cement!I14</f>
        <v>1451.995851897959</v>
      </c>
      <c r="J14" s="9">
        <f>'clinker-cement ratio'!J14*cement!J14</f>
        <v>1203.7391630382281</v>
      </c>
      <c r="K14" s="9">
        <f>'clinker-cement ratio'!K14*cement!K14</f>
        <v>1401.2661399385709</v>
      </c>
      <c r="L14" s="6">
        <v>1348.36</v>
      </c>
      <c r="M14" s="9">
        <f>'clinker-cement ratio'!M14*cement!M14</f>
        <v>1986.3528429094013</v>
      </c>
      <c r="N14" s="7">
        <v>2052.36</v>
      </c>
      <c r="O14" s="6">
        <v>2284</v>
      </c>
      <c r="P14" s="6">
        <v>2594</v>
      </c>
      <c r="Q14" s="6">
        <v>3449</v>
      </c>
      <c r="R14" s="6">
        <v>3473.08</v>
      </c>
      <c r="S14" s="6">
        <v>4037.73</v>
      </c>
      <c r="T14" s="6">
        <v>4359.72</v>
      </c>
      <c r="U14" s="6">
        <v>4895.12</v>
      </c>
      <c r="V14" s="6">
        <v>4744.07</v>
      </c>
      <c r="W14" s="6">
        <v>4838.04</v>
      </c>
      <c r="X14" s="6">
        <v>4848</v>
      </c>
      <c r="Y14" s="6">
        <v>4651.8394534999998</v>
      </c>
      <c r="Z14" s="6">
        <v>4603.7987942999998</v>
      </c>
      <c r="AA14" s="6">
        <v>5032.2052504000003</v>
      </c>
      <c r="AB14" s="6">
        <v>5191.74</v>
      </c>
      <c r="AC14" s="6">
        <v>5361.5944559999998</v>
      </c>
      <c r="AD14" s="21">
        <v>5481.0743000000002</v>
      </c>
    </row>
    <row r="15" spans="1:30">
      <c r="A15" s="2" t="s">
        <v>72</v>
      </c>
      <c r="B15" s="2" t="s">
        <v>40</v>
      </c>
      <c r="C15" s="6">
        <v>605.26</v>
      </c>
      <c r="D15" s="6">
        <v>725.85</v>
      </c>
      <c r="E15" s="9">
        <f>'clinker-cement ratio'!E15*cement!E15</f>
        <v>756.57856871975241</v>
      </c>
      <c r="F15" s="9">
        <f>'clinker-cement ratio'!F15*cement!F15</f>
        <v>799.14029828396485</v>
      </c>
      <c r="G15" s="6">
        <v>737</v>
      </c>
      <c r="H15" s="9">
        <f>'clinker-cement ratio'!H15*cement!H15</f>
        <v>864.25875666399122</v>
      </c>
      <c r="I15" s="9">
        <f>'clinker-cement ratio'!I15*cement!I15</f>
        <v>1002.7683126473748</v>
      </c>
      <c r="J15" s="9">
        <f>'clinker-cement ratio'!J15*cement!J15</f>
        <v>1115.6409424462101</v>
      </c>
      <c r="K15" s="9">
        <f>'clinker-cement ratio'!K15*cement!K15</f>
        <v>1226.4165601389327</v>
      </c>
      <c r="L15" s="6">
        <v>1615.07</v>
      </c>
      <c r="M15" s="9">
        <f>'clinker-cement ratio'!M15*cement!M15</f>
        <v>1919.7822768514677</v>
      </c>
      <c r="N15" s="7">
        <v>2164.83</v>
      </c>
      <c r="O15" s="6">
        <v>2456</v>
      </c>
      <c r="P15" s="6">
        <v>2920</v>
      </c>
      <c r="Q15" s="6">
        <v>3614</v>
      </c>
      <c r="R15" s="6">
        <v>3845.65</v>
      </c>
      <c r="S15" s="6">
        <v>4531.95</v>
      </c>
      <c r="T15" s="6">
        <v>4436.79</v>
      </c>
      <c r="U15" s="6">
        <v>4927.3</v>
      </c>
      <c r="V15" s="6">
        <v>4886.59</v>
      </c>
      <c r="W15" s="6">
        <v>5177.97</v>
      </c>
      <c r="X15" s="6">
        <v>5562.8</v>
      </c>
      <c r="Y15" s="6">
        <v>5510.2766300000003</v>
      </c>
      <c r="Z15" s="6">
        <v>5730.9547787000001</v>
      </c>
      <c r="AA15" s="6">
        <v>6120.2773047999999</v>
      </c>
      <c r="AB15" s="6">
        <v>6555.93</v>
      </c>
      <c r="AC15" s="6">
        <v>6720.4651570000005</v>
      </c>
      <c r="AD15" s="21">
        <v>6663.0509999999995</v>
      </c>
    </row>
    <row r="16" spans="1:30">
      <c r="A16" s="2" t="s">
        <v>73</v>
      </c>
      <c r="B16" s="2" t="s">
        <v>41</v>
      </c>
      <c r="C16" s="6">
        <v>3179.68</v>
      </c>
      <c r="D16" s="6">
        <v>3538.79</v>
      </c>
      <c r="E16" s="9">
        <f>'clinker-cement ratio'!E16*cement!E16</f>
        <v>4080.5949116077168</v>
      </c>
      <c r="F16" s="9">
        <f>'clinker-cement ratio'!F16*cement!F16</f>
        <v>4174.6467418125521</v>
      </c>
      <c r="G16" s="6">
        <v>4585</v>
      </c>
      <c r="H16" s="9">
        <f>'clinker-cement ratio'!H16*cement!H16</f>
        <v>4123.1118586376033</v>
      </c>
      <c r="I16" s="9">
        <f>'clinker-cement ratio'!I16*cement!I16</f>
        <v>4532.618538208224</v>
      </c>
      <c r="J16" s="9">
        <f>'clinker-cement ratio'!J16*cement!J16</f>
        <v>4988.1127211349694</v>
      </c>
      <c r="K16" s="9">
        <f>'clinker-cement ratio'!K16*cement!K16</f>
        <v>5552.0615280303036</v>
      </c>
      <c r="L16" s="6">
        <v>6075.19</v>
      </c>
      <c r="M16" s="9">
        <f>'clinker-cement ratio'!M16*cement!M16</f>
        <v>7030.8335628783079</v>
      </c>
      <c r="N16" s="7">
        <v>8730.18</v>
      </c>
      <c r="O16" s="6">
        <v>9832</v>
      </c>
      <c r="P16" s="6">
        <v>10294</v>
      </c>
      <c r="Q16" s="6">
        <v>9773</v>
      </c>
      <c r="R16" s="6">
        <v>9252.57</v>
      </c>
      <c r="S16" s="6">
        <v>8469.93</v>
      </c>
      <c r="T16" s="6">
        <v>9335.16</v>
      </c>
      <c r="U16" s="6">
        <v>9272.06</v>
      </c>
      <c r="V16" s="6">
        <v>8907.58</v>
      </c>
      <c r="W16" s="6">
        <v>9167.9599999999991</v>
      </c>
      <c r="X16" s="6">
        <v>9041.17</v>
      </c>
      <c r="Y16" s="6">
        <v>8178.4334613000001</v>
      </c>
      <c r="Z16" s="6">
        <v>8647.5599836000001</v>
      </c>
      <c r="AA16" s="6">
        <v>7890.9935463000002</v>
      </c>
      <c r="AB16" s="6">
        <v>7522.54</v>
      </c>
      <c r="AC16" s="6">
        <v>8119.0540559999999</v>
      </c>
      <c r="AD16" s="21">
        <v>9100.5226999999995</v>
      </c>
    </row>
    <row r="17" spans="1:30">
      <c r="A17" s="2" t="s">
        <v>74</v>
      </c>
      <c r="B17" s="2" t="s">
        <v>42</v>
      </c>
      <c r="C17" s="6">
        <v>1671.51</v>
      </c>
      <c r="D17" s="6">
        <v>1824.61</v>
      </c>
      <c r="E17" s="9">
        <f>'clinker-cement ratio'!E17*cement!E17</f>
        <v>2189.7820560401906</v>
      </c>
      <c r="F17" s="9">
        <f>'clinker-cement ratio'!F17*cement!F17</f>
        <v>2019.5644285114724</v>
      </c>
      <c r="G17" s="6">
        <v>2394</v>
      </c>
      <c r="H17" s="9">
        <f>'clinker-cement ratio'!H17*cement!H17</f>
        <v>2673.8624454735877</v>
      </c>
      <c r="I17" s="9">
        <f>'clinker-cement ratio'!I17*cement!I17</f>
        <v>2652.7842293803219</v>
      </c>
      <c r="J17" s="9">
        <f>'clinker-cement ratio'!J17*cement!J17</f>
        <v>2598.7625762141365</v>
      </c>
      <c r="K17" s="9">
        <f>'clinker-cement ratio'!K17*cement!K17</f>
        <v>3270.8924470027205</v>
      </c>
      <c r="L17" s="6">
        <v>3115.82</v>
      </c>
      <c r="M17" s="9">
        <f>'clinker-cement ratio'!M17*cement!M17</f>
        <v>3247.7423968098569</v>
      </c>
      <c r="N17" s="9">
        <f>'clinker-cement ratio'!N17*cement!N17</f>
        <v>3641.4794128327076</v>
      </c>
      <c r="O17" s="6">
        <v>4412</v>
      </c>
      <c r="P17" s="6">
        <v>5056</v>
      </c>
      <c r="Q17" s="6">
        <v>6461</v>
      </c>
      <c r="R17" s="6">
        <v>5297.1</v>
      </c>
      <c r="S17" s="6">
        <v>6309.38</v>
      </c>
      <c r="T17" s="6">
        <v>5994.05</v>
      </c>
      <c r="U17" s="6">
        <v>6711.04</v>
      </c>
      <c r="V17" s="6">
        <v>7313.34</v>
      </c>
      <c r="W17" s="6">
        <v>7474.88</v>
      </c>
      <c r="X17" s="6">
        <v>8099.2</v>
      </c>
      <c r="Y17" s="6">
        <v>7649.3819816999994</v>
      </c>
      <c r="Z17" s="6">
        <v>6834.3291924000005</v>
      </c>
      <c r="AA17" s="6">
        <v>6674.1998371999998</v>
      </c>
      <c r="AB17" s="6">
        <v>6243.01</v>
      </c>
      <c r="AC17" s="6">
        <v>5562.3185740000008</v>
      </c>
      <c r="AD17" s="21">
        <v>6054.3422</v>
      </c>
    </row>
    <row r="18" spans="1:30">
      <c r="A18" s="2" t="s">
        <v>75</v>
      </c>
      <c r="B18" s="2" t="s">
        <v>43</v>
      </c>
      <c r="C18" s="6">
        <v>695.07</v>
      </c>
      <c r="D18" s="6">
        <v>889.52</v>
      </c>
      <c r="E18" s="9">
        <f>'clinker-cement ratio'!E18*cement!E18</f>
        <v>1044.2631250833645</v>
      </c>
      <c r="F18" s="9">
        <f>'clinker-cement ratio'!F18*cement!F18</f>
        <v>1014.9561567041718</v>
      </c>
      <c r="G18" s="6">
        <v>1155</v>
      </c>
      <c r="H18" s="9">
        <f>'clinker-cement ratio'!H18*cement!H18</f>
        <v>1295.7581225800427</v>
      </c>
      <c r="I18" s="9">
        <f>'clinker-cement ratio'!I18*cement!I18</f>
        <v>1261.3822176398817</v>
      </c>
      <c r="J18" s="9">
        <f>'clinker-cement ratio'!J18*cement!J18</f>
        <v>1404.7883092882917</v>
      </c>
      <c r="K18" s="9">
        <f>'clinker-cement ratio'!K18*cement!K18</f>
        <v>1596.4645191987406</v>
      </c>
      <c r="L18" s="6">
        <v>1739.62</v>
      </c>
      <c r="M18" s="9">
        <f>'clinker-cement ratio'!M18*cement!M18</f>
        <v>1902.104036025597</v>
      </c>
      <c r="N18" s="7">
        <v>1866.952655</v>
      </c>
      <c r="O18" s="6">
        <v>2444</v>
      </c>
      <c r="P18" s="6">
        <v>3233</v>
      </c>
      <c r="Q18" s="6">
        <v>3527</v>
      </c>
      <c r="R18" s="6">
        <v>3921.4</v>
      </c>
      <c r="S18" s="6">
        <v>4374.91</v>
      </c>
      <c r="T18" s="6">
        <v>5463.44</v>
      </c>
      <c r="U18" s="6">
        <v>5613.11</v>
      </c>
      <c r="V18" s="6">
        <v>5955.69</v>
      </c>
      <c r="W18" s="6">
        <v>5785.03</v>
      </c>
      <c r="X18" s="6">
        <v>5431</v>
      </c>
      <c r="Y18" s="6">
        <v>5066.7296059999999</v>
      </c>
      <c r="Z18" s="6">
        <v>5071.4574249999996</v>
      </c>
      <c r="AA18" s="6">
        <v>5660.1852564000001</v>
      </c>
      <c r="AB18" s="6">
        <v>6137.96</v>
      </c>
      <c r="AC18" s="6">
        <v>6378.9434079999992</v>
      </c>
      <c r="AD18" s="21">
        <v>5983.6898999999994</v>
      </c>
    </row>
    <row r="19" spans="1:30">
      <c r="A19" s="2" t="s">
        <v>76</v>
      </c>
      <c r="B19" s="2" t="s">
        <v>44</v>
      </c>
      <c r="C19" s="6">
        <v>1288.1099999999999</v>
      </c>
      <c r="D19" s="6">
        <v>1589.28</v>
      </c>
      <c r="E19" s="9">
        <f>'clinker-cement ratio'!E19*cement!E19</f>
        <v>1775.145583177871</v>
      </c>
      <c r="F19" s="9">
        <f>'clinker-cement ratio'!F19*cement!F19</f>
        <v>1859.4238131129925</v>
      </c>
      <c r="G19" s="6">
        <v>1813</v>
      </c>
      <c r="H19" s="9">
        <f>'clinker-cement ratio'!H19*cement!H19</f>
        <v>1905.5253178716305</v>
      </c>
      <c r="I19" s="9">
        <f>'clinker-cement ratio'!I19*cement!I19</f>
        <v>1852.8136119298395</v>
      </c>
      <c r="J19" s="9">
        <f>'clinker-cement ratio'!J19*cement!J19</f>
        <v>1952.1176095048288</v>
      </c>
      <c r="K19" s="9">
        <f>'clinker-cement ratio'!K19*cement!K19</f>
        <v>2250.4859100876947</v>
      </c>
      <c r="L19" s="6">
        <v>2221.4</v>
      </c>
      <c r="M19" s="9">
        <f>'clinker-cement ratio'!M19*cement!M19</f>
        <v>2394.9579741911107</v>
      </c>
      <c r="N19" s="9">
        <f>'clinker-cement ratio'!N19*cement!N19</f>
        <v>2586.546972707024</v>
      </c>
      <c r="O19" s="6">
        <v>2691</v>
      </c>
      <c r="P19" s="6">
        <v>3225</v>
      </c>
      <c r="Q19" s="6">
        <v>3839</v>
      </c>
      <c r="R19" s="6">
        <v>4240.6099999999997</v>
      </c>
      <c r="S19" s="6">
        <v>4925.5200000000004</v>
      </c>
      <c r="T19" s="6">
        <v>5896.97</v>
      </c>
      <c r="U19" s="6">
        <v>5700.14</v>
      </c>
      <c r="V19" s="6">
        <v>5662.91</v>
      </c>
      <c r="W19" s="6">
        <v>5959.89</v>
      </c>
      <c r="X19" s="6">
        <v>6828.35</v>
      </c>
      <c r="Y19" s="6">
        <v>6423.4077350999996</v>
      </c>
      <c r="Z19" s="6">
        <v>6712.0992314999994</v>
      </c>
      <c r="AA19" s="6">
        <v>6999.2886339000006</v>
      </c>
      <c r="AB19" s="6">
        <v>6315.43</v>
      </c>
      <c r="AC19" s="6">
        <v>7205.9984299999996</v>
      </c>
      <c r="AD19" s="21">
        <v>7236.3127999999997</v>
      </c>
    </row>
    <row r="20" spans="1:30">
      <c r="A20" s="2" t="s">
        <v>77</v>
      </c>
      <c r="B20" s="2" t="s">
        <v>45</v>
      </c>
      <c r="C20" s="6">
        <v>3655.63</v>
      </c>
      <c r="D20" s="6">
        <v>4311.53</v>
      </c>
      <c r="E20" s="9">
        <f>'clinker-cement ratio'!E20*cement!E20</f>
        <v>4408.5898921825965</v>
      </c>
      <c r="F20" s="9">
        <f>'clinker-cement ratio'!F20*cement!F20</f>
        <v>4379.8316590087588</v>
      </c>
      <c r="G20" s="6">
        <v>4113</v>
      </c>
      <c r="H20" s="9">
        <f>'clinker-cement ratio'!H20*cement!H20</f>
        <v>4114.7691100661114</v>
      </c>
      <c r="I20" s="9">
        <f>'clinker-cement ratio'!I20*cement!I20</f>
        <v>4532.9969492493601</v>
      </c>
      <c r="J20" s="9">
        <f>'clinker-cement ratio'!J20*cement!J20</f>
        <v>4745.5291626148864</v>
      </c>
      <c r="K20" s="9">
        <f>'clinker-cement ratio'!K20*cement!K20</f>
        <v>4863.2057440228255</v>
      </c>
      <c r="L20" s="6">
        <v>6082.17</v>
      </c>
      <c r="M20" s="9">
        <f>'clinker-cement ratio'!M20*cement!M20</f>
        <v>6021.6095850267939</v>
      </c>
      <c r="N20" s="9">
        <f>'clinker-cement ratio'!N20*cement!N20</f>
        <v>6144.0408205055774</v>
      </c>
      <c r="O20" s="6">
        <v>6436</v>
      </c>
      <c r="P20" s="6">
        <v>8262</v>
      </c>
      <c r="Q20" s="6">
        <v>8238</v>
      </c>
      <c r="R20" s="6">
        <v>7941.82</v>
      </c>
      <c r="S20" s="6">
        <v>7735.31</v>
      </c>
      <c r="T20" s="6">
        <v>8339.2000000000007</v>
      </c>
      <c r="U20" s="6">
        <v>8526.5</v>
      </c>
      <c r="V20" s="6">
        <v>7063.99</v>
      </c>
      <c r="W20" s="6">
        <v>7039.58</v>
      </c>
      <c r="X20" s="6">
        <v>7745</v>
      </c>
      <c r="Y20" s="6">
        <v>8049.9551923000008</v>
      </c>
      <c r="Z20" s="6">
        <v>9000.8753302000005</v>
      </c>
      <c r="AA20" s="6">
        <v>10080.0638091</v>
      </c>
      <c r="AB20" s="6">
        <v>10583.08</v>
      </c>
      <c r="AC20" s="6">
        <v>10894.60354</v>
      </c>
      <c r="AD20" s="21">
        <v>11001.239100000001</v>
      </c>
    </row>
    <row r="21" spans="1:30">
      <c r="A21" s="2" t="s">
        <v>78</v>
      </c>
      <c r="B21" s="2" t="s">
        <v>46</v>
      </c>
      <c r="C21" s="6">
        <v>1212.52</v>
      </c>
      <c r="D21" s="6">
        <v>1455.49</v>
      </c>
      <c r="E21" s="9">
        <f>'clinker-cement ratio'!E21*cement!E21</f>
        <v>1615.5376231121886</v>
      </c>
      <c r="F21" s="9">
        <f>'clinker-cement ratio'!F21*cement!F21</f>
        <v>1577.2388902835582</v>
      </c>
      <c r="G21" s="6">
        <v>1479</v>
      </c>
      <c r="H21" s="9">
        <f>'clinker-cement ratio'!H21*cement!H21</f>
        <v>1621.5070742713212</v>
      </c>
      <c r="I21" s="9">
        <f>'clinker-cement ratio'!I21*cement!I21</f>
        <v>1665.1677227134655</v>
      </c>
      <c r="J21" s="9">
        <f>'clinker-cement ratio'!J21*cement!J21</f>
        <v>1774.8037445042041</v>
      </c>
      <c r="K21" s="9">
        <f>'clinker-cement ratio'!K21*cement!K21</f>
        <v>1728.0590783651483</v>
      </c>
      <c r="L21" s="6">
        <v>2001.07</v>
      </c>
      <c r="M21" s="9">
        <f>'clinker-cement ratio'!M21*cement!M21</f>
        <v>2203.2611095642046</v>
      </c>
      <c r="N21" s="9">
        <f>'clinker-cement ratio'!N21*cement!N21</f>
        <v>2295.7336116056549</v>
      </c>
      <c r="O21" s="6">
        <v>2711</v>
      </c>
      <c r="P21" s="6">
        <v>2861</v>
      </c>
      <c r="Q21" s="6">
        <v>3464</v>
      </c>
      <c r="R21" s="6">
        <v>4427.6499999999996</v>
      </c>
      <c r="S21" s="6">
        <v>5434.82</v>
      </c>
      <c r="T21" s="6">
        <v>5644.14</v>
      </c>
      <c r="U21" s="6">
        <v>6397</v>
      </c>
      <c r="V21" s="6">
        <v>7162.65</v>
      </c>
      <c r="W21" s="6">
        <v>7473.13</v>
      </c>
      <c r="X21" s="6">
        <v>7221.88</v>
      </c>
      <c r="Y21" s="6">
        <v>7188.2832636000003</v>
      </c>
      <c r="Z21" s="6">
        <v>7292.8823652999999</v>
      </c>
      <c r="AA21" s="6">
        <v>7290.4314193</v>
      </c>
      <c r="AB21" s="6">
        <v>7550.72</v>
      </c>
      <c r="AC21" s="6">
        <v>7668.232116000001</v>
      </c>
      <c r="AD21" s="21">
        <v>7964.4938999999995</v>
      </c>
    </row>
    <row r="22" spans="1:30">
      <c r="A22" s="2" t="s">
        <v>79</v>
      </c>
      <c r="B22" s="2" t="s">
        <v>47</v>
      </c>
      <c r="C22" s="6">
        <v>33.549999999999997</v>
      </c>
      <c r="D22" s="6">
        <v>124.39</v>
      </c>
      <c r="E22" s="9">
        <f>'clinker-cement ratio'!E22*cement!E22</f>
        <v>135.31536677308588</v>
      </c>
      <c r="F22" s="9">
        <f>'clinker-cement ratio'!F22*cement!F22</f>
        <v>147.270296894159</v>
      </c>
      <c r="G22" s="9">
        <f>'clinker-cement ratio'!G22*cement!G22</f>
        <v>150.80863527227527</v>
      </c>
      <c r="H22" s="9">
        <f>'clinker-cement ratio'!H22*cement!H22</f>
        <v>179.01906098079408</v>
      </c>
      <c r="I22" s="9">
        <f>'clinker-cement ratio'!I22*cement!I22</f>
        <v>231.21155791876762</v>
      </c>
      <c r="J22" s="9">
        <f>'clinker-cement ratio'!J22*cement!J22</f>
        <v>252.77857279490487</v>
      </c>
      <c r="K22" s="9">
        <f>'clinker-cement ratio'!K22*cement!K22</f>
        <v>250.80480580847265</v>
      </c>
      <c r="L22" s="6">
        <v>242.01</v>
      </c>
      <c r="M22" s="9">
        <f>'clinker-cement ratio'!M22*cement!M22</f>
        <v>248.61729421733853</v>
      </c>
      <c r="N22" s="7">
        <v>235.27350000000001</v>
      </c>
      <c r="O22" s="6">
        <v>331</v>
      </c>
      <c r="P22" s="6">
        <v>446</v>
      </c>
      <c r="Q22" s="6">
        <v>451</v>
      </c>
      <c r="R22" s="6">
        <v>470.82</v>
      </c>
      <c r="S22" s="6">
        <v>707.74</v>
      </c>
      <c r="T22" s="6">
        <v>778.08</v>
      </c>
      <c r="U22" s="6">
        <v>1026.9000000000001</v>
      </c>
      <c r="V22" s="6">
        <v>1268.8</v>
      </c>
      <c r="W22" s="6">
        <v>1365.65</v>
      </c>
      <c r="X22" s="6">
        <v>1332.1</v>
      </c>
      <c r="Y22" s="6">
        <v>1220.6149</v>
      </c>
      <c r="Z22" s="6">
        <v>1415.9850300000001</v>
      </c>
      <c r="AA22" s="6">
        <v>1430.28233</v>
      </c>
      <c r="AB22" s="6">
        <v>1518.44</v>
      </c>
      <c r="AC22" s="6">
        <v>1453.5558000000001</v>
      </c>
      <c r="AD22" s="21">
        <v>1385.5624</v>
      </c>
    </row>
    <row r="23" spans="1:30">
      <c r="A23" s="2" t="s">
        <v>80</v>
      </c>
      <c r="B23" s="2" t="s">
        <v>48</v>
      </c>
      <c r="E23" s="9"/>
      <c r="F23" s="9"/>
      <c r="G23" s="6">
        <v>683</v>
      </c>
      <c r="H23" s="9">
        <f>'clinker-cement ratio'!H23*cement!H23</f>
        <v>827.97605668337462</v>
      </c>
      <c r="I23" s="9">
        <f>'clinker-cement ratio'!I23*cement!I23</f>
        <v>844.91528172872086</v>
      </c>
      <c r="J23" s="9">
        <f>'clinker-cement ratio'!J23*cement!J23</f>
        <v>989.67122486925109</v>
      </c>
      <c r="K23" s="9">
        <f>'clinker-cement ratio'!K23*cement!K23</f>
        <v>1198.5154313633525</v>
      </c>
      <c r="L23" s="6">
        <v>1246.3499999999999</v>
      </c>
      <c r="M23" s="9">
        <f>'clinker-cement ratio'!M23*cement!M23</f>
        <v>1525.9502177952143</v>
      </c>
      <c r="N23" s="7">
        <v>1564.913</v>
      </c>
      <c r="O23" s="6">
        <v>1817</v>
      </c>
      <c r="P23" s="6">
        <v>2074</v>
      </c>
      <c r="Q23" s="6">
        <v>2357</v>
      </c>
      <c r="R23" s="6">
        <v>2499.11</v>
      </c>
      <c r="S23" s="6">
        <v>2552.4499999999998</v>
      </c>
      <c r="T23" s="6">
        <v>3318.57</v>
      </c>
      <c r="U23" s="6">
        <v>3847.25</v>
      </c>
      <c r="V23" s="6">
        <v>3563.9</v>
      </c>
      <c r="W23" s="6">
        <v>4382.07</v>
      </c>
      <c r="X23" s="6">
        <v>5065.25</v>
      </c>
      <c r="Y23" s="6">
        <v>4952.8340536999995</v>
      </c>
      <c r="Z23" s="6">
        <v>4892.1657109999996</v>
      </c>
      <c r="AA23" s="6">
        <v>4947.8973757000003</v>
      </c>
      <c r="AB23" s="6">
        <v>5483.61</v>
      </c>
      <c r="AC23" s="6">
        <v>5558.1429739999994</v>
      </c>
      <c r="AD23" s="21">
        <v>5282.9071000000004</v>
      </c>
    </row>
    <row r="24" spans="1:30">
      <c r="A24" s="2" t="s">
        <v>81</v>
      </c>
      <c r="B24" s="2" t="s">
        <v>49</v>
      </c>
      <c r="C24" s="6">
        <v>1349</v>
      </c>
      <c r="D24" s="6">
        <v>1981.76</v>
      </c>
      <c r="E24" s="9">
        <f>'clinker-cement ratio'!E24*cement!E24</f>
        <v>2110.4639147918328</v>
      </c>
      <c r="F24" s="9">
        <f>'clinker-cement ratio'!F24*cement!F24</f>
        <v>2341.1134447531963</v>
      </c>
      <c r="G24" s="6">
        <v>1898</v>
      </c>
      <c r="H24" s="9">
        <f>'clinker-cement ratio'!H24*cement!H24</f>
        <v>1643.8943113038092</v>
      </c>
      <c r="I24" s="9">
        <f>'clinker-cement ratio'!I24*cement!I24</f>
        <v>1729.7552390862372</v>
      </c>
      <c r="J24" s="9">
        <f>'clinker-cement ratio'!J24*cement!J24</f>
        <v>1846.7375823034095</v>
      </c>
      <c r="K24" s="9">
        <f>'clinker-cement ratio'!K24*cement!K24</f>
        <v>2110.902458232988</v>
      </c>
      <c r="L24" s="6">
        <v>2519.9299999999998</v>
      </c>
      <c r="M24" s="9">
        <f>'clinker-cement ratio'!M24*cement!M24</f>
        <v>3037.0031126132094</v>
      </c>
      <c r="N24" s="9">
        <f>'clinker-cement ratio'!N24*cement!N24</f>
        <v>2884.3394439500557</v>
      </c>
      <c r="O24" s="6">
        <v>3276</v>
      </c>
      <c r="P24" s="6">
        <v>3658</v>
      </c>
      <c r="Q24" s="6">
        <v>4415</v>
      </c>
      <c r="R24" s="6">
        <v>4627.09</v>
      </c>
      <c r="S24" s="6">
        <v>5801.19</v>
      </c>
      <c r="T24" s="6">
        <v>8707.1299999999992</v>
      </c>
      <c r="U24" s="6">
        <v>9038.09</v>
      </c>
      <c r="V24" s="6">
        <v>8029.03</v>
      </c>
      <c r="W24" s="6">
        <v>8133.65</v>
      </c>
      <c r="X24" s="6">
        <v>8537.1299999999992</v>
      </c>
      <c r="Y24" s="6">
        <v>8165.5374131000008</v>
      </c>
      <c r="Z24" s="6">
        <v>8398.0538755999987</v>
      </c>
      <c r="AA24" s="6">
        <v>8559.6107343000003</v>
      </c>
      <c r="AB24" s="6">
        <v>8755.2900000000009</v>
      </c>
      <c r="AC24" s="6">
        <v>9742.5747389999979</v>
      </c>
      <c r="AD24" s="21">
        <v>10125.3526</v>
      </c>
    </row>
    <row r="25" spans="1:30">
      <c r="A25" s="2" t="s">
        <v>82</v>
      </c>
      <c r="B25" s="2" t="s">
        <v>50</v>
      </c>
      <c r="C25" s="6">
        <v>371.75</v>
      </c>
      <c r="D25" s="6">
        <v>396.18</v>
      </c>
      <c r="E25" s="9">
        <f>'clinker-cement ratio'!E25*cement!E25</f>
        <v>393.41670766191862</v>
      </c>
      <c r="F25" s="9">
        <f>'clinker-cement ratio'!F25*cement!F25</f>
        <v>438.49238032096667</v>
      </c>
      <c r="G25" s="6">
        <v>521</v>
      </c>
      <c r="H25" s="9">
        <f>'clinker-cement ratio'!H25*cement!H25</f>
        <v>468.80289854192307</v>
      </c>
      <c r="I25" s="9">
        <f>'clinker-cement ratio'!I25*cement!I25</f>
        <v>595.23436917761705</v>
      </c>
      <c r="J25" s="9">
        <f>'clinker-cement ratio'!J25*cement!J25</f>
        <v>656.90396501562816</v>
      </c>
      <c r="K25" s="9">
        <f>'clinker-cement ratio'!K25*cement!K25</f>
        <v>1008.9712377899887</v>
      </c>
      <c r="L25" s="6">
        <v>954.81</v>
      </c>
      <c r="M25" s="9">
        <f>'clinker-cement ratio'!M25*cement!M25</f>
        <v>1150.7110005095778</v>
      </c>
      <c r="N25" s="7">
        <v>850.55766900000003</v>
      </c>
      <c r="O25" s="6">
        <v>1350</v>
      </c>
      <c r="P25" s="6">
        <v>1532</v>
      </c>
      <c r="Q25" s="6">
        <v>1629</v>
      </c>
      <c r="R25" s="6">
        <v>1596.43</v>
      </c>
      <c r="S25" s="6">
        <v>2079.46</v>
      </c>
      <c r="T25" s="6">
        <v>2896.83</v>
      </c>
      <c r="U25" s="6">
        <v>3826.37</v>
      </c>
      <c r="V25" s="6">
        <v>4353.03</v>
      </c>
      <c r="W25" s="6">
        <v>5550.48</v>
      </c>
      <c r="X25" s="6">
        <v>6345.5</v>
      </c>
      <c r="Y25" s="6">
        <v>6028.3114923000003</v>
      </c>
      <c r="Z25" s="6">
        <v>6844.7355316999992</v>
      </c>
      <c r="AA25" s="6">
        <v>7458.6807067</v>
      </c>
      <c r="AB25" s="6">
        <v>7959.8</v>
      </c>
      <c r="AC25" s="6">
        <v>8475.8004280000023</v>
      </c>
      <c r="AD25" s="21">
        <v>8912.9416000000001</v>
      </c>
    </row>
    <row r="26" spans="1:30">
      <c r="A26" s="2" t="s">
        <v>83</v>
      </c>
      <c r="B26" s="2" t="s">
        <v>51</v>
      </c>
      <c r="C26" s="6">
        <v>590.26</v>
      </c>
      <c r="D26" s="6">
        <v>696.07</v>
      </c>
      <c r="E26" s="9">
        <f>'clinker-cement ratio'!E26*cement!E26</f>
        <v>806.57591392841209</v>
      </c>
      <c r="F26" s="9">
        <f>'clinker-cement ratio'!F26*cement!F26</f>
        <v>932.2633425630994</v>
      </c>
      <c r="G26" s="6">
        <v>1091</v>
      </c>
      <c r="H26" s="9">
        <f>'clinker-cement ratio'!H26*cement!H26</f>
        <v>1314.8491664365222</v>
      </c>
      <c r="I26" s="9">
        <f>'clinker-cement ratio'!I26*cement!I26</f>
        <v>1368.9308648571177</v>
      </c>
      <c r="J26" s="9">
        <f>'clinker-cement ratio'!J26*cement!J26</f>
        <v>1275.4878803921454</v>
      </c>
      <c r="K26" s="9">
        <f>'clinker-cement ratio'!K26*cement!K26</f>
        <v>1384.1996020496426</v>
      </c>
      <c r="L26" s="6">
        <v>1493.22</v>
      </c>
      <c r="M26" s="9">
        <f>'clinker-cement ratio'!M26*cement!M26</f>
        <v>1709.3460000315231</v>
      </c>
      <c r="N26" s="7">
        <v>1821.0224000000001</v>
      </c>
      <c r="O26" s="6">
        <v>2238</v>
      </c>
      <c r="P26" s="6">
        <v>2517</v>
      </c>
      <c r="Q26" s="6">
        <v>2760</v>
      </c>
      <c r="R26" s="6">
        <v>2975.53</v>
      </c>
      <c r="S26" s="6">
        <v>3712.81</v>
      </c>
      <c r="T26" s="6">
        <v>3989.85</v>
      </c>
      <c r="U26" s="6">
        <v>4538.8999999999996</v>
      </c>
      <c r="V26" s="6">
        <v>5411.48</v>
      </c>
      <c r="W26" s="6">
        <v>6281.91</v>
      </c>
      <c r="X26" s="6">
        <v>6474.6</v>
      </c>
      <c r="Y26" s="6">
        <v>6260.4503678999999</v>
      </c>
      <c r="Z26" s="6">
        <v>7520.0933575999998</v>
      </c>
      <c r="AA26" s="6">
        <v>7884.1301250999995</v>
      </c>
      <c r="AB26" s="6">
        <v>8497.65</v>
      </c>
      <c r="AC26" s="6">
        <v>9162.616293000001</v>
      </c>
      <c r="AD26" s="21">
        <v>9314.0676000000003</v>
      </c>
    </row>
    <row r="27" spans="1:30">
      <c r="A27" s="2" t="s">
        <v>84</v>
      </c>
      <c r="B27" s="2" t="s">
        <v>52</v>
      </c>
      <c r="C27" s="9">
        <f>'clinker-cement ratio'!C27*cement!C27</f>
        <v>10.153583617747442</v>
      </c>
      <c r="D27" s="9">
        <f>'clinker-cement ratio'!D27*cement!D27</f>
        <v>11.65063605336643</v>
      </c>
      <c r="E27" s="9">
        <f>'clinker-cement ratio'!E27*cement!E27</f>
        <v>17.064846416382256</v>
      </c>
      <c r="F27" s="9">
        <f>'clinker-cement ratio'!F27*cement!F27</f>
        <v>17.925845485572449</v>
      </c>
      <c r="G27" s="6">
        <v>25</v>
      </c>
      <c r="H27" s="9">
        <f>'clinker-cement ratio'!H27*cement!H27</f>
        <v>22.879774601601429</v>
      </c>
      <c r="I27" s="9">
        <f>'clinker-cement ratio'!I27*cement!I27</f>
        <v>24.141254066122158</v>
      </c>
      <c r="J27" s="9">
        <f>'clinker-cement ratio'!J27*cement!J27</f>
        <v>30.498121171648176</v>
      </c>
      <c r="K27" s="9">
        <f>'clinker-cement ratio'!K27*cement!K27</f>
        <v>30.665081689011217</v>
      </c>
      <c r="L27" s="6">
        <v>27.24</v>
      </c>
      <c r="M27" s="9">
        <f>'clinker-cement ratio'!M27*cement!M27</f>
        <v>73.145739699451937</v>
      </c>
      <c r="N27" s="9">
        <f>'clinker-cement ratio'!N27*cement!N27</f>
        <v>59.261459111236377</v>
      </c>
      <c r="O27" s="6">
        <v>91</v>
      </c>
      <c r="P27" s="6">
        <v>117</v>
      </c>
      <c r="Q27" s="6">
        <v>123</v>
      </c>
      <c r="R27" s="6">
        <v>128.35</v>
      </c>
      <c r="S27" s="6">
        <v>159.21</v>
      </c>
      <c r="T27" s="6">
        <v>206.96</v>
      </c>
      <c r="U27" s="6">
        <v>206.2</v>
      </c>
      <c r="V27" s="6">
        <v>211.5</v>
      </c>
      <c r="W27" s="6">
        <v>225.78</v>
      </c>
      <c r="X27" s="6">
        <v>263.5</v>
      </c>
      <c r="Y27" s="6">
        <v>360.4960049</v>
      </c>
      <c r="Z27" s="6">
        <v>482.08164429999999</v>
      </c>
      <c r="AA27" s="6">
        <v>507.74083609999997</v>
      </c>
      <c r="AB27" s="6">
        <v>485.85</v>
      </c>
      <c r="AC27" s="6">
        <v>586.47895499999993</v>
      </c>
      <c r="AD27" s="21">
        <v>749.49379999999996</v>
      </c>
    </row>
    <row r="28" spans="1:30">
      <c r="A28" s="2" t="s">
        <v>85</v>
      </c>
      <c r="B28" s="2" t="s">
        <v>53</v>
      </c>
      <c r="C28" s="6">
        <v>496</v>
      </c>
      <c r="D28" s="6">
        <v>437.53</v>
      </c>
      <c r="E28" s="9">
        <f>'clinker-cement ratio'!E28*cement!E28</f>
        <v>461.02249756137053</v>
      </c>
      <c r="F28" s="9">
        <f>'clinker-cement ratio'!F28*cement!F28</f>
        <v>495.88478601466073</v>
      </c>
      <c r="G28" s="6">
        <v>708</v>
      </c>
      <c r="H28" s="9">
        <f>'clinker-cement ratio'!H28*cement!H28</f>
        <v>564.07941365078113</v>
      </c>
      <c r="I28" s="9">
        <f>'clinker-cement ratio'!I28*cement!I28</f>
        <v>650.10316590718662</v>
      </c>
      <c r="J28" s="9">
        <f>'clinker-cement ratio'!J28*cement!J28</f>
        <v>649.73543078303715</v>
      </c>
      <c r="K28" s="9">
        <f>'clinker-cement ratio'!K28*cement!K28</f>
        <v>980.34900748939208</v>
      </c>
      <c r="L28" s="6">
        <v>937.87</v>
      </c>
      <c r="M28" s="9">
        <f>'clinker-cement ratio'!M28*cement!M28</f>
        <v>1375.3354643822202</v>
      </c>
      <c r="N28" s="7">
        <v>1613.62</v>
      </c>
      <c r="O28" s="6">
        <v>1733</v>
      </c>
      <c r="P28" s="6">
        <v>2025</v>
      </c>
      <c r="Q28" s="6">
        <v>2335</v>
      </c>
      <c r="R28" s="6">
        <v>2770.3</v>
      </c>
      <c r="S28" s="6">
        <v>3201.3</v>
      </c>
      <c r="T28" s="6">
        <v>3687.91</v>
      </c>
      <c r="U28" s="6">
        <v>4374.1499999999996</v>
      </c>
      <c r="V28" s="6">
        <v>4207.09</v>
      </c>
      <c r="W28" s="6">
        <v>5130.49</v>
      </c>
      <c r="X28" s="6">
        <v>5412.9</v>
      </c>
      <c r="Y28" s="6">
        <v>4901.0220546</v>
      </c>
      <c r="Z28" s="6">
        <v>4308.4450137000003</v>
      </c>
      <c r="AA28" s="6">
        <v>4056.7725492</v>
      </c>
      <c r="AB28" s="6">
        <v>3848.27</v>
      </c>
      <c r="AC28" s="6">
        <v>4219.3563899999999</v>
      </c>
      <c r="AD28" s="21">
        <v>4677.3567000000003</v>
      </c>
    </row>
    <row r="29" spans="1:30">
      <c r="A29" s="2" t="s">
        <v>86</v>
      </c>
      <c r="B29" s="2" t="s">
        <v>54</v>
      </c>
      <c r="C29" s="6">
        <v>443.83</v>
      </c>
      <c r="D29" s="6">
        <v>464.82</v>
      </c>
      <c r="E29" s="9">
        <f>'clinker-cement ratio'!E29*cement!E29</f>
        <v>507.22764905908281</v>
      </c>
      <c r="F29" s="9">
        <f>'clinker-cement ratio'!F29*cement!F29</f>
        <v>532.22406754142378</v>
      </c>
      <c r="G29" s="6">
        <v>546</v>
      </c>
      <c r="H29" s="9">
        <f>'clinker-cement ratio'!H29*cement!H29</f>
        <v>581.45636862467438</v>
      </c>
      <c r="I29" s="9">
        <f>'clinker-cement ratio'!I29*cement!I29</f>
        <v>650.70505328802255</v>
      </c>
      <c r="J29" s="9">
        <f>'clinker-cement ratio'!J29*cement!J29</f>
        <v>667.75187730151106</v>
      </c>
      <c r="K29" s="9">
        <f>'clinker-cement ratio'!K29*cement!K29</f>
        <v>822.94535092728722</v>
      </c>
      <c r="L29" s="6">
        <v>1016.11</v>
      </c>
      <c r="M29" s="9">
        <f>'clinker-cement ratio'!M29*cement!M29</f>
        <v>1035.9846679864752</v>
      </c>
      <c r="N29" s="7">
        <v>1120.734704</v>
      </c>
      <c r="O29" s="6">
        <v>1151</v>
      </c>
      <c r="P29" s="6">
        <v>1162</v>
      </c>
      <c r="Q29" s="6">
        <v>1182</v>
      </c>
      <c r="R29" s="6">
        <v>1284.1500000000001</v>
      </c>
      <c r="S29" s="6">
        <v>1375.66</v>
      </c>
      <c r="T29" s="6">
        <v>1798.18</v>
      </c>
      <c r="U29" s="6">
        <v>2234.54</v>
      </c>
      <c r="V29" s="6">
        <v>2488.34</v>
      </c>
      <c r="W29" s="6">
        <v>2960.02</v>
      </c>
      <c r="X29" s="6">
        <v>3087.7</v>
      </c>
      <c r="Y29" s="6">
        <v>3373.5270495999998</v>
      </c>
      <c r="Z29" s="6">
        <v>3078.5585325000002</v>
      </c>
      <c r="AA29" s="6">
        <v>2967.457011</v>
      </c>
      <c r="AB29" s="6">
        <v>2731.78</v>
      </c>
      <c r="AC29" s="6">
        <v>3528.9211070000006</v>
      </c>
      <c r="AD29" s="21">
        <v>3615.7125999999998</v>
      </c>
    </row>
    <row r="30" spans="1:30">
      <c r="A30" s="2" t="s">
        <v>87</v>
      </c>
      <c r="B30" s="2" t="s">
        <v>55</v>
      </c>
      <c r="C30" s="9">
        <f>'clinker-cement ratio'!C30*cement!C30</f>
        <v>68.723530158730156</v>
      </c>
      <c r="D30" s="6">
        <v>55.88</v>
      </c>
      <c r="E30" s="9">
        <f>'clinker-cement ratio'!E30*cement!E30</f>
        <v>56.946280051805665</v>
      </c>
      <c r="F30" s="9">
        <f>'clinker-cement ratio'!F30*cement!F30</f>
        <v>67.924951597843432</v>
      </c>
      <c r="G30" s="6">
        <v>71</v>
      </c>
      <c r="H30" s="7">
        <v>82</v>
      </c>
      <c r="I30" s="9">
        <f>'clinker-cement ratio'!I30*cement!I30</f>
        <v>99.777182592572416</v>
      </c>
      <c r="J30" s="9">
        <f>'clinker-cement ratio'!J30*cement!J30</f>
        <v>105.72535553342298</v>
      </c>
      <c r="K30" s="9">
        <f>'clinker-cement ratio'!K30*cement!K30</f>
        <v>150.52466955057628</v>
      </c>
      <c r="L30" s="6">
        <v>237.11</v>
      </c>
      <c r="M30" s="9">
        <f>'clinker-cement ratio'!M30*cement!M30</f>
        <v>237.1135311668626</v>
      </c>
      <c r="N30" s="9">
        <f>'clinker-cement ratio'!N30*cement!N30</f>
        <v>263.35049095102653</v>
      </c>
      <c r="O30" s="6">
        <v>239</v>
      </c>
      <c r="P30" s="6">
        <v>278</v>
      </c>
      <c r="Q30" s="6">
        <v>348</v>
      </c>
      <c r="R30" s="6">
        <v>361.42</v>
      </c>
      <c r="S30" s="6">
        <v>398.06</v>
      </c>
      <c r="T30" s="6">
        <v>522.4</v>
      </c>
      <c r="U30" s="6">
        <v>758.2</v>
      </c>
      <c r="V30" s="6">
        <v>898.62</v>
      </c>
      <c r="W30" s="6">
        <v>1300.22</v>
      </c>
      <c r="X30" s="6">
        <v>1268</v>
      </c>
      <c r="Y30" s="6">
        <v>1169.4237778000002</v>
      </c>
      <c r="Z30" s="6">
        <v>1324.1924776000001</v>
      </c>
      <c r="AA30" s="6">
        <v>1063.9954680000001</v>
      </c>
      <c r="AB30" s="6">
        <v>928.43</v>
      </c>
      <c r="AC30" s="6">
        <v>945.07449199999985</v>
      </c>
      <c r="AD30" s="21">
        <v>1066.4789000000001</v>
      </c>
    </row>
    <row r="31" spans="1:30">
      <c r="A31" s="2" t="s">
        <v>88</v>
      </c>
      <c r="B31" s="2" t="s">
        <v>56</v>
      </c>
      <c r="C31" s="6">
        <v>96.97</v>
      </c>
      <c r="D31" s="6">
        <v>118.09</v>
      </c>
      <c r="E31" s="9">
        <f>'clinker-cement ratio'!E31*cement!E31</f>
        <v>121.24411746831433</v>
      </c>
      <c r="F31" s="9">
        <f>'clinker-cement ratio'!F31*cement!F31</f>
        <v>142.74805237008871</v>
      </c>
      <c r="G31" s="6">
        <v>161</v>
      </c>
      <c r="H31" s="9">
        <f>'clinker-cement ratio'!H31*cement!H31</f>
        <v>199.2034386194635</v>
      </c>
      <c r="I31" s="9">
        <f>'clinker-cement ratio'!I31*cement!I31</f>
        <v>218.37791301854645</v>
      </c>
      <c r="J31" s="9">
        <f>'clinker-cement ratio'!J31*cement!J31</f>
        <v>246.49754359371533</v>
      </c>
      <c r="K31" s="9">
        <f>'clinker-cement ratio'!K31*cement!K31</f>
        <v>280.30794707540105</v>
      </c>
      <c r="L31" s="6">
        <v>326.31</v>
      </c>
      <c r="M31" s="9">
        <f>'clinker-cement ratio'!M31*cement!M31</f>
        <v>436.11747107816927</v>
      </c>
      <c r="N31" s="9">
        <f>'clinker-cement ratio'!N31*cement!N31</f>
        <v>512.10904062430166</v>
      </c>
      <c r="O31" s="6">
        <v>507</v>
      </c>
      <c r="P31" s="6">
        <v>556</v>
      </c>
      <c r="Q31" s="6">
        <v>686</v>
      </c>
      <c r="R31" s="6">
        <v>682.81</v>
      </c>
      <c r="S31" s="6">
        <v>852.25</v>
      </c>
      <c r="T31" s="6">
        <v>1067.33</v>
      </c>
      <c r="U31" s="6">
        <v>1167.5999999999999</v>
      </c>
      <c r="V31" s="6">
        <v>1177.8</v>
      </c>
      <c r="W31" s="6">
        <v>1302.28</v>
      </c>
      <c r="X31" s="6">
        <v>1116.3</v>
      </c>
      <c r="Y31" s="6">
        <v>1163.3214473</v>
      </c>
      <c r="Z31" s="6">
        <v>1344.6045051999999</v>
      </c>
      <c r="AA31" s="6">
        <v>1584.8421960999999</v>
      </c>
      <c r="AB31" s="6">
        <v>1448.1</v>
      </c>
      <c r="AC31" s="6">
        <v>1699.1309950000002</v>
      </c>
      <c r="AD31" s="21">
        <v>1823.5773000000002</v>
      </c>
    </row>
    <row r="32" spans="1:30">
      <c r="A32" s="2" t="s">
        <v>89</v>
      </c>
      <c r="B32" s="2" t="s">
        <v>91</v>
      </c>
      <c r="C32" s="6">
        <v>308.88</v>
      </c>
      <c r="D32" s="6">
        <v>346.29</v>
      </c>
      <c r="E32" s="7">
        <v>367.77699999999999</v>
      </c>
      <c r="F32" s="7">
        <v>419.73</v>
      </c>
      <c r="G32" s="6">
        <v>485</v>
      </c>
      <c r="H32" s="9">
        <f>'clinker-cement ratio'!H32*cement!H32</f>
        <v>559.58974974439161</v>
      </c>
      <c r="I32" s="9">
        <f>'clinker-cement ratio'!I32*cement!I32</f>
        <v>626.89059826093319</v>
      </c>
      <c r="J32" s="9">
        <f>'clinker-cement ratio'!J32*cement!J32</f>
        <v>699.23314797296484</v>
      </c>
      <c r="K32" s="9">
        <f>'clinker-cement ratio'!K32*cement!K32</f>
        <v>766.80757717453309</v>
      </c>
      <c r="L32" s="6">
        <v>775.91</v>
      </c>
      <c r="M32" s="9">
        <f>'clinker-cement ratio'!M32*cement!M32</f>
        <v>838.29936465705202</v>
      </c>
      <c r="N32" s="7">
        <v>835.755763</v>
      </c>
      <c r="O32" s="6">
        <v>939</v>
      </c>
      <c r="P32" s="6">
        <v>959</v>
      </c>
      <c r="Q32" s="6">
        <v>1177</v>
      </c>
      <c r="R32" s="6">
        <v>1328.07</v>
      </c>
      <c r="S32" s="6">
        <v>1627.38</v>
      </c>
      <c r="T32" s="6">
        <v>2286.15</v>
      </c>
      <c r="U32" s="6">
        <v>2404.44</v>
      </c>
      <c r="V32" s="6">
        <v>3524.86</v>
      </c>
      <c r="W32" s="6">
        <v>3721.5</v>
      </c>
      <c r="X32" s="6">
        <v>3307.9</v>
      </c>
      <c r="Y32" s="6">
        <v>2859.3488628999999</v>
      </c>
      <c r="Z32" s="6">
        <v>2755.6725231</v>
      </c>
      <c r="AA32" s="6">
        <v>3140.4695299</v>
      </c>
      <c r="AB32" s="6">
        <v>2828.77</v>
      </c>
      <c r="AC32" s="6">
        <v>3087.87248</v>
      </c>
      <c r="AD32" s="21">
        <v>3229.6687000000002</v>
      </c>
    </row>
    <row r="33" spans="1:30">
      <c r="B33" s="2" t="s">
        <v>98</v>
      </c>
      <c r="C33" s="6">
        <f>SUM(C2:C32)</f>
        <v>26119.787113776481</v>
      </c>
      <c r="D33" s="10">
        <f t="shared" ref="D33:AA33" si="0">SUM(D2:D32)</f>
        <v>29911.640636053369</v>
      </c>
      <c r="E33" s="10">
        <f t="shared" si="0"/>
        <v>33488.18744350713</v>
      </c>
      <c r="F33" s="10">
        <f t="shared" si="0"/>
        <v>34684.950652885724</v>
      </c>
      <c r="G33" s="10">
        <f t="shared" si="0"/>
        <v>36495.808635272275</v>
      </c>
      <c r="H33" s="10">
        <f t="shared" si="0"/>
        <v>36689.478319977214</v>
      </c>
      <c r="I33" s="10">
        <f t="shared" si="0"/>
        <v>39594.773392036899</v>
      </c>
      <c r="J33" s="10">
        <f t="shared" si="0"/>
        <v>41672.231844969843</v>
      </c>
      <c r="K33" s="10">
        <f t="shared" si="0"/>
        <v>47216.81915857063</v>
      </c>
      <c r="L33" s="10">
        <f t="shared" si="0"/>
        <v>52515</v>
      </c>
      <c r="M33" s="10">
        <f t="shared" si="0"/>
        <v>60225.273136576849</v>
      </c>
      <c r="N33" s="10">
        <f t="shared" si="0"/>
        <v>65723.221452499696</v>
      </c>
      <c r="O33" s="6">
        <f t="shared" si="0"/>
        <v>76471</v>
      </c>
      <c r="P33" s="6">
        <f t="shared" si="0"/>
        <v>87393</v>
      </c>
      <c r="Q33" s="6">
        <f t="shared" si="0"/>
        <v>95669</v>
      </c>
      <c r="R33" s="6">
        <f t="shared" si="0"/>
        <v>96190.87000000001</v>
      </c>
      <c r="S33" s="6">
        <f t="shared" si="0"/>
        <v>107359.26000000002</v>
      </c>
      <c r="T33" s="6">
        <f t="shared" si="0"/>
        <v>118874.58000000002</v>
      </c>
      <c r="U33" s="6">
        <f t="shared" si="0"/>
        <v>130199.58999999997</v>
      </c>
      <c r="V33" s="6">
        <f t="shared" si="0"/>
        <v>130392.10999999999</v>
      </c>
      <c r="W33" s="6">
        <f t="shared" si="0"/>
        <v>137146.4</v>
      </c>
      <c r="X33" s="6">
        <f t="shared" si="0"/>
        <v>140865.13000000003</v>
      </c>
      <c r="Y33" s="6">
        <f>SUM(Y2:Y32)</f>
        <v>133486.6761098</v>
      </c>
      <c r="Z33" s="6">
        <f t="shared" si="0"/>
        <v>137614.27805999995</v>
      </c>
      <c r="AA33" s="6">
        <f t="shared" si="0"/>
        <v>139966.29898940003</v>
      </c>
      <c r="AB33" s="10">
        <f>SUM(AB2:AB32)</f>
        <v>142490.46000000002</v>
      </c>
      <c r="AC33" s="6">
        <f>SUM(AC2:AC32)</f>
        <v>152325.18619700003</v>
      </c>
      <c r="AD33" s="10">
        <f>SUM(AD2:AD32)</f>
        <v>157878.43090000001</v>
      </c>
    </row>
    <row r="35" spans="1:30">
      <c r="A35" s="2" t="s">
        <v>153</v>
      </c>
      <c r="N35" s="11"/>
    </row>
    <row r="36" spans="1:30">
      <c r="A36" s="2" t="s">
        <v>92</v>
      </c>
      <c r="N36" s="12"/>
    </row>
    <row r="37" spans="1:30">
      <c r="A37" s="1" t="s">
        <v>102</v>
      </c>
    </row>
    <row r="38" spans="1:30">
      <c r="A38" s="1" t="s">
        <v>147</v>
      </c>
    </row>
    <row r="39" spans="1:30">
      <c r="A39" s="1" t="s">
        <v>111</v>
      </c>
    </row>
    <row r="40" spans="1:30">
      <c r="A40" s="1" t="s">
        <v>112</v>
      </c>
    </row>
    <row r="41" spans="1:30">
      <c r="A41" s="1" t="s">
        <v>97</v>
      </c>
    </row>
    <row r="42" spans="1:30">
      <c r="A42" s="1" t="s">
        <v>113</v>
      </c>
    </row>
    <row r="43" spans="1:30">
      <c r="A43" s="1" t="s">
        <v>108</v>
      </c>
    </row>
    <row r="44" spans="1:30">
      <c r="A44" s="1" t="s">
        <v>168</v>
      </c>
    </row>
    <row r="45" spans="1:30">
      <c r="A45" s="1" t="s">
        <v>99</v>
      </c>
    </row>
    <row r="46" spans="1:30">
      <c r="A46" s="1" t="s">
        <v>100</v>
      </c>
    </row>
    <row r="47" spans="1:30">
      <c r="A47" s="1" t="s">
        <v>101</v>
      </c>
    </row>
    <row r="48" spans="1:30">
      <c r="A48" s="1" t="s">
        <v>117</v>
      </c>
    </row>
    <row r="49" spans="1:1">
      <c r="A49" s="1" t="s">
        <v>116</v>
      </c>
    </row>
    <row r="50" spans="1:1">
      <c r="A50" s="1" t="s">
        <v>115</v>
      </c>
    </row>
    <row r="51" spans="1:1">
      <c r="A51" s="3" t="s">
        <v>110</v>
      </c>
    </row>
    <row r="52" spans="1:1">
      <c r="A52" s="3" t="s">
        <v>103</v>
      </c>
    </row>
    <row r="53" spans="1:1" ht="13.25" customHeight="1">
      <c r="A53" s="1" t="s">
        <v>104</v>
      </c>
    </row>
    <row r="54" spans="1:1">
      <c r="A54" s="1" t="s">
        <v>105</v>
      </c>
    </row>
    <row r="55" spans="1:1">
      <c r="A55" s="8" t="s">
        <v>172</v>
      </c>
    </row>
    <row r="56" spans="1:1">
      <c r="A56" s="1" t="s">
        <v>107</v>
      </c>
    </row>
    <row r="57" spans="1:1">
      <c r="A57" s="8" t="s">
        <v>174</v>
      </c>
    </row>
    <row r="58" spans="1:1">
      <c r="A58" s="1" t="s">
        <v>106</v>
      </c>
    </row>
    <row r="59" spans="1:1">
      <c r="A59" s="1" t="s">
        <v>109</v>
      </c>
    </row>
    <row r="60" spans="1:1">
      <c r="A60" s="8" t="s">
        <v>173</v>
      </c>
    </row>
    <row r="61" spans="1:1" ht="15">
      <c r="A61" s="2" t="s">
        <v>150</v>
      </c>
    </row>
    <row r="62" spans="1:1">
      <c r="A62" s="1" t="s">
        <v>114</v>
      </c>
    </row>
    <row r="63" spans="1:1">
      <c r="A63" s="1" t="s">
        <v>151</v>
      </c>
    </row>
    <row r="64" spans="1:1">
      <c r="A64" s="1" t="s">
        <v>118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0"/>
  <sheetViews>
    <sheetView topLeftCell="B1" zoomScale="70" zoomScaleNormal="70" workbookViewId="0">
      <selection activeCell="Y20" sqref="Y20"/>
    </sheetView>
  </sheetViews>
  <sheetFormatPr baseColWidth="10" defaultColWidth="8.83203125" defaultRowHeight="14"/>
  <cols>
    <col min="1" max="2" width="8.83203125" style="2"/>
    <col min="3" max="29" width="8.83203125" style="6"/>
    <col min="30" max="16384" width="8.83203125" style="1"/>
  </cols>
  <sheetData>
    <row r="1" spans="1:30" s="2" customFormat="1">
      <c r="A1" s="2" t="s">
        <v>58</v>
      </c>
      <c r="B1" s="2" t="s">
        <v>57</v>
      </c>
      <c r="C1" s="4" t="s">
        <v>0</v>
      </c>
      <c r="D1" s="4" t="s">
        <v>1</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171</v>
      </c>
    </row>
    <row r="2" spans="1:30">
      <c r="A2" s="2" t="s">
        <v>59</v>
      </c>
      <c r="B2" s="2" t="s">
        <v>27</v>
      </c>
      <c r="C2" s="6">
        <f>clinker!C2/cement!C2</f>
        <v>1.1228009382663398</v>
      </c>
      <c r="D2" s="6">
        <f>clinker!D2/cement!D2</f>
        <v>0.75187969924812026</v>
      </c>
      <c r="E2" s="6">
        <f>clinker!E2/cement!E2</f>
        <v>0.57245711499277263</v>
      </c>
      <c r="F2" s="9">
        <f t="shared" ref="F2" si="0">AVERAGE(E2,G2)</f>
        <v>0.52308380469621507</v>
      </c>
      <c r="G2" s="6">
        <f>clinker!G2/cement!G2</f>
        <v>0.47371049439965757</v>
      </c>
      <c r="H2" s="9">
        <f t="shared" ref="H2:H3" si="1">AVERAGE(G2,L2)</f>
        <v>0.51402719290118626</v>
      </c>
      <c r="I2" s="9">
        <f t="shared" ref="I2:I3" si="2">AVERAGE(G2,L2)</f>
        <v>0.51402719290118626</v>
      </c>
      <c r="J2" s="9">
        <f t="shared" ref="J2:J3" si="3">AVERAGE(G2,L2)</f>
        <v>0.51402719290118626</v>
      </c>
      <c r="K2" s="9">
        <f t="shared" ref="K2:K3" si="4">AVERAGE(G2,L2)</f>
        <v>0.51402719290118626</v>
      </c>
      <c r="L2" s="6">
        <f>clinker!L2/cement!L2</f>
        <v>0.55434389140271501</v>
      </c>
      <c r="M2" s="9">
        <f>AVERAGE(L2,N2)</f>
        <v>0.62685712676857097</v>
      </c>
      <c r="N2" s="6">
        <f>clinker!N2/cement!N2</f>
        <v>0.69937036213442705</v>
      </c>
      <c r="O2" s="6">
        <f>clinker!O2/cement!O2</f>
        <v>0.64791349890184158</v>
      </c>
      <c r="P2" s="6">
        <f>clinker!P2/cement!P2</f>
        <v>0.69218849551257344</v>
      </c>
      <c r="Q2" s="6">
        <f>clinker!Q2/cement!Q2</f>
        <v>0.73934622625363688</v>
      </c>
      <c r="R2" s="6">
        <f>clinker!R2/cement!R2</f>
        <v>0.80682479378444061</v>
      </c>
      <c r="S2" s="6">
        <f>clinker!S2/cement!S2</f>
        <v>0.74882674738274424</v>
      </c>
      <c r="T2" s="6">
        <f>clinker!T2/cement!T2</f>
        <v>0.69575040036604896</v>
      </c>
      <c r="U2" s="6">
        <f>clinker!U2/cement!U2</f>
        <v>0.84935394079866577</v>
      </c>
      <c r="V2" s="6">
        <f>clinker!V2/cement!V2</f>
        <v>0.73237074143754111</v>
      </c>
      <c r="W2" s="6">
        <f>clinker!W2/cement!W2</f>
        <v>0.70287508041795144</v>
      </c>
      <c r="X2" s="6">
        <f>clinker!X2/cement!X2</f>
        <v>0.74077231267581611</v>
      </c>
      <c r="Y2" s="6">
        <f>clinker!Y2*1.2/cement!Y2</f>
        <v>0.87110352108401079</v>
      </c>
      <c r="Z2" s="6">
        <f>clinker!Z2/cement!Z2</f>
        <v>0.75771847417104343</v>
      </c>
      <c r="AA2" s="6">
        <f>clinker!AA2/cement!AA2</f>
        <v>0.75349162909343459</v>
      </c>
      <c r="AB2" s="6">
        <f>clinker!AB2/cement!AB2</f>
        <v>0.68620585419920399</v>
      </c>
      <c r="AC2" s="6">
        <f>clinker!AC2/cement!AC2</f>
        <v>0.80282985130811224</v>
      </c>
      <c r="AD2" s="6">
        <f>clinker!AD2/cement!AD2</f>
        <v>0.87320146392471254</v>
      </c>
    </row>
    <row r="3" spans="1:30">
      <c r="A3" s="2" t="s">
        <v>60</v>
      </c>
      <c r="B3" s="2" t="s">
        <v>28</v>
      </c>
      <c r="C3" s="6">
        <f>clinker!C3/cement!C3</f>
        <v>0.44517356781941081</v>
      </c>
      <c r="D3" s="6">
        <f>clinker!D3/cement!D3</f>
        <v>0.4632768361581921</v>
      </c>
      <c r="E3" s="9">
        <f t="shared" ref="E3" si="5">AVERAGE(D3,G3)</f>
        <v>0.45173411185900036</v>
      </c>
      <c r="F3" s="9">
        <f t="shared" ref="F3" si="6">AVERAGE(D3,G3)</f>
        <v>0.45173411185900036</v>
      </c>
      <c r="G3" s="6">
        <f>clinker!G3/cement!G3</f>
        <v>0.44019138755980863</v>
      </c>
      <c r="H3" s="9">
        <f t="shared" si="1"/>
        <v>0.43506591217831597</v>
      </c>
      <c r="I3" s="9">
        <f t="shared" si="2"/>
        <v>0.43506591217831597</v>
      </c>
      <c r="J3" s="9">
        <f t="shared" si="3"/>
        <v>0.43506591217831597</v>
      </c>
      <c r="K3" s="9">
        <f t="shared" si="4"/>
        <v>0.43506591217831597</v>
      </c>
      <c r="L3" s="6">
        <f>clinker!L3/cement!L3</f>
        <v>0.42994043679682331</v>
      </c>
      <c r="M3" s="9">
        <f>AVERAGE(L3,O3)</f>
        <v>0.44730864196774683</v>
      </c>
      <c r="N3" s="9">
        <f>AVERAGE(L3,O3)</f>
        <v>0.44730864196774683</v>
      </c>
      <c r="O3" s="6">
        <f>clinker!O3/cement!O3</f>
        <v>0.46467684713867036</v>
      </c>
      <c r="P3" s="6">
        <f>clinker!P3/cement!P3</f>
        <v>0.39732054902475861</v>
      </c>
      <c r="Q3" s="6">
        <f>clinker!Q3/cement!Q3</f>
        <v>0.49610436083866039</v>
      </c>
      <c r="R3" s="6">
        <f>clinker!R3/cement!R3</f>
        <v>0.36684178055301092</v>
      </c>
      <c r="S3" s="6">
        <f>clinker!S3/cement!S3</f>
        <v>0.2684307586739289</v>
      </c>
      <c r="T3" s="6">
        <f>clinker!T3/cement!T3</f>
        <v>0.22814506625622277</v>
      </c>
      <c r="U3" s="6">
        <f>clinker!U3/cement!U3</f>
        <v>0.17908674248854187</v>
      </c>
      <c r="V3" s="6">
        <f>clinker!V3/cement!V3</f>
        <v>0.19990087559887659</v>
      </c>
      <c r="W3" s="6">
        <f>clinker!W3/cement!W3</f>
        <v>0.17141506460762684</v>
      </c>
      <c r="X3" s="6">
        <f>clinker!X3/cement!X3</f>
        <v>0.14199559356211955</v>
      </c>
      <c r="Y3" s="6">
        <f>clinker!Y3*1.2/cement!Y3</f>
        <v>0.15067685185185184</v>
      </c>
      <c r="Z3" s="6">
        <f>clinker!Z3/cement!Z3</f>
        <v>0.14226512471310279</v>
      </c>
      <c r="AA3" s="6">
        <f>clinker!AA3/cement!AA3</f>
        <v>0.13084934059633027</v>
      </c>
      <c r="AB3" s="6">
        <f>clinker!AB3/cement!AB3</f>
        <v>0.11134609796261019</v>
      </c>
      <c r="AC3" s="6">
        <f>clinker!AC3/cement!AC3</f>
        <v>0.10702922786098588</v>
      </c>
      <c r="AD3" s="6">
        <f>clinker!AD3/cement!AD3</f>
        <v>0.13805856754306439</v>
      </c>
    </row>
    <row r="4" spans="1:30">
      <c r="A4" s="2" t="s">
        <v>61</v>
      </c>
      <c r="B4" s="2" t="s">
        <v>29</v>
      </c>
      <c r="C4" s="6">
        <f>clinker!C4/cement!C4</f>
        <v>0.46641162083553678</v>
      </c>
      <c r="D4" s="6">
        <f>clinker!D4/cement!D4</f>
        <v>0.50589132861927799</v>
      </c>
      <c r="E4" s="9">
        <f t="shared" ref="E4" si="7">AVERAGE(D4,G4)</f>
        <v>0.49870109977125782</v>
      </c>
      <c r="F4" s="9">
        <f t="shared" ref="F4" si="8">AVERAGE(D4,G4)</f>
        <v>0.49870109977125782</v>
      </c>
      <c r="G4" s="6">
        <f>clinker!G4/cement!G4</f>
        <v>0.49151087092323764</v>
      </c>
      <c r="H4" s="9">
        <f t="shared" ref="H4:H21" si="9">AVERAGE(G4,L4)</f>
        <v>0.53204617739643179</v>
      </c>
      <c r="I4" s="9">
        <f t="shared" ref="I4:I21" si="10">AVERAGE(G4,L4)</f>
        <v>0.53204617739643179</v>
      </c>
      <c r="J4" s="9">
        <f t="shared" ref="J4:J21" si="11">AVERAGE(G4,L4)</f>
        <v>0.53204617739643179</v>
      </c>
      <c r="K4" s="9">
        <f t="shared" ref="K4:K21" si="12">AVERAGE(G4,L4)</f>
        <v>0.53204617739643179</v>
      </c>
      <c r="L4" s="6">
        <f>clinker!L4/cement!L4</f>
        <v>0.57258148386962582</v>
      </c>
      <c r="M4" s="9">
        <f>AVERAGE(L4,O4)</f>
        <v>0.55925315170629464</v>
      </c>
      <c r="N4" s="9">
        <f>AVERAGE(L4,O4)</f>
        <v>0.55925315170629464</v>
      </c>
      <c r="O4" s="6">
        <f>clinker!O4/cement!O4</f>
        <v>0.54592481954296357</v>
      </c>
      <c r="P4" s="6">
        <f>clinker!P4/cement!P4</f>
        <v>0.53634782608695653</v>
      </c>
      <c r="Q4" s="6">
        <f>clinker!Q4/cement!Q4</f>
        <v>0.56136942166037451</v>
      </c>
      <c r="R4" s="6">
        <f>clinker!R4/cement!R4</f>
        <v>0.50061208533452473</v>
      </c>
      <c r="S4" s="6">
        <f>clinker!S4/cement!S4</f>
        <v>0.42948837339897333</v>
      </c>
      <c r="T4" s="6">
        <f>clinker!T4/cement!T4</f>
        <v>0.37024568009438474</v>
      </c>
      <c r="U4" s="6">
        <f>clinker!U4/cement!U4</f>
        <v>0.41142404211942968</v>
      </c>
      <c r="V4" s="6">
        <f>clinker!V4/cement!V4</f>
        <v>0.457464452810878</v>
      </c>
      <c r="W4" s="6">
        <f>clinker!W4/cement!W4</f>
        <v>0.46522501094342522</v>
      </c>
      <c r="X4" s="6">
        <f>clinker!X4/cement!X4</f>
        <v>0.54800372337349579</v>
      </c>
      <c r="Y4" s="6">
        <f>clinker!Y4*1.2/cement!Y4</f>
        <v>0.65564414549367367</v>
      </c>
      <c r="Z4" s="6">
        <f>clinker!Z4/cement!Z4</f>
        <v>0.53744956821079382</v>
      </c>
      <c r="AA4" s="6">
        <f>clinker!AA4/cement!AA4</f>
        <v>0.57350888455427096</v>
      </c>
      <c r="AB4" s="6">
        <f>clinker!AB4/cement!AB4</f>
        <v>0.70581832264006794</v>
      </c>
      <c r="AC4" s="6">
        <f>clinker!AC4/cement!AC4</f>
        <v>0.63058434967944121</v>
      </c>
      <c r="AD4" s="6">
        <f>clinker!AD4/cement!AD4</f>
        <v>0.67902482046750545</v>
      </c>
    </row>
    <row r="5" spans="1:30">
      <c r="A5" s="2" t="s">
        <v>62</v>
      </c>
      <c r="B5" s="2" t="s">
        <v>30</v>
      </c>
      <c r="C5" s="6">
        <f>clinker!C5/cement!C5</f>
        <v>0.48929745827559823</v>
      </c>
      <c r="D5" s="6">
        <f>clinker!D5/cement!D5</f>
        <v>0.45157487922705314</v>
      </c>
      <c r="E5" s="6">
        <f>clinker!E5/cement!E5</f>
        <v>0.58732760610334667</v>
      </c>
      <c r="F5" s="9">
        <f t="shared" ref="F5" si="13">AVERAGE(E5,G5)</f>
        <v>0.59011136140818499</v>
      </c>
      <c r="G5" s="6">
        <f>clinker!G5/cement!G5</f>
        <v>0.5928951167130232</v>
      </c>
      <c r="H5" s="9">
        <f t="shared" si="9"/>
        <v>0.58617077264222583</v>
      </c>
      <c r="I5" s="9">
        <f t="shared" si="10"/>
        <v>0.58617077264222583</v>
      </c>
      <c r="J5" s="9">
        <f t="shared" si="11"/>
        <v>0.58617077264222583</v>
      </c>
      <c r="K5" s="9">
        <f t="shared" si="12"/>
        <v>0.58617077264222583</v>
      </c>
      <c r="L5" s="6">
        <f>clinker!L5/cement!L5</f>
        <v>0.57944642857142858</v>
      </c>
      <c r="M5" s="9">
        <f>AVERAGE(L5,N5)</f>
        <v>0.59126950448863091</v>
      </c>
      <c r="N5" s="6">
        <f>clinker!N5/cement!N5</f>
        <v>0.60309258040583313</v>
      </c>
      <c r="O5" s="6">
        <f>clinker!O5/cement!O5</f>
        <v>0.6578150154932747</v>
      </c>
      <c r="P5" s="6">
        <f>clinker!P5/cement!P5</f>
        <v>0.65009902541092746</v>
      </c>
      <c r="Q5" s="6">
        <f>clinker!Q5/cement!Q5</f>
        <v>0.66668824233793977</v>
      </c>
      <c r="R5" s="6">
        <f>clinker!R5/cement!R5</f>
        <v>0.73819024761684449</v>
      </c>
      <c r="S5" s="6">
        <f>clinker!S5/cement!S5</f>
        <v>0.60816946222186719</v>
      </c>
      <c r="T5" s="6">
        <f>clinker!T5/cement!T5</f>
        <v>0.60495604170926198</v>
      </c>
      <c r="U5" s="6">
        <f>clinker!U5/cement!U5</f>
        <v>0.74072159669971183</v>
      </c>
      <c r="V5" s="6">
        <f>clinker!V5/cement!V5</f>
        <v>0.60075371489246865</v>
      </c>
      <c r="W5" s="6">
        <f>clinker!W5/cement!W5</f>
        <v>0.55008725319111385</v>
      </c>
      <c r="X5" s="6">
        <f>clinker!X5/cement!X5</f>
        <v>0.56202865917764211</v>
      </c>
      <c r="Y5" s="6">
        <f>clinker!Y5*1.2/cement!Y5</f>
        <v>0.71241759480832323</v>
      </c>
      <c r="Z5" s="6">
        <f>clinker!Z5/cement!Z5</f>
        <v>0.68270360380523121</v>
      </c>
      <c r="AA5" s="6">
        <f>clinker!AA5/cement!AA5</f>
        <v>0.68983750962694268</v>
      </c>
      <c r="AB5" s="6">
        <f>clinker!AB5/cement!AB5</f>
        <v>0.72474221901136215</v>
      </c>
      <c r="AC5" s="6">
        <f>clinker!AC5/cement!AC5</f>
        <v>0.69480625958147713</v>
      </c>
      <c r="AD5" s="6">
        <f>clinker!AD5/cement!AD5</f>
        <v>0.74143841713758696</v>
      </c>
    </row>
    <row r="6" spans="1:30">
      <c r="A6" s="2" t="s">
        <v>63</v>
      </c>
      <c r="B6" s="2" t="s">
        <v>31</v>
      </c>
      <c r="C6" s="6">
        <f>clinker!C6/cement!C6</f>
        <v>0.43750707894438778</v>
      </c>
      <c r="D6" s="6">
        <f>clinker!D6/cement!D6</f>
        <v>0.69794871794871793</v>
      </c>
      <c r="E6" s="9">
        <f t="shared" ref="E6" si="14">AVERAGE(D6,G6)</f>
        <v>0.64311726519215351</v>
      </c>
      <c r="F6" s="9">
        <f t="shared" ref="F6" si="15">AVERAGE(D6,G6)</f>
        <v>0.64311726519215351</v>
      </c>
      <c r="G6" s="6">
        <f>clinker!G6/cement!G6</f>
        <v>0.58828581243558919</v>
      </c>
      <c r="H6" s="9">
        <f t="shared" si="9"/>
        <v>0.62774564998738547</v>
      </c>
      <c r="I6" s="9">
        <f t="shared" si="10"/>
        <v>0.62774564998738547</v>
      </c>
      <c r="J6" s="9">
        <f t="shared" si="11"/>
        <v>0.62774564998738547</v>
      </c>
      <c r="K6" s="9">
        <f t="shared" si="12"/>
        <v>0.62774564998738547</v>
      </c>
      <c r="L6" s="6">
        <f>clinker!L6/cement!L6</f>
        <v>0.66720548753918174</v>
      </c>
      <c r="M6" s="9">
        <f>AVERAGE(L6,N6)</f>
        <v>0.67429870504271361</v>
      </c>
      <c r="N6" s="6">
        <f>clinker!N6/cement!N6</f>
        <v>0.68139192254624548</v>
      </c>
      <c r="O6" s="6">
        <f>clinker!O6/cement!O6</f>
        <v>0.71312605299433296</v>
      </c>
      <c r="P6" s="6">
        <f>clinker!P6/cement!P6</f>
        <v>0.63631183350066489</v>
      </c>
      <c r="Q6" s="6">
        <f>clinker!Q6/cement!Q6</f>
        <v>0.62309093505435065</v>
      </c>
      <c r="R6" s="6">
        <f>clinker!R6/cement!R6</f>
        <v>0.57718030641986418</v>
      </c>
      <c r="S6" s="6">
        <f>clinker!S6/cement!S6</f>
        <v>0.57737294490914337</v>
      </c>
      <c r="T6" s="6">
        <f>clinker!T6/cement!T6</f>
        <v>0.57161228364535499</v>
      </c>
      <c r="U6" s="6">
        <f>clinker!U6/cement!U6</f>
        <v>0.58724079940793705</v>
      </c>
      <c r="V6" s="6">
        <f>clinker!V6/cement!V6</f>
        <v>0.56749088629727995</v>
      </c>
      <c r="W6" s="6">
        <f>clinker!W6/cement!W6</f>
        <v>0.50603137714243984</v>
      </c>
      <c r="X6" s="6">
        <f>clinker!X6/cement!X6</f>
        <v>0.50499960964946522</v>
      </c>
      <c r="Y6" s="6">
        <f>clinker!Y6*1.2/cement!Y6</f>
        <v>0.52992738401854989</v>
      </c>
      <c r="Z6" s="6">
        <f>clinker!Z6/cement!Z6</f>
        <v>0.45507564654104832</v>
      </c>
      <c r="AA6" s="6">
        <f>clinker!AA6/cement!AA6</f>
        <v>0.87648922485083891</v>
      </c>
      <c r="AB6" s="6">
        <f>clinker!AB6/cement!AB6</f>
        <v>0.93705136731611594</v>
      </c>
      <c r="AC6" s="6">
        <f>clinker!AC6/cement!AC6</f>
        <v>1.048035530857911</v>
      </c>
      <c r="AD6" s="6">
        <f>clinker!AD6/cement!AD6</f>
        <v>1.0172186004519672</v>
      </c>
    </row>
    <row r="7" spans="1:30">
      <c r="A7" s="2" t="s">
        <v>64</v>
      </c>
      <c r="B7" s="2" t="s">
        <v>32</v>
      </c>
      <c r="C7" s="6">
        <f>clinker!C7/cement!C7</f>
        <v>0.58196473034371232</v>
      </c>
      <c r="D7" s="6">
        <f>clinker!D7/cement!D7</f>
        <v>0.57944473823373877</v>
      </c>
      <c r="E7" s="6">
        <f>clinker!E7/cement!E7</f>
        <v>0.57287248237861255</v>
      </c>
      <c r="F7" s="9">
        <f t="shared" ref="F7" si="16">AVERAGE(E7,G7)</f>
        <v>0.57620573775581119</v>
      </c>
      <c r="G7" s="6">
        <f>clinker!G7/cement!G7</f>
        <v>0.57953899313300972</v>
      </c>
      <c r="H7" s="9">
        <f t="shared" si="9"/>
        <v>0.58540505522897712</v>
      </c>
      <c r="I7" s="9">
        <f t="shared" si="10"/>
        <v>0.58540505522897712</v>
      </c>
      <c r="J7" s="9">
        <f t="shared" si="11"/>
        <v>0.58540505522897712</v>
      </c>
      <c r="K7" s="9">
        <f t="shared" si="12"/>
        <v>0.58540505522897712</v>
      </c>
      <c r="L7" s="6">
        <f>clinker!L7/cement!L7</f>
        <v>0.59127111732494464</v>
      </c>
      <c r="M7" s="9">
        <f>AVERAGE(L7,N7)</f>
        <v>0.58116123652025342</v>
      </c>
      <c r="N7" s="6">
        <f>clinker!N7/cement!N7</f>
        <v>0.5710513557155622</v>
      </c>
      <c r="O7" s="6">
        <f>clinker!O7/cement!O7</f>
        <v>0.63491589789119884</v>
      </c>
      <c r="P7" s="6">
        <f>clinker!P7/cement!P7</f>
        <v>0.58625296010686745</v>
      </c>
      <c r="Q7" s="6">
        <f>clinker!Q7/cement!Q7</f>
        <v>0.60438713654577214</v>
      </c>
      <c r="R7" s="6">
        <f>clinker!R7/cement!R7</f>
        <v>0.59862556450029447</v>
      </c>
      <c r="S7" s="6">
        <f>clinker!S7/cement!S7</f>
        <v>0.6923863348941407</v>
      </c>
      <c r="T7" s="6">
        <f>clinker!T7/cement!T7</f>
        <v>0.6740997363043324</v>
      </c>
      <c r="U7" s="6">
        <f>clinker!U7/cement!U7</f>
        <v>0.61564205353679036</v>
      </c>
      <c r="V7" s="6">
        <f>clinker!V7/cement!V7</f>
        <v>0.61876928220241367</v>
      </c>
      <c r="W7" s="6">
        <f>clinker!W7/cement!W7</f>
        <v>0.56010560583220148</v>
      </c>
      <c r="X7" s="6">
        <f>clinker!X7/cement!X7</f>
        <v>0.55896835023313829</v>
      </c>
      <c r="Y7" s="6">
        <f>clinker!Y7*1.2/cement!Y7</f>
        <v>0.63466041051642952</v>
      </c>
      <c r="Z7" s="6">
        <f>clinker!Z7/cement!Z7</f>
        <v>0.68756165224372157</v>
      </c>
      <c r="AA7" s="6">
        <f>clinker!AA7/cement!AA7</f>
        <v>0.69801500169872299</v>
      </c>
      <c r="AB7" s="6">
        <f>clinker!AB7/cement!AB7</f>
        <v>0.71700060877160476</v>
      </c>
      <c r="AC7" s="6">
        <f>clinker!AC7/cement!AC7</f>
        <v>0.88560294973457299</v>
      </c>
      <c r="AD7" s="6">
        <f>clinker!AD7/cement!AD7</f>
        <v>0.77552284647907754</v>
      </c>
    </row>
    <row r="8" spans="1:30">
      <c r="A8" s="2" t="s">
        <v>65</v>
      </c>
      <c r="B8" s="2" t="s">
        <v>33</v>
      </c>
      <c r="C8" s="6">
        <f>clinker!C8/cement!C8</f>
        <v>0.68888471942086082</v>
      </c>
      <c r="D8" s="6">
        <f>clinker!D8/cement!D8</f>
        <v>0.69034375000000003</v>
      </c>
      <c r="E8" s="9">
        <f t="shared" ref="E8" si="17">AVERAGE(D8,G8)</f>
        <v>0.68800897156843988</v>
      </c>
      <c r="F8" s="9">
        <f t="shared" ref="F8" si="18">AVERAGE(D8,G8)</f>
        <v>0.68800897156843988</v>
      </c>
      <c r="G8" s="6">
        <f>clinker!G8/cement!G8</f>
        <v>0.68567419313687972</v>
      </c>
      <c r="H8" s="9">
        <f t="shared" si="9"/>
        <v>0.67977479337455771</v>
      </c>
      <c r="I8" s="9">
        <f t="shared" si="10"/>
        <v>0.67977479337455771</v>
      </c>
      <c r="J8" s="9">
        <f t="shared" si="11"/>
        <v>0.67977479337455771</v>
      </c>
      <c r="K8" s="9">
        <f t="shared" si="12"/>
        <v>0.67977479337455771</v>
      </c>
      <c r="L8" s="6">
        <f>clinker!L8/cement!L8</f>
        <v>0.6738753936122357</v>
      </c>
      <c r="M8" s="9">
        <f>AVERAGE(L8,O8)</f>
        <v>0.78758996432307915</v>
      </c>
      <c r="N8" s="9">
        <f>AVERAGE(L8,O8)</f>
        <v>0.78758996432307915</v>
      </c>
      <c r="O8" s="6">
        <f>clinker!O8/cement!O8</f>
        <v>0.9013045350339226</v>
      </c>
      <c r="P8" s="6">
        <f>clinker!P8/cement!P8</f>
        <v>0.8809519839483323</v>
      </c>
      <c r="Q8" s="6">
        <f>clinker!Q8/cement!Q8</f>
        <v>0.94547249988181592</v>
      </c>
      <c r="R8" s="6">
        <f>clinker!R8/cement!R8</f>
        <v>0.87977132499041388</v>
      </c>
      <c r="S8" s="6">
        <f>clinker!S8/cement!S8</f>
        <v>0.80567022777117969</v>
      </c>
      <c r="T8" s="6">
        <f>clinker!T8/cement!T8</f>
        <v>0.85701484105364667</v>
      </c>
      <c r="U8" s="6">
        <f>clinker!U8/cement!U8</f>
        <v>0.97124355261669737</v>
      </c>
      <c r="V8" s="6">
        <f>clinker!V8/cement!V8</f>
        <v>0.85960681520314541</v>
      </c>
      <c r="W8" s="6">
        <f>clinker!W8/cement!W8</f>
        <v>0.90717645497574428</v>
      </c>
      <c r="X8" s="6">
        <f>clinker!X8/cement!X8</f>
        <v>0.60412208673220202</v>
      </c>
      <c r="Y8" s="6">
        <f>clinker!Y8*1.2/cement!Y8</f>
        <v>0.90477514971940021</v>
      </c>
      <c r="Z8" s="6">
        <f>clinker!Z8/cement!Z8</f>
        <v>0.90433739629969845</v>
      </c>
      <c r="AA8" s="6">
        <f>clinker!AA8/cement!AA8</f>
        <v>0.79503791789893163</v>
      </c>
      <c r="AB8" s="6">
        <f>clinker!AB8/cement!AB8</f>
        <v>0.90614864864864864</v>
      </c>
      <c r="AC8" s="6">
        <f>clinker!AC8/cement!AC8</f>
        <v>0.9285041167590441</v>
      </c>
      <c r="AD8" s="6">
        <f>clinker!AD8/cement!AD8</f>
        <v>0.83564045145109267</v>
      </c>
    </row>
    <row r="9" spans="1:30">
      <c r="A9" s="2" t="s">
        <v>66</v>
      </c>
      <c r="B9" s="2" t="s">
        <v>34</v>
      </c>
      <c r="C9" s="6">
        <f>clinker!C9/cement!C9</f>
        <v>0.63948878077118587</v>
      </c>
      <c r="D9" s="6">
        <f>clinker!D9/cement!D9</f>
        <v>0.79567567567567565</v>
      </c>
      <c r="E9" s="9">
        <f t="shared" ref="E9" si="19">AVERAGE(D9,G9)</f>
        <v>0.73671819404970496</v>
      </c>
      <c r="F9" s="9">
        <f t="shared" ref="F9" si="20">AVERAGE(D9,G9)</f>
        <v>0.73671819404970496</v>
      </c>
      <c r="G9" s="6">
        <f>clinker!G9/cement!G9</f>
        <v>0.67776071242373426</v>
      </c>
      <c r="H9" s="9">
        <f t="shared" si="9"/>
        <v>0.67951583041595809</v>
      </c>
      <c r="I9" s="9">
        <f t="shared" si="10"/>
        <v>0.67951583041595809</v>
      </c>
      <c r="J9" s="9">
        <f t="shared" si="11"/>
        <v>0.67951583041595809</v>
      </c>
      <c r="K9" s="9">
        <f t="shared" si="12"/>
        <v>0.67951583041595809</v>
      </c>
      <c r="L9" s="6">
        <f>clinker!L9/cement!L9</f>
        <v>0.68127094840818203</v>
      </c>
      <c r="M9" s="9">
        <f>AVERAGE(L9,O9)</f>
        <v>0.6971666645077601</v>
      </c>
      <c r="N9" s="9">
        <f>AVERAGE(L9,O9)</f>
        <v>0.6971666645077601</v>
      </c>
      <c r="O9" s="6">
        <f>clinker!O9/cement!O9</f>
        <v>0.71306238060733806</v>
      </c>
      <c r="P9" s="6">
        <f>clinker!P9/cement!P9</f>
        <v>0.73175337550750641</v>
      </c>
      <c r="Q9" s="6">
        <f>clinker!Q9/cement!Q9</f>
        <v>0.73614336255212576</v>
      </c>
      <c r="R9" s="6">
        <f>clinker!R9/cement!R9</f>
        <v>0.51781059947871411</v>
      </c>
      <c r="S9" s="6">
        <f>clinker!S9/cement!S9</f>
        <v>0.46112544935017052</v>
      </c>
      <c r="T9" s="6">
        <f>clinker!T9/cement!T9</f>
        <v>0.40959565731783698</v>
      </c>
      <c r="U9" s="6">
        <f>clinker!U9/cement!U9</f>
        <v>0.42198746757280137</v>
      </c>
      <c r="V9" s="6">
        <f>clinker!V9/cement!V9</f>
        <v>0.45022257687308354</v>
      </c>
      <c r="W9" s="6">
        <f>clinker!W9/cement!W9</f>
        <v>0.38090196492658851</v>
      </c>
      <c r="X9" s="6">
        <f>clinker!X9/cement!X9</f>
        <v>0.37623916946374208</v>
      </c>
      <c r="Y9" s="6">
        <f>clinker!Y9*1.2/cement!Y9</f>
        <v>0.44340173898177632</v>
      </c>
      <c r="Z9" s="6">
        <f>clinker!Z9/cement!Z9</f>
        <v>0.37850723149454452</v>
      </c>
      <c r="AA9" s="6">
        <f>clinker!AA9/cement!AA9</f>
        <v>0.41905105926243036</v>
      </c>
      <c r="AB9" s="6">
        <f>clinker!AB9/cement!AB9</f>
        <v>0.46068352462202583</v>
      </c>
      <c r="AC9" s="6">
        <f>clinker!AC9/cement!AC9</f>
        <v>0.54301556602114009</v>
      </c>
      <c r="AD9" s="6">
        <f>clinker!AD9/cement!AD9</f>
        <v>0.53243838981538738</v>
      </c>
    </row>
    <row r="10" spans="1:30">
      <c r="A10" s="2" t="s">
        <v>67</v>
      </c>
      <c r="B10" s="2" t="s">
        <v>35</v>
      </c>
      <c r="C10" s="6">
        <f>clinker!C10/cement!C10</f>
        <v>0.57847060131154837</v>
      </c>
      <c r="D10" s="6">
        <f>clinker!D10/cement!D10</f>
        <v>0.51749999999999996</v>
      </c>
      <c r="E10" s="9">
        <f t="shared" ref="E10" si="21">AVERAGE(D10,G10)</f>
        <v>0.53794756551540757</v>
      </c>
      <c r="F10" s="9">
        <f t="shared" ref="F10" si="22">AVERAGE(D10,G10)</f>
        <v>0.53794756551540757</v>
      </c>
      <c r="G10" s="6">
        <f>clinker!G10/cement!G10</f>
        <v>0.55839513103081506</v>
      </c>
      <c r="H10" s="9">
        <f t="shared" si="9"/>
        <v>0.57073031673131247</v>
      </c>
      <c r="I10" s="9">
        <f t="shared" si="10"/>
        <v>0.57073031673131247</v>
      </c>
      <c r="J10" s="9">
        <f t="shared" si="11"/>
        <v>0.57073031673131247</v>
      </c>
      <c r="K10" s="9">
        <f t="shared" si="12"/>
        <v>0.57073031673131247</v>
      </c>
      <c r="L10" s="6">
        <f>clinker!L10/cement!L10</f>
        <v>0.58306550243180977</v>
      </c>
      <c r="M10" s="9">
        <f>AVERAGE(L10,N10)</f>
        <v>0.4190405785208402</v>
      </c>
      <c r="N10" s="6">
        <f>clinker!N10/cement!N10</f>
        <v>0.25501565460987063</v>
      </c>
      <c r="O10" s="6">
        <f>clinker!O10/cement!O10</f>
        <v>0.33868791917413726</v>
      </c>
      <c r="P10" s="6">
        <f>clinker!P10/cement!P10</f>
        <v>0.16621282314248331</v>
      </c>
      <c r="Q10" s="6">
        <f>clinker!Q10/cement!Q10</f>
        <v>0.19803218544150752</v>
      </c>
      <c r="R10" s="6">
        <f>clinker!R10/cement!R10</f>
        <v>0.22504115172575964</v>
      </c>
      <c r="S10" s="6">
        <f>clinker!S10/cement!S10</f>
        <v>0.17694480170779245</v>
      </c>
      <c r="T10" s="6">
        <f>clinker!T10/cement!T10</f>
        <v>8.4898628503279672E-2</v>
      </c>
      <c r="U10" s="6">
        <f>clinker!U10/cement!U10</f>
        <v>6.0818190845000501E-2</v>
      </c>
      <c r="V10" s="6">
        <f>clinker!V10/cement!V10</f>
        <v>5.4702266952069804E-2</v>
      </c>
      <c r="W10" s="6">
        <f>clinker!W10/cement!W10</f>
        <v>5.3811718937355112E-2</v>
      </c>
      <c r="X10" s="6">
        <f>clinker!X10/cement!X10</f>
        <v>5.1309709487923273E-2</v>
      </c>
      <c r="Y10" s="6">
        <f>clinker!Y10*1.2/cement!Y10</f>
        <v>8.9132656826568249E-2</v>
      </c>
      <c r="Z10" s="6">
        <f>clinker!Z10/cement!Z10</f>
        <v>0</v>
      </c>
      <c r="AA10" s="6">
        <f>clinker!AA10/cement!AA10</f>
        <v>0</v>
      </c>
      <c r="AB10" s="6">
        <f>clinker!AB10/cement!AB10</f>
        <v>0</v>
      </c>
      <c r="AC10" s="6">
        <f>clinker!AC10/cement!AC10</f>
        <v>0</v>
      </c>
      <c r="AD10" s="6">
        <f>clinker!AD10/cement!AD10</f>
        <v>0</v>
      </c>
    </row>
    <row r="11" spans="1:30">
      <c r="A11" s="2" t="s">
        <v>68</v>
      </c>
      <c r="B11" s="2" t="s">
        <v>36</v>
      </c>
      <c r="C11" s="6">
        <f>clinker!C11/cement!C11</f>
        <v>0.78758504040593869</v>
      </c>
      <c r="D11" s="6">
        <f>clinker!D11/cement!D11</f>
        <v>0.79925494007126663</v>
      </c>
      <c r="E11" s="6">
        <f>clinker!E11/cement!E11</f>
        <v>0.66003159019972668</v>
      </c>
      <c r="F11" s="9">
        <f t="shared" ref="F11:F14" si="23">AVERAGE(E11,G11)</f>
        <v>0.71372204527038563</v>
      </c>
      <c r="G11" s="6">
        <f>clinker!G11/cement!G11</f>
        <v>0.76741250034104469</v>
      </c>
      <c r="H11" s="9">
        <f t="shared" si="9"/>
        <v>0.76399203594055165</v>
      </c>
      <c r="I11" s="9">
        <f t="shared" si="10"/>
        <v>0.76399203594055165</v>
      </c>
      <c r="J11" s="9">
        <f t="shared" si="11"/>
        <v>0.76399203594055165</v>
      </c>
      <c r="K11" s="9">
        <f t="shared" si="12"/>
        <v>0.76399203594055165</v>
      </c>
      <c r="L11" s="6">
        <f>clinker!L11/cement!L11</f>
        <v>0.76057157154005861</v>
      </c>
      <c r="M11" s="9">
        <f>AVERAGE(L11,O11)</f>
        <v>0.66521093675402043</v>
      </c>
      <c r="N11" s="9">
        <f>AVERAGE(L11,O11)</f>
        <v>0.66521093675402043</v>
      </c>
      <c r="O11" s="6">
        <f>clinker!O11/cement!O11</f>
        <v>0.56985030196798225</v>
      </c>
      <c r="P11" s="6">
        <f>clinker!P11/cement!P11</f>
        <v>0.59047173051675617</v>
      </c>
      <c r="Q11" s="6">
        <f>clinker!Q11/cement!Q11</f>
        <v>0.49916538534892629</v>
      </c>
      <c r="R11" s="6">
        <f>clinker!R11/cement!R11</f>
        <v>0.44709501774393079</v>
      </c>
      <c r="S11" s="6">
        <f>clinker!S11/cement!S11</f>
        <v>0.43197694339747766</v>
      </c>
      <c r="T11" s="6">
        <f>clinker!T11/cement!T11</f>
        <v>0.36256944207548575</v>
      </c>
      <c r="U11" s="6">
        <f>clinker!U11/cement!U11</f>
        <v>0.32736650122187916</v>
      </c>
      <c r="V11" s="6">
        <f>clinker!V11/cement!V11</f>
        <v>0.30398412526556984</v>
      </c>
      <c r="W11" s="6">
        <f>clinker!W11/cement!W11</f>
        <v>0.29352223464182992</v>
      </c>
      <c r="X11" s="6">
        <f>clinker!X11/cement!X11</f>
        <v>0.28414601807812584</v>
      </c>
      <c r="Y11" s="6">
        <f>clinker!Y11*1.2/cement!Y11</f>
        <v>0.34650505471665821</v>
      </c>
      <c r="Z11" s="6">
        <f>clinker!Z11/cement!Z11</f>
        <v>0.28520335691492665</v>
      </c>
      <c r="AA11" s="6">
        <f>clinker!AA11/cement!AA11</f>
        <v>0.30107907359962294</v>
      </c>
      <c r="AB11" s="6">
        <f>clinker!AB11/cement!AB11</f>
        <v>0.36525950532042473</v>
      </c>
      <c r="AC11" s="6">
        <f>clinker!AC11/cement!AC11</f>
        <v>0.35215587336963189</v>
      </c>
      <c r="AD11" s="6">
        <f>clinker!AD11/cement!AD11</f>
        <v>0.35091081385232076</v>
      </c>
    </row>
    <row r="12" spans="1:30">
      <c r="A12" s="2" t="s">
        <v>69</v>
      </c>
      <c r="B12" s="2" t="s">
        <v>37</v>
      </c>
      <c r="C12" s="6">
        <f>clinker!C12/cement!C12</f>
        <v>0.67773184759166061</v>
      </c>
      <c r="D12" s="6">
        <f>clinker!D12/cement!D12</f>
        <v>0.61170496664195706</v>
      </c>
      <c r="E12" s="6">
        <f>clinker!E12/cement!E12</f>
        <v>0.7147136748733468</v>
      </c>
      <c r="F12" s="9">
        <f t="shared" si="23"/>
        <v>0.7153618051929036</v>
      </c>
      <c r="G12" s="6">
        <f>clinker!G12/cement!G12</f>
        <v>0.71600993551246028</v>
      </c>
      <c r="H12" s="9">
        <f t="shared" si="9"/>
        <v>0.73057300524323554</v>
      </c>
      <c r="I12" s="9">
        <f t="shared" si="10"/>
        <v>0.73057300524323554</v>
      </c>
      <c r="J12" s="9">
        <f t="shared" si="11"/>
        <v>0.73057300524323554</v>
      </c>
      <c r="K12" s="9">
        <f t="shared" si="12"/>
        <v>0.73057300524323554</v>
      </c>
      <c r="L12" s="6">
        <f>clinker!L12/cement!L12</f>
        <v>0.74513607497401091</v>
      </c>
      <c r="M12" s="9">
        <f>AVERAGE(L12,N12)</f>
        <v>0.62094702831447135</v>
      </c>
      <c r="N12" s="6">
        <f>clinker!N12/cement!N12</f>
        <v>0.49675798165493168</v>
      </c>
      <c r="O12" s="6">
        <f>clinker!O12/cement!O12</f>
        <v>0.71815330754729179</v>
      </c>
      <c r="P12" s="6">
        <f>clinker!P12/cement!P12</f>
        <v>0.71259981371121617</v>
      </c>
      <c r="Q12" s="6">
        <f>clinker!Q12/cement!Q12</f>
        <v>0.58472713207836935</v>
      </c>
      <c r="R12" s="6">
        <f>clinker!R12/cement!R12</f>
        <v>0.57897196261682249</v>
      </c>
      <c r="S12" s="6">
        <f>clinker!S12/cement!S12</f>
        <v>0.53989604749474462</v>
      </c>
      <c r="T12" s="6">
        <f>clinker!T12/cement!T12</f>
        <v>0.52167770005902536</v>
      </c>
      <c r="U12" s="6">
        <f>clinker!U12/cement!U12</f>
        <v>0.49657250378168311</v>
      </c>
      <c r="V12" s="6">
        <f>clinker!V12/cement!V12</f>
        <v>0.49386498032456899</v>
      </c>
      <c r="W12" s="6">
        <f>clinker!W12/cement!W12</f>
        <v>0.4369488988393822</v>
      </c>
      <c r="X12" s="6">
        <f>clinker!X12/cement!X12</f>
        <v>0.45881248816798037</v>
      </c>
      <c r="Y12" s="6">
        <f>clinker!Y12*1.2/cement!Y12</f>
        <v>0.56406838417139715</v>
      </c>
      <c r="Z12" s="6">
        <f>clinker!Z12/cement!Z12</f>
        <v>0.44214175667404132</v>
      </c>
      <c r="AA12" s="6">
        <f>clinker!AA12/cement!AA12</f>
        <v>0.43226825847430966</v>
      </c>
      <c r="AB12" s="6">
        <f>clinker!AB12/cement!AB12</f>
        <v>0.40368289425210135</v>
      </c>
      <c r="AC12" s="6">
        <f>clinker!AC12/cement!AC12</f>
        <v>0.42782351492146442</v>
      </c>
      <c r="AD12" s="6">
        <f>clinker!AD12/cement!AD12</f>
        <v>0.41909800904977373</v>
      </c>
    </row>
    <row r="13" spans="1:30">
      <c r="A13" s="2" t="s">
        <v>70</v>
      </c>
      <c r="B13" s="2" t="s">
        <v>38</v>
      </c>
      <c r="C13" s="6">
        <f>clinker!C13/cement!C13</f>
        <v>0.64389432539572522</v>
      </c>
      <c r="D13" s="6">
        <f>clinker!D13/cement!D13</f>
        <v>0.63889634146341456</v>
      </c>
      <c r="E13" s="9">
        <f t="shared" ref="E13" si="24">AVERAGE(D13,F13)</f>
        <v>0.61817922466191533</v>
      </c>
      <c r="F13" s="6">
        <f>clinker!F13/cement!F13</f>
        <v>0.59746210786041598</v>
      </c>
      <c r="G13" s="6">
        <f>clinker!G13/cement!G13</f>
        <v>0.67852351897529095</v>
      </c>
      <c r="H13" s="9">
        <f t="shared" si="9"/>
        <v>0.65976385850117159</v>
      </c>
      <c r="I13" s="9">
        <f t="shared" si="10"/>
        <v>0.65976385850117159</v>
      </c>
      <c r="J13" s="9">
        <f t="shared" si="11"/>
        <v>0.65976385850117159</v>
      </c>
      <c r="K13" s="9">
        <f t="shared" si="12"/>
        <v>0.65976385850117159</v>
      </c>
      <c r="L13" s="6">
        <f>clinker!L13/cement!L13</f>
        <v>0.64100419802705211</v>
      </c>
      <c r="M13" s="9">
        <f>AVERAGE(L13,N13)</f>
        <v>0.76844640904781647</v>
      </c>
      <c r="N13" s="6">
        <f>clinker!N13/cement!N13</f>
        <v>0.89588862006858094</v>
      </c>
      <c r="O13" s="6">
        <f>clinker!O13/cement!O13</f>
        <v>1.5215238504307156</v>
      </c>
      <c r="P13" s="6">
        <f>clinker!P13/cement!P13</f>
        <v>1.389604604648319</v>
      </c>
      <c r="Q13" s="6">
        <f>clinker!Q13/cement!Q13</f>
        <v>1.4649505852212883</v>
      </c>
      <c r="R13" s="6">
        <f>clinker!R13/cement!R13</f>
        <v>1.4692672074222592</v>
      </c>
      <c r="S13" s="6">
        <f>clinker!S13/cement!S13</f>
        <v>1.3269120061552411</v>
      </c>
      <c r="T13" s="6">
        <f>clinker!T13/cement!T13</f>
        <v>1.2550827806977647</v>
      </c>
      <c r="U13" s="6">
        <f>clinker!U13/cement!U13</f>
        <v>1.1292047675709898</v>
      </c>
      <c r="V13" s="6">
        <f>clinker!V13/cement!V13</f>
        <v>1.0325033849173533</v>
      </c>
      <c r="W13" s="6">
        <f>clinker!W13/cement!W13</f>
        <v>1.0086090086188513</v>
      </c>
      <c r="X13" s="6">
        <f>clinker!X13/cement!X13</f>
        <v>1.018122603917847</v>
      </c>
      <c r="Y13" s="6">
        <f>clinker!Y13*1.2/cement!Y13</f>
        <v>1.213858289373146</v>
      </c>
      <c r="Z13" s="6">
        <f>clinker!Z13/cement!Z13</f>
        <v>0.99838003065343939</v>
      </c>
      <c r="AA13" s="6">
        <f>clinker!AA13/cement!AA13</f>
        <v>1.0254775868671711</v>
      </c>
      <c r="AB13" s="6">
        <f>clinker!AB13/cement!AB13</f>
        <v>0.99534728895041502</v>
      </c>
      <c r="AC13" s="6">
        <f>clinker!AC13/cement!AC13</f>
        <v>0.96138834239376603</v>
      </c>
      <c r="AD13" s="6">
        <f>clinker!AD13/cement!AD13</f>
        <v>0.96570038888567822</v>
      </c>
    </row>
    <row r="14" spans="1:30">
      <c r="A14" s="2" t="s">
        <v>71</v>
      </c>
      <c r="B14" s="2" t="s">
        <v>39</v>
      </c>
      <c r="C14" s="6">
        <f>clinker!C14/cement!C14</f>
        <v>0.89698467403229198</v>
      </c>
      <c r="D14" s="6">
        <f>clinker!D14/cement!D14</f>
        <v>0.89479166666666665</v>
      </c>
      <c r="E14" s="6">
        <f>clinker!E14/cement!E14</f>
        <v>0.84243334634753197</v>
      </c>
      <c r="F14" s="9">
        <f t="shared" si="23"/>
        <v>0.81959556993024574</v>
      </c>
      <c r="G14" s="6">
        <f>clinker!G14/cement!G14</f>
        <v>0.79675779351295961</v>
      </c>
      <c r="H14" s="9">
        <f t="shared" si="9"/>
        <v>0.79526120017852853</v>
      </c>
      <c r="I14" s="9">
        <f t="shared" si="10"/>
        <v>0.79526120017852853</v>
      </c>
      <c r="J14" s="9">
        <f t="shared" si="11"/>
        <v>0.79526120017852853</v>
      </c>
      <c r="K14" s="9">
        <f t="shared" si="12"/>
        <v>0.79526120017852853</v>
      </c>
      <c r="L14" s="6">
        <f>clinker!L14/cement!L14</f>
        <v>0.79376460684409744</v>
      </c>
      <c r="M14" s="9">
        <f t="shared" ref="M14:M18" si="25">AVERAGE(L14,N14)</f>
        <v>0.82757805304116383</v>
      </c>
      <c r="N14" s="6">
        <f>clinker!N14/cement!N14</f>
        <v>0.86139149923823033</v>
      </c>
      <c r="O14" s="6">
        <f>clinker!O14/cement!O14</f>
        <v>0.81815706896304685</v>
      </c>
      <c r="P14" s="6">
        <f>clinker!P14/cement!P14</f>
        <v>0.75921210524775373</v>
      </c>
      <c r="Q14" s="6">
        <f>clinker!Q14/cement!Q14</f>
        <v>0.76642741272416159</v>
      </c>
      <c r="R14" s="6">
        <f>clinker!R14/cement!R14</f>
        <v>0.77032338198110273</v>
      </c>
      <c r="S14" s="6">
        <f>clinker!S14/cement!S14</f>
        <v>0.73709316144295911</v>
      </c>
      <c r="T14" s="6">
        <f>clinker!T14/cement!T14</f>
        <v>0.73629367168988569</v>
      </c>
      <c r="U14" s="6">
        <f>clinker!U14/cement!U14</f>
        <v>0.71885362178799994</v>
      </c>
      <c r="V14" s="6">
        <f>clinker!V14/cement!V14</f>
        <v>0.65354678907171271</v>
      </c>
      <c r="W14" s="6">
        <f>clinker!W14/cement!W14</f>
        <v>0.61195851668958223</v>
      </c>
      <c r="X14" s="6">
        <f>clinker!X14/cement!X14</f>
        <v>0.62322356217002128</v>
      </c>
      <c r="Y14" s="6">
        <f>clinker!Y14*1.2/cement!Y14</f>
        <v>0.71681819333083352</v>
      </c>
      <c r="Z14" s="6">
        <f>clinker!Z14/cement!Z14</f>
        <v>0.5679502188258313</v>
      </c>
      <c r="AA14" s="6">
        <f>clinker!AA14/cement!AA14</f>
        <v>0.59021115730385842</v>
      </c>
      <c r="AB14" s="6">
        <f>clinker!AB14/cement!AB14</f>
        <v>0.58783753947325212</v>
      </c>
      <c r="AC14" s="6">
        <f>clinker!AC14/cement!AC14</f>
        <v>0.56586509988348332</v>
      </c>
      <c r="AD14" s="6">
        <f>clinker!AD14/cement!AD14</f>
        <v>0.56399169201387889</v>
      </c>
    </row>
    <row r="15" spans="1:30">
      <c r="A15" s="2" t="s">
        <v>72</v>
      </c>
      <c r="B15" s="2" t="s">
        <v>40</v>
      </c>
      <c r="C15" s="6">
        <f>clinker!C15/cement!C15</f>
        <v>0.74573389352291064</v>
      </c>
      <c r="D15" s="6">
        <f>clinker!D15/cement!D15</f>
        <v>0.80115894039735103</v>
      </c>
      <c r="E15" s="9">
        <f t="shared" ref="E15:E20" si="26">AVERAGE(D15,G15)</f>
        <v>0.75237280474124879</v>
      </c>
      <c r="F15" s="9">
        <f t="shared" ref="F15:F20" si="27">AVERAGE(D15,G15)</f>
        <v>0.75237280474124879</v>
      </c>
      <c r="G15" s="6">
        <f>clinker!G15/cement!G15</f>
        <v>0.70358666908514644</v>
      </c>
      <c r="H15" s="9">
        <f t="shared" si="9"/>
        <v>0.76254985676824294</v>
      </c>
      <c r="I15" s="9">
        <f t="shared" si="10"/>
        <v>0.76254985676824294</v>
      </c>
      <c r="J15" s="9">
        <f t="shared" si="11"/>
        <v>0.76254985676824294</v>
      </c>
      <c r="K15" s="9">
        <f t="shared" si="12"/>
        <v>0.76254985676824294</v>
      </c>
      <c r="L15" s="6">
        <f>clinker!L15/cement!L15</f>
        <v>0.82151304445133955</v>
      </c>
      <c r="M15" s="9">
        <f t="shared" si="25"/>
        <v>0.76055680531953662</v>
      </c>
      <c r="N15" s="6">
        <f>clinker!N15/cement!N15</f>
        <v>0.69960056618773381</v>
      </c>
      <c r="O15" s="6">
        <f>clinker!O15/cement!O15</f>
        <v>0.66369409539251456</v>
      </c>
      <c r="P15" s="6">
        <f>clinker!P15/cement!P15</f>
        <v>0.67902713085457422</v>
      </c>
      <c r="Q15" s="6">
        <f>clinker!Q15/cement!Q15</f>
        <v>0.72156756260307398</v>
      </c>
      <c r="R15" s="6">
        <f>clinker!R15/cement!R15</f>
        <v>0.72950476042332579</v>
      </c>
      <c r="S15" s="6">
        <f>clinker!S15/cement!S15</f>
        <v>0.73089483997387328</v>
      </c>
      <c r="T15" s="6">
        <f>clinker!T15/cement!T15</f>
        <v>0.70844909846902604</v>
      </c>
      <c r="U15" s="6">
        <f>clinker!U15/cement!U15</f>
        <v>0.71680035845109558</v>
      </c>
      <c r="V15" s="6">
        <f>clinker!V15/cement!V15</f>
        <v>0.64534571219154657</v>
      </c>
      <c r="W15" s="6">
        <f>clinker!W15/cement!W15</f>
        <v>0.56110657185521684</v>
      </c>
      <c r="X15" s="6">
        <f>clinker!X15/cement!X15</f>
        <v>0.56483154966188087</v>
      </c>
      <c r="Y15" s="6">
        <f>clinker!Y15*1.2/cement!Y15</f>
        <v>0.69911990129074819</v>
      </c>
      <c r="Z15" s="6">
        <f>clinker!Z15/cement!Z15</f>
        <v>0.59989393995570106</v>
      </c>
      <c r="AA15" s="6">
        <f>clinker!AA15/cement!AA15</f>
        <v>0.68119793076582325</v>
      </c>
      <c r="AB15" s="6">
        <f>clinker!AB15/cement!AB15</f>
        <v>0.73792307778890864</v>
      </c>
      <c r="AC15" s="6">
        <f>clinker!AC15/cement!AC15</f>
        <v>0.69345127624381797</v>
      </c>
      <c r="AD15" s="6">
        <f>clinker!AD15/cement!AD15</f>
        <v>0.66426315506134137</v>
      </c>
    </row>
    <row r="16" spans="1:30">
      <c r="A16" s="2" t="s">
        <v>73</v>
      </c>
      <c r="B16" s="2" t="s">
        <v>41</v>
      </c>
      <c r="C16" s="6">
        <f>clinker!C16/cement!C16</f>
        <v>0.7216933810879147</v>
      </c>
      <c r="D16" s="6">
        <f>clinker!D16/cement!D16</f>
        <v>0.69826164167324389</v>
      </c>
      <c r="E16" s="9">
        <f t="shared" si="26"/>
        <v>0.74231910185347461</v>
      </c>
      <c r="F16" s="9">
        <f t="shared" si="27"/>
        <v>0.74231910185347461</v>
      </c>
      <c r="G16" s="6">
        <f>clinker!G16/cement!G16</f>
        <v>0.78637656203370532</v>
      </c>
      <c r="H16" s="9">
        <f t="shared" si="9"/>
        <v>0.76188706686751573</v>
      </c>
      <c r="I16" s="9">
        <f t="shared" si="10"/>
        <v>0.76188706686751573</v>
      </c>
      <c r="J16" s="9">
        <f t="shared" si="11"/>
        <v>0.76188706686751573</v>
      </c>
      <c r="K16" s="9">
        <f t="shared" si="12"/>
        <v>0.76188706686751573</v>
      </c>
      <c r="L16" s="6">
        <f>clinker!L16/cement!L16</f>
        <v>0.73739757170132625</v>
      </c>
      <c r="M16" s="9">
        <f t="shared" si="25"/>
        <v>0.70768329772303051</v>
      </c>
      <c r="N16" s="6">
        <f>clinker!N16/cement!N16</f>
        <v>0.67796902374473489</v>
      </c>
      <c r="O16" s="6">
        <f>clinker!O16/cement!O16</f>
        <v>0.68155429316123484</v>
      </c>
      <c r="P16" s="6">
        <f>clinker!P16/cement!P16</f>
        <v>0.61753020312988349</v>
      </c>
      <c r="Q16" s="6">
        <f>clinker!Q16/cement!Q16</f>
        <v>0.65049730795419836</v>
      </c>
      <c r="R16" s="6">
        <f>clinker!R16/cement!R16</f>
        <v>0.66626317934567358</v>
      </c>
      <c r="S16" s="6">
        <f>clinker!S16/cement!S16</f>
        <v>0.60251221929065157</v>
      </c>
      <c r="T16" s="6">
        <f>clinker!T16/cement!T16</f>
        <v>0.63321117010127814</v>
      </c>
      <c r="U16" s="6">
        <f>clinker!U16/cement!U16</f>
        <v>0.61515016413628754</v>
      </c>
      <c r="V16" s="6">
        <f>clinker!V16/cement!V16</f>
        <v>0.57635624481154635</v>
      </c>
      <c r="W16" s="6">
        <f>clinker!W16/cement!W16</f>
        <v>0.56457614113479804</v>
      </c>
      <c r="X16" s="6">
        <f>clinker!X16/cement!X16</f>
        <v>0.54618964222562816</v>
      </c>
      <c r="Y16" s="6">
        <f>clinker!Y16*1.2/cement!Y16</f>
        <v>0.64358811085266177</v>
      </c>
      <c r="Z16" s="6">
        <f>clinker!Z16/cement!Z16</f>
        <v>0.53525079295794964</v>
      </c>
      <c r="AA16" s="6">
        <f>clinker!AA16/cement!AA16</f>
        <v>0.51182919551748562</v>
      </c>
      <c r="AB16" s="6">
        <f>clinker!AB16/cement!AB16</f>
        <v>0.5961266436485213</v>
      </c>
      <c r="AC16" s="6">
        <f>clinker!AC16/cement!AC16</f>
        <v>0.55446808951195659</v>
      </c>
      <c r="AD16" s="6">
        <f>clinker!AD16/cement!AD16</f>
        <v>0.56983615333848447</v>
      </c>
    </row>
    <row r="17" spans="1:30">
      <c r="A17" s="2" t="s">
        <v>74</v>
      </c>
      <c r="B17" s="2" t="s">
        <v>42</v>
      </c>
      <c r="C17" s="6">
        <f>clinker!C17/cement!C17</f>
        <v>0.75</v>
      </c>
      <c r="D17" s="6">
        <f>clinker!D17/cement!D17</f>
        <v>0.60739347536617838</v>
      </c>
      <c r="E17" s="9">
        <f t="shared" si="26"/>
        <v>0.65400402477703123</v>
      </c>
      <c r="F17" s="9">
        <f t="shared" si="27"/>
        <v>0.65400402477703123</v>
      </c>
      <c r="G17" s="6">
        <f>clinker!G17/cement!G17</f>
        <v>0.70061457418788409</v>
      </c>
      <c r="H17" s="9">
        <f t="shared" si="9"/>
        <v>0.69795417527371129</v>
      </c>
      <c r="I17" s="9">
        <f t="shared" si="10"/>
        <v>0.69795417527371129</v>
      </c>
      <c r="J17" s="9">
        <f t="shared" si="11"/>
        <v>0.69795417527371129</v>
      </c>
      <c r="K17" s="9">
        <f t="shared" si="12"/>
        <v>0.69795417527371129</v>
      </c>
      <c r="L17" s="6">
        <f>clinker!L17/cement!L17</f>
        <v>0.69529377635953848</v>
      </c>
      <c r="M17" s="9">
        <f>AVERAGE(L17,O17)</f>
        <v>0.68770219726630599</v>
      </c>
      <c r="N17" s="9">
        <f>AVERAGE(L17,O17)</f>
        <v>0.68770219726630599</v>
      </c>
      <c r="O17" s="6">
        <f>clinker!O17/cement!O17</f>
        <v>0.68011061817307361</v>
      </c>
      <c r="P17" s="6">
        <f>clinker!P17/cement!P17</f>
        <v>0.66482052738571418</v>
      </c>
      <c r="Q17" s="6">
        <f>clinker!Q17/cement!Q17</f>
        <v>0.68216180147307248</v>
      </c>
      <c r="R17" s="6">
        <f>clinker!R17/cement!R17</f>
        <v>0.51795045291697306</v>
      </c>
      <c r="S17" s="6">
        <f>clinker!S17/cement!S17</f>
        <v>0.53135513928178324</v>
      </c>
      <c r="T17" s="6">
        <f>clinker!T17/cement!T17</f>
        <v>0.51831556628573017</v>
      </c>
      <c r="U17" s="6">
        <f>clinker!U17/cement!U17</f>
        <v>0.48545383261020841</v>
      </c>
      <c r="V17" s="6">
        <f>clinker!V17/cement!V17</f>
        <v>0.49119444095563874</v>
      </c>
      <c r="W17" s="6">
        <f>clinker!W17/cement!W17</f>
        <v>0.44540976270451194</v>
      </c>
      <c r="X17" s="6">
        <f>clinker!X17/cement!X17</f>
        <v>0.46731123521405254</v>
      </c>
      <c r="Y17" s="6">
        <f>clinker!Y17*1.2/cement!Y17</f>
        <v>0.55044098070602454</v>
      </c>
      <c r="Z17" s="6">
        <f>clinker!Z17/cement!Z17</f>
        <v>0.43608226284782331</v>
      </c>
      <c r="AA17" s="6">
        <f>clinker!AA17/cement!AA17</f>
        <v>0.44574007314352881</v>
      </c>
      <c r="AB17" s="6">
        <f>clinker!AB17/cement!AB17</f>
        <v>0.56651684801891833</v>
      </c>
      <c r="AC17" s="6">
        <f>clinker!AC17/cement!AC17</f>
        <v>0.52991672285951918</v>
      </c>
      <c r="AD17" s="6">
        <f>clinker!AD17/cement!AD17</f>
        <v>0.51447853146520373</v>
      </c>
    </row>
    <row r="18" spans="1:30">
      <c r="A18" s="2" t="s">
        <v>75</v>
      </c>
      <c r="B18" s="2" t="s">
        <v>43</v>
      </c>
      <c r="C18" s="6">
        <f>clinker!C18/cement!C18</f>
        <v>0.50968300176721204</v>
      </c>
      <c r="D18" s="6">
        <f>clinker!D18/cement!D18</f>
        <v>0.5844415243101182</v>
      </c>
      <c r="E18" s="9">
        <f t="shared" si="26"/>
        <v>0.56807459544858663</v>
      </c>
      <c r="F18" s="9">
        <f t="shared" si="27"/>
        <v>0.56807459544858663</v>
      </c>
      <c r="G18" s="6">
        <f>clinker!G18/cement!G18</f>
        <v>0.55170766658705517</v>
      </c>
      <c r="H18" s="9">
        <f t="shared" si="9"/>
        <v>0.57083867386517706</v>
      </c>
      <c r="I18" s="9">
        <f t="shared" si="10"/>
        <v>0.57083867386517706</v>
      </c>
      <c r="J18" s="9">
        <f t="shared" si="11"/>
        <v>0.57083867386517706</v>
      </c>
      <c r="K18" s="9">
        <f t="shared" si="12"/>
        <v>0.57083867386517706</v>
      </c>
      <c r="L18" s="6">
        <f>clinker!L18/cement!L18</f>
        <v>0.58996968114329895</v>
      </c>
      <c r="M18" s="9">
        <f t="shared" si="25"/>
        <v>0.55200490915796196</v>
      </c>
      <c r="N18" s="6">
        <f>clinker!N18/cement!N18</f>
        <v>0.51404013717262498</v>
      </c>
      <c r="O18" s="6">
        <f>clinker!O18/cement!O18</f>
        <v>0.54484371412201915</v>
      </c>
      <c r="P18" s="6">
        <f>clinker!P18/cement!P18</f>
        <v>0.62141408705179091</v>
      </c>
      <c r="Q18" s="6">
        <f>clinker!Q18/cement!Q18</f>
        <v>0.62548214618228892</v>
      </c>
      <c r="R18" s="6">
        <f>clinker!R18/cement!R18</f>
        <v>0.63563024065900398</v>
      </c>
      <c r="S18" s="6">
        <f>clinker!S18/cement!S18</f>
        <v>0.62441624800182693</v>
      </c>
      <c r="T18" s="6">
        <f>clinker!T18/cement!T18</f>
        <v>0.60698414391353817</v>
      </c>
      <c r="U18" s="6">
        <f>clinker!U18/cement!U18</f>
        <v>0.59058698756035422</v>
      </c>
      <c r="V18" s="6">
        <f>clinker!V18/cement!V18</f>
        <v>0.57402691782775972</v>
      </c>
      <c r="W18" s="6">
        <f>clinker!W18/cement!W18</f>
        <v>0.52356245067587615</v>
      </c>
      <c r="X18" s="6">
        <f>clinker!X18/cement!X18</f>
        <v>0.47541348104911352</v>
      </c>
      <c r="Y18" s="6">
        <f>clinker!Y18*1.2/cement!Y18</f>
        <v>0.54552037575838053</v>
      </c>
      <c r="Z18" s="6">
        <f>clinker!Z18/cement!Z18</f>
        <v>0.43717463124529649</v>
      </c>
      <c r="AA18" s="6">
        <f>clinker!AA18/cement!AA18</f>
        <v>0.50570284197482118</v>
      </c>
      <c r="AB18" s="6">
        <f>clinker!AB18/cement!AB18</f>
        <v>0.57389266884269841</v>
      </c>
      <c r="AC18" s="6">
        <f>clinker!AC18/cement!AC18</f>
        <v>0.54867864452206727</v>
      </c>
      <c r="AD18" s="6">
        <f>clinker!AD18/cement!AD18</f>
        <v>0.60892593900452141</v>
      </c>
    </row>
    <row r="19" spans="1:30">
      <c r="A19" s="2" t="s">
        <v>76</v>
      </c>
      <c r="B19" s="2" t="s">
        <v>44</v>
      </c>
      <c r="C19" s="6">
        <f>clinker!C19/cement!C19</f>
        <v>0.74319755365797358</v>
      </c>
      <c r="D19" s="6">
        <f>clinker!D19/cement!D19</f>
        <v>0.79583375062593886</v>
      </c>
      <c r="E19" s="9">
        <f t="shared" si="26"/>
        <v>0.80834672870824087</v>
      </c>
      <c r="F19" s="9">
        <f t="shared" si="27"/>
        <v>0.80834672870824087</v>
      </c>
      <c r="G19" s="6">
        <f>clinker!G19/cement!G19</f>
        <v>0.82085970679054276</v>
      </c>
      <c r="H19" s="9">
        <f t="shared" si="9"/>
        <v>0.81483546053162681</v>
      </c>
      <c r="I19" s="9">
        <f t="shared" si="10"/>
        <v>0.81483546053162681</v>
      </c>
      <c r="J19" s="9">
        <f t="shared" si="11"/>
        <v>0.81483546053162681</v>
      </c>
      <c r="K19" s="9">
        <f t="shared" si="12"/>
        <v>0.81483546053162681</v>
      </c>
      <c r="L19" s="6">
        <f>clinker!L19/cement!L19</f>
        <v>0.80881121427271074</v>
      </c>
      <c r="M19" s="9">
        <f>AVERAGE(L19,O19)</f>
        <v>0.76394193754102413</v>
      </c>
      <c r="N19" s="9">
        <f>AVERAGE(L19,O19)</f>
        <v>0.76394193754102413</v>
      </c>
      <c r="O19" s="6">
        <f>clinker!O19/cement!O19</f>
        <v>0.71907266080933752</v>
      </c>
      <c r="P19" s="6">
        <f>clinker!P19/cement!P19</f>
        <v>0.70220437740055908</v>
      </c>
      <c r="Q19" s="6">
        <f>clinker!Q19/cement!Q19</f>
        <v>0.67549020987880237</v>
      </c>
      <c r="R19" s="6">
        <f>clinker!R19/cement!R19</f>
        <v>0.70163702786951421</v>
      </c>
      <c r="S19" s="6">
        <f>clinker!S19/cement!S19</f>
        <v>0.64367119127365491</v>
      </c>
      <c r="T19" s="6">
        <f>clinker!T19/cement!T19</f>
        <v>0.67402801511055743</v>
      </c>
      <c r="U19" s="6">
        <f>clinker!U19/cement!U19</f>
        <v>0.60871032400747949</v>
      </c>
      <c r="V19" s="6">
        <f>clinker!V19/cement!V19</f>
        <v>0.53556509493829507</v>
      </c>
      <c r="W19" s="6">
        <f>clinker!W19/cement!W19</f>
        <v>0.52676473863678552</v>
      </c>
      <c r="X19" s="6">
        <f>clinker!X19/cement!X19</f>
        <v>0.56030567424014288</v>
      </c>
      <c r="Y19" s="6">
        <f>clinker!Y19*1.2/cement!Y19</f>
        <v>0.6599346307662276</v>
      </c>
      <c r="Z19" s="6">
        <f>clinker!Z19/cement!Z19</f>
        <v>0.54838845717371687</v>
      </c>
      <c r="AA19" s="6">
        <f>clinker!AA19/cement!AA19</f>
        <v>0.58420147266285227</v>
      </c>
      <c r="AB19" s="6">
        <f>clinker!AB19/cement!AB19</f>
        <v>0.57426416899221</v>
      </c>
      <c r="AC19" s="6">
        <f>clinker!AC19/cement!AC19</f>
        <v>0.64046658525291145</v>
      </c>
      <c r="AD19" s="6">
        <f>clinker!AD19/cement!AD19</f>
        <v>0.65527555518529113</v>
      </c>
    </row>
    <row r="20" spans="1:30">
      <c r="A20" s="2" t="s">
        <v>77</v>
      </c>
      <c r="B20" s="2" t="s">
        <v>45</v>
      </c>
      <c r="C20" s="6">
        <f>clinker!C20/cement!C20</f>
        <v>0.92838803233433476</v>
      </c>
      <c r="D20" s="6">
        <f>clinker!D20/cement!D20</f>
        <v>0.85904164176130693</v>
      </c>
      <c r="E20" s="9">
        <f t="shared" si="26"/>
        <v>0.82900643337669555</v>
      </c>
      <c r="F20" s="9">
        <f t="shared" si="27"/>
        <v>0.82900643337669555</v>
      </c>
      <c r="G20" s="6">
        <f>clinker!G20/cement!G20</f>
        <v>0.79897122499208417</v>
      </c>
      <c r="H20" s="9">
        <f t="shared" si="9"/>
        <v>0.80810727515409142</v>
      </c>
      <c r="I20" s="9">
        <f t="shared" si="10"/>
        <v>0.80810727515409142</v>
      </c>
      <c r="J20" s="9">
        <f t="shared" si="11"/>
        <v>0.80810727515409142</v>
      </c>
      <c r="K20" s="9">
        <f t="shared" si="12"/>
        <v>0.80810727515409142</v>
      </c>
      <c r="L20" s="6">
        <f>clinker!L20/cement!L20</f>
        <v>0.81724332531609856</v>
      </c>
      <c r="M20" s="9">
        <f>AVERAGE(L20,O20)</f>
        <v>0.79968148581831811</v>
      </c>
      <c r="N20" s="9">
        <f>AVERAGE(L20,O20)</f>
        <v>0.79968148581831811</v>
      </c>
      <c r="O20" s="6">
        <f>clinker!O20/cement!O20</f>
        <v>0.78211964632053776</v>
      </c>
      <c r="P20" s="6">
        <f>clinker!P20/cement!P20</f>
        <v>0.85139972918439988</v>
      </c>
      <c r="Q20" s="6">
        <f>clinker!Q20/cement!Q20</f>
        <v>0.840649130523074</v>
      </c>
      <c r="R20" s="6">
        <f>clinker!R20/cement!R20</f>
        <v>0.83736049386621114</v>
      </c>
      <c r="S20" s="6">
        <f>clinker!S20/cement!S20</f>
        <v>0.77020525371446102</v>
      </c>
      <c r="T20" s="6">
        <f>clinker!T20/cement!T20</f>
        <v>0.71821919672309054</v>
      </c>
      <c r="U20" s="6">
        <f>clinker!U20/cement!U20</f>
        <v>0.67063813855738663</v>
      </c>
      <c r="V20" s="6">
        <f>clinker!V20/cement!V20</f>
        <v>0.61503547951765269</v>
      </c>
      <c r="W20" s="6">
        <f>clinker!W20/cement!W20</f>
        <v>0.52419169881007344</v>
      </c>
      <c r="X20" s="6">
        <f>clinker!X20/cement!X20</f>
        <v>0.52287343424891886</v>
      </c>
      <c r="Y20" s="6">
        <f>clinker!Y20*1.2/cement!Y20</f>
        <v>0.66481670163465989</v>
      </c>
      <c r="Z20" s="6">
        <f>clinker!Z20/cement!Z20</f>
        <v>0.59685127449836217</v>
      </c>
      <c r="AA20" s="6">
        <f>clinker!AA20/cement!AA20</f>
        <v>0.63695878176717036</v>
      </c>
      <c r="AB20" s="6">
        <f>clinker!AB20/cement!AB20</f>
        <v>0.65806334472483796</v>
      </c>
      <c r="AC20" s="6">
        <f>clinker!AC20/cement!AC20</f>
        <v>0.644821268808218</v>
      </c>
      <c r="AD20" s="6">
        <f>clinker!AD20/cement!AD20</f>
        <v>0.64089168868755508</v>
      </c>
    </row>
    <row r="21" spans="1:30">
      <c r="A21" s="2" t="s">
        <v>78</v>
      </c>
      <c r="B21" s="2" t="s">
        <v>46</v>
      </c>
      <c r="C21" s="6">
        <f>clinker!C21/cement!C21</f>
        <v>0.8500024535748586</v>
      </c>
      <c r="D21" s="6">
        <f>clinker!D21/cement!D21</f>
        <v>0.85016939252336454</v>
      </c>
      <c r="E21" s="9">
        <f t="shared" ref="E21" si="28">AVERAGE(D21,G21)</f>
        <v>0.81573445854377424</v>
      </c>
      <c r="F21" s="9">
        <f t="shared" ref="F21" si="29">AVERAGE(D21,G21)</f>
        <v>0.81573445854377424</v>
      </c>
      <c r="G21" s="6">
        <f>clinker!G21/cement!G21</f>
        <v>0.78129952456418383</v>
      </c>
      <c r="H21" s="9">
        <f t="shared" si="9"/>
        <v>0.80733447563136185</v>
      </c>
      <c r="I21" s="9">
        <f t="shared" si="10"/>
        <v>0.80733447563136185</v>
      </c>
      <c r="J21" s="9">
        <f t="shared" si="11"/>
        <v>0.80733447563136185</v>
      </c>
      <c r="K21" s="9">
        <f t="shared" si="12"/>
        <v>0.80733447563136185</v>
      </c>
      <c r="L21" s="6">
        <f>clinker!L21/cement!L21</f>
        <v>0.83336942669853986</v>
      </c>
      <c r="M21" s="9">
        <f>AVERAGE(L21,O21)</f>
        <v>0.82668069051895166</v>
      </c>
      <c r="N21" s="9">
        <f>AVERAGE(L21,O21)</f>
        <v>0.82668069051895166</v>
      </c>
      <c r="O21" s="6">
        <f>clinker!O21/cement!O21</f>
        <v>0.81999195433936356</v>
      </c>
      <c r="P21" s="6">
        <f>clinker!P21/cement!P21</f>
        <v>0.78277618784439684</v>
      </c>
      <c r="Q21" s="6">
        <f>clinker!Q21/cement!Q21</f>
        <v>0.7962339787793532</v>
      </c>
      <c r="R21" s="6">
        <f>clinker!R21/cement!R21</f>
        <v>0.86633208108319626</v>
      </c>
      <c r="S21" s="6">
        <f>clinker!S21/cement!S21</f>
        <v>0.84453643747659368</v>
      </c>
      <c r="T21" s="6">
        <f>clinker!T21/cement!T21</f>
        <v>0.750899020955204</v>
      </c>
      <c r="U21" s="6">
        <f>clinker!U21/cement!U21</f>
        <v>0.73137659320506898</v>
      </c>
      <c r="V21" s="6">
        <f>clinker!V21/cement!V21</f>
        <v>0.71741645340771931</v>
      </c>
      <c r="W21" s="6">
        <f>clinker!W21/cement!W21</f>
        <v>0.68507842100100569</v>
      </c>
      <c r="X21" s="6">
        <f>clinker!X21/cement!X21</f>
        <v>0.67166033622636312</v>
      </c>
      <c r="Y21" s="6">
        <f>clinker!Y21*1.2/cement!Y21</f>
        <v>0.77401147442944751</v>
      </c>
      <c r="Z21" s="6">
        <f>clinker!Z21/cement!Z21</f>
        <v>0.6059793221945895</v>
      </c>
      <c r="AA21" s="6">
        <f>clinker!AA21/cement!AA21</f>
        <v>0.59665934889411765</v>
      </c>
      <c r="AB21" s="6">
        <f>clinker!AB21/cement!AB21</f>
        <v>0.63842747056326765</v>
      </c>
      <c r="AC21" s="6">
        <f>clinker!AC21/cement!AC21</f>
        <v>0.6341045046683994</v>
      </c>
      <c r="AD21" s="6">
        <f>clinker!AD21/cement!AD21</f>
        <v>0.65664614293782286</v>
      </c>
    </row>
    <row r="22" spans="1:30">
      <c r="A22" s="2" t="s">
        <v>79</v>
      </c>
      <c r="B22" s="2" t="s">
        <v>47</v>
      </c>
      <c r="C22" s="6">
        <f>clinker!C22/cement!C22</f>
        <v>0.30731886049280938</v>
      </c>
      <c r="D22" s="6">
        <f>clinker!D22/cement!D22</f>
        <v>0.90795620437956204</v>
      </c>
      <c r="E22" s="9">
        <f>AVERAGE(D22,L22)</f>
        <v>0.80234430342772534</v>
      </c>
      <c r="F22" s="9">
        <f>AVERAGE(D22,L22)</f>
        <v>0.80234430342772534</v>
      </c>
      <c r="G22" s="9">
        <f>AVERAGE(D22,L22)</f>
        <v>0.80234430342772534</v>
      </c>
      <c r="H22" s="9">
        <f>AVERAGE(D22,L22)</f>
        <v>0.80234430342772534</v>
      </c>
      <c r="I22" s="9">
        <f>AVERAGE(D22,L22)</f>
        <v>0.80234430342772534</v>
      </c>
      <c r="J22" s="9">
        <f>AVERAGE(D22,L22)</f>
        <v>0.80234430342772534</v>
      </c>
      <c r="K22" s="9">
        <f>AVERAGE(D22,L22)</f>
        <v>0.80234430342772534</v>
      </c>
      <c r="L22" s="6">
        <f>clinker!L22/cement!L22</f>
        <v>0.69673240247588875</v>
      </c>
      <c r="M22" s="9">
        <f t="shared" ref="M22:M23" si="30">AVERAGE(L22,N22)</f>
        <v>0.62491779161808403</v>
      </c>
      <c r="N22" s="6">
        <f>clinker!N22/cement!N22</f>
        <v>0.55310318076027931</v>
      </c>
      <c r="O22" s="6">
        <f>clinker!O22/cement!O22</f>
        <v>0.74145423592132964</v>
      </c>
      <c r="P22" s="6">
        <f>clinker!P22/cement!P22</f>
        <v>0.76176812188289944</v>
      </c>
      <c r="Q22" s="6">
        <f>clinker!Q22/cement!Q22</f>
        <v>0.71212025516326649</v>
      </c>
      <c r="R22" s="6">
        <f>clinker!R22/cement!R22</f>
        <v>0.76041733962142255</v>
      </c>
      <c r="S22" s="6">
        <f>clinker!S22/cement!S22</f>
        <v>0.75410220346929213</v>
      </c>
      <c r="T22" s="6">
        <f>clinker!T22/cement!T22</f>
        <v>0.61554527115224877</v>
      </c>
      <c r="U22" s="6">
        <f>clinker!U22/cement!U22</f>
        <v>0.67473980235492015</v>
      </c>
      <c r="V22" s="6">
        <f>clinker!V22/cement!V22</f>
        <v>0.75864749319860081</v>
      </c>
      <c r="W22" s="6">
        <f>clinker!W22/cement!W22</f>
        <v>0.68680848923757798</v>
      </c>
      <c r="X22" s="6">
        <f>clinker!X22/cement!X22</f>
        <v>0.61912065439672803</v>
      </c>
      <c r="Y22" s="6">
        <f>clinker!Y22*1.2/cement!Y22</f>
        <v>0.65824999101204384</v>
      </c>
      <c r="Z22" s="6">
        <f>clinker!Z22/cement!Z22</f>
        <v>0.63556653096399773</v>
      </c>
      <c r="AA22" s="6">
        <f>clinker!AA22/cement!AA22</f>
        <v>0.64621870863096453</v>
      </c>
      <c r="AB22" s="6">
        <f>clinker!AB22/cement!AB22</f>
        <v>0.72164056745003924</v>
      </c>
      <c r="AC22" s="6">
        <f>clinker!AC22/cement!AC22</f>
        <v>0.71993848439821695</v>
      </c>
      <c r="AD22" s="6">
        <f>clinker!AD22/cement!AD22</f>
        <v>0.75349397721401967</v>
      </c>
    </row>
    <row r="23" spans="1:30">
      <c r="A23" s="2" t="s">
        <v>80</v>
      </c>
      <c r="B23" s="2" t="s">
        <v>48</v>
      </c>
      <c r="G23" s="6">
        <f>clinker!G23/cement!G23</f>
        <v>0.69881416454362222</v>
      </c>
      <c r="H23" s="9">
        <f t="shared" ref="H23" si="31">AVERAGE(G23,L23)</f>
        <v>0.70550708227181103</v>
      </c>
      <c r="I23" s="9">
        <f t="shared" ref="I23" si="32">AVERAGE(G23,L23)</f>
        <v>0.70550708227181103</v>
      </c>
      <c r="J23" s="9">
        <f t="shared" ref="J23" si="33">AVERAGE(G23,L23)</f>
        <v>0.70550708227181103</v>
      </c>
      <c r="K23" s="9">
        <f t="shared" ref="K23" si="34">AVERAGE(G23,L23)</f>
        <v>0.70550708227181103</v>
      </c>
      <c r="L23" s="6">
        <f>clinker!L23/cement!L23</f>
        <v>0.71219999999999994</v>
      </c>
      <c r="M23" s="9">
        <f t="shared" si="30"/>
        <v>0.748873814961875</v>
      </c>
      <c r="N23" s="6">
        <f>clinker!N23/cement!N23</f>
        <v>0.78554762992374993</v>
      </c>
      <c r="O23" s="6">
        <f>clinker!O23/cement!O23</f>
        <v>0.81620735350268392</v>
      </c>
      <c r="P23" s="6">
        <f>clinker!P23/cement!P23</f>
        <v>0.79201719983350072</v>
      </c>
      <c r="Q23" s="6">
        <f>clinker!Q23/cement!Q23</f>
        <v>0.7856535724404593</v>
      </c>
      <c r="R23" s="6">
        <f>clinker!R23/cement!R23</f>
        <v>0.79708545566467115</v>
      </c>
      <c r="S23" s="6">
        <f>clinker!S23/cement!S23</f>
        <v>0.70108000021973549</v>
      </c>
      <c r="T23" s="6">
        <f>clinker!T23/cement!T23</f>
        <v>0.71814198071866786</v>
      </c>
      <c r="U23" s="6">
        <f>clinker!U23/cement!U23</f>
        <v>0.76696656227136539</v>
      </c>
      <c r="V23" s="6">
        <f>clinker!V23/cement!V23</f>
        <v>0.64078406553297684</v>
      </c>
      <c r="W23" s="6">
        <f>clinker!W23/cement!W23</f>
        <v>0.71249231749789432</v>
      </c>
      <c r="X23" s="6">
        <f>clinker!X23/cement!X23</f>
        <v>0.7556893964033049</v>
      </c>
      <c r="Y23" s="6">
        <f>clinker!Y23*1.2/cement!Y23</f>
        <v>0.86889284881143813</v>
      </c>
      <c r="Z23" s="6">
        <f>clinker!Z23/cement!Z23</f>
        <v>0.720474464816942</v>
      </c>
      <c r="AA23" s="6">
        <f>clinker!AA23/cement!AA23</f>
        <v>0.77592411463152255</v>
      </c>
      <c r="AB23" s="6">
        <f>clinker!AB23/cement!AB23</f>
        <v>0.83298800253985217</v>
      </c>
      <c r="AC23" s="6">
        <f>clinker!AC23/cement!AC23</f>
        <v>0.82249399186405958</v>
      </c>
      <c r="AD23" s="6">
        <f>clinker!AD23/cement!AD23</f>
        <v>0.80971415039827366</v>
      </c>
    </row>
    <row r="24" spans="1:30">
      <c r="A24" s="2" t="s">
        <v>81</v>
      </c>
      <c r="B24" s="2" t="s">
        <v>49</v>
      </c>
      <c r="C24" s="6">
        <f>clinker!C24/cement!C24</f>
        <v>0.46264519371386731</v>
      </c>
      <c r="D24" s="6">
        <f>clinker!D24/cement!D24</f>
        <v>0.61597812551696207</v>
      </c>
      <c r="E24" s="9">
        <f t="shared" ref="E24" si="35">AVERAGE(D24,G24)</f>
        <v>0.59309562471583221</v>
      </c>
      <c r="F24" s="9">
        <f t="shared" ref="F24" si="36">AVERAGE(D24,G24)</f>
        <v>0.59309562471583221</v>
      </c>
      <c r="G24" s="6">
        <f>clinker!G24/cement!G24</f>
        <v>0.57021312391470236</v>
      </c>
      <c r="H24" s="9">
        <f t="shared" ref="H24:H29" si="37">AVERAGE(G24,L24)</f>
        <v>0.66755502863029093</v>
      </c>
      <c r="I24" s="9">
        <f t="shared" ref="I24:I29" si="38">AVERAGE(G24,L24)</f>
        <v>0.66755502863029093</v>
      </c>
      <c r="J24" s="9">
        <f t="shared" ref="J24:J29" si="39">AVERAGE(G24,L24)</f>
        <v>0.66755502863029093</v>
      </c>
      <c r="K24" s="9">
        <f t="shared" ref="K24:K29" si="40">AVERAGE(G24,L24)</f>
        <v>0.66755502863029093</v>
      </c>
      <c r="L24" s="6">
        <f>clinker!L24/cement!L24</f>
        <v>0.7648969333458796</v>
      </c>
      <c r="M24" s="9">
        <f>AVERAGE(L24,O24)</f>
        <v>0.74805796091313947</v>
      </c>
      <c r="N24" s="9">
        <f>AVERAGE(L24,O24)</f>
        <v>0.74805796091313947</v>
      </c>
      <c r="O24" s="6">
        <f>clinker!O24/cement!O24</f>
        <v>0.73121898848039935</v>
      </c>
      <c r="P24" s="6">
        <f>clinker!P24/cement!P24</f>
        <v>0.72292061509516747</v>
      </c>
      <c r="Q24" s="6">
        <f>clinker!Q24/cement!Q24</f>
        <v>0.6924838446577577</v>
      </c>
      <c r="R24" s="6">
        <f>clinker!R24/cement!R24</f>
        <v>0.76267780909525462</v>
      </c>
      <c r="S24" s="6">
        <f>clinker!S24/cement!S24</f>
        <v>0.64431607660901591</v>
      </c>
      <c r="T24" s="6">
        <f>clinker!T24/cement!T24</f>
        <v>0.65087676807544581</v>
      </c>
      <c r="U24" s="6">
        <f>clinker!U24/cement!U24</f>
        <v>0.622359405879234</v>
      </c>
      <c r="V24" s="6">
        <f>clinker!V24/cement!V24</f>
        <v>0.59628756861291798</v>
      </c>
      <c r="W24" s="6">
        <f>clinker!W24/cement!W24</f>
        <v>0.58317649125448567</v>
      </c>
      <c r="X24" s="6">
        <f>clinker!X24/cement!X24</f>
        <v>0.58232069372662509</v>
      </c>
      <c r="Y24" s="6">
        <f>clinker!Y24*1.2/cement!Y24</f>
        <v>0.69538321593357466</v>
      </c>
      <c r="Z24" s="6">
        <f>clinker!Z24/cement!Z24</f>
        <v>0.57459875677277072</v>
      </c>
      <c r="AA24" s="6">
        <f>clinker!AA24/cement!AA24</f>
        <v>0.61919241876527709</v>
      </c>
      <c r="AB24" s="6">
        <f>clinker!AB24/cement!AB24</f>
        <v>0.63661965071789128</v>
      </c>
      <c r="AC24" s="6">
        <f>clinker!AC24/cement!AC24</f>
        <v>0.68684072883164982</v>
      </c>
      <c r="AD24" s="6">
        <f>clinker!AD24/cement!AD24</f>
        <v>0.69745986043022656</v>
      </c>
    </row>
    <row r="25" spans="1:30">
      <c r="A25" s="2" t="s">
        <v>82</v>
      </c>
      <c r="B25" s="2" t="s">
        <v>50</v>
      </c>
      <c r="C25" s="6">
        <f>clinker!C25/cement!C25</f>
        <v>0.91410937346316512</v>
      </c>
      <c r="D25" s="6">
        <f>clinker!D25/cement!D25</f>
        <v>0.85568034557235417</v>
      </c>
      <c r="E25" s="9">
        <f t="shared" ref="E25" si="41">AVERAGE(D25,G25)</f>
        <v>0.84002371708997448</v>
      </c>
      <c r="F25" s="9">
        <f t="shared" ref="F25" si="42">AVERAGE(D25,G25)</f>
        <v>0.84002371708997448</v>
      </c>
      <c r="G25" s="6">
        <f>clinker!G25/cement!G25</f>
        <v>0.82436708860759489</v>
      </c>
      <c r="H25" s="9">
        <f t="shared" si="37"/>
        <v>0.83801597823088758</v>
      </c>
      <c r="I25" s="9">
        <f t="shared" si="38"/>
        <v>0.83801597823088758</v>
      </c>
      <c r="J25" s="9">
        <f t="shared" si="39"/>
        <v>0.83801597823088758</v>
      </c>
      <c r="K25" s="9">
        <f t="shared" si="40"/>
        <v>0.83801597823088758</v>
      </c>
      <c r="L25" s="6">
        <f>clinker!L25/cement!L25</f>
        <v>0.85166486785418027</v>
      </c>
      <c r="M25" s="9">
        <f t="shared" ref="M25" si="43">AVERAGE(L25,N25)</f>
        <v>0.72327182020489122</v>
      </c>
      <c r="N25" s="6">
        <f>clinker!N25/cement!N25</f>
        <v>0.59487877255560218</v>
      </c>
      <c r="O25" s="6">
        <f>clinker!O25/cement!O25</f>
        <v>0.80113939825529645</v>
      </c>
      <c r="P25" s="6">
        <f>clinker!P25/cement!P25</f>
        <v>0.80352459876219451</v>
      </c>
      <c r="Q25" s="6">
        <f>clinker!Q25/cement!Q25</f>
        <v>0.79113770361232794</v>
      </c>
      <c r="R25" s="6">
        <f>clinker!R25/cement!R25</f>
        <v>0.7791492186203598</v>
      </c>
      <c r="S25" s="6">
        <f>clinker!S25/cement!S25</f>
        <v>0.7211258032410538</v>
      </c>
      <c r="T25" s="6">
        <f>clinker!T25/cement!T25</f>
        <v>0.76040266694666103</v>
      </c>
      <c r="U25" s="6">
        <f>clinker!U25/cement!U25</f>
        <v>0.72068384890080917</v>
      </c>
      <c r="V25" s="6">
        <f>clinker!V25/cement!V25</f>
        <v>0.64495448457335214</v>
      </c>
      <c r="W25" s="6">
        <f>clinker!W25/cement!W25</f>
        <v>0.6777829743429431</v>
      </c>
      <c r="X25" s="6">
        <f>clinker!X25/cement!X25</f>
        <v>0.66110389921590607</v>
      </c>
      <c r="Y25" s="6">
        <f>clinker!Y25*1.2/cement!Y25</f>
        <v>0.72769587863107377</v>
      </c>
      <c r="Z25" s="6">
        <f>clinker!Z25/cement!Z25</f>
        <v>0.63385925759201955</v>
      </c>
      <c r="AA25" s="6">
        <f>clinker!AA25/cement!AA25</f>
        <v>0.65638159823748854</v>
      </c>
      <c r="AB25" s="6">
        <f>clinker!AB25/cement!AB25</f>
        <v>0.71569478986277368</v>
      </c>
      <c r="AC25" s="6">
        <f>clinker!AC25/cement!AC25</f>
        <v>0.76627102440082828</v>
      </c>
      <c r="AD25" s="6">
        <f>clinker!AD25/cement!AD25</f>
        <v>0.8236814449128812</v>
      </c>
    </row>
    <row r="26" spans="1:30">
      <c r="A26" s="2" t="s">
        <v>83</v>
      </c>
      <c r="B26" s="2" t="s">
        <v>51</v>
      </c>
      <c r="C26" s="6">
        <f>clinker!C26/cement!C26</f>
        <v>0.80609081597814958</v>
      </c>
      <c r="D26" s="6">
        <f>clinker!D26/cement!D26</f>
        <v>0.80470520231213882</v>
      </c>
      <c r="E26" s="9">
        <f t="shared" ref="E26" si="44">AVERAGE(D26,G26)</f>
        <v>0.80905972729119613</v>
      </c>
      <c r="F26" s="9">
        <f t="shared" ref="F26" si="45">AVERAGE(D26,G26)</f>
        <v>0.80905972729119613</v>
      </c>
      <c r="G26" s="6">
        <f>clinker!G26/cement!G26</f>
        <v>0.81341425227025332</v>
      </c>
      <c r="H26" s="9">
        <f t="shared" si="37"/>
        <v>0.84357664047099568</v>
      </c>
      <c r="I26" s="9">
        <f t="shared" si="38"/>
        <v>0.84357664047099568</v>
      </c>
      <c r="J26" s="9">
        <f t="shared" si="39"/>
        <v>0.84357664047099568</v>
      </c>
      <c r="K26" s="9">
        <f t="shared" si="40"/>
        <v>0.84357664047099568</v>
      </c>
      <c r="L26" s="6">
        <f>clinker!L26/cement!L26</f>
        <v>0.87373902867173792</v>
      </c>
      <c r="M26" s="9">
        <f t="shared" ref="M26" si="46">AVERAGE(L26,N26)</f>
        <v>0.83269404080861809</v>
      </c>
      <c r="N26" s="6">
        <f>clinker!N26/cement!N26</f>
        <v>0.79164905294549825</v>
      </c>
      <c r="O26" s="6">
        <f>clinker!O26/cement!O26</f>
        <v>0.79008126751911656</v>
      </c>
      <c r="P26" s="6">
        <f>clinker!P26/cement!P26</f>
        <v>0.76134992150563985</v>
      </c>
      <c r="Q26" s="6">
        <f>clinker!Q26/cement!Q26</f>
        <v>0.77342771393262766</v>
      </c>
      <c r="R26" s="6">
        <f>clinker!R26/cement!R26</f>
        <v>0.77010456027744711</v>
      </c>
      <c r="S26" s="6">
        <f>clinker!S26/cement!S26</f>
        <v>0.73572709528480418</v>
      </c>
      <c r="T26" s="6">
        <f>clinker!T26/cement!T26</f>
        <v>0.68954939104796431</v>
      </c>
      <c r="U26" s="6">
        <f>clinker!U26/cement!U26</f>
        <v>0.66857664717406351</v>
      </c>
      <c r="V26" s="6">
        <f>clinker!V26/cement!V26</f>
        <v>0.6752642605882051</v>
      </c>
      <c r="W26" s="6">
        <f>clinker!W26/cement!W26</f>
        <v>0.6886715092887572</v>
      </c>
      <c r="X26" s="6">
        <f>clinker!X26/cement!X26</f>
        <v>0.67007503234152654</v>
      </c>
      <c r="Y26" s="6">
        <f>clinker!Y26*1.2/cement!Y26</f>
        <v>0.79613959857612326</v>
      </c>
      <c r="Z26" s="6">
        <f>clinker!Z26/cement!Z26</f>
        <v>0.67721988098368568</v>
      </c>
      <c r="AA26" s="6">
        <f>clinker!AA26/cement!AA26</f>
        <v>0.68467098082449218</v>
      </c>
      <c r="AB26" s="6">
        <f>clinker!AB26/cement!AB26</f>
        <v>0.70114012158656602</v>
      </c>
      <c r="AC26" s="6">
        <f>clinker!AC26/cement!AC26</f>
        <v>0.70987311875358328</v>
      </c>
      <c r="AD26" s="6">
        <f>clinker!AD26/cement!AD26</f>
        <v>0.70935626043863398</v>
      </c>
    </row>
    <row r="27" spans="1:30">
      <c r="A27" s="2" t="s">
        <v>84</v>
      </c>
      <c r="B27" s="2" t="s">
        <v>52</v>
      </c>
      <c r="C27" s="9">
        <f t="shared" ref="C27:E27" si="47">D27</f>
        <v>0.77567483710828433</v>
      </c>
      <c r="D27" s="9">
        <f t="shared" si="47"/>
        <v>0.77567483710828433</v>
      </c>
      <c r="E27" s="9">
        <f t="shared" si="47"/>
        <v>0.77567483710828433</v>
      </c>
      <c r="F27" s="9">
        <f>G27</f>
        <v>0.77567483710828433</v>
      </c>
      <c r="G27" s="6">
        <f>clinker!G27/cement!G27</f>
        <v>0.77567483710828433</v>
      </c>
      <c r="H27" s="9">
        <f t="shared" si="37"/>
        <v>0.61837228652976839</v>
      </c>
      <c r="I27" s="9">
        <f t="shared" si="38"/>
        <v>0.61837228652976839</v>
      </c>
      <c r="J27" s="9">
        <f t="shared" si="39"/>
        <v>0.61837228652976839</v>
      </c>
      <c r="K27" s="9">
        <f t="shared" si="40"/>
        <v>0.61837228652976839</v>
      </c>
      <c r="L27" s="6">
        <f>clinker!L27/cement!L27</f>
        <v>0.4610697359512525</v>
      </c>
      <c r="M27" s="9">
        <f>AVERAGE(L27,O27)</f>
        <v>0.5855875406248654</v>
      </c>
      <c r="N27" s="9">
        <f>AVERAGE(L27,O27)</f>
        <v>0.5855875406248654</v>
      </c>
      <c r="O27" s="6">
        <f>clinker!O27/cement!O27</f>
        <v>0.71010534529847835</v>
      </c>
      <c r="P27" s="6">
        <f>clinker!P27/cement!P27</f>
        <v>0.70198596028079441</v>
      </c>
      <c r="Q27" s="6">
        <f>clinker!Q27/cement!Q27</f>
        <v>0.77038707252912442</v>
      </c>
      <c r="R27" s="6">
        <f>clinker!R27/cement!R27</f>
        <v>0.77059317963496632</v>
      </c>
      <c r="S27" s="6">
        <f>clinker!S27/cement!S27</f>
        <v>0.84844124700239809</v>
      </c>
      <c r="T27" s="6">
        <f>clinker!T27/cement!T27</f>
        <v>0.94450529390288429</v>
      </c>
      <c r="U27" s="6">
        <f>clinker!U27/cement!U27</f>
        <v>0.88573883161512024</v>
      </c>
      <c r="V27" s="6">
        <f>clinker!V27/cement!V27</f>
        <v>0.73770491803278693</v>
      </c>
      <c r="W27" s="6">
        <f>clinker!W27/cement!W27</f>
        <v>0.76328600405679514</v>
      </c>
      <c r="X27" s="6">
        <f>clinker!X27/cement!X27</f>
        <v>0.77001753360607839</v>
      </c>
      <c r="Y27" s="6">
        <f>clinker!Y27*1.2/cement!Y27</f>
        <v>0.92454628313742249</v>
      </c>
      <c r="Z27" s="6">
        <f>clinker!Z27/cement!Z27</f>
        <v>0.77344678127356448</v>
      </c>
      <c r="AA27" s="6">
        <f>clinker!AA27/cement!AA27</f>
        <v>0.67095810463303107</v>
      </c>
      <c r="AB27" s="6">
        <f>clinker!AB27/cement!AB27</f>
        <v>0.53212928381323732</v>
      </c>
      <c r="AC27" s="6">
        <f>clinker!AC27/cement!AC27</f>
        <v>0.54258391618096025</v>
      </c>
      <c r="AD27" s="6">
        <f>clinker!AD27/cement!AD27</f>
        <v>0.69075223033252231</v>
      </c>
    </row>
    <row r="28" spans="1:30">
      <c r="A28" s="2" t="s">
        <v>85</v>
      </c>
      <c r="B28" s="2" t="s">
        <v>53</v>
      </c>
      <c r="C28" s="6">
        <f>clinker!C28/cement!C28</f>
        <v>0.70056497175141241</v>
      </c>
      <c r="D28" s="6">
        <f>clinker!D28/cement!D28</f>
        <v>0.4755760869565217</v>
      </c>
      <c r="E28" s="9">
        <f t="shared" ref="E28:E30" si="48">AVERAGE(D28,G28)</f>
        <v>0.54142395485774575</v>
      </c>
      <c r="F28" s="9">
        <f t="shared" ref="F28:F30" si="49">AVERAGE(D28,G28)</f>
        <v>0.54142395485774575</v>
      </c>
      <c r="G28" s="6">
        <f>clinker!G28/cement!G28</f>
        <v>0.60727182275896974</v>
      </c>
      <c r="H28" s="9">
        <f t="shared" si="37"/>
        <v>0.65666986455271381</v>
      </c>
      <c r="I28" s="9">
        <f t="shared" si="38"/>
        <v>0.65666986455271381</v>
      </c>
      <c r="J28" s="9">
        <f t="shared" si="39"/>
        <v>0.65666986455271381</v>
      </c>
      <c r="K28" s="9">
        <f t="shared" si="40"/>
        <v>0.65666986455271381</v>
      </c>
      <c r="L28" s="6">
        <f>clinker!L28/cement!L28</f>
        <v>0.70606790634645789</v>
      </c>
      <c r="M28" s="9">
        <f t="shared" ref="M28" si="50">AVERAGE(L28,N28)</f>
        <v>0.75237169823972661</v>
      </c>
      <c r="N28" s="6">
        <f>clinker!N28/cement!N28</f>
        <v>0.79867549013299544</v>
      </c>
      <c r="O28" s="6">
        <f>clinker!O28/cement!O28</f>
        <v>0.80051365908188055</v>
      </c>
      <c r="P28" s="6">
        <f>clinker!P28/cement!P28</f>
        <v>0.80517538906870034</v>
      </c>
      <c r="Q28" s="6">
        <f>clinker!Q28/cement!Q28</f>
        <v>0.73531958847296008</v>
      </c>
      <c r="R28" s="6">
        <f>clinker!R28/cement!R28</f>
        <v>0.76768958770942919</v>
      </c>
      <c r="S28" s="6">
        <f>clinker!S28/cement!S28</f>
        <v>0.71113766921535615</v>
      </c>
      <c r="T28" s="6">
        <f>clinker!T28/cement!T28</f>
        <v>0.67094995952006253</v>
      </c>
      <c r="U28" s="6">
        <f>clinker!U28/cement!U28</f>
        <v>0.66359457491352625</v>
      </c>
      <c r="V28" s="6">
        <f>clinker!V28/cement!V28</f>
        <v>0.55094242270667104</v>
      </c>
      <c r="W28" s="6">
        <f>clinker!W28/cement!W28</f>
        <v>0.59630512099304955</v>
      </c>
      <c r="X28" s="6">
        <f>clinker!X28/cement!X28</f>
        <v>0.59100859833492558</v>
      </c>
      <c r="Y28" s="6">
        <f>clinker!Y28*1.2/cement!Y28</f>
        <v>0.68556150296898122</v>
      </c>
      <c r="Z28" s="6">
        <f>clinker!Z28/cement!Z28</f>
        <v>0.59311967083055717</v>
      </c>
      <c r="AA28" s="6">
        <f>clinker!AA28/cement!AA28</f>
        <v>0.55314898761378573</v>
      </c>
      <c r="AB28" s="6">
        <f>clinker!AB28/cement!AB28</f>
        <v>0.61213754312737712</v>
      </c>
      <c r="AC28" s="6">
        <f>clinker!AC28/cement!AC28</f>
        <v>0.6351859993888036</v>
      </c>
      <c r="AD28" s="6">
        <f>clinker!AD28/cement!AD28</f>
        <v>0.68685164871472937</v>
      </c>
    </row>
    <row r="29" spans="1:30">
      <c r="A29" s="2" t="s">
        <v>86</v>
      </c>
      <c r="B29" s="2" t="s">
        <v>54</v>
      </c>
      <c r="C29" s="6">
        <f>clinker!C29/cement!C29</f>
        <v>0.81720093535379568</v>
      </c>
      <c r="D29" s="6">
        <f>clinker!D29/cement!D29</f>
        <v>0.90081395348837212</v>
      </c>
      <c r="E29" s="9">
        <f t="shared" si="48"/>
        <v>0.90337616488402572</v>
      </c>
      <c r="F29" s="9">
        <f t="shared" si="49"/>
        <v>0.90337616488402572</v>
      </c>
      <c r="G29" s="6">
        <f>clinker!G29/cement!G29</f>
        <v>0.90593837627967932</v>
      </c>
      <c r="H29" s="9">
        <f t="shared" si="37"/>
        <v>0.92294661686456259</v>
      </c>
      <c r="I29" s="9">
        <f t="shared" si="38"/>
        <v>0.92294661686456259</v>
      </c>
      <c r="J29" s="9">
        <f t="shared" si="39"/>
        <v>0.92294661686456259</v>
      </c>
      <c r="K29" s="9">
        <f t="shared" si="40"/>
        <v>0.92294661686456259</v>
      </c>
      <c r="L29" s="6">
        <f>clinker!L29/cement!L29</f>
        <v>0.93995485744944596</v>
      </c>
      <c r="M29" s="9">
        <f t="shared" ref="M29" si="51">AVERAGE(L29,N29)</f>
        <v>0.89245935458251524</v>
      </c>
      <c r="N29" s="6">
        <f>clinker!N29/cement!N29</f>
        <v>0.84496385171558464</v>
      </c>
      <c r="O29" s="6">
        <f>clinker!O29/cement!O29</f>
        <v>0.81285884787321949</v>
      </c>
      <c r="P29" s="6">
        <f>clinker!P29/cement!P29</f>
        <v>0.79908126285097336</v>
      </c>
      <c r="Q29" s="6">
        <f>clinker!Q29/cement!Q29</f>
        <v>0.76742781828451967</v>
      </c>
      <c r="R29" s="6">
        <f>clinker!R29/cement!R29</f>
        <v>0.82300425553732581</v>
      </c>
      <c r="S29" s="6">
        <f>clinker!S29/cement!S29</f>
        <v>0.74167565236144062</v>
      </c>
      <c r="T29" s="6">
        <f>clinker!T29/cement!T29</f>
        <v>0.74141357500391691</v>
      </c>
      <c r="U29" s="6">
        <f>clinker!U29/cement!U29</f>
        <v>0.80974796615390188</v>
      </c>
      <c r="V29" s="6">
        <f>clinker!V29/cement!V29</f>
        <v>0.68137856250958406</v>
      </c>
      <c r="W29" s="6">
        <f>clinker!W29/cement!W29</f>
        <v>0.66869230873496022</v>
      </c>
      <c r="X29" s="6">
        <f>clinker!X29/cement!X29</f>
        <v>0.6256407970400748</v>
      </c>
      <c r="Y29" s="6">
        <f>clinker!Y29*1.2/cement!Y29</f>
        <v>0.84970141668660659</v>
      </c>
      <c r="Z29" s="6">
        <f>clinker!Z29/cement!Z29</f>
        <v>0.66342525051719692</v>
      </c>
      <c r="AA29" s="6">
        <f>clinker!AA29/cement!AA29</f>
        <v>0.73792373997851468</v>
      </c>
      <c r="AB29" s="6">
        <f>clinker!AB29/cement!AB29</f>
        <v>0.70347775703341275</v>
      </c>
      <c r="AC29" s="6">
        <f>clinker!AC29/cement!AC29</f>
        <v>0.79299459497721425</v>
      </c>
      <c r="AD29" s="6">
        <f>clinker!AD29/cement!AD29</f>
        <v>0.76657188348707694</v>
      </c>
    </row>
    <row r="30" spans="1:30">
      <c r="A30" s="2" t="s">
        <v>87</v>
      </c>
      <c r="B30" s="2" t="s">
        <v>55</v>
      </c>
      <c r="C30" s="9">
        <f>D30</f>
        <v>0.88698412698412699</v>
      </c>
      <c r="D30" s="6">
        <f>clinker!D30/cement!D30</f>
        <v>0.88698412698412699</v>
      </c>
      <c r="E30" s="9">
        <f t="shared" si="48"/>
        <v>0.89257492244209513</v>
      </c>
      <c r="F30" s="9">
        <f t="shared" si="49"/>
        <v>0.89257492244209513</v>
      </c>
      <c r="G30" s="6">
        <f>clinker!G30/cement!G30</f>
        <v>0.89816571790006328</v>
      </c>
      <c r="H30" s="6">
        <f>clinker!H30/cement!H30</f>
        <v>0.80939690060211233</v>
      </c>
      <c r="I30" s="9">
        <f>AVERAGE(H30,L30)</f>
        <v>0.854622548972783</v>
      </c>
      <c r="J30" s="9">
        <f>AVERAGE(H30,L30)</f>
        <v>0.854622548972783</v>
      </c>
      <c r="K30" s="9">
        <f>AVERAGE(H30,L30)</f>
        <v>0.854622548972783</v>
      </c>
      <c r="L30" s="6">
        <f>clinker!L30/cement!L30</f>
        <v>0.89984819734345356</v>
      </c>
      <c r="M30" s="9">
        <f>AVERAGE(L30,O30)</f>
        <v>0.7723567790451551</v>
      </c>
      <c r="N30" s="9">
        <f>AVERAGE(L30,O30)</f>
        <v>0.7723567790451551</v>
      </c>
      <c r="O30" s="6">
        <f>clinker!O30/cement!O30</f>
        <v>0.64486536074685663</v>
      </c>
      <c r="P30" s="6">
        <f>clinker!P30/cement!P30</f>
        <v>0.7486803834967144</v>
      </c>
      <c r="Q30" s="6">
        <f>clinker!Q30/cement!Q30</f>
        <v>0.79661210941970928</v>
      </c>
      <c r="R30" s="6">
        <f>clinker!R30/cement!R30</f>
        <v>0.78955761878754782</v>
      </c>
      <c r="S30" s="6">
        <f>clinker!S30/cement!S30</f>
        <v>0.65150002455031997</v>
      </c>
      <c r="T30" s="6">
        <f>clinker!T30/cement!T30</f>
        <v>0.64407155802685268</v>
      </c>
      <c r="U30" s="6">
        <f>clinker!U30/cement!U30</f>
        <v>0.72341115743876971</v>
      </c>
      <c r="V30" s="6">
        <f>clinker!V30/cement!V30</f>
        <v>0.63753618253022304</v>
      </c>
      <c r="W30" s="6">
        <f>clinker!W30/cement!W30</f>
        <v>0.70752186144712714</v>
      </c>
      <c r="X30" s="6">
        <f>clinker!X30/cement!X30</f>
        <v>0.67823082313045246</v>
      </c>
      <c r="Y30" s="6">
        <f>clinker!Y30*1.2/cement!Y30</f>
        <v>0.79377593252973888</v>
      </c>
      <c r="Z30" s="6">
        <f>clinker!Z30/cement!Z30</f>
        <v>0.69862746916250751</v>
      </c>
      <c r="AA30" s="6">
        <f>clinker!AA30/cement!AA30</f>
        <v>0.72745360617517763</v>
      </c>
      <c r="AB30" s="6">
        <f>clinker!AB30/cement!AB30</f>
        <v>0.68525899354914899</v>
      </c>
      <c r="AC30" s="6">
        <f>clinker!AC30/cement!AC30</f>
        <v>0.70066242002327939</v>
      </c>
      <c r="AD30" s="6">
        <f>clinker!AD30/cement!AD30</f>
        <v>0.87003393729757961</v>
      </c>
    </row>
    <row r="31" spans="1:30">
      <c r="A31" s="2" t="s">
        <v>88</v>
      </c>
      <c r="B31" s="2" t="s">
        <v>56</v>
      </c>
      <c r="C31" s="6">
        <f>clinker!C31/cement!C31</f>
        <v>0.79555336779063091</v>
      </c>
      <c r="D31" s="6">
        <f>clinker!D31/cement!D31</f>
        <v>0.84350000000000003</v>
      </c>
      <c r="E31" s="9">
        <f>AVERAGE(D31,G31)</f>
        <v>0.86534949302915076</v>
      </c>
      <c r="F31" s="9">
        <f>AVERAGE(D31,G31)</f>
        <v>0.86534949302915076</v>
      </c>
      <c r="G31" s="6">
        <f>clinker!G31/cement!G31</f>
        <v>0.88719898605830161</v>
      </c>
      <c r="H31" s="9">
        <f t="shared" ref="H31" si="52">AVERAGE(G31,L31)</f>
        <v>0.87956304582949274</v>
      </c>
      <c r="I31" s="9">
        <f t="shared" ref="I31" si="53">AVERAGE(G31,L31)</f>
        <v>0.87956304582949274</v>
      </c>
      <c r="J31" s="9">
        <f t="shared" ref="J31" si="54">AVERAGE(G31,L31)</f>
        <v>0.87956304582949274</v>
      </c>
      <c r="K31" s="9">
        <f t="shared" ref="K31" si="55">AVERAGE(G31,L31)</f>
        <v>0.87956304582949274</v>
      </c>
      <c r="L31" s="6">
        <f>clinker!L31/cement!L31</f>
        <v>0.87192710560068398</v>
      </c>
      <c r="M31" s="9">
        <f>AVERAGE(L31,O31)</f>
        <v>0.88259662655205973</v>
      </c>
      <c r="N31" s="9">
        <f>AVERAGE(L31,O31)</f>
        <v>0.88259662655205973</v>
      </c>
      <c r="O31" s="6">
        <f>clinker!O31/cement!O31</f>
        <v>0.89326614750343558</v>
      </c>
      <c r="P31" s="6">
        <f>clinker!P31/cement!P31</f>
        <v>0.7831978701525546</v>
      </c>
      <c r="Q31" s="6">
        <f>clinker!Q31/cement!Q31</f>
        <v>0.83928746207301552</v>
      </c>
      <c r="R31" s="6">
        <f>clinker!R31/cement!R31</f>
        <v>0.77174601021746003</v>
      </c>
      <c r="S31" s="6">
        <f>clinker!S31/cement!S31</f>
        <v>0.79910923581809656</v>
      </c>
      <c r="T31" s="6">
        <f>clinker!T31/cement!T31</f>
        <v>0.75042009125999254</v>
      </c>
      <c r="U31" s="6">
        <f>clinker!U31/cement!U31</f>
        <v>0.79788433547223192</v>
      </c>
      <c r="V31" s="6">
        <f>clinker!V31/cement!V31</f>
        <v>0.72928341000984509</v>
      </c>
      <c r="W31" s="6">
        <f>clinker!W31/cement!W31</f>
        <v>0.67559659680431627</v>
      </c>
      <c r="X31" s="6">
        <f>clinker!X31/cement!X31</f>
        <v>0.61883273831962204</v>
      </c>
      <c r="Y31" s="6">
        <f>clinker!Y31*1.2/cement!Y31</f>
        <v>0.79780187151601056</v>
      </c>
      <c r="Z31" s="6">
        <f>clinker!Z31/cement!Z31</f>
        <v>0.6774815994276242</v>
      </c>
      <c r="AA31" s="6">
        <f>clinker!AA31/cement!AA31</f>
        <v>0.72427414385471034</v>
      </c>
      <c r="AB31" s="6">
        <f>clinker!AB31/cement!AB31</f>
        <v>0.81910278238145595</v>
      </c>
      <c r="AC31" s="6">
        <f>clinker!AC31/cement!AC31</f>
        <v>0.89914431503079828</v>
      </c>
      <c r="AD31" s="6">
        <f>clinker!AD31/cement!AD31</f>
        <v>0.92102654625897762</v>
      </c>
    </row>
    <row r="32" spans="1:30">
      <c r="A32" s="2" t="s">
        <v>89</v>
      </c>
      <c r="B32" s="2" t="s">
        <v>91</v>
      </c>
      <c r="C32" s="6">
        <f>clinker!C32/cement!C32</f>
        <v>0.73765911207699464</v>
      </c>
      <c r="D32" s="6">
        <f>clinker!D32/cement!D32</f>
        <v>0.77296875000000009</v>
      </c>
      <c r="E32" s="6">
        <f>clinker!E32/cement!E32</f>
        <v>0.75074916306034134</v>
      </c>
      <c r="F32" s="6">
        <f>clinker!F32/cement!F32</f>
        <v>0.74569616430081553</v>
      </c>
      <c r="G32" s="6">
        <f>clinker!G32/cement!G32</f>
        <v>0.77289604946534718</v>
      </c>
      <c r="H32" s="9">
        <f t="shared" ref="H32" si="56">AVERAGE(G32,L32)</f>
        <v>0.78165910007597661</v>
      </c>
      <c r="I32" s="9">
        <f t="shared" ref="I32" si="57">AVERAGE(G32,L32)</f>
        <v>0.78165910007597661</v>
      </c>
      <c r="J32" s="9">
        <f t="shared" ref="J32" si="58">AVERAGE(G32,L32)</f>
        <v>0.78165910007597661</v>
      </c>
      <c r="K32" s="9">
        <f t="shared" ref="K32" si="59">AVERAGE(G32,L32)</f>
        <v>0.78165910007597661</v>
      </c>
      <c r="L32" s="6">
        <f>clinker!L32/cement!L32</f>
        <v>0.79042215068660604</v>
      </c>
      <c r="M32" s="9">
        <f t="shared" ref="M32" si="60">AVERAGE(L32,N32)</f>
        <v>0.74336430878244586</v>
      </c>
      <c r="N32" s="6">
        <f>clinker!N32/cement!N32</f>
        <v>0.69630646687828568</v>
      </c>
      <c r="O32" s="6">
        <f>clinker!O32/cement!O32</f>
        <v>0.75393225047572399</v>
      </c>
      <c r="P32" s="6">
        <f>clinker!P32/cement!P32</f>
        <v>0.78333033832682597</v>
      </c>
      <c r="Q32" s="6">
        <f>clinker!Q32/cement!Q32</f>
        <v>0.79565734681737066</v>
      </c>
      <c r="R32" s="6">
        <f>clinker!R32/cement!R32</f>
        <v>0.79820533471168753</v>
      </c>
      <c r="S32" s="6">
        <f>clinker!S32/cement!S32</f>
        <v>0.79544254795002645</v>
      </c>
      <c r="T32" s="6">
        <f>clinker!T32/cement!T32</f>
        <v>0.92522967339835682</v>
      </c>
      <c r="U32" s="6">
        <f>clinker!U32/cement!U32</f>
        <v>0.7581014358411684</v>
      </c>
      <c r="V32" s="6">
        <f>clinker!V32/cement!V32</f>
        <v>0.81670926080821515</v>
      </c>
      <c r="W32" s="6">
        <f>clinker!W32/cement!W32</f>
        <v>0.71700781454707996</v>
      </c>
      <c r="X32" s="6">
        <f>clinker!X32/cement!X32</f>
        <v>0.65095254869008567</v>
      </c>
      <c r="Y32" s="6">
        <f>clinker!Y32*1.2/cement!Y32</f>
        <v>0.80196953492470469</v>
      </c>
      <c r="Z32" s="6">
        <f>clinker!Z32/cement!Z32</f>
        <v>0.64835844721344504</v>
      </c>
      <c r="AA32" s="6">
        <f>clinker!AA32/cement!AA32</f>
        <v>0.6741273673895638</v>
      </c>
      <c r="AB32" s="6">
        <f>clinker!AB32/cement!AB32</f>
        <v>0.78738138912161837</v>
      </c>
      <c r="AC32" s="6">
        <f>clinker!AC32/cement!AC32</f>
        <v>0.79643869902762376</v>
      </c>
      <c r="AD32" s="6">
        <f>clinker!AD32/cement!AD32</f>
        <v>0.80123166653435485</v>
      </c>
    </row>
    <row r="33" spans="1:30">
      <c r="B33" s="2" t="s">
        <v>93</v>
      </c>
      <c r="C33" s="6">
        <f>clinker!C33/cement!C33</f>
        <v>0.69746353377147652</v>
      </c>
      <c r="D33" s="6">
        <f>clinker!D33/cement!D33</f>
        <v>0.69787096086131917</v>
      </c>
      <c r="E33" s="6">
        <f>clinker!E33/cement!E33</f>
        <v>0.69235849074547795</v>
      </c>
      <c r="F33" s="6">
        <f>clinker!F33/cement!F33</f>
        <v>0.69349293157815906</v>
      </c>
      <c r="G33" s="6">
        <f>clinker!G33/cement!G33</f>
        <v>0.69980805100388443</v>
      </c>
      <c r="H33" s="6">
        <f>clinker!H33/cement!H33</f>
        <v>0.71390822189137992</v>
      </c>
      <c r="I33" s="6">
        <f>clinker!I33/cement!I33</f>
        <v>0.71590177818465839</v>
      </c>
      <c r="J33" s="6">
        <f>clinker!J33/cement!J33</f>
        <v>0.71455314090706257</v>
      </c>
      <c r="K33" s="6">
        <f>clinker!K33/cement!K33</f>
        <v>0.71428092553219003</v>
      </c>
      <c r="L33" s="6">
        <f>clinker!L33/cement!L33</f>
        <v>0.7275434094666674</v>
      </c>
      <c r="M33" s="6">
        <f>clinker!M33/cement!M33</f>
        <v>0.69860333484375003</v>
      </c>
      <c r="N33" s="6">
        <f>clinker!N33/cement!N33</f>
        <v>0.67978763627537775</v>
      </c>
      <c r="O33" s="6">
        <f>clinker!O33/cement!O33</f>
        <v>0.71545259152401386</v>
      </c>
      <c r="P33" s="6">
        <f>clinker!P33/cement!P33</f>
        <v>0.70662586774785308</v>
      </c>
      <c r="Q33" s="6">
        <f>clinker!Q33/cement!Q33</f>
        <v>0.7028425344441992</v>
      </c>
      <c r="R33" s="6">
        <f>clinker!R33/cement!R33</f>
        <v>0.69282661916776567</v>
      </c>
      <c r="S33" s="6">
        <f>clinker!S33/cement!S33</f>
        <v>0.65304571953743684</v>
      </c>
      <c r="T33" s="6">
        <f>clinker!T33/cement!T33</f>
        <v>0.63166927545006502</v>
      </c>
      <c r="U33" s="6">
        <f>clinker!U33/cement!U33</f>
        <v>0.62021701375904803</v>
      </c>
      <c r="V33" s="6">
        <f>clinker!V33/cement!V33</f>
        <v>0.59005205261845084</v>
      </c>
      <c r="W33" s="6">
        <f>clinker!W33/cement!W33</f>
        <v>0.56762696439161697</v>
      </c>
      <c r="X33" s="6">
        <f>clinker!X33/cement!X33</f>
        <v>0.56525332265840922</v>
      </c>
      <c r="Y33" s="6">
        <f>clinker!Y33*1.2/cement!Y33</f>
        <v>0.67897933934209498</v>
      </c>
      <c r="Z33" s="6">
        <f>clinker!Z33/cement!Z33</f>
        <v>0.57094020884784158</v>
      </c>
      <c r="AA33" s="6">
        <f>clinker!AA33/cement!AA33</f>
        <v>0.60049708671369495</v>
      </c>
      <c r="AB33" s="6">
        <f>clinker!AB33/cement!AB33</f>
        <v>0.64542293387871996</v>
      </c>
      <c r="AC33" s="6">
        <f>clinker!AC33/cement!AC33</f>
        <v>0.64815899114032749</v>
      </c>
      <c r="AD33" s="6">
        <f>clinker!AD33/cement!AD33</f>
        <v>0.65928039881598943</v>
      </c>
    </row>
    <row r="35" spans="1:30">
      <c r="A35" s="2" t="s">
        <v>154</v>
      </c>
    </row>
    <row r="37" spans="1:30" ht="15">
      <c r="A37" s="2" t="s">
        <v>150</v>
      </c>
    </row>
    <row r="38" spans="1:30">
      <c r="A38" s="1" t="s">
        <v>137</v>
      </c>
    </row>
    <row r="39" spans="1:30">
      <c r="A39" s="1" t="s">
        <v>121</v>
      </c>
    </row>
    <row r="40" spans="1:30">
      <c r="A40" s="1" t="s">
        <v>151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8"/>
  <sheetViews>
    <sheetView zoomScale="70" zoomScaleNormal="70" workbookViewId="0">
      <selection activeCell="A38" sqref="A38"/>
    </sheetView>
  </sheetViews>
  <sheetFormatPr baseColWidth="10" defaultColWidth="8.83203125" defaultRowHeight="14"/>
  <cols>
    <col min="1" max="1" width="10.5" style="1" customWidth="1"/>
    <col min="2" max="2" width="8.83203125" style="1"/>
    <col min="3" max="3" width="10" style="1" customWidth="1"/>
    <col min="4" max="4" width="13" style="1" customWidth="1"/>
    <col min="5" max="16384" width="8.83203125" style="1"/>
  </cols>
  <sheetData>
    <row r="1" spans="1:6" ht="75">
      <c r="A1" s="13" t="s">
        <v>57</v>
      </c>
      <c r="B1" s="13" t="s">
        <v>58</v>
      </c>
      <c r="C1" s="13" t="s">
        <v>128</v>
      </c>
      <c r="D1" s="13" t="s">
        <v>127</v>
      </c>
      <c r="E1" s="13" t="s">
        <v>129</v>
      </c>
      <c r="F1" s="13" t="s">
        <v>96</v>
      </c>
    </row>
    <row r="2" spans="1:6" ht="13.75" customHeight="1">
      <c r="A2" s="14" t="s">
        <v>27</v>
      </c>
      <c r="B2" s="14" t="s">
        <v>59</v>
      </c>
      <c r="C2" s="1">
        <v>0.5222</v>
      </c>
      <c r="D2" s="15">
        <v>0.53810000000000002</v>
      </c>
      <c r="E2" s="24" t="s">
        <v>130</v>
      </c>
      <c r="F2" s="25">
        <v>0.52700000000000002</v>
      </c>
    </row>
    <row r="3" spans="1:6">
      <c r="A3" s="14" t="s">
        <v>28</v>
      </c>
      <c r="B3" s="14" t="s">
        <v>60</v>
      </c>
      <c r="C3" s="1">
        <v>0.52490000000000003</v>
      </c>
      <c r="D3" s="16">
        <f>F2</f>
        <v>0.52700000000000002</v>
      </c>
      <c r="E3" s="24"/>
      <c r="F3" s="25"/>
    </row>
    <row r="4" spans="1:6">
      <c r="A4" s="14" t="s">
        <v>29</v>
      </c>
      <c r="B4" s="14" t="s">
        <v>61</v>
      </c>
      <c r="C4" s="1">
        <v>0.52490000000000003</v>
      </c>
      <c r="D4" s="15">
        <v>0.52690000000000003</v>
      </c>
      <c r="E4" s="24"/>
      <c r="F4" s="25"/>
    </row>
    <row r="5" spans="1:6">
      <c r="A5" s="14" t="s">
        <v>30</v>
      </c>
      <c r="B5" s="14" t="s">
        <v>62</v>
      </c>
      <c r="C5" s="1">
        <v>0.54269999999999996</v>
      </c>
      <c r="D5" s="16">
        <f>F2</f>
        <v>0.52700000000000002</v>
      </c>
      <c r="E5" s="24"/>
      <c r="F5" s="25"/>
    </row>
    <row r="6" spans="1:6">
      <c r="A6" s="14" t="s">
        <v>31</v>
      </c>
      <c r="B6" s="14" t="s">
        <v>63</v>
      </c>
      <c r="C6" s="1">
        <v>0.52049999999999996</v>
      </c>
      <c r="D6" s="15">
        <v>0.52700000000000002</v>
      </c>
      <c r="E6" s="24"/>
      <c r="F6" s="25"/>
    </row>
    <row r="7" spans="1:6" ht="13.75" customHeight="1">
      <c r="A7" s="14" t="s">
        <v>32</v>
      </c>
      <c r="B7" s="14" t="s">
        <v>64</v>
      </c>
      <c r="C7" s="1">
        <v>0.53520000000000001</v>
      </c>
      <c r="D7" s="15">
        <v>0.54579999999999995</v>
      </c>
      <c r="E7" s="24" t="s">
        <v>95</v>
      </c>
      <c r="F7" s="26">
        <v>0.54579999999999995</v>
      </c>
    </row>
    <row r="8" spans="1:6">
      <c r="A8" s="14" t="s">
        <v>33</v>
      </c>
      <c r="B8" s="14" t="s">
        <v>65</v>
      </c>
      <c r="C8" s="1">
        <v>0.52229999999999999</v>
      </c>
      <c r="D8" s="16">
        <f>F7</f>
        <v>0.54579999999999995</v>
      </c>
      <c r="E8" s="24"/>
      <c r="F8" s="26"/>
    </row>
    <row r="9" spans="1:6">
      <c r="A9" s="14" t="s">
        <v>34</v>
      </c>
      <c r="B9" s="14" t="s">
        <v>66</v>
      </c>
      <c r="C9" s="1">
        <v>0.52200000000000002</v>
      </c>
      <c r="D9" s="16">
        <f>F7</f>
        <v>0.54579999999999995</v>
      </c>
      <c r="E9" s="24"/>
      <c r="F9" s="26"/>
    </row>
    <row r="10" spans="1:6" ht="13.75" customHeight="1">
      <c r="A10" s="14" t="s">
        <v>35</v>
      </c>
      <c r="B10" s="14" t="s">
        <v>67</v>
      </c>
      <c r="C10" s="1">
        <v>0.52859999999999996</v>
      </c>
      <c r="D10" s="16">
        <f>F10</f>
        <v>0.53810000000000002</v>
      </c>
      <c r="E10" s="24" t="s">
        <v>131</v>
      </c>
      <c r="F10" s="26">
        <v>0.53810000000000002</v>
      </c>
    </row>
    <row r="11" spans="1:6">
      <c r="A11" s="14" t="s">
        <v>36</v>
      </c>
      <c r="B11" s="14" t="s">
        <v>68</v>
      </c>
      <c r="C11" s="1">
        <v>0.52859999999999996</v>
      </c>
      <c r="D11" s="16">
        <f>F10</f>
        <v>0.53810000000000002</v>
      </c>
      <c r="E11" s="24"/>
      <c r="F11" s="26"/>
    </row>
    <row r="12" spans="1:6">
      <c r="A12" s="14" t="s">
        <v>37</v>
      </c>
      <c r="B12" s="14" t="s">
        <v>69</v>
      </c>
      <c r="C12" s="1">
        <v>0.53010000000000002</v>
      </c>
      <c r="D12" s="15">
        <v>0.53259999999999996</v>
      </c>
      <c r="E12" s="24"/>
      <c r="F12" s="26"/>
    </row>
    <row r="13" spans="1:6">
      <c r="A13" s="14" t="s">
        <v>38</v>
      </c>
      <c r="B13" s="14" t="s">
        <v>70</v>
      </c>
      <c r="C13" s="1">
        <v>0.52610000000000001</v>
      </c>
      <c r="D13" s="16">
        <f>F10</f>
        <v>0.53810000000000002</v>
      </c>
      <c r="E13" s="24"/>
      <c r="F13" s="26"/>
    </row>
    <row r="14" spans="1:6">
      <c r="A14" s="14" t="s">
        <v>39</v>
      </c>
      <c r="B14" s="14" t="s">
        <v>71</v>
      </c>
      <c r="C14" s="1">
        <v>0.52300000000000002</v>
      </c>
      <c r="D14" s="15">
        <v>0.53259999999999996</v>
      </c>
      <c r="E14" s="24"/>
      <c r="F14" s="26"/>
    </row>
    <row r="15" spans="1:6">
      <c r="A15" s="14" t="s">
        <v>40</v>
      </c>
      <c r="B15" s="14" t="s">
        <v>72</v>
      </c>
      <c r="C15" s="1">
        <v>0.52190000000000003</v>
      </c>
      <c r="D15" s="16">
        <f>F10</f>
        <v>0.53810000000000002</v>
      </c>
      <c r="E15" s="24"/>
      <c r="F15" s="26"/>
    </row>
    <row r="16" spans="1:6">
      <c r="A16" s="14" t="s">
        <v>41</v>
      </c>
      <c r="B16" s="14" t="s">
        <v>73</v>
      </c>
      <c r="C16" s="1">
        <v>0.53110000000000002</v>
      </c>
      <c r="D16" s="15">
        <v>0.54290000000000005</v>
      </c>
      <c r="E16" s="24"/>
      <c r="F16" s="26"/>
    </row>
    <row r="17" spans="1:6" ht="13.75" customHeight="1">
      <c r="A17" s="14" t="s">
        <v>42</v>
      </c>
      <c r="B17" s="14" t="s">
        <v>74</v>
      </c>
      <c r="C17" s="1">
        <v>0.5262</v>
      </c>
      <c r="D17" s="16">
        <f>F17</f>
        <v>0.54559999999999997</v>
      </c>
      <c r="E17" s="24" t="s">
        <v>132</v>
      </c>
      <c r="F17" s="26">
        <v>0.54559999999999997</v>
      </c>
    </row>
    <row r="18" spans="1:6">
      <c r="A18" s="14" t="s">
        <v>43</v>
      </c>
      <c r="B18" s="14" t="s">
        <v>75</v>
      </c>
      <c r="C18" s="1">
        <v>0.53400000000000003</v>
      </c>
      <c r="D18" s="15">
        <v>0.53710000000000002</v>
      </c>
      <c r="E18" s="24"/>
      <c r="F18" s="26"/>
    </row>
    <row r="19" spans="1:6">
      <c r="A19" s="14" t="s">
        <v>44</v>
      </c>
      <c r="B19" s="14" t="s">
        <v>76</v>
      </c>
      <c r="C19" s="1">
        <v>0.52759999999999996</v>
      </c>
      <c r="D19" s="16">
        <f>F17</f>
        <v>0.54559999999999997</v>
      </c>
      <c r="E19" s="24"/>
      <c r="F19" s="26"/>
    </row>
    <row r="20" spans="1:6">
      <c r="A20" s="14" t="s">
        <v>45</v>
      </c>
      <c r="B20" s="14" t="s">
        <v>77</v>
      </c>
      <c r="C20" s="1">
        <v>0.5242</v>
      </c>
      <c r="D20" s="15">
        <v>0.54879999999999995</v>
      </c>
      <c r="E20" s="24"/>
      <c r="F20" s="26"/>
    </row>
    <row r="21" spans="1:6">
      <c r="A21" s="14" t="s">
        <v>46</v>
      </c>
      <c r="B21" s="14" t="s">
        <v>78</v>
      </c>
      <c r="C21" s="1">
        <v>0.52559999999999996</v>
      </c>
      <c r="D21" s="16">
        <f>F17</f>
        <v>0.54559999999999997</v>
      </c>
      <c r="E21" s="24"/>
      <c r="F21" s="26"/>
    </row>
    <row r="22" spans="1:6">
      <c r="A22" s="14" t="s">
        <v>47</v>
      </c>
      <c r="B22" s="14" t="s">
        <v>79</v>
      </c>
      <c r="C22" s="1">
        <v>0.53059999999999996</v>
      </c>
      <c r="D22" s="16">
        <f>F17</f>
        <v>0.54559999999999997</v>
      </c>
      <c r="E22" s="24"/>
      <c r="F22" s="26"/>
    </row>
    <row r="23" spans="1:6" ht="13.75" customHeight="1">
      <c r="A23" s="14" t="s">
        <v>48</v>
      </c>
      <c r="B23" s="14" t="s">
        <v>80</v>
      </c>
      <c r="C23" s="17">
        <f>D23</f>
        <v>0.52829999999999999</v>
      </c>
      <c r="D23" s="16">
        <f>F23</f>
        <v>0.52829999999999999</v>
      </c>
      <c r="E23" s="24" t="s">
        <v>133</v>
      </c>
      <c r="F23" s="24">
        <v>0.52829999999999999</v>
      </c>
    </row>
    <row r="24" spans="1:6">
      <c r="A24" s="14" t="s">
        <v>49</v>
      </c>
      <c r="B24" s="14" t="s">
        <v>81</v>
      </c>
      <c r="C24" s="1">
        <v>0.52639999999999998</v>
      </c>
      <c r="D24" s="15">
        <v>0.5232</v>
      </c>
      <c r="E24" s="24"/>
      <c r="F24" s="24"/>
    </row>
    <row r="25" spans="1:6">
      <c r="A25" s="14" t="s">
        <v>50</v>
      </c>
      <c r="B25" s="14" t="s">
        <v>82</v>
      </c>
      <c r="C25" s="1">
        <v>0.5282</v>
      </c>
      <c r="D25" s="16">
        <f>F23</f>
        <v>0.52829999999999999</v>
      </c>
      <c r="E25" s="24"/>
      <c r="F25" s="24"/>
    </row>
    <row r="26" spans="1:6">
      <c r="A26" s="14" t="s">
        <v>51</v>
      </c>
      <c r="B26" s="14" t="s">
        <v>83</v>
      </c>
      <c r="C26" s="1">
        <v>0.52780000000000005</v>
      </c>
      <c r="D26" s="15">
        <v>0.53569999999999995</v>
      </c>
      <c r="E26" s="24"/>
      <c r="F26" s="24"/>
    </row>
    <row r="27" spans="1:6">
      <c r="A27" s="14" t="s">
        <v>52</v>
      </c>
      <c r="B27" s="14" t="s">
        <v>84</v>
      </c>
      <c r="C27" s="17">
        <f>D27</f>
        <v>0.52829999999999999</v>
      </c>
      <c r="D27" s="16">
        <f>F23</f>
        <v>0.52829999999999999</v>
      </c>
      <c r="E27" s="24"/>
      <c r="F27" s="24"/>
    </row>
    <row r="28" spans="1:6" ht="13.75" customHeight="1">
      <c r="A28" s="14" t="s">
        <v>53</v>
      </c>
      <c r="B28" s="14" t="s">
        <v>85</v>
      </c>
      <c r="C28" s="1">
        <v>0.52939999999999998</v>
      </c>
      <c r="D28" s="16">
        <f>F28</f>
        <v>0.5393</v>
      </c>
      <c r="E28" s="24" t="s">
        <v>134</v>
      </c>
      <c r="F28" s="26">
        <v>0.5393</v>
      </c>
    </row>
    <row r="29" spans="1:6">
      <c r="A29" s="14" t="s">
        <v>54</v>
      </c>
      <c r="B29" s="14" t="s">
        <v>86</v>
      </c>
      <c r="C29" s="1">
        <v>0.52700000000000002</v>
      </c>
      <c r="D29" s="15">
        <v>0.54210000000000003</v>
      </c>
      <c r="E29" s="24"/>
      <c r="F29" s="26"/>
    </row>
    <row r="30" spans="1:6">
      <c r="A30" s="14" t="s">
        <v>55</v>
      </c>
      <c r="B30" s="14" t="s">
        <v>87</v>
      </c>
      <c r="C30" s="1">
        <v>0.52700000000000002</v>
      </c>
      <c r="D30" s="16">
        <f>F28</f>
        <v>0.5393</v>
      </c>
      <c r="E30" s="24"/>
      <c r="F30" s="26"/>
    </row>
    <row r="31" spans="1:6">
      <c r="A31" s="14" t="s">
        <v>56</v>
      </c>
      <c r="B31" s="14" t="s">
        <v>88</v>
      </c>
      <c r="C31" s="1">
        <v>0.51149999999999995</v>
      </c>
      <c r="D31" s="15">
        <v>0.55559999999999998</v>
      </c>
      <c r="E31" s="24"/>
      <c r="F31" s="26"/>
    </row>
    <row r="32" spans="1:6">
      <c r="A32" s="14" t="s">
        <v>91</v>
      </c>
      <c r="B32" s="14" t="s">
        <v>89</v>
      </c>
      <c r="C32" s="1">
        <v>0.52310000000000001</v>
      </c>
      <c r="D32" s="15">
        <v>0.52710000000000001</v>
      </c>
      <c r="E32" s="24"/>
      <c r="F32" s="26"/>
    </row>
    <row r="33" spans="1:4" ht="27" customHeight="1">
      <c r="A33" s="24" t="s">
        <v>136</v>
      </c>
      <c r="B33" s="24"/>
      <c r="C33" s="14">
        <v>0.52769999999999995</v>
      </c>
      <c r="D33" s="14">
        <v>0.5383</v>
      </c>
    </row>
    <row r="35" spans="1:4" ht="16">
      <c r="A35" s="2" t="s">
        <v>155</v>
      </c>
    </row>
    <row r="36" spans="1:4">
      <c r="A36" s="2" t="s">
        <v>94</v>
      </c>
    </row>
    <row r="37" spans="1:4" ht="14.5" customHeight="1">
      <c r="A37" s="18" t="s">
        <v>139</v>
      </c>
    </row>
    <row r="38" spans="1:4" ht="14.5" customHeight="1">
      <c r="A38" s="18" t="s">
        <v>160</v>
      </c>
    </row>
    <row r="40" spans="1:4" ht="15">
      <c r="A40" s="2" t="s">
        <v>150</v>
      </c>
    </row>
    <row r="41" spans="1:4">
      <c r="A41" s="1" t="s">
        <v>138</v>
      </c>
    </row>
    <row r="42" spans="1:4">
      <c r="A42" s="1" t="s">
        <v>161</v>
      </c>
    </row>
    <row r="43" spans="1:4">
      <c r="A43" s="1" t="s">
        <v>162</v>
      </c>
    </row>
    <row r="44" spans="1:4">
      <c r="A44" s="1" t="s">
        <v>163</v>
      </c>
    </row>
    <row r="45" spans="1:4">
      <c r="A45" s="1" t="s">
        <v>164</v>
      </c>
    </row>
    <row r="46" spans="1:4">
      <c r="A46" s="1" t="s">
        <v>165</v>
      </c>
    </row>
    <row r="47" spans="1:4">
      <c r="A47" s="1" t="s">
        <v>166</v>
      </c>
    </row>
    <row r="48" spans="1:4">
      <c r="A48" s="1" t="s">
        <v>151</v>
      </c>
    </row>
  </sheetData>
  <mergeCells count="13">
    <mergeCell ref="A33:B33"/>
    <mergeCell ref="E2:E6"/>
    <mergeCell ref="F2:F6"/>
    <mergeCell ref="E7:E9"/>
    <mergeCell ref="F7:F9"/>
    <mergeCell ref="E10:E16"/>
    <mergeCell ref="F10:F16"/>
    <mergeCell ref="E17:E22"/>
    <mergeCell ref="F17:F22"/>
    <mergeCell ref="E23:E27"/>
    <mergeCell ref="F23:F27"/>
    <mergeCell ref="E28:E32"/>
    <mergeCell ref="F28:F3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4"/>
  <sheetViews>
    <sheetView topLeftCell="A7" zoomScale="55" zoomScaleNormal="55" workbookViewId="0">
      <selection activeCell="AC36" sqref="AC36"/>
    </sheetView>
  </sheetViews>
  <sheetFormatPr baseColWidth="10" defaultColWidth="8.83203125" defaultRowHeight="14"/>
  <cols>
    <col min="1" max="1" width="8.83203125" style="2"/>
    <col min="2" max="2" width="18" style="2" customWidth="1"/>
    <col min="3" max="3" width="13" style="6" customWidth="1"/>
    <col min="4" max="6" width="12.6640625" style="6" bestFit="1" customWidth="1"/>
    <col min="7" max="7" width="11.5" style="6" bestFit="1" customWidth="1"/>
    <col min="8" max="11" width="12.6640625" style="6" bestFit="1" customWidth="1"/>
    <col min="12" max="12" width="11.5" style="6" bestFit="1" customWidth="1"/>
    <col min="13" max="14" width="14" style="6" bestFit="1" customWidth="1"/>
    <col min="15" max="17" width="11.5" style="6" bestFit="1" customWidth="1"/>
    <col min="18" max="19" width="12.6640625" style="6" bestFit="1" customWidth="1"/>
    <col min="20" max="21" width="11.5" style="6" bestFit="1" customWidth="1"/>
    <col min="22" max="24" width="12.6640625" style="6" bestFit="1" customWidth="1"/>
    <col min="25" max="27" width="11.5" style="6" bestFit="1" customWidth="1"/>
    <col min="28" max="28" width="12.6640625" style="6" bestFit="1" customWidth="1"/>
    <col min="29" max="29" width="11.5" style="6" bestFit="1" customWidth="1"/>
    <col min="30" max="30" width="13.1640625" style="1" customWidth="1"/>
    <col min="31" max="16384" width="8.83203125" style="1"/>
  </cols>
  <sheetData>
    <row r="1" spans="1:30" s="2" customFormat="1">
      <c r="A1" s="2" t="s">
        <v>58</v>
      </c>
      <c r="B1" s="2" t="s">
        <v>57</v>
      </c>
      <c r="C1" s="4" t="s">
        <v>0</v>
      </c>
      <c r="D1" s="4" t="s">
        <v>1</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171</v>
      </c>
    </row>
    <row r="2" spans="1:30">
      <c r="A2" s="2" t="s">
        <v>59</v>
      </c>
      <c r="B2" s="2" t="s">
        <v>27</v>
      </c>
      <c r="C2" s="6">
        <f>clinker!C2*'Clinker Emission factor'!$C2/100</f>
        <v>2.1996630600000002</v>
      </c>
      <c r="D2" s="6">
        <f>clinker!D2*'Clinker Emission factor'!$C2/100</f>
        <v>2.0888</v>
      </c>
      <c r="E2" s="6">
        <f>clinker!E2*'Clinker Emission factor'!$C2/100</f>
        <v>1.7165267531999999</v>
      </c>
      <c r="F2" s="6">
        <f>clinker!F2*'Clinker Emission factor'!$C2/100</f>
        <v>1.8190168482763722</v>
      </c>
      <c r="G2" s="6">
        <f>clinker!G2*'Clinker Emission factor'!$C2/100</f>
        <v>1.7337039999999999</v>
      </c>
      <c r="H2" s="6">
        <f>clinker!H2*'Clinker Emission factor'!$C2/100</f>
        <v>2.0480827510147863</v>
      </c>
      <c r="I2" s="6">
        <f>clinker!I2*'Clinker Emission factor'!$C2/100</f>
        <v>2.155452751067986</v>
      </c>
      <c r="J2" s="6">
        <f>clinker!J2*'Clinker Emission factor'!$D2/100</f>
        <v>2.2874657287760614</v>
      </c>
      <c r="K2" s="6">
        <f>clinker!K2*'Clinker Emission factor'!$D2/100</f>
        <v>2.2376780829260379</v>
      </c>
      <c r="L2" s="6">
        <f>clinker!L2*'Clinker Emission factor'!$D2/100</f>
        <v>2.6369052400000004</v>
      </c>
      <c r="M2" s="6">
        <f>clinker!M2*'Clinker Emission factor'!$D2/100</f>
        <v>3.3697450809425384</v>
      </c>
      <c r="N2" s="6">
        <f>clinker!N2*'Clinker Emission factor'!$D2/100</f>
        <v>4.5693756985</v>
      </c>
      <c r="O2" s="6">
        <f>clinker!O2*'Clinker Emission factor'!$D2/100</f>
        <v>4.1272270000000004</v>
      </c>
      <c r="P2" s="6">
        <f>clinker!P2*'Clinker Emission factor'!$D2/100</f>
        <v>4.7352800000000004</v>
      </c>
      <c r="Q2" s="6">
        <f>clinker!Q2*'Clinker Emission factor'!$D2/100</f>
        <v>4.649184</v>
      </c>
      <c r="R2" s="6">
        <f>clinker!R2*'Clinker Emission factor'!$D2/100</f>
        <v>3.8053893900000002</v>
      </c>
      <c r="S2" s="6">
        <f>clinker!S2*'Clinker Emission factor'!$D2/100</f>
        <v>4.3531213800000002</v>
      </c>
      <c r="T2" s="6">
        <f>clinker!T2*'Clinker Emission factor'!$D2/100</f>
        <v>3.9274304700000005</v>
      </c>
      <c r="U2" s="6">
        <f>clinker!U2*'Clinker Emission factor'!$D2/100</f>
        <v>4.2197801999999998</v>
      </c>
      <c r="V2" s="6">
        <f>clinker!V2*'Clinker Emission factor'!$D2/100</f>
        <v>3.4772022000000002</v>
      </c>
      <c r="W2" s="6">
        <f>clinker!W2*'Clinker Emission factor'!$D2/100</f>
        <v>3.4097782699999999</v>
      </c>
      <c r="X2" s="6">
        <f>clinker!X2*'Clinker Emission factor'!$D2/100</f>
        <v>2.8056533999999997</v>
      </c>
      <c r="Y2" s="6">
        <f>clinker!Y2*'Clinker Emission factor'!$D2/100</f>
        <v>2.1620669616571</v>
      </c>
      <c r="Z2" s="6">
        <f>clinker!Z2*'Clinker Emission factor'!$D2/100</f>
        <v>2.0805560251230002</v>
      </c>
      <c r="AA2" s="6">
        <f>clinker!AA2*'Clinker Emission factor'!$D2/100</f>
        <v>1.5179381072141001</v>
      </c>
      <c r="AB2" s="6">
        <f>clinker!AB2*'Clinker Emission factor'!$D2/100</f>
        <v>1.4658382100000003</v>
      </c>
      <c r="AC2" s="6">
        <f>clinker!AC2*'Clinker Emission factor'!$D2/100</f>
        <v>1.3771383441</v>
      </c>
      <c r="AD2" s="6">
        <f>clinker!AD2*'Clinker Emission factor'!$D2/100</f>
        <v>1.3480561915000002</v>
      </c>
    </row>
    <row r="3" spans="1:30">
      <c r="A3" s="2" t="s">
        <v>60</v>
      </c>
      <c r="B3" s="2" t="s">
        <v>28</v>
      </c>
      <c r="C3" s="6">
        <f>clinker!C3*'Clinker Emission factor'!$C3/100</f>
        <v>0.35609216000000005</v>
      </c>
      <c r="D3" s="6">
        <f>clinker!D3*'Clinker Emission factor'!$C3/100</f>
        <v>0.43041800000000002</v>
      </c>
      <c r="E3" s="6">
        <f>clinker!E3*'Clinker Emission factor'!$C3/100</f>
        <v>0.4757005850885303</v>
      </c>
      <c r="F3" s="6">
        <f>clinker!F3*'Clinker Emission factor'!$C3/100</f>
        <v>0.49291515117238399</v>
      </c>
      <c r="G3" s="6">
        <f>clinker!G3*'Clinker Emission factor'!$C3/100</f>
        <v>0.48290800000000006</v>
      </c>
      <c r="H3" s="6">
        <f>clinker!H3*'Clinker Emission factor'!$C3/100</f>
        <v>0.41790995806338849</v>
      </c>
      <c r="I3" s="6">
        <f>clinker!I3*'Clinker Emission factor'!$C3/100</f>
        <v>0.58767731479799112</v>
      </c>
      <c r="J3" s="6">
        <f>clinker!J3*'Clinker Emission factor'!$D3/100</f>
        <v>0.61403406022630225</v>
      </c>
      <c r="K3" s="6">
        <f>clinker!K3*'Clinker Emission factor'!$D3/100</f>
        <v>0.77723537611035509</v>
      </c>
      <c r="L3" s="6">
        <f>clinker!L3*'Clinker Emission factor'!$D3/100</f>
        <v>0.85590069999999996</v>
      </c>
      <c r="M3" s="6">
        <f>clinker!M3*'Clinker Emission factor'!$D3/100</f>
        <v>1.0631497609696816</v>
      </c>
      <c r="N3" s="6">
        <f>clinker!N3*'Clinker Emission factor'!$D3/100</f>
        <v>1.231108564670546</v>
      </c>
      <c r="O3" s="6">
        <f>clinker!O3*'Clinker Emission factor'!$D3/100</f>
        <v>1.27007</v>
      </c>
      <c r="P3" s="6">
        <f>clinker!P3*'Clinker Emission factor'!$D3/100</f>
        <v>1.2753400000000001</v>
      </c>
      <c r="Q3" s="6">
        <f>clinker!Q3*'Clinker Emission factor'!$D3/100</f>
        <v>1.6073500000000001</v>
      </c>
      <c r="R3" s="6">
        <f>clinker!R3*'Clinker Emission factor'!$D3/100</f>
        <v>1.0340794000000002</v>
      </c>
      <c r="S3" s="6">
        <f>clinker!S3*'Clinker Emission factor'!$D3/100</f>
        <v>0.98954790000000015</v>
      </c>
      <c r="T3" s="6">
        <f>clinker!T3*'Clinker Emission factor'!$D3/100</f>
        <v>0.99987709999999996</v>
      </c>
      <c r="U3" s="6">
        <f>clinker!U3*'Clinker Emission factor'!$D3/100</f>
        <v>0.88957600000000014</v>
      </c>
      <c r="V3" s="6">
        <f>clinker!V3*'Clinker Emission factor'!$D3/100</f>
        <v>0.89273800000000003</v>
      </c>
      <c r="W3" s="6">
        <f>clinker!W3*'Clinker Emission factor'!$D3/100</f>
        <v>0.8599059</v>
      </c>
      <c r="X3" s="6">
        <f>clinker!X3*'Clinker Emission factor'!$D3/100</f>
        <v>0.80156700000000003</v>
      </c>
      <c r="Y3" s="6">
        <f>clinker!Y3*'Clinker Emission factor'!$D3/100</f>
        <v>0.51455542200000004</v>
      </c>
      <c r="Z3" s="6">
        <f>clinker!Z3*'Clinker Emission factor'!$D3/100</f>
        <v>0.59125025900000006</v>
      </c>
      <c r="AA3" s="6">
        <f>clinker!AA3*'Clinker Emission factor'!$D3/100</f>
        <v>0.28862894099999997</v>
      </c>
      <c r="AB3" s="6">
        <f>clinker!AB3*'Clinker Emission factor'!$D3/100</f>
        <v>0.36347189999999996</v>
      </c>
      <c r="AC3" s="6">
        <f>clinker!AC3*'Clinker Emission factor'!$D3/100</f>
        <v>0.38789308</v>
      </c>
      <c r="AD3" s="6">
        <f>clinker!AD3*'Clinker Emission factor'!$D3/100</f>
        <v>0.40125411100000008</v>
      </c>
    </row>
    <row r="4" spans="1:30">
      <c r="A4" s="2" t="s">
        <v>61</v>
      </c>
      <c r="B4" s="2" t="s">
        <v>29</v>
      </c>
      <c r="C4" s="6">
        <f>clinker!C4*'Clinker Emission factor'!$C4/100</f>
        <v>5.9258060600000011</v>
      </c>
      <c r="D4" s="6">
        <f>clinker!D4*'Clinker Emission factor'!$C4/100</f>
        <v>7.1351231700000008</v>
      </c>
      <c r="E4" s="6">
        <f>clinker!E4*'Clinker Emission factor'!$C4/100</f>
        <v>8.2564310255009641</v>
      </c>
      <c r="F4" s="6">
        <f>clinker!F4*'Clinker Emission factor'!$C4/100</f>
        <v>8.9182334071208107</v>
      </c>
      <c r="G4" s="6">
        <f>clinker!G4*'Clinker Emission factor'!$C4/100</f>
        <v>9.7054010000000002</v>
      </c>
      <c r="H4" s="6">
        <f>clinker!H4*'Clinker Emission factor'!$C4/100</f>
        <v>10.855265267093095</v>
      </c>
      <c r="I4" s="6">
        <f>clinker!I4*'Clinker Emission factor'!$C4/100</f>
        <v>11.544422408837518</v>
      </c>
      <c r="J4" s="6">
        <f>clinker!J4*'Clinker Emission factor'!$D4/100</f>
        <v>13.160585020318381</v>
      </c>
      <c r="K4" s="6">
        <f>clinker!K4*'Clinker Emission factor'!$D4/100</f>
        <v>13.674831784386638</v>
      </c>
      <c r="L4" s="6">
        <f>clinker!L4*'Clinker Emission factor'!$D4/100</f>
        <v>17.405403840000002</v>
      </c>
      <c r="M4" s="6">
        <f>clinker!M4*'Clinker Emission factor'!$D4/100</f>
        <v>20.071185458477451</v>
      </c>
      <c r="N4" s="6">
        <f>clinker!N4*'Clinker Emission factor'!$D4/100</f>
        <v>22.352141286624921</v>
      </c>
      <c r="O4" s="6">
        <f>clinker!O4*'Clinker Emission factor'!$D4/100</f>
        <v>22.108724000000002</v>
      </c>
      <c r="P4" s="6">
        <f>clinker!P4*'Clinker Emission factor'!$D4/100</f>
        <v>24.374394000000002</v>
      </c>
      <c r="Q4" s="6">
        <f>clinker!Q4*'Clinker Emission factor'!$D4/100</f>
        <v>28.863582000000001</v>
      </c>
      <c r="R4" s="6">
        <f>clinker!R4*'Clinker Emission factor'!$D4/100</f>
        <v>23.615552619999999</v>
      </c>
      <c r="S4" s="6">
        <f>clinker!S4*'Clinker Emission factor'!$D4/100</f>
        <v>24.178861410000003</v>
      </c>
      <c r="T4" s="6">
        <f>clinker!T4*'Clinker Emission factor'!$D4/100</f>
        <v>24.951454880000007</v>
      </c>
      <c r="U4" s="6">
        <f>clinker!U4*'Clinker Emission factor'!$D4/100</f>
        <v>31.506512400000005</v>
      </c>
      <c r="V4" s="6">
        <f>clinker!V4*'Clinker Emission factor'!$D4/100</f>
        <v>31.652727150000004</v>
      </c>
      <c r="W4" s="6">
        <f>clinker!W4*'Clinker Emission factor'!$D4/100</f>
        <v>31.247277600000004</v>
      </c>
      <c r="X4" s="6">
        <f>clinker!X4*'Clinker Emission factor'!$D4/100</f>
        <v>30.957482599999999</v>
      </c>
      <c r="Y4" s="6">
        <f>clinker!Y4*'Clinker Emission factor'!$D4/100</f>
        <v>26.272638764928601</v>
      </c>
      <c r="Z4" s="6">
        <f>clinker!Z4*'Clinker Emission factor'!$D4/100</f>
        <v>28.0310143846161</v>
      </c>
      <c r="AA4" s="6">
        <f>clinker!AA4*'Clinker Emission factor'!$D4/100</f>
        <v>27.575603012694</v>
      </c>
      <c r="AB4" s="6">
        <f>clinker!AB4*'Clinker Emission factor'!$D4/100</f>
        <v>35.532028400000002</v>
      </c>
      <c r="AC4" s="6">
        <f>clinker!AC4*'Clinker Emission factor'!$D4/100</f>
        <v>34.965873744065</v>
      </c>
      <c r="AD4" s="6">
        <f>clinker!AD4*'Clinker Emission factor'!$D4/100</f>
        <v>42.432384566000003</v>
      </c>
    </row>
    <row r="5" spans="1:30">
      <c r="A5" s="2" t="s">
        <v>62</v>
      </c>
      <c r="B5" s="2" t="s">
        <v>30</v>
      </c>
      <c r="C5" s="6">
        <f>clinker!C5*'Clinker Emission factor'!$C5/100</f>
        <v>2.5679478599999999</v>
      </c>
      <c r="D5" s="6">
        <f>clinker!D5*'Clinker Emission factor'!$C5/100</f>
        <v>2.5364712599999999</v>
      </c>
      <c r="E5" s="6">
        <f>clinker!E5*'Clinker Emission factor'!$C5/100</f>
        <v>3.7288113803999994</v>
      </c>
      <c r="F5" s="6">
        <f>clinker!F5*'Clinker Emission factor'!$C5/100</f>
        <v>4.1875058256201036</v>
      </c>
      <c r="G5" s="6">
        <f>clinker!G5*'Clinker Emission factor'!$C5/100</f>
        <v>4.569534</v>
      </c>
      <c r="H5" s="6">
        <f>clinker!H5*'Clinker Emission factor'!$C5/100</f>
        <v>4.4375434950263006</v>
      </c>
      <c r="I5" s="6">
        <f>clinker!I5*'Clinker Emission factor'!$C5/100</f>
        <v>4.5393084445986078</v>
      </c>
      <c r="J5" s="6">
        <f>clinker!J5*'Clinker Emission factor'!$D5/100</f>
        <v>3.6873280543683511</v>
      </c>
      <c r="K5" s="6">
        <f>clinker!K5*'Clinker Emission factor'!$D5/100</f>
        <v>4.8592166068797038</v>
      </c>
      <c r="L5" s="6">
        <f>clinker!L5*'Clinker Emission factor'!$D5/100</f>
        <v>5.1301869</v>
      </c>
      <c r="M5" s="6">
        <f>clinker!M5*'Clinker Emission factor'!$D5/100</f>
        <v>6.0730650725887605</v>
      </c>
      <c r="N5" s="6">
        <f>clinker!N5*'Clinker Emission factor'!$D5/100</f>
        <v>7.5824970800000004</v>
      </c>
      <c r="O5" s="6">
        <f>clinker!O5*'Clinker Emission factor'!$D5/100</f>
        <v>8.0104000000000006</v>
      </c>
      <c r="P5" s="6">
        <f>clinker!P5*'Clinker Emission factor'!$D5/100</f>
        <v>9.1856100000000005</v>
      </c>
      <c r="Q5" s="6">
        <f>clinker!Q5*'Clinker Emission factor'!$D5/100</f>
        <v>9.7705800000000007</v>
      </c>
      <c r="R5" s="6">
        <f>clinker!R5*'Clinker Emission factor'!$D5/100</f>
        <v>8.0722170999999996</v>
      </c>
      <c r="S5" s="6">
        <f>clinker!S5*'Clinker Emission factor'!$D5/100</f>
        <v>8.8240879999999997</v>
      </c>
      <c r="T5" s="6">
        <f>clinker!T5*'Clinker Emission factor'!$D5/100</f>
        <v>11.694815100000001</v>
      </c>
      <c r="U5" s="6">
        <f>clinker!U5*'Clinker Emission factor'!$D5/100</f>
        <v>16.0104708</v>
      </c>
      <c r="V5" s="6">
        <f>clinker!V5*'Clinker Emission factor'!$D5/100</f>
        <v>16.071075800000003</v>
      </c>
      <c r="W5" s="6">
        <f>clinker!W5*'Clinker Emission factor'!$D5/100</f>
        <v>14.784985000000001</v>
      </c>
      <c r="X5" s="6">
        <f>clinker!X5*'Clinker Emission factor'!$D5/100</f>
        <v>14.311738999999999</v>
      </c>
      <c r="Y5" s="6">
        <f>clinker!Y5*'Clinker Emission factor'!$D5/100</f>
        <v>11.845448208275</v>
      </c>
      <c r="Z5" s="6">
        <f>clinker!Z5*'Clinker Emission factor'!$D5/100</f>
        <v>13.857255455314002</v>
      </c>
      <c r="AA5" s="6">
        <f>clinker!AA5*'Clinker Emission factor'!$D5/100</f>
        <v>13.670286144989001</v>
      </c>
      <c r="AB5" s="6">
        <f>clinker!AB5*'Clinker Emission factor'!$D5/100</f>
        <v>16.864790500000002</v>
      </c>
      <c r="AC5" s="6">
        <f>clinker!AC5*'Clinker Emission factor'!$D5/100</f>
        <v>19.251160869539998</v>
      </c>
      <c r="AD5" s="6">
        <f>clinker!AD5*'Clinker Emission factor'!$D5/100</f>
        <v>21.946427525000001</v>
      </c>
    </row>
    <row r="6" spans="1:30">
      <c r="A6" s="2" t="s">
        <v>63</v>
      </c>
      <c r="B6" s="2" t="s">
        <v>31</v>
      </c>
      <c r="C6" s="6">
        <f>clinker!C6*'Clinker Emission factor'!$C6/100</f>
        <v>0.80422454999999982</v>
      </c>
      <c r="D6" s="6">
        <f>clinker!D6*'Clinker Emission factor'!$C6/100</f>
        <v>1.1334407999999998</v>
      </c>
      <c r="E6" s="6">
        <f>clinker!E6*'Clinker Emission factor'!$C6/100</f>
        <v>1.169155257347118</v>
      </c>
      <c r="F6" s="6">
        <f>clinker!F6*'Clinker Emission factor'!$C6/100</f>
        <v>1.3384345580716115</v>
      </c>
      <c r="G6" s="6">
        <f>clinker!G6*'Clinker Emission factor'!$C6/100</f>
        <v>1.4261699999999999</v>
      </c>
      <c r="H6" s="6">
        <f>clinker!H6*'Clinker Emission factor'!$C6/100</f>
        <v>1.5905781614641372</v>
      </c>
      <c r="I6" s="6">
        <f>clinker!I6*'Clinker Emission factor'!$C6/100</f>
        <v>1.7961313088300142</v>
      </c>
      <c r="J6" s="6">
        <f>clinker!J6*'Clinker Emission factor'!$D6/100</f>
        <v>2.0842444969146272</v>
      </c>
      <c r="K6" s="6">
        <f>clinker!K6*'Clinker Emission factor'!$D6/100</f>
        <v>2.3095342500016502</v>
      </c>
      <c r="L6" s="6">
        <f>clinker!L6*'Clinker Emission factor'!$D6/100</f>
        <v>2.5015109</v>
      </c>
      <c r="M6" s="6">
        <f>clinker!M6*'Clinker Emission factor'!$D6/100</f>
        <v>3.3682718608606153</v>
      </c>
      <c r="N6" s="6">
        <f>clinker!N6*'Clinker Emission factor'!$D6/100</f>
        <v>4.6065597</v>
      </c>
      <c r="O6" s="6">
        <f>clinker!O6*'Clinker Emission factor'!$D6/100</f>
        <v>6.1342800000000004</v>
      </c>
      <c r="P6" s="6">
        <f>clinker!P6*'Clinker Emission factor'!$D6/100</f>
        <v>7.4148900000000006</v>
      </c>
      <c r="Q6" s="6">
        <f>clinker!Q6*'Clinker Emission factor'!$D6/100</f>
        <v>9.4280299999999997</v>
      </c>
      <c r="R6" s="6">
        <f>clinker!R6*'Clinker Emission factor'!$D6/100</f>
        <v>10.415101</v>
      </c>
      <c r="S6" s="6">
        <f>clinker!S6*'Clinker Emission factor'!$D6/100</f>
        <v>13.186541300000002</v>
      </c>
      <c r="T6" s="6">
        <f>clinker!T6*'Clinker Emission factor'!$D6/100</f>
        <v>16.373942700000001</v>
      </c>
      <c r="U6" s="6">
        <f>clinker!U6*'Clinker Emission factor'!$D6/100</f>
        <v>20.113798200000002</v>
      </c>
      <c r="V6" s="6">
        <f>clinker!V6*'Clinker Emission factor'!$D6/100</f>
        <v>18.130381000000003</v>
      </c>
      <c r="W6" s="6">
        <f>clinker!W6*'Clinker Emission factor'!$D6/100</f>
        <v>17.166550700000002</v>
      </c>
      <c r="X6" s="6">
        <f>clinker!X6*'Clinker Emission factor'!$D6/100</f>
        <v>17.044602900000001</v>
      </c>
      <c r="Y6" s="6">
        <f>clinker!Y6*'Clinker Emission factor'!$D6/100</f>
        <v>13.569720337069002</v>
      </c>
      <c r="Z6" s="6">
        <f>clinker!Z6*'Clinker Emission factor'!$D6/100</f>
        <v>15.105225272904001</v>
      </c>
      <c r="AA6" s="6">
        <f>clinker!AA6*'Clinker Emission factor'!$D6/100</f>
        <v>14.198461239048999</v>
      </c>
      <c r="AB6" s="6">
        <f>clinker!AB6*'Clinker Emission factor'!$D6/100</f>
        <v>15.073201300000001</v>
      </c>
      <c r="AC6" s="6">
        <f>clinker!AC6*'Clinker Emission factor'!$D6/100</f>
        <v>18.655755384180001</v>
      </c>
      <c r="AD6" s="6">
        <f>clinker!AD6*'Clinker Emission factor'!$D6/100</f>
        <v>19.356996160999998</v>
      </c>
    </row>
    <row r="7" spans="1:30">
      <c r="A7" s="2" t="s">
        <v>64</v>
      </c>
      <c r="B7" s="2" t="s">
        <v>32</v>
      </c>
      <c r="C7" s="6">
        <f>clinker!C7*'Clinker Emission factor'!$C7/100</f>
        <v>6.0669201599999996</v>
      </c>
      <c r="D7" s="6">
        <f>clinker!D7*'Clinker Emission factor'!$C7/100</f>
        <v>5.8643469600000007</v>
      </c>
      <c r="E7" s="6">
        <f>clinker!E7*'Clinker Emission factor'!$C7/100</f>
        <v>5.8592438280000003</v>
      </c>
      <c r="F7" s="6">
        <f>clinker!F7*'Clinker Emission factor'!$C7/100</f>
        <v>5.3753409992481522</v>
      </c>
      <c r="G7" s="6">
        <f>clinker!G7*'Clinker Emission factor'!$C7/100</f>
        <v>5.6731199999999999</v>
      </c>
      <c r="H7" s="6">
        <f>clinker!H7*'Clinker Emission factor'!$C7/100</f>
        <v>5.2125809270946846</v>
      </c>
      <c r="I7" s="6">
        <f>clinker!I7*'Clinker Emission factor'!$C7/100</f>
        <v>5.3609013061780999</v>
      </c>
      <c r="J7" s="6">
        <f>clinker!J7*'Clinker Emission factor'!$D7/100</f>
        <v>6.2460848789618373</v>
      </c>
      <c r="K7" s="6">
        <f>clinker!K7*'Clinker Emission factor'!$D7/100</f>
        <v>6.7144286161710758</v>
      </c>
      <c r="L7" s="6">
        <f>clinker!L7*'Clinker Emission factor'!$D7/100</f>
        <v>6.9246737599999992</v>
      </c>
      <c r="M7" s="6">
        <f>clinker!M7*'Clinker Emission factor'!$D7/100</f>
        <v>7.7388016762956831</v>
      </c>
      <c r="N7" s="6">
        <f>clinker!N7*'Clinker Emission factor'!$D7/100</f>
        <v>7.7786870199999996</v>
      </c>
      <c r="O7" s="6">
        <f>clinker!O7*'Clinker Emission factor'!$D7/100</f>
        <v>9.289515999999999</v>
      </c>
      <c r="P7" s="6">
        <f>clinker!P7*'Clinker Emission factor'!$D7/100</f>
        <v>10.539397999999998</v>
      </c>
      <c r="Q7" s="6">
        <f>clinker!Q7*'Clinker Emission factor'!$D7/100</f>
        <v>12.842673999999999</v>
      </c>
      <c r="R7" s="6">
        <f>clinker!R7*'Clinker Emission factor'!$D7/100</f>
        <v>13.312280319999998</v>
      </c>
      <c r="S7" s="6">
        <f>clinker!S7*'Clinker Emission factor'!$D7/100</f>
        <v>17.779762479999999</v>
      </c>
      <c r="T7" s="6">
        <f>clinker!T7*'Clinker Emission factor'!$D7/100</f>
        <v>17.608162959999998</v>
      </c>
      <c r="U7" s="6">
        <f>clinker!U7*'Clinker Emission factor'!$D7/100</f>
        <v>19.488171059999999</v>
      </c>
      <c r="V7" s="6">
        <f>clinker!V7*'Clinker Emission factor'!$D7/100</f>
        <v>18.587601060000001</v>
      </c>
      <c r="W7" s="6">
        <f>clinker!W7*'Clinker Emission factor'!$D7/100</f>
        <v>18.433958359999998</v>
      </c>
      <c r="X7" s="6">
        <f>clinker!X7*'Clinker Emission factor'!$D7/100</f>
        <v>17.757712159999997</v>
      </c>
      <c r="Y7" s="6">
        <f>clinker!Y7*'Clinker Emission factor'!$D7/100</f>
        <v>13.1853668274198</v>
      </c>
      <c r="Z7" s="6">
        <f>clinker!Z7*'Clinker Emission factor'!$D7/100</f>
        <v>15.052013236917398</v>
      </c>
      <c r="AA7" s="6">
        <f>clinker!AA7*'Clinker Emission factor'!$D7/100</f>
        <v>14.465566750617997</v>
      </c>
      <c r="AB7" s="6">
        <f>clinker!AB7*'Clinker Emission factor'!$D7/100</f>
        <v>16.26369382</v>
      </c>
      <c r="AC7" s="6">
        <f>clinker!AC7*'Clinker Emission factor'!$D7/100</f>
        <v>22.608633387401998</v>
      </c>
      <c r="AD7" s="6">
        <f>clinker!AD7*'Clinker Emission factor'!$D7/100</f>
        <v>23.056124060599998</v>
      </c>
    </row>
    <row r="8" spans="1:30">
      <c r="A8" s="2" t="s">
        <v>65</v>
      </c>
      <c r="B8" s="2" t="s">
        <v>33</v>
      </c>
      <c r="C8" s="6">
        <f>clinker!C8*'Clinker Emission factor'!$C8/100</f>
        <v>2.3012015699999999</v>
      </c>
      <c r="D8" s="6">
        <f>clinker!D8*'Clinker Emission factor'!$C8/100</f>
        <v>2.3076258599999999</v>
      </c>
      <c r="E8" s="6">
        <f>clinker!E8*'Clinker Emission factor'!$C8/100</f>
        <v>2.4380262386592411</v>
      </c>
      <c r="F8" s="6">
        <f>clinker!F8*'Clinker Emission factor'!$C8/100</f>
        <v>2.1865551479812737</v>
      </c>
      <c r="G8" s="6">
        <f>clinker!G8*'Clinker Emission factor'!$C8/100</f>
        <v>2.2458900000000002</v>
      </c>
      <c r="H8" s="6">
        <f>clinker!H8*'Clinker Emission factor'!$C8/100</f>
        <v>2.2289811396102985</v>
      </c>
      <c r="I8" s="6">
        <f>clinker!I8*'Clinker Emission factor'!$C8/100</f>
        <v>2.3398621223914864</v>
      </c>
      <c r="J8" s="6">
        <f>clinker!J8*'Clinker Emission factor'!$D8/100</f>
        <v>2.815530584563783</v>
      </c>
      <c r="K8" s="6">
        <f>clinker!K8*'Clinker Emission factor'!$D8/100</f>
        <v>3.3660887684757297</v>
      </c>
      <c r="L8" s="6">
        <f>clinker!L8*'Clinker Emission factor'!$D8/100</f>
        <v>3.2704881799999996</v>
      </c>
      <c r="M8" s="6">
        <f>clinker!M8*'Clinker Emission factor'!$D8/100</f>
        <v>4.81076610886642</v>
      </c>
      <c r="N8" s="6">
        <f>clinker!N8*'Clinker Emission factor'!$D8/100</f>
        <v>5.6861034715932419</v>
      </c>
      <c r="O8" s="6">
        <f>clinker!O8*'Clinker Emission factor'!$D8/100</f>
        <v>8.4544419999999985</v>
      </c>
      <c r="P8" s="6">
        <f>clinker!P8*'Clinker Emission factor'!$D8/100</f>
        <v>8.6509299999999989</v>
      </c>
      <c r="Q8" s="6">
        <f>clinker!Q8*'Clinker Emission factor'!$D8/100</f>
        <v>9.8243999999999989</v>
      </c>
      <c r="R8" s="6">
        <f>clinker!R8*'Clinker Emission factor'!$D8/100</f>
        <v>12.397410359999999</v>
      </c>
      <c r="S8" s="6">
        <f>clinker!S8*'Clinker Emission factor'!$D8/100</f>
        <v>16.18035016</v>
      </c>
      <c r="T8" s="6">
        <f>clinker!T8*'Clinker Emission factor'!$D8/100</f>
        <v>14.406827639999999</v>
      </c>
      <c r="U8" s="6">
        <f>clinker!U8*'Clinker Emission factor'!$D8/100</f>
        <v>20.154210799999998</v>
      </c>
      <c r="V8" s="6">
        <f>clinker!V8*'Clinker Emission factor'!$D8/100</f>
        <v>15.214120419999997</v>
      </c>
      <c r="W8" s="6">
        <f>clinker!W8*'Clinker Emission factor'!$D8/100</f>
        <v>16.789845019999998</v>
      </c>
      <c r="X8" s="6">
        <f>clinker!X8*'Clinker Emission factor'!$D8/100</f>
        <v>12.219424979999999</v>
      </c>
      <c r="Y8" s="6">
        <f>clinker!Y8*'Clinker Emission factor'!$D8/100</f>
        <v>13.683185388408798</v>
      </c>
      <c r="Z8" s="6">
        <f>clinker!Z8*'Clinker Emission factor'!$D8/100</f>
        <v>13.648578709626998</v>
      </c>
      <c r="AA8" s="6">
        <f>clinker!AA8*'Clinker Emission factor'!$D8/100</f>
        <v>11.7820700054694</v>
      </c>
      <c r="AB8" s="6">
        <f>clinker!AB8*'Clinker Emission factor'!$D8/100</f>
        <v>7.3197237999999993</v>
      </c>
      <c r="AC8" s="6">
        <f>clinker!AC8*'Clinker Emission factor'!$D8/100</f>
        <v>9.1981138322360003</v>
      </c>
      <c r="AD8" s="6">
        <f>clinker!AD8*'Clinker Emission factor'!$D8/100</f>
        <v>10.183634644</v>
      </c>
    </row>
    <row r="9" spans="1:30">
      <c r="A9" s="2" t="s">
        <v>66</v>
      </c>
      <c r="B9" s="2" t="s">
        <v>34</v>
      </c>
      <c r="C9" s="6">
        <f>clinker!C9*'Clinker Emission factor'!$C9/100</f>
        <v>2.2984703999999998</v>
      </c>
      <c r="D9" s="6">
        <f>clinker!D9*'Clinker Emission factor'!$C9/100</f>
        <v>2.7661823999999999</v>
      </c>
      <c r="E9" s="6">
        <f>clinker!E9*'Clinker Emission factor'!$C9/100</f>
        <v>2.5682146535084303</v>
      </c>
      <c r="F9" s="6">
        <f>clinker!F9*'Clinker Emission factor'!$C9/100</f>
        <v>2.5202976181056043</v>
      </c>
      <c r="G9" s="6">
        <f>clinker!G9*'Clinker Emission factor'!$C9/100</f>
        <v>2.5108200000000003</v>
      </c>
      <c r="H9" s="6">
        <f>clinker!H9*'Clinker Emission factor'!$C9/100</f>
        <v>2.6395186304387157</v>
      </c>
      <c r="I9" s="6">
        <f>clinker!I9*'Clinker Emission factor'!$C9/100</f>
        <v>3.0183814585586388</v>
      </c>
      <c r="J9" s="6">
        <f>clinker!J9*'Clinker Emission factor'!$D9/100</f>
        <v>3.351566036610139</v>
      </c>
      <c r="K9" s="6">
        <f>clinker!K9*'Clinker Emission factor'!$D9/100</f>
        <v>3.5810664198712878</v>
      </c>
      <c r="L9" s="6">
        <f>clinker!L9*'Clinker Emission factor'!$D9/100</f>
        <v>3.5611266799999997</v>
      </c>
      <c r="M9" s="6">
        <f>clinker!M9*'Clinker Emission factor'!$D9/100</f>
        <v>4.2405573278716568</v>
      </c>
      <c r="N9" s="6">
        <f>clinker!N9*'Clinker Emission factor'!$D9/100</f>
        <v>4.4136910001688499</v>
      </c>
      <c r="O9" s="6">
        <f>clinker!O9*'Clinker Emission factor'!$D9/100</f>
        <v>4.7266279999999998</v>
      </c>
      <c r="P9" s="6">
        <f>clinker!P9*'Clinker Emission factor'!$D9/100</f>
        <v>5.9219299999999997</v>
      </c>
      <c r="Q9" s="6">
        <f>clinker!Q9*'Clinker Emission factor'!$D9/100</f>
        <v>6.6096380000000003</v>
      </c>
      <c r="R9" s="6">
        <f>clinker!R9*'Clinker Emission factor'!$D9/100</f>
        <v>5.5625752799999999</v>
      </c>
      <c r="S9" s="6">
        <f>clinker!S9*'Clinker Emission factor'!$D9/100</f>
        <v>6.5532022800000007</v>
      </c>
      <c r="T9" s="6">
        <f>clinker!T9*'Clinker Emission factor'!$D9/100</f>
        <v>8.0307374599999992</v>
      </c>
      <c r="U9" s="6">
        <f>clinker!U9*'Clinker Emission factor'!$D9/100</f>
        <v>10.0858382</v>
      </c>
      <c r="V9" s="6">
        <f>clinker!V9*'Clinker Emission factor'!$D9/100</f>
        <v>9.7927435999999997</v>
      </c>
      <c r="W9" s="6">
        <f>clinker!W9*'Clinker Emission factor'!$D9/100</f>
        <v>8.4632293799999996</v>
      </c>
      <c r="X9" s="6">
        <f>clinker!X9*'Clinker Emission factor'!$D9/100</f>
        <v>7.6291923999999991</v>
      </c>
      <c r="Y9" s="6">
        <f>clinker!Y9*'Clinker Emission factor'!$D9/100</f>
        <v>6.2758696449867992</v>
      </c>
      <c r="Z9" s="6">
        <f>clinker!Z9*'Clinker Emission factor'!$D9/100</f>
        <v>6.9848444161441989</v>
      </c>
      <c r="AA9" s="6">
        <f>clinker!AA9*'Clinker Emission factor'!$D9/100</f>
        <v>5.6096536983689989</v>
      </c>
      <c r="AB9" s="6">
        <f>clinker!AB9*'Clinker Emission factor'!$D9/100</f>
        <v>4.91607518</v>
      </c>
      <c r="AC9" s="6">
        <f>clinker!AC9*'Clinker Emission factor'!$D9/100</f>
        <v>5.8967049797199991</v>
      </c>
      <c r="AD9" s="6">
        <f>clinker!AD9*'Clinker Emission factor'!$D9/100</f>
        <v>7.0033158987999995</v>
      </c>
    </row>
    <row r="10" spans="1:30">
      <c r="A10" s="2" t="s">
        <v>67</v>
      </c>
      <c r="B10" s="2" t="s">
        <v>35</v>
      </c>
      <c r="C10" s="6">
        <f>clinker!C10*'Clinker Emission factor'!$C10/100</f>
        <v>1.1004394799999999</v>
      </c>
      <c r="D10" s="6">
        <f>clinker!D10*'Clinker Emission factor'!$C10/100</f>
        <v>1.0394919</v>
      </c>
      <c r="E10" s="6">
        <f>clinker!E10*'Clinker Emission factor'!$C10/100</f>
        <v>1.2319004199420436</v>
      </c>
      <c r="F10" s="6">
        <f>clinker!F10*'Clinker Emission factor'!$C10/100</f>
        <v>1.2619003032124108</v>
      </c>
      <c r="G10" s="6">
        <f>clinker!G10*'Clinker Emission factor'!$C10/100</f>
        <v>0.99905399999999989</v>
      </c>
      <c r="H10" s="6">
        <f>clinker!H10*'Clinker Emission factor'!$C10/100</f>
        <v>0.99843658633129639</v>
      </c>
      <c r="I10" s="6">
        <f>clinker!I10*'Clinker Emission factor'!$C10/100</f>
        <v>0.75765935727826483</v>
      </c>
      <c r="J10" s="6">
        <f>clinker!J10*'Clinker Emission factor'!$D10/100</f>
        <v>0.95723110736268946</v>
      </c>
      <c r="K10" s="6">
        <f>clinker!K10*'Clinker Emission factor'!$D10/100</f>
        <v>1.3319052871510948</v>
      </c>
      <c r="L10" s="6">
        <f>clinker!L10*'Clinker Emission factor'!$D10/100</f>
        <v>1.103105</v>
      </c>
      <c r="M10" s="6">
        <f>clinker!M10*'Clinker Emission factor'!$D10/100</f>
        <v>1.6791246250738809</v>
      </c>
      <c r="N10" s="6">
        <f>clinker!N10*'Clinker Emission factor'!$D10/100</f>
        <v>1.3323894100000002</v>
      </c>
      <c r="O10" s="6">
        <f>clinker!O10*'Clinker Emission factor'!$D10/100</f>
        <v>1.9048740000000002</v>
      </c>
      <c r="P10" s="6">
        <f>clinker!P10*'Clinker Emission factor'!$D10/100</f>
        <v>1.011628</v>
      </c>
      <c r="Q10" s="6">
        <f>clinker!Q10*'Clinker Emission factor'!$D10/100</f>
        <v>1.0223900000000001</v>
      </c>
      <c r="R10" s="6">
        <f>clinker!R10*'Clinker Emission factor'!$D10/100</f>
        <v>0.92693106000000003</v>
      </c>
      <c r="S10" s="6">
        <f>clinker!S10*'Clinker Emission factor'!$D10/100</f>
        <v>0.71809444999999994</v>
      </c>
      <c r="T10" s="6">
        <f>clinker!T10*'Clinker Emission factor'!$D10/100</f>
        <v>0.30644795000000002</v>
      </c>
      <c r="U10" s="6">
        <f>clinker!U10*'Clinker Emission factor'!$D10/100</f>
        <v>0.26366899999999999</v>
      </c>
      <c r="V10" s="6">
        <f>clinker!V10*'Clinker Emission factor'!$D10/100</f>
        <v>0.23514970000000002</v>
      </c>
      <c r="W10" s="6">
        <f>clinker!W10*'Clinker Emission factor'!$D10/100</f>
        <v>0.21733859000000003</v>
      </c>
      <c r="X10" s="6">
        <f>clinker!X10*'Clinker Emission factor'!$D10/100</f>
        <v>0.1894112</v>
      </c>
      <c r="Y10" s="6">
        <f>clinker!Y10*'Clinker Emission factor'!$D10/100</f>
        <v>0.17330371459999999</v>
      </c>
      <c r="Z10" s="6">
        <f>clinker!Z10*'Clinker Emission factor'!$D10/100</f>
        <v>0</v>
      </c>
      <c r="AA10" s="6">
        <f>clinker!AA10*'Clinker Emission factor'!$D10/100</f>
        <v>0</v>
      </c>
      <c r="AB10" s="6">
        <f>clinker!AB10*'Clinker Emission factor'!$D10/100</f>
        <v>0</v>
      </c>
      <c r="AC10" s="6">
        <f>clinker!AC10*'Clinker Emission factor'!$D10/100</f>
        <v>0</v>
      </c>
      <c r="AD10" s="6">
        <f>clinker!AD10*'Clinker Emission factor'!$D10/100</f>
        <v>0</v>
      </c>
    </row>
    <row r="11" spans="1:30">
      <c r="A11" s="2" t="s">
        <v>68</v>
      </c>
      <c r="B11" s="2" t="s">
        <v>36</v>
      </c>
      <c r="C11" s="6">
        <f>clinker!C11*'Clinker Emission factor'!$C11/100</f>
        <v>11.076125819999998</v>
      </c>
      <c r="D11" s="6">
        <f>clinker!D11*'Clinker Emission factor'!$C11/100</f>
        <v>13.0421478</v>
      </c>
      <c r="E11" s="6">
        <f>clinker!E11*'Clinker Emission factor'!$C11/100</f>
        <v>13.838549774999999</v>
      </c>
      <c r="F11" s="6">
        <f>clinker!F11*'Clinker Emission factor'!$C11/100</f>
        <v>15.242904680173767</v>
      </c>
      <c r="G11" s="6">
        <f>clinker!G11*'Clinker Emission factor'!$C11/100</f>
        <v>16.354883999999998</v>
      </c>
      <c r="H11" s="6">
        <f>clinker!H11*'Clinker Emission factor'!$C11/100</f>
        <v>15.573520632612244</v>
      </c>
      <c r="I11" s="6">
        <f>clinker!I11*'Clinker Emission factor'!$C11/100</f>
        <v>17.681678514684762</v>
      </c>
      <c r="J11" s="6">
        <f>clinker!J11*'Clinker Emission factor'!$D11/100</f>
        <v>18.908815969072311</v>
      </c>
      <c r="K11" s="6">
        <f>clinker!K11*'Clinker Emission factor'!$D11/100</f>
        <v>21.570345117013204</v>
      </c>
      <c r="L11" s="6">
        <f>clinker!L11*'Clinker Emission factor'!$D11/100</f>
        <v>24.70024287</v>
      </c>
      <c r="M11" s="6">
        <f>clinker!M11*'Clinker Emission factor'!$D11/100</f>
        <v>28.01008902652633</v>
      </c>
      <c r="N11" s="6">
        <f>clinker!N11*'Clinker Emission factor'!$D11/100</f>
        <v>31.517426356178131</v>
      </c>
      <c r="O11" s="6">
        <f>clinker!O11*'Clinker Emission factor'!$D11/100</f>
        <v>29.686977000000002</v>
      </c>
      <c r="P11" s="6">
        <f>clinker!P11*'Clinker Emission factor'!$D11/100</f>
        <v>34.874261000000004</v>
      </c>
      <c r="Q11" s="6">
        <f>clinker!Q11*'Clinker Emission factor'!$D11/100</f>
        <v>31.828614999999999</v>
      </c>
      <c r="R11" s="6">
        <f>clinker!R11*'Clinker Emission factor'!$D11/100</f>
        <v>30.513498600000002</v>
      </c>
      <c r="S11" s="6">
        <f>clinker!S11*'Clinker Emission factor'!$D11/100</f>
        <v>33.648253960000005</v>
      </c>
      <c r="T11" s="6">
        <f>clinker!T11*'Clinker Emission factor'!$D11/100</f>
        <v>30.883603780000001</v>
      </c>
      <c r="U11" s="6">
        <f>clinker!U11*'Clinker Emission factor'!$D11/100</f>
        <v>26.483667700000002</v>
      </c>
      <c r="V11" s="6">
        <f>clinker!V11*'Clinker Emission factor'!$D11/100</f>
        <v>27.647793240000002</v>
      </c>
      <c r="W11" s="6">
        <f>clinker!W11*'Clinker Emission factor'!$D11/100</f>
        <v>28.472700540000002</v>
      </c>
      <c r="X11" s="6">
        <f>clinker!X11*'Clinker Emission factor'!$D11/100</f>
        <v>29.809932850000006</v>
      </c>
      <c r="Y11" s="6">
        <f>clinker!Y11*'Clinker Emission factor'!$D11/100</f>
        <v>28.055338447267602</v>
      </c>
      <c r="Z11" s="6">
        <f>clinker!Z11*'Clinker Emission factor'!$D11/100</f>
        <v>27.682667330422301</v>
      </c>
      <c r="AA11" s="6">
        <f>clinker!AA11*'Clinker Emission factor'!$D11/100</f>
        <v>28.1206582652854</v>
      </c>
      <c r="AB11" s="6">
        <f>clinker!AB11*'Clinker Emission factor'!$D11/100</f>
        <v>28.927287419999999</v>
      </c>
      <c r="AC11" s="6">
        <f>clinker!AC11*'Clinker Emission factor'!$D11/100</f>
        <v>30.456198063682006</v>
      </c>
      <c r="AD11" s="6">
        <f>clinker!AD11*'Clinker Emission factor'!$D11/100</f>
        <v>28.843280862300002</v>
      </c>
    </row>
    <row r="12" spans="1:30">
      <c r="A12" s="2" t="s">
        <v>69</v>
      </c>
      <c r="B12" s="2" t="s">
        <v>37</v>
      </c>
      <c r="C12" s="6">
        <f>clinker!C12*'Clinker Emission factor'!$C12/100</f>
        <v>7.9958163600000001</v>
      </c>
      <c r="D12" s="6">
        <f>clinker!D12*'Clinker Emission factor'!$C12/100</f>
        <v>8.748664380000001</v>
      </c>
      <c r="E12" s="6">
        <f>clinker!E12*'Clinker Emission factor'!$C12/100</f>
        <v>12.369414361500001</v>
      </c>
      <c r="F12" s="6">
        <f>clinker!F12*'Clinker Emission factor'!$C12/100</f>
        <v>13.450050837726948</v>
      </c>
      <c r="G12" s="6">
        <f>clinker!G12*'Clinker Emission factor'!$C12/100</f>
        <v>13.019256</v>
      </c>
      <c r="H12" s="6">
        <f>clinker!H12*'Clinker Emission factor'!$C12/100</f>
        <v>13.306364400629436</v>
      </c>
      <c r="I12" s="6">
        <f>clinker!I12*'Clinker Emission factor'!$C12/100</f>
        <v>14.69874050019004</v>
      </c>
      <c r="J12" s="6">
        <f>clinker!J12*'Clinker Emission factor'!$D12/100</f>
        <v>16.562604980552624</v>
      </c>
      <c r="K12" s="6">
        <f>clinker!K12*'Clinker Emission factor'!$D12/100</f>
        <v>18.642050208963713</v>
      </c>
      <c r="L12" s="6">
        <f>clinker!L12*'Clinker Emission factor'!$D12/100</f>
        <v>22.790806159999999</v>
      </c>
      <c r="M12" s="6">
        <f>clinker!M12*'Clinker Emission factor'!$D12/100</f>
        <v>23.79206761733116</v>
      </c>
      <c r="N12" s="6">
        <f>clinker!N12*'Clinker Emission factor'!$D12/100</f>
        <v>23.210830498</v>
      </c>
      <c r="O12" s="6">
        <f>clinker!O12*'Clinker Emission factor'!$D12/100</f>
        <v>34.917255999999995</v>
      </c>
      <c r="P12" s="6">
        <f>clinker!P12*'Clinker Emission factor'!$D12/100</f>
        <v>37.771991999999997</v>
      </c>
      <c r="Q12" s="6">
        <f>clinker!Q12*'Clinker Emission factor'!$D12/100</f>
        <v>32.850767999999995</v>
      </c>
      <c r="R12" s="6">
        <f>clinker!R12*'Clinker Emission factor'!$D12/100</f>
        <v>31.476819779999996</v>
      </c>
      <c r="S12" s="6">
        <f>clinker!S12*'Clinker Emission factor'!$D12/100</f>
        <v>31.119232139999998</v>
      </c>
      <c r="T12" s="6">
        <f>clinker!T12*'Clinker Emission factor'!$D12/100</f>
        <v>31.444224659999996</v>
      </c>
      <c r="U12" s="6">
        <f>clinker!U12*'Clinker Emission factor'!$D12/100</f>
        <v>32.257824419999999</v>
      </c>
      <c r="V12" s="6">
        <f>clinker!V12*'Clinker Emission factor'!$D12/100</f>
        <v>30.446931159999998</v>
      </c>
      <c r="W12" s="6">
        <f>clinker!W12*'Clinker Emission factor'!$D12/100</f>
        <v>29.04230518</v>
      </c>
      <c r="X12" s="6">
        <f>clinker!X12*'Clinker Emission factor'!$D12/100</f>
        <v>30.333700399999998</v>
      </c>
      <c r="Y12" s="6">
        <f>clinker!Y12*'Clinker Emission factor'!$D12/100</f>
        <v>28.3671244887882</v>
      </c>
      <c r="Z12" s="6">
        <f>clinker!Z12*'Clinker Emission factor'!$D12/100</f>
        <v>25.545380213106402</v>
      </c>
      <c r="AA12" s="6">
        <f>clinker!AA12*'Clinker Emission factor'!$D12/100</f>
        <v>25.980989480589198</v>
      </c>
      <c r="AB12" s="6">
        <f>clinker!AB12*'Clinker Emission factor'!$D12/100</f>
        <v>26.495625020000002</v>
      </c>
      <c r="AC12" s="6">
        <f>clinker!AC12*'Clinker Emission factor'!$D12/100</f>
        <v>30.626592995502001</v>
      </c>
      <c r="AD12" s="6">
        <f>clinker!AD12*'Clinker Emission factor'!$D12/100</f>
        <v>29.597858109599997</v>
      </c>
    </row>
    <row r="13" spans="1:30">
      <c r="A13" s="2" t="s">
        <v>70</v>
      </c>
      <c r="B13" s="2" t="s">
        <v>38</v>
      </c>
      <c r="C13" s="6">
        <f>clinker!C13*'Clinker Emission factor'!$C13/100</f>
        <v>6.1099149600000002</v>
      </c>
      <c r="D13" s="6">
        <f>clinker!D13*'Clinker Emission factor'!$C13/100</f>
        <v>5.5124231899999998</v>
      </c>
      <c r="E13" s="6">
        <f>clinker!E13*'Clinker Emission factor'!$C13/100</f>
        <v>6.4478928102162065</v>
      </c>
      <c r="F13" s="6">
        <f>clinker!F13*'Clinker Emission factor'!$C13/100</f>
        <v>7.1339160000000001</v>
      </c>
      <c r="G13" s="6">
        <f>clinker!G13*'Clinker Emission factor'!$C13/100</f>
        <v>8.2492479999999997</v>
      </c>
      <c r="H13" s="6">
        <f>clinker!H13*'Clinker Emission factor'!$C13/100</f>
        <v>6.6945517600216542</v>
      </c>
      <c r="I13" s="6">
        <f>clinker!I13*'Clinker Emission factor'!$C13/100</f>
        <v>7.4052079156429702</v>
      </c>
      <c r="J13" s="6">
        <f>clinker!J13*'Clinker Emission factor'!$D13/100</f>
        <v>6.7651342674569808</v>
      </c>
      <c r="K13" s="6">
        <f>clinker!K13*'Clinker Emission factor'!$D13/100</f>
        <v>8.4193449823200304</v>
      </c>
      <c r="L13" s="6">
        <f>clinker!L13*'Clinker Emission factor'!$D13/100</f>
        <v>8.2902914600000006</v>
      </c>
      <c r="M13" s="6">
        <f>clinker!M13*'Clinker Emission factor'!$D13/100</f>
        <v>12.706720720131118</v>
      </c>
      <c r="N13" s="6">
        <f>clinker!N13*'Clinker Emission factor'!$D13/100</f>
        <v>16.701677170002</v>
      </c>
      <c r="O13" s="6">
        <f>clinker!O13*'Clinker Emission factor'!$D13/100</f>
        <v>27.448481000000001</v>
      </c>
      <c r="P13" s="6">
        <f>clinker!P13*'Clinker Emission factor'!$D13/100</f>
        <v>34.244683999999999</v>
      </c>
      <c r="Q13" s="6">
        <f>clinker!Q13*'Clinker Emission factor'!$D13/100</f>
        <v>42.585234</v>
      </c>
      <c r="R13" s="6">
        <f>clinker!R13*'Clinker Emission factor'!$D13/100</f>
        <v>46.766163379999995</v>
      </c>
      <c r="S13" s="6">
        <f>clinker!S13*'Clinker Emission factor'!$D13/100</f>
        <v>51.968245129999993</v>
      </c>
      <c r="T13" s="6">
        <f>clinker!T13*'Clinker Emission factor'!$D13/100</f>
        <v>54.494194150000006</v>
      </c>
      <c r="U13" s="6">
        <f>clinker!U13*'Clinker Emission factor'!$D13/100</f>
        <v>58.162906140000004</v>
      </c>
      <c r="V13" s="6">
        <f>clinker!V13*'Clinker Emission factor'!$D13/100</f>
        <v>61.141020589999997</v>
      </c>
      <c r="W13" s="6">
        <f>clinker!W13*'Clinker Emission factor'!$D13/100</f>
        <v>66.169296040000006</v>
      </c>
      <c r="X13" s="6">
        <f>clinker!X13*'Clinker Emission factor'!$D13/100</f>
        <v>71.122829400000001</v>
      </c>
      <c r="Y13" s="6">
        <f>clinker!Y13*'Clinker Emission factor'!$D13/100</f>
        <v>71.892269109316914</v>
      </c>
      <c r="Z13" s="6">
        <f>clinker!Z13*'Clinker Emission factor'!$D13/100</f>
        <v>72.977736198102008</v>
      </c>
      <c r="AA13" s="6">
        <f>clinker!AA13*'Clinker Emission factor'!$D13/100</f>
        <v>74.350920976215008</v>
      </c>
      <c r="AB13" s="6">
        <f>clinker!AB13*'Clinker Emission factor'!$D13/100</f>
        <v>70.956825550000005</v>
      </c>
      <c r="AC13" s="6">
        <f>clinker!AC13*'Clinker Emission factor'!$D13/100</f>
        <v>72.522641319415996</v>
      </c>
      <c r="AD13" s="6">
        <f>clinker!AD13*'Clinker Emission factor'!$D13/100</f>
        <v>73.733550155900005</v>
      </c>
    </row>
    <row r="14" spans="1:30">
      <c r="A14" s="2" t="s">
        <v>71</v>
      </c>
      <c r="B14" s="2" t="s">
        <v>39</v>
      </c>
      <c r="C14" s="6">
        <f>clinker!C14*'Clinker Emission factor'!$C14/100</f>
        <v>4.2333188999999996</v>
      </c>
      <c r="D14" s="6">
        <f>clinker!D14*'Clinker Emission factor'!$C14/100</f>
        <v>5.1664555000000005</v>
      </c>
      <c r="E14" s="6">
        <f>clinker!E14*'Clinker Emission factor'!$C14/100</f>
        <v>6.6581038000000001</v>
      </c>
      <c r="F14" s="6">
        <f>clinker!F14*'Clinker Emission factor'!$C14/100</f>
        <v>6.449102157537701</v>
      </c>
      <c r="G14" s="6">
        <f>clinker!G14*'Clinker Emission factor'!$C14/100</f>
        <v>6.3439899999999998</v>
      </c>
      <c r="H14" s="6">
        <f>clinker!H14*'Clinker Emission factor'!$C14/100</f>
        <v>6.0652600285101128</v>
      </c>
      <c r="I14" s="6">
        <f>clinker!I14*'Clinker Emission factor'!$C14/100</f>
        <v>7.5939383054263256</v>
      </c>
      <c r="J14" s="6">
        <f>clinker!J14*'Clinker Emission factor'!$D14/100</f>
        <v>6.4111147823416026</v>
      </c>
      <c r="K14" s="6">
        <f>clinker!K14*'Clinker Emission factor'!$D14/100</f>
        <v>7.4631434613128285</v>
      </c>
      <c r="L14" s="6">
        <f>clinker!L14*'Clinker Emission factor'!$D14/100</f>
        <v>7.1813653599999983</v>
      </c>
      <c r="M14" s="6">
        <f>clinker!M14*'Clinker Emission factor'!$D14/100</f>
        <v>10.579315241335472</v>
      </c>
      <c r="N14" s="6">
        <f>clinker!N14*'Clinker Emission factor'!$D14/100</f>
        <v>10.930869359999999</v>
      </c>
      <c r="O14" s="6">
        <f>clinker!O14*'Clinker Emission factor'!$D14/100</f>
        <v>12.164584</v>
      </c>
      <c r="P14" s="6">
        <f>clinker!P14*'Clinker Emission factor'!$D14/100</f>
        <v>13.815643999999999</v>
      </c>
      <c r="Q14" s="6">
        <f>clinker!Q14*'Clinker Emission factor'!$D14/100</f>
        <v>18.369373999999997</v>
      </c>
      <c r="R14" s="6">
        <f>clinker!R14*'Clinker Emission factor'!$D14/100</f>
        <v>18.497624079999998</v>
      </c>
      <c r="S14" s="6">
        <f>clinker!S14*'Clinker Emission factor'!$D14/100</f>
        <v>21.504949979999996</v>
      </c>
      <c r="T14" s="6">
        <f>clinker!T14*'Clinker Emission factor'!$D14/100</f>
        <v>23.219868720000001</v>
      </c>
      <c r="U14" s="6">
        <f>clinker!U14*'Clinker Emission factor'!$D14/100</f>
        <v>26.071409119999998</v>
      </c>
      <c r="V14" s="6">
        <f>clinker!V14*'Clinker Emission factor'!$D14/100</f>
        <v>25.266916819999995</v>
      </c>
      <c r="W14" s="6">
        <f>clinker!W14*'Clinker Emission factor'!$D14/100</f>
        <v>25.767401039999999</v>
      </c>
      <c r="X14" s="6">
        <f>clinker!X14*'Clinker Emission factor'!$D14/100</f>
        <v>25.820447999999995</v>
      </c>
      <c r="Y14" s="6">
        <f>clinker!Y14*'Clinker Emission factor'!$D14/100</f>
        <v>24.775696929340999</v>
      </c>
      <c r="Z14" s="6">
        <f>clinker!Z14*'Clinker Emission factor'!$D14/100</f>
        <v>24.519832378441798</v>
      </c>
      <c r="AA14" s="6">
        <f>clinker!AA14*'Clinker Emission factor'!$D14/100</f>
        <v>26.801525163630398</v>
      </c>
      <c r="AB14" s="6">
        <f>clinker!AB14*'Clinker Emission factor'!$D14/100</f>
        <v>27.651207239999998</v>
      </c>
      <c r="AC14" s="6">
        <f>clinker!AC14*'Clinker Emission factor'!$D14/100</f>
        <v>28.555852072655998</v>
      </c>
      <c r="AD14" s="6">
        <f>clinker!AD14*'Clinker Emission factor'!$D14/100</f>
        <v>29.192201721799997</v>
      </c>
    </row>
    <row r="15" spans="1:30">
      <c r="A15" s="2" t="s">
        <v>72</v>
      </c>
      <c r="B15" s="2" t="s">
        <v>40</v>
      </c>
      <c r="C15" s="6">
        <f>clinker!C15*'Clinker Emission factor'!$C15/100</f>
        <v>3.1588519399999999</v>
      </c>
      <c r="D15" s="6">
        <f>clinker!D15*'Clinker Emission factor'!$C15/100</f>
        <v>3.7882111500000004</v>
      </c>
      <c r="E15" s="6">
        <f>clinker!E15*'Clinker Emission factor'!$C15/100</f>
        <v>3.9485835501483884</v>
      </c>
      <c r="F15" s="6">
        <f>clinker!F15*'Clinker Emission factor'!$C15/100</f>
        <v>4.1707132167440131</v>
      </c>
      <c r="G15" s="6">
        <f>clinker!G15*'Clinker Emission factor'!$C15/100</f>
        <v>3.8464030000000005</v>
      </c>
      <c r="H15" s="6">
        <f>clinker!H15*'Clinker Emission factor'!$C15/100</f>
        <v>4.510566451029371</v>
      </c>
      <c r="I15" s="6">
        <f>clinker!I15*'Clinker Emission factor'!$C15/100</f>
        <v>5.2334478237066495</v>
      </c>
      <c r="J15" s="6">
        <f>clinker!J15*'Clinker Emission factor'!$D15/100</f>
        <v>6.0032639113030575</v>
      </c>
      <c r="K15" s="6">
        <f>clinker!K15*'Clinker Emission factor'!$D15/100</f>
        <v>6.5993475101075969</v>
      </c>
      <c r="L15" s="6">
        <f>clinker!L15*'Clinker Emission factor'!$D15/100</f>
        <v>8.6906916699999996</v>
      </c>
      <c r="M15" s="6">
        <f>clinker!M15*'Clinker Emission factor'!$D15/100</f>
        <v>10.330348431737749</v>
      </c>
      <c r="N15" s="6">
        <f>clinker!N15*'Clinker Emission factor'!$D15/100</f>
        <v>11.648950230000001</v>
      </c>
      <c r="O15" s="6">
        <f>clinker!O15*'Clinker Emission factor'!$D15/100</f>
        <v>13.215736000000001</v>
      </c>
      <c r="P15" s="6">
        <f>clinker!P15*'Clinker Emission factor'!$D15/100</f>
        <v>15.71252</v>
      </c>
      <c r="Q15" s="6">
        <f>clinker!Q15*'Clinker Emission factor'!$D15/100</f>
        <v>19.446934000000002</v>
      </c>
      <c r="R15" s="6">
        <f>clinker!R15*'Clinker Emission factor'!$D15/100</f>
        <v>20.693442650000001</v>
      </c>
      <c r="S15" s="6">
        <f>clinker!S15*'Clinker Emission factor'!$D15/100</f>
        <v>24.38642295</v>
      </c>
      <c r="T15" s="6">
        <f>clinker!T15*'Clinker Emission factor'!$D15/100</f>
        <v>23.874366989999999</v>
      </c>
      <c r="U15" s="6">
        <f>clinker!U15*'Clinker Emission factor'!$D15/100</f>
        <v>26.513801300000001</v>
      </c>
      <c r="V15" s="6">
        <f>clinker!V15*'Clinker Emission factor'!$D15/100</f>
        <v>26.294740790000002</v>
      </c>
      <c r="W15" s="6">
        <f>clinker!W15*'Clinker Emission factor'!$D15/100</f>
        <v>27.862656570000002</v>
      </c>
      <c r="X15" s="6">
        <f>clinker!X15*'Clinker Emission factor'!$D15/100</f>
        <v>29.933426800000003</v>
      </c>
      <c r="Y15" s="6">
        <f>clinker!Y15*'Clinker Emission factor'!$D15/100</f>
        <v>29.65079854603</v>
      </c>
      <c r="Z15" s="6">
        <f>clinker!Z15*'Clinker Emission factor'!$D15/100</f>
        <v>30.838267664184698</v>
      </c>
      <c r="AA15" s="6">
        <f>clinker!AA15*'Clinker Emission factor'!$D15/100</f>
        <v>32.933212177128802</v>
      </c>
      <c r="AB15" s="6">
        <f>clinker!AB15*'Clinker Emission factor'!$D15/100</f>
        <v>35.277459329999999</v>
      </c>
      <c r="AC15" s="6">
        <f>clinker!AC15*'Clinker Emission factor'!$D15/100</f>
        <v>36.162823009817004</v>
      </c>
      <c r="AD15" s="6">
        <f>clinker!AD15*'Clinker Emission factor'!$D15/100</f>
        <v>35.853877431000001</v>
      </c>
    </row>
    <row r="16" spans="1:30">
      <c r="A16" s="2" t="s">
        <v>73</v>
      </c>
      <c r="B16" s="2" t="s">
        <v>41</v>
      </c>
      <c r="C16" s="6">
        <f>clinker!C16*'Clinker Emission factor'!$C16/100</f>
        <v>16.887280480000001</v>
      </c>
      <c r="D16" s="6">
        <f>clinker!D16*'Clinker Emission factor'!$C16/100</f>
        <v>18.794513690000002</v>
      </c>
      <c r="E16" s="6">
        <f>clinker!E16*'Clinker Emission factor'!$C16/100</f>
        <v>21.672039575548585</v>
      </c>
      <c r="F16" s="6">
        <f>clinker!F16*'Clinker Emission factor'!$C16/100</f>
        <v>22.171548845766466</v>
      </c>
      <c r="G16" s="6">
        <f>clinker!G16*'Clinker Emission factor'!$C16/100</f>
        <v>24.350935</v>
      </c>
      <c r="H16" s="6">
        <f>clinker!H16*'Clinker Emission factor'!$C16/100</f>
        <v>21.897847081224313</v>
      </c>
      <c r="I16" s="6">
        <f>clinker!I16*'Clinker Emission factor'!$C16/100</f>
        <v>24.072737056423879</v>
      </c>
      <c r="J16" s="6">
        <f>clinker!J16*'Clinker Emission factor'!$D16/100</f>
        <v>27.080463963041751</v>
      </c>
      <c r="K16" s="6">
        <f>clinker!K16*'Clinker Emission factor'!$D16/100</f>
        <v>30.142142035676521</v>
      </c>
      <c r="L16" s="6">
        <f>clinker!L16*'Clinker Emission factor'!$D16/100</f>
        <v>32.982206509999997</v>
      </c>
      <c r="M16" s="6">
        <f>clinker!M16*'Clinker Emission factor'!$D16/100</f>
        <v>38.170395412866334</v>
      </c>
      <c r="N16" s="6">
        <f>clinker!N16*'Clinker Emission factor'!$D16/100</f>
        <v>47.396147220000003</v>
      </c>
      <c r="O16" s="6">
        <f>clinker!O16*'Clinker Emission factor'!$D16/100</f>
        <v>53.377928000000004</v>
      </c>
      <c r="P16" s="6">
        <f>clinker!P16*'Clinker Emission factor'!$D16/100</f>
        <v>55.886126000000004</v>
      </c>
      <c r="Q16" s="6">
        <f>clinker!Q16*'Clinker Emission factor'!$D16/100</f>
        <v>53.057617000000008</v>
      </c>
      <c r="R16" s="6">
        <f>clinker!R16*'Clinker Emission factor'!$D16/100</f>
        <v>50.232202530000002</v>
      </c>
      <c r="S16" s="6">
        <f>clinker!S16*'Clinker Emission factor'!$D16/100</f>
        <v>45.983249970000003</v>
      </c>
      <c r="T16" s="6">
        <f>clinker!T16*'Clinker Emission factor'!$D16/100</f>
        <v>50.680583640000002</v>
      </c>
      <c r="U16" s="6">
        <f>clinker!U16*'Clinker Emission factor'!$D16/100</f>
        <v>50.338013740000008</v>
      </c>
      <c r="V16" s="6">
        <f>clinker!V16*'Clinker Emission factor'!$D16/100</f>
        <v>48.359251819999997</v>
      </c>
      <c r="W16" s="6">
        <f>clinker!W16*'Clinker Emission factor'!$D16/100</f>
        <v>49.772854840000001</v>
      </c>
      <c r="X16" s="6">
        <f>clinker!X16*'Clinker Emission factor'!$D16/100</f>
        <v>49.084511930000005</v>
      </c>
      <c r="Y16" s="6">
        <f>clinker!Y16*'Clinker Emission factor'!$D16/100</f>
        <v>44.400715261397707</v>
      </c>
      <c r="Z16" s="6">
        <f>clinker!Z16*'Clinker Emission factor'!$D16/100</f>
        <v>46.947603150964405</v>
      </c>
      <c r="AA16" s="6">
        <f>clinker!AA16*'Clinker Emission factor'!$D16/100</f>
        <v>42.840203962862709</v>
      </c>
      <c r="AB16" s="6">
        <f>clinker!AB16*'Clinker Emission factor'!$D16/100</f>
        <v>40.839869660000005</v>
      </c>
      <c r="AC16" s="6">
        <f>clinker!AC16*'Clinker Emission factor'!$D16/100</f>
        <v>44.078344470024007</v>
      </c>
      <c r="AD16" s="6">
        <f>clinker!AD16*'Clinker Emission factor'!$D16/100</f>
        <v>49.406737738299995</v>
      </c>
    </row>
    <row r="17" spans="1:30">
      <c r="A17" s="2" t="s">
        <v>74</v>
      </c>
      <c r="B17" s="2" t="s">
        <v>42</v>
      </c>
      <c r="C17" s="6">
        <f>clinker!C17*'Clinker Emission factor'!$C17/100</f>
        <v>8.7954856199999991</v>
      </c>
      <c r="D17" s="6">
        <f>clinker!D17*'Clinker Emission factor'!$C17/100</f>
        <v>9.6010978199999997</v>
      </c>
      <c r="E17" s="6">
        <f>clinker!E17*'Clinker Emission factor'!$C17/100</f>
        <v>11.522633178883481</v>
      </c>
      <c r="F17" s="6">
        <f>clinker!F17*'Clinker Emission factor'!$C17/100</f>
        <v>10.626948022827369</v>
      </c>
      <c r="G17" s="6">
        <f>clinker!G17*'Clinker Emission factor'!$C17/100</f>
        <v>12.597227999999999</v>
      </c>
      <c r="H17" s="6">
        <f>clinker!H17*'Clinker Emission factor'!$C17/100</f>
        <v>14.06986418808202</v>
      </c>
      <c r="I17" s="6">
        <f>clinker!I17*'Clinker Emission factor'!$C17/100</f>
        <v>13.958950614999253</v>
      </c>
      <c r="J17" s="6">
        <f>clinker!J17*'Clinker Emission factor'!$D17/100</f>
        <v>14.178848615824329</v>
      </c>
      <c r="K17" s="6">
        <f>clinker!K17*'Clinker Emission factor'!$D17/100</f>
        <v>17.845989190846844</v>
      </c>
      <c r="L17" s="6">
        <f>clinker!L17*'Clinker Emission factor'!$D17/100</f>
        <v>16.999913919999997</v>
      </c>
      <c r="M17" s="6">
        <f>clinker!M17*'Clinker Emission factor'!$D17/100</f>
        <v>17.719682516994578</v>
      </c>
      <c r="N17" s="6">
        <f>clinker!N17*'Clinker Emission factor'!$D17/100</f>
        <v>19.86791167641525</v>
      </c>
      <c r="O17" s="6">
        <f>clinker!O17*'Clinker Emission factor'!$D17/100</f>
        <v>24.071871999999999</v>
      </c>
      <c r="P17" s="6">
        <f>clinker!P17*'Clinker Emission factor'!$D17/100</f>
        <v>27.585535999999998</v>
      </c>
      <c r="Q17" s="6">
        <f>clinker!Q17*'Clinker Emission factor'!$D17/100</f>
        <v>35.251215999999999</v>
      </c>
      <c r="R17" s="6">
        <f>clinker!R17*'Clinker Emission factor'!$D17/100</f>
        <v>28.900977600000001</v>
      </c>
      <c r="S17" s="6">
        <f>clinker!S17*'Clinker Emission factor'!$D17/100</f>
        <v>34.423977280000003</v>
      </c>
      <c r="T17" s="6">
        <f>clinker!T17*'Clinker Emission factor'!$D17/100</f>
        <v>32.703536800000002</v>
      </c>
      <c r="U17" s="6">
        <f>clinker!U17*'Clinker Emission factor'!$D17/100</f>
        <v>36.615434239999999</v>
      </c>
      <c r="V17" s="6">
        <f>clinker!V17*'Clinker Emission factor'!$D17/100</f>
        <v>39.901583039999998</v>
      </c>
      <c r="W17" s="6">
        <f>clinker!W17*'Clinker Emission factor'!$D17/100</f>
        <v>40.78294528</v>
      </c>
      <c r="X17" s="6">
        <f>clinker!X17*'Clinker Emission factor'!$D17/100</f>
        <v>44.189235199999992</v>
      </c>
      <c r="Y17" s="6">
        <f>clinker!Y17*'Clinker Emission factor'!$D17/100</f>
        <v>41.735028092155197</v>
      </c>
      <c r="Z17" s="6">
        <f>clinker!Z17*'Clinker Emission factor'!$D17/100</f>
        <v>37.288100073734398</v>
      </c>
      <c r="AA17" s="6">
        <f>clinker!AA17*'Clinker Emission factor'!$D17/100</f>
        <v>36.414434311763195</v>
      </c>
      <c r="AB17" s="6">
        <f>clinker!AB17*'Clinker Emission factor'!$D17/100</f>
        <v>34.061862560000002</v>
      </c>
      <c r="AC17" s="6">
        <f>clinker!AC17*'Clinker Emission factor'!$D17/100</f>
        <v>30.348010139744002</v>
      </c>
      <c r="AD17" s="6">
        <f>clinker!AD17*'Clinker Emission factor'!$D17/100</f>
        <v>33.032491043199997</v>
      </c>
    </row>
    <row r="18" spans="1:30">
      <c r="A18" s="2" t="s">
        <v>75</v>
      </c>
      <c r="B18" s="2" t="s">
        <v>43</v>
      </c>
      <c r="C18" s="6">
        <f>clinker!C18*'Clinker Emission factor'!$C18/100</f>
        <v>3.7116738000000002</v>
      </c>
      <c r="D18" s="6">
        <f>clinker!D18*'Clinker Emission factor'!$C18/100</f>
        <v>4.7500368000000002</v>
      </c>
      <c r="E18" s="6">
        <f>clinker!E18*'Clinker Emission factor'!$C18/100</f>
        <v>5.5763650879451667</v>
      </c>
      <c r="F18" s="6">
        <f>clinker!F18*'Clinker Emission factor'!$C18/100</f>
        <v>5.4198658768002783</v>
      </c>
      <c r="G18" s="6">
        <f>clinker!G18*'Clinker Emission factor'!$C18/100</f>
        <v>6.1677</v>
      </c>
      <c r="H18" s="6">
        <f>clinker!H18*'Clinker Emission factor'!$C18/100</f>
        <v>6.9193483745774289</v>
      </c>
      <c r="I18" s="6">
        <f>clinker!I18*'Clinker Emission factor'!$C18/100</f>
        <v>6.7357810421969679</v>
      </c>
      <c r="J18" s="6">
        <f>clinker!J18*'Clinker Emission factor'!$D18/100</f>
        <v>7.5451180091874157</v>
      </c>
      <c r="K18" s="6">
        <f>clinker!K18*'Clinker Emission factor'!$D18/100</f>
        <v>8.5746109326164373</v>
      </c>
      <c r="L18" s="6">
        <f>clinker!L18*'Clinker Emission factor'!$D18/100</f>
        <v>9.3434990199999994</v>
      </c>
      <c r="M18" s="6">
        <f>clinker!M18*'Clinker Emission factor'!$D18/100</f>
        <v>10.216200777493482</v>
      </c>
      <c r="N18" s="6">
        <f>clinker!N18*'Clinker Emission factor'!$D18/100</f>
        <v>10.027402710005001</v>
      </c>
      <c r="O18" s="6">
        <f>clinker!O18*'Clinker Emission factor'!$D18/100</f>
        <v>13.126724000000001</v>
      </c>
      <c r="P18" s="6">
        <f>clinker!P18*'Clinker Emission factor'!$D18/100</f>
        <v>17.364443000000001</v>
      </c>
      <c r="Q18" s="6">
        <f>clinker!Q18*'Clinker Emission factor'!$D18/100</f>
        <v>18.943517</v>
      </c>
      <c r="R18" s="6">
        <f>clinker!R18*'Clinker Emission factor'!$D18/100</f>
        <v>21.061839400000004</v>
      </c>
      <c r="S18" s="6">
        <f>clinker!S18*'Clinker Emission factor'!$D18/100</f>
        <v>23.497641610000002</v>
      </c>
      <c r="T18" s="6">
        <f>clinker!T18*'Clinker Emission factor'!$D18/100</f>
        <v>29.344136239999997</v>
      </c>
      <c r="U18" s="6">
        <f>clinker!U18*'Clinker Emission factor'!$D18/100</f>
        <v>30.148013809999998</v>
      </c>
      <c r="V18" s="6">
        <f>clinker!V18*'Clinker Emission factor'!$D18/100</f>
        <v>31.988010989999999</v>
      </c>
      <c r="W18" s="6">
        <f>clinker!W18*'Clinker Emission factor'!$D18/100</f>
        <v>31.071396129999997</v>
      </c>
      <c r="X18" s="6">
        <f>clinker!X18*'Clinker Emission factor'!$D18/100</f>
        <v>29.169900999999999</v>
      </c>
      <c r="Y18" s="6">
        <f>clinker!Y18*'Clinker Emission factor'!$D18/100</f>
        <v>27.213404713825998</v>
      </c>
      <c r="Z18" s="6">
        <f>clinker!Z18*'Clinker Emission factor'!$D18/100</f>
        <v>27.238797829675001</v>
      </c>
      <c r="AA18" s="6">
        <f>clinker!AA18*'Clinker Emission factor'!$D18/100</f>
        <v>30.400855012124403</v>
      </c>
      <c r="AB18" s="6">
        <f>clinker!AB18*'Clinker Emission factor'!$D18/100</f>
        <v>32.966983159999998</v>
      </c>
      <c r="AC18" s="6">
        <f>clinker!AC18*'Clinker Emission factor'!$D18/100</f>
        <v>34.261305044367994</v>
      </c>
      <c r="AD18" s="6">
        <f>clinker!AD18*'Clinker Emission factor'!$D18/100</f>
        <v>32.138398452899999</v>
      </c>
    </row>
    <row r="19" spans="1:30">
      <c r="A19" s="2" t="s">
        <v>76</v>
      </c>
      <c r="B19" s="2" t="s">
        <v>44</v>
      </c>
      <c r="C19" s="6">
        <f>clinker!C19*'Clinker Emission factor'!$C19/100</f>
        <v>6.7960683599999996</v>
      </c>
      <c r="D19" s="6">
        <f>clinker!D19*'Clinker Emission factor'!$C19/100</f>
        <v>8.3850412799999994</v>
      </c>
      <c r="E19" s="6">
        <f>clinker!E19*'Clinker Emission factor'!$C19/100</f>
        <v>9.3656680968464467</v>
      </c>
      <c r="F19" s="6">
        <f>clinker!F19*'Clinker Emission factor'!$C19/100</f>
        <v>9.8103200379841482</v>
      </c>
      <c r="G19" s="6">
        <f>clinker!G19*'Clinker Emission factor'!$C19/100</f>
        <v>9.5653879999999987</v>
      </c>
      <c r="H19" s="6">
        <f>clinker!H19*'Clinker Emission factor'!$C19/100</f>
        <v>10.053551577090722</v>
      </c>
      <c r="I19" s="6">
        <f>clinker!I19*'Clinker Emission factor'!$C19/100</f>
        <v>9.7754446165418329</v>
      </c>
      <c r="J19" s="6">
        <f>clinker!J19*'Clinker Emission factor'!$D19/100</f>
        <v>10.650753677458345</v>
      </c>
      <c r="K19" s="6">
        <f>clinker!K19*'Clinker Emission factor'!$D19/100</f>
        <v>12.278651125438461</v>
      </c>
      <c r="L19" s="6">
        <f>clinker!L19*'Clinker Emission factor'!$D19/100</f>
        <v>12.1199584</v>
      </c>
      <c r="M19" s="6">
        <f>clinker!M19*'Clinker Emission factor'!$D19/100</f>
        <v>13.066890707186699</v>
      </c>
      <c r="N19" s="6">
        <f>clinker!N19*'Clinker Emission factor'!$D19/100</f>
        <v>14.112200283089521</v>
      </c>
      <c r="O19" s="6">
        <f>clinker!O19*'Clinker Emission factor'!$D19/100</f>
        <v>14.682096</v>
      </c>
      <c r="P19" s="6">
        <f>clinker!P19*'Clinker Emission factor'!$D19/100</f>
        <v>17.595600000000001</v>
      </c>
      <c r="Q19" s="6">
        <f>clinker!Q19*'Clinker Emission factor'!$D19/100</f>
        <v>20.945584</v>
      </c>
      <c r="R19" s="6">
        <f>clinker!R19*'Clinker Emission factor'!$D19/100</f>
        <v>23.136768159999995</v>
      </c>
      <c r="S19" s="6">
        <f>clinker!S19*'Clinker Emission factor'!$D19/100</f>
        <v>26.873637120000001</v>
      </c>
      <c r="T19" s="6">
        <f>clinker!T19*'Clinker Emission factor'!$D19/100</f>
        <v>32.173868320000004</v>
      </c>
      <c r="U19" s="6">
        <f>clinker!U19*'Clinker Emission factor'!$D19/100</f>
        <v>31.099963840000001</v>
      </c>
      <c r="V19" s="6">
        <f>clinker!V19*'Clinker Emission factor'!$D19/100</f>
        <v>30.896836959999995</v>
      </c>
      <c r="W19" s="6">
        <f>clinker!W19*'Clinker Emission factor'!$D19/100</f>
        <v>32.517159839999998</v>
      </c>
      <c r="X19" s="6">
        <f>clinker!X19*'Clinker Emission factor'!$D19/100</f>
        <v>37.255477599999999</v>
      </c>
      <c r="Y19" s="6">
        <f>clinker!Y19*'Clinker Emission factor'!$D19/100</f>
        <v>35.046112602705598</v>
      </c>
      <c r="Z19" s="6">
        <f>clinker!Z19*'Clinker Emission factor'!$D19/100</f>
        <v>36.621213407063998</v>
      </c>
      <c r="AA19" s="6">
        <f>clinker!AA19*'Clinker Emission factor'!$D19/100</f>
        <v>38.188118786558405</v>
      </c>
      <c r="AB19" s="6">
        <f>clinker!AB19*'Clinker Emission factor'!$D19/100</f>
        <v>34.45698608</v>
      </c>
      <c r="AC19" s="6">
        <f>clinker!AC19*'Clinker Emission factor'!$D19/100</f>
        <v>39.315927434079995</v>
      </c>
      <c r="AD19" s="6">
        <f>clinker!AD19*'Clinker Emission factor'!$D19/100</f>
        <v>39.481322636799995</v>
      </c>
    </row>
    <row r="20" spans="1:30">
      <c r="A20" s="2" t="s">
        <v>77</v>
      </c>
      <c r="B20" s="2" t="s">
        <v>45</v>
      </c>
      <c r="C20" s="6">
        <f>clinker!C20*'Clinker Emission factor'!$C20/100</f>
        <v>19.162812460000001</v>
      </c>
      <c r="D20" s="6">
        <f>clinker!D20*'Clinker Emission factor'!$C20/100</f>
        <v>22.601040260000001</v>
      </c>
      <c r="E20" s="6">
        <f>clinker!E20*'Clinker Emission factor'!$C20/100</f>
        <v>23.109828214821174</v>
      </c>
      <c r="F20" s="6">
        <f>clinker!F20*'Clinker Emission factor'!$C20/100</f>
        <v>22.959077556523912</v>
      </c>
      <c r="G20" s="6">
        <f>clinker!G20*'Clinker Emission factor'!$C20/100</f>
        <v>21.560345999999999</v>
      </c>
      <c r="H20" s="6">
        <f>clinker!H20*'Clinker Emission factor'!$C20/100</f>
        <v>21.569619674966557</v>
      </c>
      <c r="I20" s="6">
        <f>clinker!I20*'Clinker Emission factor'!$C20/100</f>
        <v>23.761970007965147</v>
      </c>
      <c r="J20" s="6">
        <f>clinker!J20*'Clinker Emission factor'!$D20/100</f>
        <v>26.043464044430493</v>
      </c>
      <c r="K20" s="6">
        <f>clinker!K20*'Clinker Emission factor'!$D20/100</f>
        <v>26.689273123197264</v>
      </c>
      <c r="L20" s="6">
        <f>clinker!L20*'Clinker Emission factor'!$D20/100</f>
        <v>33.378948959999995</v>
      </c>
      <c r="M20" s="6">
        <f>clinker!M20*'Clinker Emission factor'!$D20/100</f>
        <v>33.046593402627039</v>
      </c>
      <c r="N20" s="6">
        <f>clinker!N20*'Clinker Emission factor'!$D20/100</f>
        <v>33.718496022934602</v>
      </c>
      <c r="O20" s="6">
        <f>clinker!O20*'Clinker Emission factor'!$D20/100</f>
        <v>35.320768000000001</v>
      </c>
      <c r="P20" s="6">
        <f>clinker!P20*'Clinker Emission factor'!$D20/100</f>
        <v>45.341856</v>
      </c>
      <c r="Q20" s="6">
        <f>clinker!Q20*'Clinker Emission factor'!$D20/100</f>
        <v>45.210144</v>
      </c>
      <c r="R20" s="6">
        <f>clinker!R20*'Clinker Emission factor'!$D20/100</f>
        <v>43.584708159999991</v>
      </c>
      <c r="S20" s="6">
        <f>clinker!S20*'Clinker Emission factor'!$D20/100</f>
        <v>42.451381279999993</v>
      </c>
      <c r="T20" s="6">
        <f>clinker!T20*'Clinker Emission factor'!$D20/100</f>
        <v>45.765529600000001</v>
      </c>
      <c r="U20" s="6">
        <f>clinker!U20*'Clinker Emission factor'!$D20/100</f>
        <v>46.793431999999996</v>
      </c>
      <c r="V20" s="6">
        <f>clinker!V20*'Clinker Emission factor'!$D20/100</f>
        <v>38.767177119999999</v>
      </c>
      <c r="W20" s="6">
        <f>clinker!W20*'Clinker Emission factor'!$D20/100</f>
        <v>38.633215039999996</v>
      </c>
      <c r="X20" s="6">
        <f>clinker!X20*'Clinker Emission factor'!$D20/100</f>
        <v>42.504559999999991</v>
      </c>
      <c r="Y20" s="6">
        <f>clinker!Y20*'Clinker Emission factor'!$D20/100</f>
        <v>44.1781540953424</v>
      </c>
      <c r="Z20" s="6">
        <f>clinker!Z20*'Clinker Emission factor'!$D20/100</f>
        <v>49.396803812137598</v>
      </c>
      <c r="AA20" s="6">
        <f>clinker!AA20*'Clinker Emission factor'!$D20/100</f>
        <v>55.319390184340797</v>
      </c>
      <c r="AB20" s="6">
        <f>clinker!AB20*'Clinker Emission factor'!$D20/100</f>
        <v>58.079943039999996</v>
      </c>
      <c r="AC20" s="6">
        <f>clinker!AC20*'Clinker Emission factor'!$D20/100</f>
        <v>59.789584227520002</v>
      </c>
      <c r="AD20" s="6">
        <f>clinker!AD20*'Clinker Emission factor'!$D20/100</f>
        <v>60.374800180800001</v>
      </c>
    </row>
    <row r="21" spans="1:30">
      <c r="A21" s="2" t="s">
        <v>78</v>
      </c>
      <c r="B21" s="2" t="s">
        <v>46</v>
      </c>
      <c r="C21" s="6">
        <f>clinker!C21*'Clinker Emission factor'!$C21/100</f>
        <v>6.3730051199999993</v>
      </c>
      <c r="D21" s="6">
        <f>clinker!D21*'Clinker Emission factor'!$C21/100</f>
        <v>7.65005544</v>
      </c>
      <c r="E21" s="6">
        <f>clinker!E21*'Clinker Emission factor'!$C21/100</f>
        <v>8.4912657470776622</v>
      </c>
      <c r="F21" s="6">
        <f>clinker!F21*'Clinker Emission factor'!$C21/100</f>
        <v>8.2899676073303823</v>
      </c>
      <c r="G21" s="6">
        <f>clinker!G21*'Clinker Emission factor'!$C21/100</f>
        <v>7.7736239999999999</v>
      </c>
      <c r="H21" s="6">
        <f>clinker!H21*'Clinker Emission factor'!$C21/100</f>
        <v>8.5226411823700641</v>
      </c>
      <c r="I21" s="6">
        <f>clinker!I21*'Clinker Emission factor'!$C21/100</f>
        <v>8.7521215505819736</v>
      </c>
      <c r="J21" s="6">
        <f>clinker!J21*'Clinker Emission factor'!$D21/100</f>
        <v>9.6833292300149374</v>
      </c>
      <c r="K21" s="6">
        <f>clinker!K21*'Clinker Emission factor'!$D21/100</f>
        <v>9.4282903315602482</v>
      </c>
      <c r="L21" s="6">
        <f>clinker!L21*'Clinker Emission factor'!$D21/100</f>
        <v>10.91783792</v>
      </c>
      <c r="M21" s="6">
        <f>clinker!M21*'Clinker Emission factor'!$D21/100</f>
        <v>12.020992613782301</v>
      </c>
      <c r="N21" s="6">
        <f>clinker!N21*'Clinker Emission factor'!$D21/100</f>
        <v>12.525522584920452</v>
      </c>
      <c r="O21" s="6">
        <f>clinker!O21*'Clinker Emission factor'!$D21/100</f>
        <v>14.791215999999999</v>
      </c>
      <c r="P21" s="6">
        <f>clinker!P21*'Clinker Emission factor'!$D21/100</f>
        <v>15.609615999999999</v>
      </c>
      <c r="Q21" s="6">
        <f>clinker!Q21*'Clinker Emission factor'!$D21/100</f>
        <v>18.899584000000001</v>
      </c>
      <c r="R21" s="6">
        <f>clinker!R21*'Clinker Emission factor'!$D21/100</f>
        <v>24.157258399999996</v>
      </c>
      <c r="S21" s="6">
        <f>clinker!S21*'Clinker Emission factor'!$D21/100</f>
        <v>29.652377919999999</v>
      </c>
      <c r="T21" s="6">
        <f>clinker!T21*'Clinker Emission factor'!$D21/100</f>
        <v>30.794427839999997</v>
      </c>
      <c r="U21" s="6">
        <f>clinker!U21*'Clinker Emission factor'!$D21/100</f>
        <v>34.902031999999998</v>
      </c>
      <c r="V21" s="6">
        <f>clinker!V21*'Clinker Emission factor'!$D21/100</f>
        <v>39.079418399999994</v>
      </c>
      <c r="W21" s="6">
        <f>clinker!W21*'Clinker Emission factor'!$D21/100</f>
        <v>40.773397279999998</v>
      </c>
      <c r="X21" s="6">
        <f>clinker!X21*'Clinker Emission factor'!$D21/100</f>
        <v>39.402577280000003</v>
      </c>
      <c r="Y21" s="6">
        <f>clinker!Y21*'Clinker Emission factor'!$D21/100</f>
        <v>39.219273486201601</v>
      </c>
      <c r="Z21" s="6">
        <f>clinker!Z21*'Clinker Emission factor'!$D21/100</f>
        <v>39.789966185076793</v>
      </c>
      <c r="AA21" s="6">
        <f>clinker!AA21*'Clinker Emission factor'!$D21/100</f>
        <v>39.7765938237008</v>
      </c>
      <c r="AB21" s="6">
        <f>clinker!AB21*'Clinker Emission factor'!$D21/100</f>
        <v>41.196728320000005</v>
      </c>
      <c r="AC21" s="6">
        <f>clinker!AC21*'Clinker Emission factor'!$D21/100</f>
        <v>41.837874424896</v>
      </c>
      <c r="AD21" s="6">
        <f>clinker!AD21*'Clinker Emission factor'!$D21/100</f>
        <v>43.454278718399991</v>
      </c>
    </row>
    <row r="22" spans="1:30">
      <c r="A22" s="2" t="s">
        <v>79</v>
      </c>
      <c r="B22" s="2" t="s">
        <v>47</v>
      </c>
      <c r="C22" s="6">
        <f>clinker!C22*'Clinker Emission factor'!$C22/100</f>
        <v>0.17801629999999996</v>
      </c>
      <c r="D22" s="6">
        <f>clinker!D22*'Clinker Emission factor'!$C22/100</f>
        <v>0.66001334</v>
      </c>
      <c r="E22" s="6">
        <f>clinker!E22*'Clinker Emission factor'!$C22/100</f>
        <v>0.7179833360979937</v>
      </c>
      <c r="F22" s="6">
        <f>clinker!F22*'Clinker Emission factor'!$C22/100</f>
        <v>0.78141619532040762</v>
      </c>
      <c r="G22" s="6">
        <f>clinker!G22*'Clinker Emission factor'!$C22/100</f>
        <v>0.80019061875469244</v>
      </c>
      <c r="H22" s="6">
        <f>clinker!H22*'Clinker Emission factor'!$C22/100</f>
        <v>0.94987513756409325</v>
      </c>
      <c r="I22" s="6">
        <f>clinker!I22*'Clinker Emission factor'!$C22/100</f>
        <v>1.2268085263169808</v>
      </c>
      <c r="J22" s="6">
        <f>clinker!J22*'Clinker Emission factor'!$D22/100</f>
        <v>1.379159893169001</v>
      </c>
      <c r="K22" s="6">
        <f>clinker!K22*'Clinker Emission factor'!$D22/100</f>
        <v>1.3683910204910268</v>
      </c>
      <c r="L22" s="6">
        <f>clinker!L22*'Clinker Emission factor'!$D22/100</f>
        <v>1.3204065599999999</v>
      </c>
      <c r="M22" s="6">
        <f>clinker!M22*'Clinker Emission factor'!$D22/100</f>
        <v>1.3564559572497989</v>
      </c>
      <c r="N22" s="6">
        <f>clinker!N22*'Clinker Emission factor'!$D22/100</f>
        <v>1.2836522160000001</v>
      </c>
      <c r="O22" s="6">
        <f>clinker!O22*'Clinker Emission factor'!$D22/100</f>
        <v>1.8059359999999998</v>
      </c>
      <c r="P22" s="6">
        <f>clinker!P22*'Clinker Emission factor'!$D22/100</f>
        <v>2.433376</v>
      </c>
      <c r="Q22" s="6">
        <f>clinker!Q22*'Clinker Emission factor'!$D22/100</f>
        <v>2.4606559999999997</v>
      </c>
      <c r="R22" s="6">
        <f>clinker!R22*'Clinker Emission factor'!$D22/100</f>
        <v>2.5687939200000001</v>
      </c>
      <c r="S22" s="6">
        <f>clinker!S22*'Clinker Emission factor'!$D22/100</f>
        <v>3.8614294400000002</v>
      </c>
      <c r="T22" s="6">
        <f>clinker!T22*'Clinker Emission factor'!$D22/100</f>
        <v>4.2452044799999999</v>
      </c>
      <c r="U22" s="6">
        <f>clinker!U22*'Clinker Emission factor'!$D22/100</f>
        <v>5.6027664000000001</v>
      </c>
      <c r="V22" s="6">
        <f>clinker!V22*'Clinker Emission factor'!$D22/100</f>
        <v>6.9225727999999993</v>
      </c>
      <c r="W22" s="6">
        <f>clinker!W22*'Clinker Emission factor'!$D22/100</f>
        <v>7.4509864000000006</v>
      </c>
      <c r="X22" s="6">
        <f>clinker!X22*'Clinker Emission factor'!$D22/100</f>
        <v>7.2679375999999989</v>
      </c>
      <c r="Y22" s="6">
        <f>clinker!Y22*'Clinker Emission factor'!$D22/100</f>
        <v>6.6596748944000002</v>
      </c>
      <c r="Z22" s="6">
        <f>clinker!Z22*'Clinker Emission factor'!$D22/100</f>
        <v>7.7256143236799995</v>
      </c>
      <c r="AA22" s="6">
        <f>clinker!AA22*'Clinker Emission factor'!$D22/100</f>
        <v>7.8036203924800001</v>
      </c>
      <c r="AB22" s="6">
        <f>clinker!AB22*'Clinker Emission factor'!$D22/100</f>
        <v>8.2846086400000001</v>
      </c>
      <c r="AC22" s="6">
        <f>clinker!AC22*'Clinker Emission factor'!$D22/100</f>
        <v>7.9306004447999996</v>
      </c>
      <c r="AD22" s="6">
        <f>clinker!AD22*'Clinker Emission factor'!$D22/100</f>
        <v>7.5596284544000003</v>
      </c>
    </row>
    <row r="23" spans="1:30">
      <c r="A23" s="2" t="s">
        <v>80</v>
      </c>
      <c r="B23" s="2" t="s">
        <v>48</v>
      </c>
      <c r="G23" s="6">
        <f>clinker!G23*'Clinker Emission factor'!$C23/100</f>
        <v>3.6082889999999996</v>
      </c>
      <c r="H23" s="6">
        <f>clinker!H23*'Clinker Emission factor'!$C23/100</f>
        <v>4.374197507458268</v>
      </c>
      <c r="I23" s="6">
        <f>clinker!I23*'Clinker Emission factor'!$C23/100</f>
        <v>4.463687433372832</v>
      </c>
      <c r="J23" s="6">
        <f>clinker!J23*'Clinker Emission factor'!$D23/100</f>
        <v>5.2284330809842539</v>
      </c>
      <c r="K23" s="6">
        <f>clinker!K23*'Clinker Emission factor'!$D23/100</f>
        <v>6.3317570238925907</v>
      </c>
      <c r="L23" s="6">
        <f>clinker!L23*'Clinker Emission factor'!$D23/100</f>
        <v>6.5844670499999998</v>
      </c>
      <c r="M23" s="6">
        <f>clinker!M23*'Clinker Emission factor'!$D23/100</f>
        <v>8.0615950006121171</v>
      </c>
      <c r="N23" s="6">
        <f>clinker!N23*'Clinker Emission factor'!$D23/100</f>
        <v>8.2674353790000001</v>
      </c>
      <c r="O23" s="6">
        <f>clinker!O23*'Clinker Emission factor'!$D23/100</f>
        <v>9.5992110000000004</v>
      </c>
      <c r="P23" s="6">
        <f>clinker!P23*'Clinker Emission factor'!$D23/100</f>
        <v>10.956942</v>
      </c>
      <c r="Q23" s="6">
        <f>clinker!Q23*'Clinker Emission factor'!$D23/100</f>
        <v>12.452031</v>
      </c>
      <c r="R23" s="6">
        <f>clinker!R23*'Clinker Emission factor'!$D23/100</f>
        <v>13.202798130000001</v>
      </c>
      <c r="S23" s="6">
        <f>clinker!S23*'Clinker Emission factor'!$D23/100</f>
        <v>13.484593349999997</v>
      </c>
      <c r="T23" s="6">
        <f>clinker!T23*'Clinker Emission factor'!$D23/100</f>
        <v>17.532005309999999</v>
      </c>
      <c r="U23" s="6">
        <f>clinker!U23*'Clinker Emission factor'!$D23/100</f>
        <v>20.325021750000001</v>
      </c>
      <c r="V23" s="6">
        <f>clinker!V23*'Clinker Emission factor'!$D23/100</f>
        <v>18.828083700000001</v>
      </c>
      <c r="W23" s="6">
        <f>clinker!W23*'Clinker Emission factor'!$D23/100</f>
        <v>23.15047581</v>
      </c>
      <c r="X23" s="6">
        <f>clinker!X23*'Clinker Emission factor'!$D23/100</f>
        <v>26.759715750000002</v>
      </c>
      <c r="Y23" s="6">
        <f>clinker!Y23*'Clinker Emission factor'!$D23/100</f>
        <v>26.165822305697098</v>
      </c>
      <c r="Z23" s="6">
        <f>clinker!Z23*'Clinker Emission factor'!$D23/100</f>
        <v>25.845311451212996</v>
      </c>
      <c r="AA23" s="6">
        <f>clinker!AA23*'Clinker Emission factor'!$D23/100</f>
        <v>26.139741835823102</v>
      </c>
      <c r="AB23" s="6">
        <f>clinker!AB23*'Clinker Emission factor'!$D23/100</f>
        <v>28.969911629999999</v>
      </c>
      <c r="AC23" s="6">
        <f>clinker!AC23*'Clinker Emission factor'!$D23/100</f>
        <v>29.363669331641994</v>
      </c>
      <c r="AD23" s="6">
        <f>clinker!AD23*'Clinker Emission factor'!$D23/100</f>
        <v>27.9095982093</v>
      </c>
    </row>
    <row r="24" spans="1:30">
      <c r="A24" s="2" t="s">
        <v>81</v>
      </c>
      <c r="B24" s="2" t="s">
        <v>49</v>
      </c>
      <c r="C24" s="6">
        <f>clinker!C24*'Clinker Emission factor'!$C24/100</f>
        <v>7.1011360000000003</v>
      </c>
      <c r="D24" s="6">
        <f>clinker!D24*'Clinker Emission factor'!$C24/100</f>
        <v>10.431984640000001</v>
      </c>
      <c r="E24" s="6">
        <f>clinker!E24*'Clinker Emission factor'!$C24/100</f>
        <v>11.109482047464207</v>
      </c>
      <c r="F24" s="6">
        <f>clinker!F24*'Clinker Emission factor'!$C24/100</f>
        <v>12.323621173180825</v>
      </c>
      <c r="G24" s="6">
        <f>clinker!G24*'Clinker Emission factor'!$C24/100</f>
        <v>9.9910719999999991</v>
      </c>
      <c r="H24" s="6">
        <f>clinker!H24*'Clinker Emission factor'!$C24/100</f>
        <v>8.6534596547032514</v>
      </c>
      <c r="I24" s="6">
        <f>clinker!I24*'Clinker Emission factor'!$C24/100</f>
        <v>9.1054315785499522</v>
      </c>
      <c r="J24" s="6">
        <f>clinker!J24*'Clinker Emission factor'!$D24/100</f>
        <v>9.6621310306114374</v>
      </c>
      <c r="K24" s="6">
        <f>clinker!K24*'Clinker Emission factor'!$D24/100</f>
        <v>11.044241661474993</v>
      </c>
      <c r="L24" s="6">
        <f>clinker!L24*'Clinker Emission factor'!$D24/100</f>
        <v>13.184273759999998</v>
      </c>
      <c r="M24" s="6">
        <f>clinker!M24*'Clinker Emission factor'!$D24/100</f>
        <v>15.889600285192312</v>
      </c>
      <c r="N24" s="6">
        <f>clinker!N24*'Clinker Emission factor'!$D24/100</f>
        <v>15.090863970746691</v>
      </c>
      <c r="O24" s="6">
        <f>clinker!O24*'Clinker Emission factor'!$D24/100</f>
        <v>17.140032000000001</v>
      </c>
      <c r="P24" s="6">
        <f>clinker!P24*'Clinker Emission factor'!$D24/100</f>
        <v>19.138656000000001</v>
      </c>
      <c r="Q24" s="6">
        <f>clinker!Q24*'Clinker Emission factor'!$D24/100</f>
        <v>23.09928</v>
      </c>
      <c r="R24" s="6">
        <f>clinker!R24*'Clinker Emission factor'!$D24/100</f>
        <v>24.208934880000001</v>
      </c>
      <c r="S24" s="6">
        <f>clinker!S24*'Clinker Emission factor'!$D24/100</f>
        <v>30.351826079999995</v>
      </c>
      <c r="T24" s="6">
        <f>clinker!T24*'Clinker Emission factor'!$D24/100</f>
        <v>45.555704159999998</v>
      </c>
      <c r="U24" s="6">
        <f>clinker!U24*'Clinker Emission factor'!$D24/100</f>
        <v>47.287286880000003</v>
      </c>
      <c r="V24" s="6">
        <f>clinker!V24*'Clinker Emission factor'!$D24/100</f>
        <v>42.007884959999998</v>
      </c>
      <c r="W24" s="6">
        <f>clinker!W24*'Clinker Emission factor'!$D24/100</f>
        <v>42.555256799999995</v>
      </c>
      <c r="X24" s="6">
        <f>clinker!X24*'Clinker Emission factor'!$D24/100</f>
        <v>44.66626415999999</v>
      </c>
      <c r="Y24" s="6">
        <f>clinker!Y24*'Clinker Emission factor'!$D24/100</f>
        <v>42.722091745339206</v>
      </c>
      <c r="Z24" s="6">
        <f>clinker!Z24*'Clinker Emission factor'!$D24/100</f>
        <v>43.938617877139194</v>
      </c>
      <c r="AA24" s="6">
        <f>clinker!AA24*'Clinker Emission factor'!$D24/100</f>
        <v>44.783883361857598</v>
      </c>
      <c r="AB24" s="6">
        <f>clinker!AB24*'Clinker Emission factor'!$D24/100</f>
        <v>45.807677280000007</v>
      </c>
      <c r="AC24" s="6">
        <f>clinker!AC24*'Clinker Emission factor'!$D24/100</f>
        <v>50.973151034447994</v>
      </c>
      <c r="AD24" s="6">
        <f>clinker!AD24*'Clinker Emission factor'!$D24/100</f>
        <v>52.975844803199998</v>
      </c>
    </row>
    <row r="25" spans="1:30">
      <c r="A25" s="2" t="s">
        <v>82</v>
      </c>
      <c r="B25" s="2" t="s">
        <v>50</v>
      </c>
      <c r="C25" s="6">
        <f>clinker!C25*'Clinker Emission factor'!$C25/100</f>
        <v>1.9635834999999999</v>
      </c>
      <c r="D25" s="6">
        <f>clinker!D25*'Clinker Emission factor'!$C25/100</f>
        <v>2.0926227600000002</v>
      </c>
      <c r="E25" s="6">
        <f>clinker!E25*'Clinker Emission factor'!$C25/100</f>
        <v>2.0780270498702542</v>
      </c>
      <c r="F25" s="6">
        <f>clinker!F25*'Clinker Emission factor'!$C25/100</f>
        <v>2.3161167528553461</v>
      </c>
      <c r="G25" s="6">
        <f>clinker!G25*'Clinker Emission factor'!$C25/100</f>
        <v>2.751922</v>
      </c>
      <c r="H25" s="6">
        <f>clinker!H25*'Clinker Emission factor'!$C25/100</f>
        <v>2.4762169100984379</v>
      </c>
      <c r="I25" s="6">
        <f>clinker!I25*'Clinker Emission factor'!$C25/100</f>
        <v>3.1440279379961731</v>
      </c>
      <c r="J25" s="6">
        <f>clinker!J25*'Clinker Emission factor'!$D25/100</f>
        <v>3.4704236471775634</v>
      </c>
      <c r="K25" s="6">
        <f>clinker!K25*'Clinker Emission factor'!$D25/100</f>
        <v>5.33039504924451</v>
      </c>
      <c r="L25" s="6">
        <f>clinker!L25*'Clinker Emission factor'!$D25/100</f>
        <v>5.04426123</v>
      </c>
      <c r="M25" s="6">
        <f>clinker!M25*'Clinker Emission factor'!$D25/100</f>
        <v>6.0792062156920998</v>
      </c>
      <c r="N25" s="6">
        <f>clinker!N25*'Clinker Emission factor'!$D25/100</f>
        <v>4.4934961653269996</v>
      </c>
      <c r="O25" s="6">
        <f>clinker!O25*'Clinker Emission factor'!$D25/100</f>
        <v>7.1320500000000004</v>
      </c>
      <c r="P25" s="6">
        <f>clinker!P25*'Clinker Emission factor'!$D25/100</f>
        <v>8.0935559999999995</v>
      </c>
      <c r="Q25" s="6">
        <f>clinker!Q25*'Clinker Emission factor'!$D25/100</f>
        <v>8.606007</v>
      </c>
      <c r="R25" s="6">
        <f>clinker!R25*'Clinker Emission factor'!$D25/100</f>
        <v>8.433939689999999</v>
      </c>
      <c r="S25" s="6">
        <f>clinker!S25*'Clinker Emission factor'!$D25/100</f>
        <v>10.985787179999999</v>
      </c>
      <c r="T25" s="6">
        <f>clinker!T25*'Clinker Emission factor'!$D25/100</f>
        <v>15.30395289</v>
      </c>
      <c r="U25" s="6">
        <f>clinker!U25*'Clinker Emission factor'!$D25/100</f>
        <v>20.214712710000001</v>
      </c>
      <c r="V25" s="6">
        <f>clinker!V25*'Clinker Emission factor'!$D25/100</f>
        <v>22.997057489999996</v>
      </c>
      <c r="W25" s="6">
        <f>clinker!W25*'Clinker Emission factor'!$D25/100</f>
        <v>29.323185839999997</v>
      </c>
      <c r="X25" s="6">
        <f>clinker!X25*'Clinker Emission factor'!$D25/100</f>
        <v>33.523276499999994</v>
      </c>
      <c r="Y25" s="6">
        <f>clinker!Y25*'Clinker Emission factor'!$D25/100</f>
        <v>31.847569613820902</v>
      </c>
      <c r="Z25" s="6">
        <f>clinker!Z25*'Clinker Emission factor'!$D25/100</f>
        <v>36.160737813971096</v>
      </c>
      <c r="AA25" s="6">
        <f>clinker!AA25*'Clinker Emission factor'!$D25/100</f>
        <v>39.404210173496097</v>
      </c>
      <c r="AB25" s="6">
        <f>clinker!AB25*'Clinker Emission factor'!$D25/100</f>
        <v>42.051623399999997</v>
      </c>
      <c r="AC25" s="6">
        <f>clinker!AC25*'Clinker Emission factor'!$D25/100</f>
        <v>44.777653661124013</v>
      </c>
      <c r="AD25" s="6">
        <f>clinker!AD25*'Clinker Emission factor'!$D25/100</f>
        <v>47.087070472799994</v>
      </c>
    </row>
    <row r="26" spans="1:30">
      <c r="A26" s="2" t="s">
        <v>83</v>
      </c>
      <c r="B26" s="2" t="s">
        <v>51</v>
      </c>
      <c r="C26" s="6">
        <f>clinker!C26*'Clinker Emission factor'!$C26/100</f>
        <v>3.1153922800000005</v>
      </c>
      <c r="D26" s="6">
        <f>clinker!D26*'Clinker Emission factor'!$C26/100</f>
        <v>3.6738574600000002</v>
      </c>
      <c r="E26" s="6">
        <f>clinker!E26*'Clinker Emission factor'!$C26/100</f>
        <v>4.2571076737141595</v>
      </c>
      <c r="F26" s="6">
        <f>clinker!F26*'Clinker Emission factor'!$C26/100</f>
        <v>4.920485922048039</v>
      </c>
      <c r="G26" s="6">
        <f>clinker!G26*'Clinker Emission factor'!$C26/100</f>
        <v>5.7582980000000008</v>
      </c>
      <c r="H26" s="6">
        <f>clinker!H26*'Clinker Emission factor'!$C26/100</f>
        <v>6.9397739004519643</v>
      </c>
      <c r="I26" s="6">
        <f>clinker!I26*'Clinker Emission factor'!$C26/100</f>
        <v>7.2252171047158686</v>
      </c>
      <c r="J26" s="6">
        <f>clinker!J26*'Clinker Emission factor'!$D26/100</f>
        <v>6.8327885752607225</v>
      </c>
      <c r="K26" s="6">
        <f>clinker!K26*'Clinker Emission factor'!$D26/100</f>
        <v>7.4151572681799349</v>
      </c>
      <c r="L26" s="6">
        <f>clinker!L26*'Clinker Emission factor'!$D26/100</f>
        <v>7.9991795399999992</v>
      </c>
      <c r="M26" s="6">
        <f>clinker!M26*'Clinker Emission factor'!$D26/100</f>
        <v>9.1569665221688687</v>
      </c>
      <c r="N26" s="6">
        <f>clinker!N26*'Clinker Emission factor'!$D26/100</f>
        <v>9.7552169967999998</v>
      </c>
      <c r="O26" s="6">
        <f>clinker!O26*'Clinker Emission factor'!$D26/100</f>
        <v>11.988965999999998</v>
      </c>
      <c r="P26" s="6">
        <f>clinker!P26*'Clinker Emission factor'!$D26/100</f>
        <v>13.483568999999999</v>
      </c>
      <c r="Q26" s="6">
        <f>clinker!Q26*'Clinker Emission factor'!$D26/100</f>
        <v>14.785319999999999</v>
      </c>
      <c r="R26" s="6">
        <f>clinker!R26*'Clinker Emission factor'!$D26/100</f>
        <v>15.93991421</v>
      </c>
      <c r="S26" s="6">
        <f>clinker!S26*'Clinker Emission factor'!$D26/100</f>
        <v>19.889523169999997</v>
      </c>
      <c r="T26" s="6">
        <f>clinker!T26*'Clinker Emission factor'!$D26/100</f>
        <v>21.373626449999996</v>
      </c>
      <c r="U26" s="6">
        <f>clinker!U26*'Clinker Emission factor'!$D26/100</f>
        <v>24.314887299999995</v>
      </c>
      <c r="V26" s="6">
        <f>clinker!V26*'Clinker Emission factor'!$D26/100</f>
        <v>28.989298359999992</v>
      </c>
      <c r="W26" s="6">
        <f>clinker!W26*'Clinker Emission factor'!$D26/100</f>
        <v>33.652191869999996</v>
      </c>
      <c r="X26" s="6">
        <f>clinker!X26*'Clinker Emission factor'!$D26/100</f>
        <v>34.684432200000003</v>
      </c>
      <c r="Y26" s="6">
        <f>clinker!Y26*'Clinker Emission factor'!$D26/100</f>
        <v>33.537232620840292</v>
      </c>
      <c r="Z26" s="6">
        <f>clinker!Z26*'Clinker Emission factor'!$D26/100</f>
        <v>40.2851401166632</v>
      </c>
      <c r="AA26" s="6">
        <f>clinker!AA26*'Clinker Emission factor'!$D26/100</f>
        <v>42.235285080160693</v>
      </c>
      <c r="AB26" s="6">
        <f>clinker!AB26*'Clinker Emission factor'!$D26/100</f>
        <v>45.521911049999993</v>
      </c>
      <c r="AC26" s="6">
        <f>clinker!AC26*'Clinker Emission factor'!$D26/100</f>
        <v>49.084135481600995</v>
      </c>
      <c r="AD26" s="6">
        <f>clinker!AD26*'Clinker Emission factor'!$D26/100</f>
        <v>49.895460133199997</v>
      </c>
    </row>
    <row r="27" spans="1:30">
      <c r="A27" s="2" t="s">
        <v>84</v>
      </c>
      <c r="B27" s="2" t="s">
        <v>52</v>
      </c>
      <c r="C27" s="6">
        <f>clinker!C27*'Clinker Emission factor'!$C27/100</f>
        <v>5.3641382252559738E-2</v>
      </c>
      <c r="D27" s="6">
        <f>clinker!D27*'Clinker Emission factor'!$C27/100</f>
        <v>6.1550310269934849E-2</v>
      </c>
      <c r="E27" s="6">
        <f>clinker!E27*'Clinker Emission factor'!$C27/100</f>
        <v>9.015358361774746E-2</v>
      </c>
      <c r="F27" s="6">
        <f>clinker!F27*'Clinker Emission factor'!$C27/100</f>
        <v>9.4702241700279244E-2</v>
      </c>
      <c r="G27" s="6">
        <f>clinker!G27*'Clinker Emission factor'!$C27/100</f>
        <v>0.132075</v>
      </c>
      <c r="H27" s="6">
        <f>clinker!H27*'Clinker Emission factor'!$C27/100</f>
        <v>0.12087384922026034</v>
      </c>
      <c r="I27" s="6">
        <f>clinker!I27*'Clinker Emission factor'!$C27/100</f>
        <v>0.12753824523132334</v>
      </c>
      <c r="J27" s="6">
        <f>clinker!J27*'Clinker Emission factor'!$D27/100</f>
        <v>0.16112157414981731</v>
      </c>
      <c r="K27" s="6">
        <f>clinker!K27*'Clinker Emission factor'!$D27/100</f>
        <v>0.16200362656304626</v>
      </c>
      <c r="L27" s="6">
        <f>clinker!L27*'Clinker Emission factor'!$D27/100</f>
        <v>0.14390892</v>
      </c>
      <c r="M27" s="6">
        <f>clinker!M27*'Clinker Emission factor'!$D27/100</f>
        <v>0.38642894283220458</v>
      </c>
      <c r="N27" s="6">
        <f>clinker!N27*'Clinker Emission factor'!$D27/100</f>
        <v>0.31307828848466174</v>
      </c>
      <c r="O27" s="6">
        <f>clinker!O27*'Clinker Emission factor'!$D27/100</f>
        <v>0.48075299999999999</v>
      </c>
      <c r="P27" s="6">
        <f>clinker!P27*'Clinker Emission factor'!$D27/100</f>
        <v>0.61811099999999997</v>
      </c>
      <c r="Q27" s="6">
        <f>clinker!Q27*'Clinker Emission factor'!$D27/100</f>
        <v>0.64980900000000008</v>
      </c>
      <c r="R27" s="6">
        <f>clinker!R27*'Clinker Emission factor'!$D27/100</f>
        <v>0.67807304999999995</v>
      </c>
      <c r="S27" s="6">
        <f>clinker!S27*'Clinker Emission factor'!$D27/100</f>
        <v>0.84110642999999996</v>
      </c>
      <c r="T27" s="6">
        <f>clinker!T27*'Clinker Emission factor'!$D27/100</f>
        <v>1.0933696799999999</v>
      </c>
      <c r="U27" s="6">
        <f>clinker!U27*'Clinker Emission factor'!$D27/100</f>
        <v>1.0893545999999998</v>
      </c>
      <c r="V27" s="6">
        <f>clinker!V27*'Clinker Emission factor'!$D27/100</f>
        <v>1.1173545</v>
      </c>
      <c r="W27" s="6">
        <f>clinker!W27*'Clinker Emission factor'!$D27/100</f>
        <v>1.19279574</v>
      </c>
      <c r="X27" s="6">
        <f>clinker!X27*'Clinker Emission factor'!$D27/100</f>
        <v>1.3920705</v>
      </c>
      <c r="Y27" s="6">
        <f>clinker!Y27*'Clinker Emission factor'!$D27/100</f>
        <v>1.9045003938867</v>
      </c>
      <c r="Z27" s="6">
        <f>clinker!Z27*'Clinker Emission factor'!$D27/100</f>
        <v>2.5468373268368998</v>
      </c>
      <c r="AA27" s="6">
        <f>clinker!AA27*'Clinker Emission factor'!$D27/100</f>
        <v>2.6823948371162998</v>
      </c>
      <c r="AB27" s="6">
        <f>clinker!AB27*'Clinker Emission factor'!$D27/100</f>
        <v>2.5667455499999998</v>
      </c>
      <c r="AC27" s="6">
        <f>clinker!AC27*'Clinker Emission factor'!$D27/100</f>
        <v>3.0983683192649996</v>
      </c>
      <c r="AD27" s="6">
        <f>clinker!AD27*'Clinker Emission factor'!$D27/100</f>
        <v>3.9595757454</v>
      </c>
    </row>
    <row r="28" spans="1:30">
      <c r="A28" s="2" t="s">
        <v>85</v>
      </c>
      <c r="B28" s="2" t="s">
        <v>53</v>
      </c>
      <c r="C28" s="6">
        <f>clinker!C28*'Clinker Emission factor'!$C28/100</f>
        <v>2.6258240000000002</v>
      </c>
      <c r="D28" s="6">
        <f>clinker!D28*'Clinker Emission factor'!$C28/100</f>
        <v>2.3162838199999998</v>
      </c>
      <c r="E28" s="6">
        <f>clinker!E28*'Clinker Emission factor'!$C28/100</f>
        <v>2.4406531020898954</v>
      </c>
      <c r="F28" s="6">
        <f>clinker!F28*'Clinker Emission factor'!$C28/100</f>
        <v>2.6252140571616138</v>
      </c>
      <c r="G28" s="6">
        <f>clinker!G28*'Clinker Emission factor'!$C28/100</f>
        <v>3.7481520000000002</v>
      </c>
      <c r="H28" s="6">
        <f>clinker!H28*'Clinker Emission factor'!$C28/100</f>
        <v>2.9862364158672352</v>
      </c>
      <c r="I28" s="6">
        <f>clinker!I28*'Clinker Emission factor'!$C28/100</f>
        <v>3.4416461603126458</v>
      </c>
      <c r="J28" s="6">
        <f>clinker!J28*'Clinker Emission factor'!$D28/100</f>
        <v>3.5040231782129196</v>
      </c>
      <c r="K28" s="6">
        <f>clinker!K28*'Clinker Emission factor'!$D28/100</f>
        <v>5.2870221973902911</v>
      </c>
      <c r="L28" s="6">
        <f>clinker!L28*'Clinker Emission factor'!$D28/100</f>
        <v>5.0579329099999999</v>
      </c>
      <c r="M28" s="6">
        <f>clinker!M28*'Clinker Emission factor'!$D28/100</f>
        <v>7.4171841594133134</v>
      </c>
      <c r="N28" s="6">
        <f>clinker!N28*'Clinker Emission factor'!$D28/100</f>
        <v>8.7022526599999992</v>
      </c>
      <c r="O28" s="6">
        <f>clinker!O28*'Clinker Emission factor'!$D28/100</f>
        <v>9.346069</v>
      </c>
      <c r="P28" s="6">
        <f>clinker!P28*'Clinker Emission factor'!$D28/100</f>
        <v>10.920825000000001</v>
      </c>
      <c r="Q28" s="6">
        <f>clinker!Q28*'Clinker Emission factor'!$D28/100</f>
        <v>12.592655000000001</v>
      </c>
      <c r="R28" s="6">
        <f>clinker!R28*'Clinker Emission factor'!$D28/100</f>
        <v>14.940227900000002</v>
      </c>
      <c r="S28" s="6">
        <f>clinker!S28*'Clinker Emission factor'!$D28/100</f>
        <v>17.264610900000001</v>
      </c>
      <c r="T28" s="6">
        <f>clinker!T28*'Clinker Emission factor'!$D28/100</f>
        <v>19.88889863</v>
      </c>
      <c r="U28" s="6">
        <f>clinker!U28*'Clinker Emission factor'!$D28/100</f>
        <v>23.589790949999998</v>
      </c>
      <c r="V28" s="6">
        <f>clinker!V28*'Clinker Emission factor'!$D28/100</f>
        <v>22.688836370000001</v>
      </c>
      <c r="W28" s="6">
        <f>clinker!W28*'Clinker Emission factor'!$D28/100</f>
        <v>27.668732569999996</v>
      </c>
      <c r="X28" s="6">
        <f>clinker!X28*'Clinker Emission factor'!$D28/100</f>
        <v>29.191769699999998</v>
      </c>
      <c r="Y28" s="6">
        <f>clinker!Y28*'Clinker Emission factor'!$D28/100</f>
        <v>26.4312119404578</v>
      </c>
      <c r="Z28" s="6">
        <f>clinker!Z28*'Clinker Emission factor'!$D28/100</f>
        <v>23.235443958884101</v>
      </c>
      <c r="AA28" s="6">
        <f>clinker!AA28*'Clinker Emission factor'!$D28/100</f>
        <v>21.878174357835601</v>
      </c>
      <c r="AB28" s="6">
        <f>clinker!AB28*'Clinker Emission factor'!$D28/100</f>
        <v>20.75372011</v>
      </c>
      <c r="AC28" s="6">
        <f>clinker!AC28*'Clinker Emission factor'!$D28/100</f>
        <v>22.754989011269998</v>
      </c>
      <c r="AD28" s="6">
        <f>clinker!AD28*'Clinker Emission factor'!$D28/100</f>
        <v>25.224984683100001</v>
      </c>
    </row>
    <row r="29" spans="1:30">
      <c r="A29" s="2" t="s">
        <v>86</v>
      </c>
      <c r="B29" s="2" t="s">
        <v>54</v>
      </c>
      <c r="C29" s="6">
        <f>clinker!C29*'Clinker Emission factor'!$C29/100</f>
        <v>2.3389841000000002</v>
      </c>
      <c r="D29" s="6">
        <f>clinker!D29*'Clinker Emission factor'!$C29/100</f>
        <v>2.4496014000000002</v>
      </c>
      <c r="E29" s="6">
        <f>clinker!E29*'Clinker Emission factor'!$C29/100</f>
        <v>2.6730897105413662</v>
      </c>
      <c r="F29" s="6">
        <f>clinker!F29*'Clinker Emission factor'!$C29/100</f>
        <v>2.8048208359433033</v>
      </c>
      <c r="G29" s="6">
        <f>clinker!G29*'Clinker Emission factor'!$C29/100</f>
        <v>2.8774200000000003</v>
      </c>
      <c r="H29" s="6">
        <f>clinker!H29*'Clinker Emission factor'!$C29/100</f>
        <v>3.0642750626520341</v>
      </c>
      <c r="I29" s="6">
        <f>clinker!I29*'Clinker Emission factor'!$C29/100</f>
        <v>3.4292156308278789</v>
      </c>
      <c r="J29" s="6">
        <f>clinker!J29*'Clinker Emission factor'!$D29/100</f>
        <v>3.619882926851492</v>
      </c>
      <c r="K29" s="6">
        <f>clinker!K29*'Clinker Emission factor'!$D29/100</f>
        <v>4.4611867473768241</v>
      </c>
      <c r="L29" s="6">
        <f>clinker!L29*'Clinker Emission factor'!$D29/100</f>
        <v>5.508332310000001</v>
      </c>
      <c r="M29" s="6">
        <f>clinker!M29*'Clinker Emission factor'!$D29/100</f>
        <v>5.6160728851546819</v>
      </c>
      <c r="N29" s="6">
        <f>clinker!N29*'Clinker Emission factor'!$D29/100</f>
        <v>6.075502830384</v>
      </c>
      <c r="O29" s="6">
        <f>clinker!O29*'Clinker Emission factor'!$D29/100</f>
        <v>6.2395710000000006</v>
      </c>
      <c r="P29" s="6">
        <f>clinker!P29*'Clinker Emission factor'!$D29/100</f>
        <v>6.2992020000000002</v>
      </c>
      <c r="Q29" s="6">
        <f>clinker!Q29*'Clinker Emission factor'!$D29/100</f>
        <v>6.4076219999999999</v>
      </c>
      <c r="R29" s="6">
        <f>clinker!R29*'Clinker Emission factor'!$D29/100</f>
        <v>6.9613771500000006</v>
      </c>
      <c r="S29" s="6">
        <f>clinker!S29*'Clinker Emission factor'!$D29/100</f>
        <v>7.457452860000001</v>
      </c>
      <c r="T29" s="6">
        <f>clinker!T29*'Clinker Emission factor'!$D29/100</f>
        <v>9.7479337800000003</v>
      </c>
      <c r="U29" s="6">
        <f>clinker!U29*'Clinker Emission factor'!$D29/100</f>
        <v>12.11344134</v>
      </c>
      <c r="V29" s="6">
        <f>clinker!V29*'Clinker Emission factor'!$D29/100</f>
        <v>13.489291140000002</v>
      </c>
      <c r="W29" s="6">
        <f>clinker!W29*'Clinker Emission factor'!$D29/100</f>
        <v>16.046268420000001</v>
      </c>
      <c r="X29" s="6">
        <f>clinker!X29*'Clinker Emission factor'!$D29/100</f>
        <v>16.7384217</v>
      </c>
      <c r="Y29" s="6">
        <f>clinker!Y29*'Clinker Emission factor'!$D29/100</f>
        <v>18.2878901358816</v>
      </c>
      <c r="Z29" s="6">
        <f>clinker!Z29*'Clinker Emission factor'!$D29/100</f>
        <v>16.688865804682504</v>
      </c>
      <c r="AA29" s="6">
        <f>clinker!AA29*'Clinker Emission factor'!$D29/100</f>
        <v>16.086584456631002</v>
      </c>
      <c r="AB29" s="6">
        <f>clinker!AB29*'Clinker Emission factor'!$D29/100</f>
        <v>14.80897938</v>
      </c>
      <c r="AC29" s="6">
        <f>clinker!AC29*'Clinker Emission factor'!$D29/100</f>
        <v>19.130281321047004</v>
      </c>
      <c r="AD29" s="6">
        <f>clinker!AD29*'Clinker Emission factor'!$D29/100</f>
        <v>19.600778004599999</v>
      </c>
    </row>
    <row r="30" spans="1:30">
      <c r="A30" s="2" t="s">
        <v>87</v>
      </c>
      <c r="B30" s="2" t="s">
        <v>55</v>
      </c>
      <c r="C30" s="6">
        <f>clinker!C30*'Clinker Emission factor'!$C30/100</f>
        <v>0.36217300393650798</v>
      </c>
      <c r="D30" s="6">
        <f>clinker!D30*'Clinker Emission factor'!$C30/100</f>
        <v>0.29448760000000002</v>
      </c>
      <c r="E30" s="6">
        <f>clinker!E30*'Clinker Emission factor'!$C30/100</f>
        <v>0.30010689587301587</v>
      </c>
      <c r="F30" s="6">
        <f>clinker!F30*'Clinker Emission factor'!$C30/100</f>
        <v>0.35796449492063487</v>
      </c>
      <c r="G30" s="6">
        <f>clinker!G30*'Clinker Emission factor'!$C30/100</f>
        <v>0.37417</v>
      </c>
      <c r="H30" s="6">
        <f>clinker!H30*'Clinker Emission factor'!$C30/100</f>
        <v>0.43213999999999997</v>
      </c>
      <c r="I30" s="6">
        <f>clinker!I30*'Clinker Emission factor'!$C30/100</f>
        <v>0.52582575226285666</v>
      </c>
      <c r="J30" s="6">
        <f>clinker!J30*'Clinker Emission factor'!$D30/100</f>
        <v>0.57017684239175015</v>
      </c>
      <c r="K30" s="6">
        <f>clinker!K30*'Clinker Emission factor'!$D30/100</f>
        <v>0.81177954288625787</v>
      </c>
      <c r="L30" s="6">
        <f>clinker!L30*'Clinker Emission factor'!$D30/100</f>
        <v>1.27873423</v>
      </c>
      <c r="M30" s="6">
        <f>clinker!M30*'Clinker Emission factor'!$D30/100</f>
        <v>1.2787532735828899</v>
      </c>
      <c r="N30" s="6">
        <f>clinker!N30*'Clinker Emission factor'!$D30/100</f>
        <v>1.420249197698886</v>
      </c>
      <c r="O30" s="6">
        <f>clinker!O30*'Clinker Emission factor'!$D30/100</f>
        <v>1.2889269999999999</v>
      </c>
      <c r="P30" s="6">
        <f>clinker!P30*'Clinker Emission factor'!$D30/100</f>
        <v>1.4992539999999999</v>
      </c>
      <c r="Q30" s="6">
        <f>clinker!Q30*'Clinker Emission factor'!$D30/100</f>
        <v>1.8767640000000001</v>
      </c>
      <c r="R30" s="6">
        <f>clinker!R30*'Clinker Emission factor'!$D30/100</f>
        <v>1.9491380600000001</v>
      </c>
      <c r="S30" s="6">
        <f>clinker!S30*'Clinker Emission factor'!$D30/100</f>
        <v>2.1467375799999999</v>
      </c>
      <c r="T30" s="6">
        <f>clinker!T30*'Clinker Emission factor'!$D30/100</f>
        <v>2.8173032</v>
      </c>
      <c r="U30" s="6">
        <f>clinker!U30*'Clinker Emission factor'!$D30/100</f>
        <v>4.0889726</v>
      </c>
      <c r="V30" s="6">
        <f>clinker!V30*'Clinker Emission factor'!$D30/100</f>
        <v>4.84625766</v>
      </c>
      <c r="W30" s="6">
        <f>clinker!W30*'Clinker Emission factor'!$D30/100</f>
        <v>7.0120864600000008</v>
      </c>
      <c r="X30" s="6">
        <f>clinker!X30*'Clinker Emission factor'!$D30/100</f>
        <v>6.8383240000000001</v>
      </c>
      <c r="Y30" s="6">
        <f>clinker!Y30*'Clinker Emission factor'!$D30/100</f>
        <v>6.306702433675401</v>
      </c>
      <c r="Z30" s="6">
        <f>clinker!Z30*'Clinker Emission factor'!$D30/100</f>
        <v>7.1413700316968001</v>
      </c>
      <c r="AA30" s="6">
        <f>clinker!AA30*'Clinker Emission factor'!$D30/100</f>
        <v>5.7381275589239999</v>
      </c>
      <c r="AB30" s="6">
        <f>clinker!AB30*'Clinker Emission factor'!$D30/100</f>
        <v>5.0070229899999994</v>
      </c>
      <c r="AC30" s="6">
        <f>clinker!AC30*'Clinker Emission factor'!$D30/100</f>
        <v>5.096786735355999</v>
      </c>
      <c r="AD30" s="6">
        <f>clinker!AD30*'Clinker Emission factor'!$D30/100</f>
        <v>5.7515207077000001</v>
      </c>
    </row>
    <row r="31" spans="1:30">
      <c r="A31" s="2" t="s">
        <v>88</v>
      </c>
      <c r="B31" s="2" t="s">
        <v>56</v>
      </c>
      <c r="C31" s="6">
        <f>clinker!C31*'Clinker Emission factor'!$C31/100</f>
        <v>0.49600154999999996</v>
      </c>
      <c r="D31" s="6">
        <f>clinker!D31*'Clinker Emission factor'!$C31/100</f>
        <v>0.60403034999999994</v>
      </c>
      <c r="E31" s="6">
        <f>clinker!E31*'Clinker Emission factor'!$C31/100</f>
        <v>0.62016366085042773</v>
      </c>
      <c r="F31" s="6">
        <f>clinker!F31*'Clinker Emission factor'!$C31/100</f>
        <v>0.73015628787300368</v>
      </c>
      <c r="G31" s="6">
        <f>clinker!G31*'Clinker Emission factor'!$C31/100</f>
        <v>0.82351499999999989</v>
      </c>
      <c r="H31" s="6">
        <f>clinker!H31*'Clinker Emission factor'!$C31/100</f>
        <v>1.0189255885385557</v>
      </c>
      <c r="I31" s="6">
        <f>clinker!I31*'Clinker Emission factor'!$C31/100</f>
        <v>1.117003025089865</v>
      </c>
      <c r="J31" s="6">
        <f>clinker!J31*'Clinker Emission factor'!$D31/100</f>
        <v>1.3695403522066822</v>
      </c>
      <c r="K31" s="6">
        <f>clinker!K31*'Clinker Emission factor'!$D31/100</f>
        <v>1.5573909539509281</v>
      </c>
      <c r="L31" s="6">
        <f>clinker!L31*'Clinker Emission factor'!$D31/100</f>
        <v>1.8129783599999998</v>
      </c>
      <c r="M31" s="6">
        <f>clinker!M31*'Clinker Emission factor'!$D31/100</f>
        <v>2.4230686693103083</v>
      </c>
      <c r="N31" s="6">
        <f>clinker!N31*'Clinker Emission factor'!$D31/100</f>
        <v>2.8452778297086199</v>
      </c>
      <c r="O31" s="6">
        <f>clinker!O31*'Clinker Emission factor'!$D31/100</f>
        <v>2.8168919999999997</v>
      </c>
      <c r="P31" s="6">
        <f>clinker!P31*'Clinker Emission factor'!$D31/100</f>
        <v>3.0891359999999999</v>
      </c>
      <c r="Q31" s="6">
        <f>clinker!Q31*'Clinker Emission factor'!$D31/100</f>
        <v>3.8114159999999999</v>
      </c>
      <c r="R31" s="6">
        <f>clinker!R31*'Clinker Emission factor'!$D31/100</f>
        <v>3.7936923599999997</v>
      </c>
      <c r="S31" s="6">
        <f>clinker!S31*'Clinker Emission factor'!$D31/100</f>
        <v>4.7351009999999993</v>
      </c>
      <c r="T31" s="6">
        <f>clinker!T31*'Clinker Emission factor'!$D31/100</f>
        <v>5.9300854799999989</v>
      </c>
      <c r="U31" s="6">
        <f>clinker!U31*'Clinker Emission factor'!$D31/100</f>
        <v>6.4871855999999992</v>
      </c>
      <c r="V31" s="6">
        <f>clinker!V31*'Clinker Emission factor'!$D31/100</f>
        <v>6.5438567999999995</v>
      </c>
      <c r="W31" s="6">
        <f>clinker!W31*'Clinker Emission factor'!$D31/100</f>
        <v>7.2354676799999993</v>
      </c>
      <c r="X31" s="6">
        <f>clinker!X31*'Clinker Emission factor'!$D31/100</f>
        <v>6.2021628</v>
      </c>
      <c r="Y31" s="6">
        <f>clinker!Y31*'Clinker Emission factor'!$D31/100</f>
        <v>6.4634139611987997</v>
      </c>
      <c r="Z31" s="6">
        <f>clinker!Z31*'Clinker Emission factor'!$D31/100</f>
        <v>7.4706226308911994</v>
      </c>
      <c r="AA31" s="6">
        <f>clinker!AA31*'Clinker Emission factor'!$D31/100</f>
        <v>8.8053832415315991</v>
      </c>
      <c r="AB31" s="6">
        <f>clinker!AB31*'Clinker Emission factor'!$D31/100</f>
        <v>8.0456436</v>
      </c>
      <c r="AC31" s="6">
        <f>clinker!AC31*'Clinker Emission factor'!$D31/100</f>
        <v>9.4403718082200001</v>
      </c>
      <c r="AD31" s="6">
        <f>clinker!AD31*'Clinker Emission factor'!$D31/100</f>
        <v>10.131795478800001</v>
      </c>
    </row>
    <row r="32" spans="1:30">
      <c r="A32" s="2" t="s">
        <v>89</v>
      </c>
      <c r="B32" s="2" t="s">
        <v>91</v>
      </c>
      <c r="C32" s="6">
        <f>clinker!C32*'Clinker Emission factor'!$C32/100</f>
        <v>1.61575128</v>
      </c>
      <c r="D32" s="6">
        <f>clinker!D32*'Clinker Emission factor'!$C32/100</f>
        <v>1.8114429900000002</v>
      </c>
      <c r="E32" s="6">
        <f>clinker!E32*'Clinker Emission factor'!$C32/100</f>
        <v>1.923841487</v>
      </c>
      <c r="F32" s="6">
        <f>clinker!F32*'Clinker Emission factor'!$C32/100</f>
        <v>2.19560763</v>
      </c>
      <c r="G32" s="6">
        <f>clinker!G32*'Clinker Emission factor'!$C32/100</f>
        <v>2.5370349999999999</v>
      </c>
      <c r="H32" s="6">
        <f>clinker!H32*'Clinker Emission factor'!$C32/100</f>
        <v>2.9272139809129123</v>
      </c>
      <c r="I32" s="6">
        <f>clinker!I32*'Clinker Emission factor'!$C32/100</f>
        <v>3.2792647195029416</v>
      </c>
      <c r="J32" s="6">
        <f>clinker!J32*'Clinker Emission factor'!$D32/100</f>
        <v>3.6856579229654978</v>
      </c>
      <c r="K32" s="6">
        <f>clinker!K32*'Clinker Emission factor'!$D32/100</f>
        <v>4.041842739286964</v>
      </c>
      <c r="L32" s="6">
        <f>clinker!L32*'Clinker Emission factor'!$D32/100</f>
        <v>4.0898216100000004</v>
      </c>
      <c r="M32" s="6">
        <f>clinker!M32*'Clinker Emission factor'!$D32/100</f>
        <v>4.4186759511073213</v>
      </c>
      <c r="N32" s="6">
        <f>clinker!N32*'Clinker Emission factor'!$D32/100</f>
        <v>4.4052686267730001</v>
      </c>
      <c r="O32" s="6">
        <f>clinker!O32*'Clinker Emission factor'!$D32/100</f>
        <v>4.9494690000000006</v>
      </c>
      <c r="P32" s="6">
        <f>clinker!P32*'Clinker Emission factor'!$D32/100</f>
        <v>5.0548890000000002</v>
      </c>
      <c r="Q32" s="6">
        <f>clinker!Q32*'Clinker Emission factor'!$D32/100</f>
        <v>6.2039670000000005</v>
      </c>
      <c r="R32" s="6">
        <f>clinker!R32*'Clinker Emission factor'!$D32/100</f>
        <v>7.0002569700000006</v>
      </c>
      <c r="S32" s="6">
        <f>clinker!S32*'Clinker Emission factor'!$D32/100</f>
        <v>8.5779199800000008</v>
      </c>
      <c r="T32" s="6">
        <f>clinker!T32*'Clinker Emission factor'!$D32/100</f>
        <v>12.05029665</v>
      </c>
      <c r="U32" s="6">
        <f>clinker!U32*'Clinker Emission factor'!$D32/100</f>
        <v>12.67380324</v>
      </c>
      <c r="V32" s="6">
        <f>clinker!V32*'Clinker Emission factor'!$D32/100</f>
        <v>18.57953706</v>
      </c>
      <c r="W32" s="6">
        <f>clinker!W32*'Clinker Emission factor'!$D32/100</f>
        <v>19.6160265</v>
      </c>
      <c r="X32" s="6">
        <f>clinker!X32*'Clinker Emission factor'!$D32/100</f>
        <v>17.435940900000002</v>
      </c>
      <c r="Y32" s="6">
        <f>clinker!Y32*'Clinker Emission factor'!$D32/100</f>
        <v>15.071627856345899</v>
      </c>
      <c r="Z32" s="6">
        <f>clinker!Z32*'Clinker Emission factor'!$D32/100</f>
        <v>14.525149869260101</v>
      </c>
      <c r="AA32" s="6">
        <f>clinker!AA32*'Clinker Emission factor'!$D32/100</f>
        <v>16.5534148921029</v>
      </c>
      <c r="AB32" s="6">
        <f>clinker!AB32*'Clinker Emission factor'!$D32/100</f>
        <v>14.910446670000001</v>
      </c>
      <c r="AC32" s="6">
        <f>clinker!AC32*'Clinker Emission factor'!$D32/100</f>
        <v>16.276175842080001</v>
      </c>
      <c r="AD32" s="6">
        <f>clinker!AD32*'Clinker Emission factor'!$D32/100</f>
        <v>17.023583717699999</v>
      </c>
    </row>
    <row r="33" spans="1:30">
      <c r="B33" s="5" t="s">
        <v>93</v>
      </c>
      <c r="C33" s="19">
        <f>SUM(C2:C32)</f>
        <v>137.77162251618901</v>
      </c>
      <c r="D33" s="19">
        <f t="shared" ref="D33:AC33" si="0">SUM(D2:D32)</f>
        <v>157.73746233026992</v>
      </c>
      <c r="E33" s="19">
        <f t="shared" si="0"/>
        <v>176.65496288675254</v>
      </c>
      <c r="F33" s="19">
        <f t="shared" si="0"/>
        <v>182.97472028922718</v>
      </c>
      <c r="G33" s="19">
        <f t="shared" si="0"/>
        <v>192.57774161875471</v>
      </c>
      <c r="H33" s="19">
        <f t="shared" si="0"/>
        <v>193.55522027471764</v>
      </c>
      <c r="I33" s="19">
        <f t="shared" si="0"/>
        <v>208.8554805350777</v>
      </c>
      <c r="J33" s="19">
        <f t="shared" si="0"/>
        <v>224.5203204427672</v>
      </c>
      <c r="K33" s="19">
        <f t="shared" si="0"/>
        <v>254.31634104176405</v>
      </c>
      <c r="L33" s="19">
        <f t="shared" si="0"/>
        <v>282.80935992999997</v>
      </c>
      <c r="M33" s="19">
        <f t="shared" si="0"/>
        <v>324.1579713022748</v>
      </c>
      <c r="N33" s="19">
        <f t="shared" si="0"/>
        <v>353.8622815040253</v>
      </c>
      <c r="O33" s="19">
        <f t="shared" si="0"/>
        <v>411.61767500000008</v>
      </c>
      <c r="P33" s="19">
        <f t="shared" si="0"/>
        <v>470.49919399999999</v>
      </c>
      <c r="Q33" s="19">
        <f t="shared" si="0"/>
        <v>514.95194199999992</v>
      </c>
      <c r="R33" s="19">
        <f t="shared" si="0"/>
        <v>517.83998558999997</v>
      </c>
      <c r="S33" s="19">
        <f t="shared" si="0"/>
        <v>577.86902666999993</v>
      </c>
      <c r="T33" s="19">
        <f t="shared" si="0"/>
        <v>639.21641770999986</v>
      </c>
      <c r="U33" s="19">
        <f t="shared" si="0"/>
        <v>699.90574833999995</v>
      </c>
      <c r="V33" s="19">
        <f t="shared" si="0"/>
        <v>700.85345069999983</v>
      </c>
      <c r="W33" s="19">
        <f t="shared" si="0"/>
        <v>737.14167068999984</v>
      </c>
      <c r="X33" s="19">
        <f t="shared" si="0"/>
        <v>757.04370190999987</v>
      </c>
      <c r="Y33" s="19">
        <f t="shared" si="0"/>
        <v>717.61380894326101</v>
      </c>
      <c r="Z33" s="19">
        <f t="shared" si="0"/>
        <v>739.76081720747311</v>
      </c>
      <c r="AA33" s="19">
        <f t="shared" si="0"/>
        <v>752.34593023156049</v>
      </c>
      <c r="AB33" s="19">
        <f t="shared" si="0"/>
        <v>765.43789078999987</v>
      </c>
      <c r="AC33" s="19">
        <f t="shared" si="0"/>
        <v>818.22260981380089</v>
      </c>
      <c r="AD33" s="19">
        <f t="shared" ref="AD33" si="1">SUM(AD2:AD32)</f>
        <v>847.95683061910006</v>
      </c>
    </row>
    <row r="34" spans="1:30">
      <c r="B34" s="2" t="s">
        <v>169</v>
      </c>
      <c r="C34" s="6">
        <f>C2+C3+C4+C7+C10+C11+C12+C14+C16+C20+C22</f>
        <v>75.182291239999998</v>
      </c>
      <c r="D34" s="6">
        <f>D2+D3+D4+D7+D10+D11+D12+D14+D16+D20+D22</f>
        <v>85.571015000000017</v>
      </c>
      <c r="E34" s="6">
        <f t="shared" ref="E34:AC34" si="2">E2+E3+E4+E7+E10+E11+E12+E14+E16+E20+E22</f>
        <v>95.905721674699279</v>
      </c>
      <c r="F34" s="6">
        <f t="shared" si="2"/>
        <v>98.921506982079322</v>
      </c>
      <c r="G34" s="6">
        <f t="shared" si="2"/>
        <v>101.02378861875469</v>
      </c>
      <c r="H34" s="6">
        <f t="shared" si="2"/>
        <v>98.894762445104007</v>
      </c>
      <c r="I34" s="6">
        <f t="shared" si="2"/>
        <v>109.441986049167</v>
      </c>
      <c r="J34" s="6">
        <f t="shared" si="2"/>
        <v>119.65102442825305</v>
      </c>
      <c r="K34" s="6">
        <f t="shared" si="2"/>
        <v>130.61142411339978</v>
      </c>
      <c r="L34" s="6">
        <f t="shared" si="2"/>
        <v>151.27996496</v>
      </c>
      <c r="M34" s="6">
        <f t="shared" si="2"/>
        <v>168.87692325969539</v>
      </c>
      <c r="N34" s="6">
        <f t="shared" si="2"/>
        <v>185.3211236529082</v>
      </c>
      <c r="O34" s="6">
        <f t="shared" si="2"/>
        <v>205.97386000000003</v>
      </c>
      <c r="P34" s="6">
        <f t="shared" si="2"/>
        <v>232.05929500000002</v>
      </c>
      <c r="Q34" s="6">
        <f t="shared" si="2"/>
        <v>232.76235399999999</v>
      </c>
      <c r="R34" s="6">
        <f t="shared" si="2"/>
        <v>219.56787985999998</v>
      </c>
      <c r="S34" s="6">
        <f t="shared" si="2"/>
        <v>226.58788439</v>
      </c>
      <c r="T34" s="6">
        <f t="shared" si="2"/>
        <v>234.03238824000002</v>
      </c>
      <c r="U34" s="6">
        <f t="shared" si="2"/>
        <v>243.91482204000002</v>
      </c>
      <c r="V34" s="6">
        <f t="shared" si="2"/>
        <v>232.25606107000004</v>
      </c>
      <c r="W34" s="6">
        <f t="shared" si="2"/>
        <v>233.30772176000002</v>
      </c>
      <c r="X34" s="6">
        <f t="shared" si="2"/>
        <v>237.33291714000001</v>
      </c>
      <c r="Y34" s="6">
        <f t="shared" si="2"/>
        <v>218.74463580714243</v>
      </c>
      <c r="Z34" s="6">
        <f t="shared" si="2"/>
        <v>227.57273511440897</v>
      </c>
      <c r="AA34" s="6">
        <f t="shared" si="2"/>
        <v>230.71412426071461</v>
      </c>
      <c r="AB34" s="6">
        <f t="shared" si="2"/>
        <v>243.90357334999999</v>
      </c>
      <c r="AC34" s="6">
        <f t="shared" si="2"/>
        <v>260.77671082975104</v>
      </c>
      <c r="AD34" s="6">
        <f t="shared" ref="AD34" si="3">AD2+AD3+AD4+AD7+AD10+AD11+AD12+AD14+AD16+AD20+AD22</f>
        <v>272.21232599630002</v>
      </c>
    </row>
    <row r="35" spans="1:30">
      <c r="B35" s="2" t="s">
        <v>135</v>
      </c>
      <c r="C35" s="6">
        <f>C5+C8+C9+C13+C15+C17+C18+C19</f>
        <v>35.739614510000003</v>
      </c>
      <c r="D35" s="6">
        <f>D5+D8+D9+D13+D15+D17+D18+D19</f>
        <v>39.64708976</v>
      </c>
      <c r="E35" s="6">
        <f t="shared" ref="E35:AC35" si="4">E5+E8+E9+E13+E15+E17+E18+E19</f>
        <v>45.596194996607366</v>
      </c>
      <c r="F35" s="6">
        <f t="shared" si="4"/>
        <v>46.056121746062793</v>
      </c>
      <c r="G35" s="6">
        <f t="shared" si="4"/>
        <v>49.752211000000003</v>
      </c>
      <c r="H35" s="6">
        <f t="shared" si="4"/>
        <v>51.553925615876516</v>
      </c>
      <c r="I35" s="6">
        <f t="shared" si="4"/>
        <v>53.006384038636405</v>
      </c>
      <c r="J35" s="6">
        <f t="shared" si="4"/>
        <v>54.997543156772402</v>
      </c>
      <c r="K35" s="6">
        <f t="shared" si="4"/>
        <v>65.524315536556088</v>
      </c>
      <c r="L35" s="6">
        <f t="shared" si="4"/>
        <v>67.406156229999993</v>
      </c>
      <c r="M35" s="6">
        <f t="shared" si="4"/>
        <v>79.164231662870463</v>
      </c>
      <c r="N35" s="6">
        <f t="shared" si="4"/>
        <v>90.040433621273863</v>
      </c>
      <c r="O35" s="6">
        <f t="shared" si="4"/>
        <v>113.736379</v>
      </c>
      <c r="P35" s="6">
        <f t="shared" si="4"/>
        <v>136.26125299999998</v>
      </c>
      <c r="Q35" s="6">
        <f t="shared" si="4"/>
        <v>163.37710299999998</v>
      </c>
      <c r="R35" s="6">
        <f t="shared" si="4"/>
        <v>166.59139393000001</v>
      </c>
      <c r="S35" s="6">
        <f t="shared" si="4"/>
        <v>192.70756453000001</v>
      </c>
      <c r="T35" s="6">
        <f t="shared" si="4"/>
        <v>206.7224827</v>
      </c>
      <c r="U35" s="6">
        <f t="shared" si="4"/>
        <v>228.79063912999999</v>
      </c>
      <c r="V35" s="6">
        <f t="shared" si="4"/>
        <v>231.30013218999997</v>
      </c>
      <c r="W35" s="6">
        <f t="shared" si="4"/>
        <v>238.44151326000005</v>
      </c>
      <c r="X35" s="6">
        <f t="shared" si="4"/>
        <v>245.83122638</v>
      </c>
      <c r="Y35" s="6">
        <f t="shared" si="4"/>
        <v>237.34211630570431</v>
      </c>
      <c r="Z35" s="6">
        <f t="shared" si="4"/>
        <v>239.45479375384534</v>
      </c>
      <c r="AA35" s="6">
        <f t="shared" si="4"/>
        <v>243.34955111261718</v>
      </c>
      <c r="AB35" s="6">
        <f t="shared" si="4"/>
        <v>236.82070616000001</v>
      </c>
      <c r="AC35" s="6">
        <f t="shared" si="4"/>
        <v>246.95668662892098</v>
      </c>
      <c r="AD35" s="6">
        <f t="shared" ref="AD35" si="5">AD5+AD8+AD9+AD13+AD15+AD17+AD18+AD19</f>
        <v>253.37301778759999</v>
      </c>
    </row>
    <row r="36" spans="1:30">
      <c r="B36" s="2" t="s">
        <v>170</v>
      </c>
      <c r="C36" s="6">
        <f>C21+C6+C23+C24+C25+C26+C27+C28+C29+C30+C31+C32</f>
        <v>26.849716766189072</v>
      </c>
      <c r="D36" s="6">
        <f>D21+D6+D23+D24+D25+D26+D27+D28+D29+D30+D31+D32</f>
        <v>32.519357570269939</v>
      </c>
      <c r="E36" s="6">
        <f t="shared" ref="E36:AC36" si="6">E21+E6+E23+E24+E25+E26+E27+E28+E29+E30+E31+E32</f>
        <v>35.153046215445855</v>
      </c>
      <c r="F36" s="6">
        <f t="shared" si="6"/>
        <v>37.997091561085043</v>
      </c>
      <c r="G36" s="6">
        <f t="shared" si="6"/>
        <v>41.801742000000004</v>
      </c>
      <c r="H36" s="6">
        <f t="shared" si="6"/>
        <v>43.106532213737111</v>
      </c>
      <c r="I36" s="6">
        <f t="shared" si="6"/>
        <v>46.40711044727432</v>
      </c>
      <c r="J36" s="6">
        <f t="shared" si="6"/>
        <v>49.871752857741697</v>
      </c>
      <c r="K36" s="6">
        <f t="shared" si="6"/>
        <v>58.180601391808231</v>
      </c>
      <c r="L36" s="6">
        <f t="shared" si="6"/>
        <v>64.123238739999991</v>
      </c>
      <c r="M36" s="6">
        <f t="shared" si="6"/>
        <v>76.116816379709036</v>
      </c>
      <c r="N36" s="6">
        <f t="shared" si="6"/>
        <v>78.5007242298433</v>
      </c>
      <c r="O36" s="6">
        <f t="shared" si="6"/>
        <v>91.90743599999999</v>
      </c>
      <c r="P36" s="6">
        <f t="shared" si="6"/>
        <v>102.17864599999999</v>
      </c>
      <c r="Q36" s="6">
        <f t="shared" si="6"/>
        <v>118.81248500000001</v>
      </c>
      <c r="R36" s="6">
        <f t="shared" si="6"/>
        <v>131.68071179999998</v>
      </c>
      <c r="S36" s="6">
        <f t="shared" si="6"/>
        <v>158.57357774999997</v>
      </c>
      <c r="T36" s="6">
        <f t="shared" si="6"/>
        <v>198.46154677000001</v>
      </c>
      <c r="U36" s="6">
        <f t="shared" si="6"/>
        <v>227.20028717000008</v>
      </c>
      <c r="V36" s="6">
        <f t="shared" si="6"/>
        <v>237.29725743999995</v>
      </c>
      <c r="W36" s="6">
        <f t="shared" si="6"/>
        <v>265.39243567</v>
      </c>
      <c r="X36" s="6">
        <f t="shared" si="6"/>
        <v>273.87955839</v>
      </c>
      <c r="Y36" s="6">
        <f t="shared" si="6"/>
        <v>261.52705683041432</v>
      </c>
      <c r="Z36" s="6">
        <f t="shared" si="6"/>
        <v>272.73328833921886</v>
      </c>
      <c r="AA36" s="6">
        <f t="shared" si="6"/>
        <v>278.28225485822873</v>
      </c>
      <c r="AB36" s="6">
        <f t="shared" si="6"/>
        <v>284.71361128000001</v>
      </c>
      <c r="AC36" s="6">
        <f t="shared" si="6"/>
        <v>310.48921235512898</v>
      </c>
      <c r="AD36" s="6">
        <f t="shared" ref="AD36" si="7">AD21+AD6+AD23+AD24+AD25+AD26+AD27+AD28+AD29+AD30+AD31+AD32</f>
        <v>322.37148683519996</v>
      </c>
    </row>
    <row r="37" spans="1:30">
      <c r="A37" s="2" t="s">
        <v>159</v>
      </c>
      <c r="AD37" s="6"/>
    </row>
    <row r="38" spans="1:3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row>
    <row r="39" spans="1:30" ht="15">
      <c r="A39" s="2" t="s">
        <v>150</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spans="1:30">
      <c r="A40" s="1" t="s">
        <v>125</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spans="1:30">
      <c r="A41" s="1" t="s">
        <v>151</v>
      </c>
    </row>
    <row r="42" spans="1:30">
      <c r="A42" s="1" t="s">
        <v>167</v>
      </c>
    </row>
    <row r="43" spans="1:30">
      <c r="A43" s="1" t="s">
        <v>120</v>
      </c>
    </row>
    <row r="44" spans="1:30">
      <c r="A44" s="1" t="s">
        <v>140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N44"/>
  <sheetViews>
    <sheetView topLeftCell="AY10" zoomScale="55" zoomScaleNormal="55" workbookViewId="0">
      <selection activeCell="A44" sqref="A44"/>
    </sheetView>
  </sheetViews>
  <sheetFormatPr baseColWidth="10" defaultColWidth="8.83203125" defaultRowHeight="14"/>
  <cols>
    <col min="1" max="2" width="8.83203125" style="1"/>
    <col min="3" max="3" width="9.83203125" style="6" bestFit="1" customWidth="1"/>
    <col min="4" max="30" width="8.83203125" style="6"/>
    <col min="31" max="33" width="8.83203125" style="1"/>
    <col min="34" max="34" width="9.6640625" style="6" bestFit="1" customWidth="1"/>
    <col min="35" max="61" width="8.83203125" style="6"/>
    <col min="62" max="16384" width="8.83203125" style="1"/>
  </cols>
  <sheetData>
    <row r="1" spans="1:92">
      <c r="A1" s="2" t="s">
        <v>126</v>
      </c>
      <c r="AF1" s="2" t="s">
        <v>123</v>
      </c>
      <c r="AJ1" s="6">
        <v>6</v>
      </c>
      <c r="AK1" s="6">
        <v>9</v>
      </c>
      <c r="AL1" s="6">
        <v>7.5</v>
      </c>
      <c r="BK1" s="2" t="s">
        <v>124</v>
      </c>
    </row>
    <row r="2" spans="1:92">
      <c r="A2" s="2" t="s">
        <v>122</v>
      </c>
      <c r="B2" s="2" t="s">
        <v>57</v>
      </c>
      <c r="C2" s="4" t="s">
        <v>0</v>
      </c>
      <c r="D2" s="4" t="s">
        <v>1</v>
      </c>
      <c r="E2" s="4" t="s">
        <v>2</v>
      </c>
      <c r="F2" s="4" t="s">
        <v>3</v>
      </c>
      <c r="G2" s="4" t="s">
        <v>4</v>
      </c>
      <c r="H2" s="4" t="s">
        <v>5</v>
      </c>
      <c r="I2" s="4" t="s">
        <v>6</v>
      </c>
      <c r="J2" s="4" t="s">
        <v>7</v>
      </c>
      <c r="K2" s="4" t="s">
        <v>8</v>
      </c>
      <c r="L2" s="4" t="s">
        <v>9</v>
      </c>
      <c r="M2" s="4" t="s">
        <v>10</v>
      </c>
      <c r="N2" s="4" t="s">
        <v>11</v>
      </c>
      <c r="O2" s="4" t="s">
        <v>12</v>
      </c>
      <c r="P2" s="4" t="s">
        <v>13</v>
      </c>
      <c r="Q2" s="4" t="s">
        <v>14</v>
      </c>
      <c r="R2" s="4" t="s">
        <v>15</v>
      </c>
      <c r="S2" s="4" t="s">
        <v>16</v>
      </c>
      <c r="T2" s="4" t="s">
        <v>17</v>
      </c>
      <c r="U2" s="4" t="s">
        <v>18</v>
      </c>
      <c r="V2" s="4" t="s">
        <v>19</v>
      </c>
      <c r="W2" s="4" t="s">
        <v>20</v>
      </c>
      <c r="X2" s="4" t="s">
        <v>21</v>
      </c>
      <c r="Y2" s="4" t="s">
        <v>22</v>
      </c>
      <c r="Z2" s="4" t="s">
        <v>23</v>
      </c>
      <c r="AA2" s="4" t="s">
        <v>24</v>
      </c>
      <c r="AB2" s="4" t="s">
        <v>25</v>
      </c>
      <c r="AC2" s="4" t="s">
        <v>26</v>
      </c>
      <c r="AD2" s="4" t="s">
        <v>171</v>
      </c>
      <c r="AF2" s="2" t="s">
        <v>122</v>
      </c>
      <c r="AG2" s="2" t="s">
        <v>57</v>
      </c>
      <c r="AH2" s="4" t="s">
        <v>0</v>
      </c>
      <c r="AI2" s="4" t="s">
        <v>1</v>
      </c>
      <c r="AJ2" s="4" t="s">
        <v>2</v>
      </c>
      <c r="AK2" s="4" t="s">
        <v>3</v>
      </c>
      <c r="AL2" s="4" t="s">
        <v>4</v>
      </c>
      <c r="AM2" s="4" t="s">
        <v>5</v>
      </c>
      <c r="AN2" s="4" t="s">
        <v>6</v>
      </c>
      <c r="AO2" s="4" t="s">
        <v>7</v>
      </c>
      <c r="AP2" s="4" t="s">
        <v>8</v>
      </c>
      <c r="AQ2" s="4" t="s">
        <v>9</v>
      </c>
      <c r="AR2" s="4" t="s">
        <v>10</v>
      </c>
      <c r="AS2" s="4" t="s">
        <v>11</v>
      </c>
      <c r="AT2" s="4" t="s">
        <v>12</v>
      </c>
      <c r="AU2" s="4" t="s">
        <v>13</v>
      </c>
      <c r="AV2" s="4" t="s">
        <v>14</v>
      </c>
      <c r="AW2" s="4" t="s">
        <v>15</v>
      </c>
      <c r="AX2" s="4" t="s">
        <v>16</v>
      </c>
      <c r="AY2" s="4" t="s">
        <v>17</v>
      </c>
      <c r="AZ2" s="4" t="s">
        <v>18</v>
      </c>
      <c r="BA2" s="4" t="s">
        <v>19</v>
      </c>
      <c r="BB2" s="4" t="s">
        <v>20</v>
      </c>
      <c r="BC2" s="4" t="s">
        <v>21</v>
      </c>
      <c r="BD2" s="4" t="s">
        <v>22</v>
      </c>
      <c r="BE2" s="4" t="s">
        <v>23</v>
      </c>
      <c r="BF2" s="4" t="s">
        <v>24</v>
      </c>
      <c r="BG2" s="4" t="s">
        <v>25</v>
      </c>
      <c r="BH2" s="4" t="s">
        <v>26</v>
      </c>
      <c r="BI2" s="4" t="s">
        <v>171</v>
      </c>
      <c r="BK2" s="2" t="s">
        <v>122</v>
      </c>
      <c r="BL2" s="2" t="s">
        <v>57</v>
      </c>
      <c r="BM2" s="2" t="s">
        <v>0</v>
      </c>
      <c r="BN2" s="2" t="s">
        <v>1</v>
      </c>
      <c r="BO2" s="2" t="s">
        <v>2</v>
      </c>
      <c r="BP2" s="2" t="s">
        <v>3</v>
      </c>
      <c r="BQ2" s="2" t="s">
        <v>4</v>
      </c>
      <c r="BR2" s="2" t="s">
        <v>5</v>
      </c>
      <c r="BS2" s="2" t="s">
        <v>6</v>
      </c>
      <c r="BT2" s="2" t="s">
        <v>7</v>
      </c>
      <c r="BU2" s="2" t="s">
        <v>8</v>
      </c>
      <c r="BV2" s="2" t="s">
        <v>9</v>
      </c>
      <c r="BW2" s="2" t="s">
        <v>10</v>
      </c>
      <c r="BX2" s="2" t="s">
        <v>11</v>
      </c>
      <c r="BY2" s="2" t="s">
        <v>12</v>
      </c>
      <c r="BZ2" s="2" t="s">
        <v>13</v>
      </c>
      <c r="CA2" s="2" t="s">
        <v>14</v>
      </c>
      <c r="CB2" s="2" t="s">
        <v>15</v>
      </c>
      <c r="CC2" s="2" t="s">
        <v>16</v>
      </c>
      <c r="CD2" s="2" t="s">
        <v>17</v>
      </c>
      <c r="CE2" s="2" t="s">
        <v>18</v>
      </c>
      <c r="CF2" s="2" t="s">
        <v>19</v>
      </c>
      <c r="CG2" s="2" t="s">
        <v>20</v>
      </c>
      <c r="CH2" s="2" t="s">
        <v>21</v>
      </c>
      <c r="CI2" s="2" t="s">
        <v>22</v>
      </c>
      <c r="CJ2" s="2" t="s">
        <v>23</v>
      </c>
      <c r="CK2" s="2" t="s">
        <v>24</v>
      </c>
      <c r="CL2" s="2" t="s">
        <v>25</v>
      </c>
      <c r="CM2" s="2" t="s">
        <v>26</v>
      </c>
      <c r="CN2" s="2" t="s">
        <v>171</v>
      </c>
    </row>
    <row r="3" spans="1:92">
      <c r="A3" s="2" t="s">
        <v>59</v>
      </c>
      <c r="B3" s="2" t="s">
        <v>27</v>
      </c>
      <c r="C3" s="6">
        <f t="shared" ref="C3:AD3" si="0">SQRT(POWER(AH3,2)+POWER(BM3,2))</f>
        <v>7.1784399419372447</v>
      </c>
      <c r="D3" s="6">
        <f t="shared" si="0"/>
        <v>7.1470273540822546</v>
      </c>
      <c r="E3" s="6">
        <f t="shared" si="0"/>
        <v>7.1784399419372447</v>
      </c>
      <c r="F3" s="6">
        <f t="shared" si="0"/>
        <v>10.283968105745952</v>
      </c>
      <c r="G3" s="6">
        <f t="shared" si="0"/>
        <v>7.2449982746719819</v>
      </c>
      <c r="H3" s="6">
        <f t="shared" si="0"/>
        <v>10.332473082471592</v>
      </c>
      <c r="I3" s="6">
        <f t="shared" si="0"/>
        <v>10.358088626768938</v>
      </c>
      <c r="J3" s="6">
        <f t="shared" si="0"/>
        <v>10.358088626768938</v>
      </c>
      <c r="K3" s="6">
        <f t="shared" si="0"/>
        <v>10.332473082471592</v>
      </c>
      <c r="L3" s="6">
        <f t="shared" si="0"/>
        <v>7.2449982746719819</v>
      </c>
      <c r="M3" s="6">
        <f t="shared" si="0"/>
        <v>10.283968105745952</v>
      </c>
      <c r="N3" s="6">
        <f t="shared" si="0"/>
        <v>7.1784399419372447</v>
      </c>
      <c r="O3" s="6">
        <f t="shared" si="0"/>
        <v>7.1470273540822546</v>
      </c>
      <c r="P3" s="6">
        <f t="shared" si="0"/>
        <v>7.1784399419372447</v>
      </c>
      <c r="Q3" s="6">
        <f t="shared" si="0"/>
        <v>7.2111025509279782</v>
      </c>
      <c r="R3" s="6">
        <f t="shared" si="0"/>
        <v>7.2449982746719819</v>
      </c>
      <c r="S3" s="6">
        <f t="shared" si="0"/>
        <v>7.2801098892805181</v>
      </c>
      <c r="T3" s="6">
        <f t="shared" si="0"/>
        <v>7.3164198895361388</v>
      </c>
      <c r="U3" s="6">
        <f t="shared" si="0"/>
        <v>7.392563831310488</v>
      </c>
      <c r="V3" s="6">
        <f t="shared" si="0"/>
        <v>7.4732857566133521</v>
      </c>
      <c r="W3" s="6">
        <f t="shared" si="0"/>
        <v>7.5584389922787629</v>
      </c>
      <c r="X3" s="6">
        <f t="shared" si="0"/>
        <v>7.6478755219995573</v>
      </c>
      <c r="Y3" s="6">
        <f t="shared" si="0"/>
        <v>7.7414468931847624</v>
      </c>
      <c r="Z3" s="6">
        <f t="shared" si="0"/>
        <v>7.8892331693264088</v>
      </c>
      <c r="AA3" s="6">
        <f t="shared" si="0"/>
        <v>8.0454956342042721</v>
      </c>
      <c r="AB3" s="6">
        <f t="shared" si="0"/>
        <v>8.2097503007095174</v>
      </c>
      <c r="AC3" s="6">
        <f t="shared" si="0"/>
        <v>8.3815273071201055</v>
      </c>
      <c r="AD3" s="6">
        <f t="shared" si="0"/>
        <v>8.5603738236130784</v>
      </c>
      <c r="AF3" s="2" t="s">
        <v>59</v>
      </c>
      <c r="AG3" s="2" t="s">
        <v>27</v>
      </c>
      <c r="AH3" s="6">
        <f>IF(_xlfn.ISFORMULA(clinker!C2),10,6.8)</f>
        <v>6.8</v>
      </c>
      <c r="AI3" s="6">
        <f>IF(_xlfn.ISFORMULA(clinker!D2),10,6.8)</f>
        <v>6.8</v>
      </c>
      <c r="AJ3" s="6">
        <f>IF(_xlfn.ISFORMULA(clinker!E2),10,6.8)</f>
        <v>6.8</v>
      </c>
      <c r="AK3" s="6">
        <f>IF(_xlfn.ISFORMULA(clinker!F2),10,6.8)</f>
        <v>10</v>
      </c>
      <c r="AL3" s="6">
        <f>IF(_xlfn.ISFORMULA(clinker!G2),10,6.8)</f>
        <v>6.8</v>
      </c>
      <c r="AM3" s="6">
        <f>IF(_xlfn.ISFORMULA(clinker!H2),10,6.8)</f>
        <v>10</v>
      </c>
      <c r="AN3" s="6">
        <f>IF(_xlfn.ISFORMULA(clinker!I2),10,6.8)</f>
        <v>10</v>
      </c>
      <c r="AO3" s="6">
        <f>IF(_xlfn.ISFORMULA(clinker!J2),10,6.8)</f>
        <v>10</v>
      </c>
      <c r="AP3" s="6">
        <f>IF(_xlfn.ISFORMULA(clinker!K2),10,6.8)</f>
        <v>10</v>
      </c>
      <c r="AQ3" s="6">
        <f>IF(_xlfn.ISFORMULA(clinker!L2),10,6.8)</f>
        <v>6.8</v>
      </c>
      <c r="AR3" s="6">
        <f>IF(_xlfn.ISFORMULA(clinker!M2),10,6.8)</f>
        <v>10</v>
      </c>
      <c r="AS3" s="6">
        <f>IF(_xlfn.ISFORMULA(clinker!N2),10,6.8)</f>
        <v>6.8</v>
      </c>
      <c r="AT3" s="6">
        <f>IF(_xlfn.ISFORMULA(clinker!O2),10,6.8)</f>
        <v>6.8</v>
      </c>
      <c r="AU3" s="6">
        <f>IF(_xlfn.ISFORMULA(clinker!P2),10,6.8)</f>
        <v>6.8</v>
      </c>
      <c r="AV3" s="6">
        <f>IF(_xlfn.ISFORMULA(clinker!Q2),10,6.8)</f>
        <v>6.8</v>
      </c>
      <c r="AW3" s="6">
        <f>IF(_xlfn.ISFORMULA(clinker!R2),10,6.8)</f>
        <v>6.8</v>
      </c>
      <c r="AX3" s="6">
        <f>IF(_xlfn.ISFORMULA(clinker!S2),10,6.8)</f>
        <v>6.8</v>
      </c>
      <c r="AY3" s="6">
        <f>IF(_xlfn.ISFORMULA(clinker!T2),10,6.8)</f>
        <v>6.8</v>
      </c>
      <c r="AZ3" s="6">
        <f>IF(_xlfn.ISFORMULA(clinker!U2),10,6.8)</f>
        <v>6.8</v>
      </c>
      <c r="BA3" s="6">
        <f>IF(_xlfn.ISFORMULA(clinker!V2),10,6.8)</f>
        <v>6.8</v>
      </c>
      <c r="BB3" s="6">
        <f>IF(_xlfn.ISFORMULA(clinker!W2),10,6.8)</f>
        <v>6.8</v>
      </c>
      <c r="BC3" s="6">
        <f>IF(_xlfn.ISFORMULA(clinker!X2),10,6.8)</f>
        <v>6.8</v>
      </c>
      <c r="BD3" s="6">
        <f>IF(_xlfn.ISFORMULA(clinker!Y2),10,6.8)</f>
        <v>6.8</v>
      </c>
      <c r="BE3" s="6">
        <f>IF(_xlfn.ISFORMULA(clinker!Z2),10,6.8)</f>
        <v>6.8</v>
      </c>
      <c r="BF3" s="6">
        <f>IF(_xlfn.ISFORMULA(clinker!AA2),10,6.8)</f>
        <v>6.8</v>
      </c>
      <c r="BG3" s="6">
        <f>IF(_xlfn.ISFORMULA(clinker!AB2),10,6.8)</f>
        <v>6.8</v>
      </c>
      <c r="BH3" s="6">
        <f>IF(_xlfn.ISFORMULA(clinker!AC2),10,6.8)</f>
        <v>6.8</v>
      </c>
      <c r="BI3" s="6">
        <f>IF(_xlfn.ISFORMULA(clinker!AD2),10,6.8)</f>
        <v>6.8</v>
      </c>
      <c r="BK3" s="2" t="s">
        <v>59</v>
      </c>
      <c r="BL3" s="2" t="s">
        <v>27</v>
      </c>
      <c r="BM3" s="1">
        <f>BN3+0.1</f>
        <v>2.3000000000000003</v>
      </c>
      <c r="BN3" s="1">
        <f>IF(_xlfn.ISFORMULA('Clinker Emission factor'!C2),4,2.2)</f>
        <v>2.2000000000000002</v>
      </c>
      <c r="BO3" s="1">
        <f>BN3+0.1</f>
        <v>2.3000000000000003</v>
      </c>
      <c r="BP3" s="1">
        <f t="shared" ref="BP3:BP33" si="1">BO3+0.1</f>
        <v>2.4000000000000004</v>
      </c>
      <c r="BQ3" s="1">
        <f t="shared" ref="BQ3:BQ33" si="2">BP3+0.1</f>
        <v>2.5000000000000004</v>
      </c>
      <c r="BR3" s="1">
        <f t="shared" ref="BR3:BR33" si="3">BQ3+0.1</f>
        <v>2.6000000000000005</v>
      </c>
      <c r="BS3" s="1">
        <f t="shared" ref="BS3:BS33" si="4">BR3+0.1</f>
        <v>2.7000000000000006</v>
      </c>
      <c r="BT3" s="1">
        <f t="shared" ref="BT3:BW18" si="5">BU3+0.1</f>
        <v>2.7000000000000006</v>
      </c>
      <c r="BU3" s="1">
        <f t="shared" si="5"/>
        <v>2.6000000000000005</v>
      </c>
      <c r="BV3" s="1">
        <f t="shared" si="5"/>
        <v>2.5000000000000004</v>
      </c>
      <c r="BW3" s="1">
        <f t="shared" si="5"/>
        <v>2.4000000000000004</v>
      </c>
      <c r="BX3" s="1">
        <f>BY3+0.1</f>
        <v>2.3000000000000003</v>
      </c>
      <c r="BY3" s="1">
        <f>IF(_xlfn.ISFORMULA('Clinker Emission factor'!D2),5,2.2)</f>
        <v>2.2000000000000002</v>
      </c>
      <c r="BZ3" s="1">
        <f>BY3+0.1</f>
        <v>2.3000000000000003</v>
      </c>
      <c r="CA3" s="1">
        <f t="shared" ref="CA3:CD3" si="6">BZ3+0.1</f>
        <v>2.4000000000000004</v>
      </c>
      <c r="CB3" s="1">
        <f t="shared" si="6"/>
        <v>2.5000000000000004</v>
      </c>
      <c r="CC3" s="1">
        <f t="shared" si="6"/>
        <v>2.6000000000000005</v>
      </c>
      <c r="CD3" s="1">
        <f t="shared" si="6"/>
        <v>2.7000000000000006</v>
      </c>
      <c r="CE3" s="1">
        <f>CD3+0.2</f>
        <v>2.9000000000000008</v>
      </c>
      <c r="CF3" s="1">
        <f t="shared" ref="CF3:CI3" si="7">CE3+0.2</f>
        <v>3.100000000000001</v>
      </c>
      <c r="CG3" s="1">
        <f t="shared" si="7"/>
        <v>3.3000000000000012</v>
      </c>
      <c r="CH3" s="1">
        <f t="shared" si="7"/>
        <v>3.5000000000000013</v>
      </c>
      <c r="CI3" s="1">
        <f t="shared" si="7"/>
        <v>3.7000000000000015</v>
      </c>
      <c r="CJ3" s="1">
        <f>CI3+0.3</f>
        <v>4.0000000000000018</v>
      </c>
      <c r="CK3" s="1">
        <f t="shared" ref="CK3:CN18" si="8">CJ3+0.3</f>
        <v>4.3000000000000016</v>
      </c>
      <c r="CL3" s="1">
        <f t="shared" si="8"/>
        <v>4.6000000000000014</v>
      </c>
      <c r="CM3" s="1">
        <f t="shared" si="8"/>
        <v>4.9000000000000012</v>
      </c>
      <c r="CN3" s="1">
        <f t="shared" si="8"/>
        <v>5.2000000000000011</v>
      </c>
    </row>
    <row r="4" spans="1:92">
      <c r="A4" s="2" t="s">
        <v>60</v>
      </c>
      <c r="B4" s="2" t="s">
        <v>28</v>
      </c>
      <c r="C4" s="6">
        <f t="shared" ref="C4:C34" si="9">SQRT(POWER(AH4,2)+POWER(BM4,2))</f>
        <v>7.1784399419372447</v>
      </c>
      <c r="D4" s="6">
        <f t="shared" ref="D4:D34" si="10">SQRT(POWER(AI4,2)+POWER(BN4,2))</f>
        <v>7.1470273540822546</v>
      </c>
      <c r="E4" s="6">
        <f t="shared" ref="E4:E34" si="11">SQRT(POWER(AJ4,2)+POWER(BO4,2))</f>
        <v>10.261091559868278</v>
      </c>
      <c r="F4" s="6">
        <f t="shared" ref="F4:F34" si="12">SQRT(POWER(AK4,2)+POWER(BP4,2))</f>
        <v>10.283968105745952</v>
      </c>
      <c r="G4" s="6">
        <f t="shared" ref="G4:G34" si="13">SQRT(POWER(AL4,2)+POWER(BQ4,2))</f>
        <v>7.2449982746719819</v>
      </c>
      <c r="H4" s="6">
        <f t="shared" ref="H4:H34" si="14">SQRT(POWER(AM4,2)+POWER(BR4,2))</f>
        <v>10.332473082471592</v>
      </c>
      <c r="I4" s="6">
        <f t="shared" ref="I4:I34" si="15">SQRT(POWER(AN4,2)+POWER(BS4,2))</f>
        <v>10.358088626768938</v>
      </c>
      <c r="J4" s="6">
        <f t="shared" ref="J4:J34" si="16">SQRT(POWER(AO4,2)+POWER(BT4,2))</f>
        <v>10.965856099730654</v>
      </c>
      <c r="K4" s="6">
        <f t="shared" ref="K4:K34" si="17">SQRT(POWER(AP4,2)+POWER(BU4,2))</f>
        <v>10.925200226998129</v>
      </c>
      <c r="L4" s="6">
        <f t="shared" ref="L4:L34" si="18">SQRT(POWER(AQ4,2)+POWER(BV4,2))</f>
        <v>8.0454956342042721</v>
      </c>
      <c r="M4" s="6">
        <f t="shared" ref="M4:M34" si="19">SQRT(POWER(AR4,2)+POWER(BW4,2))</f>
        <v>10.846197490364998</v>
      </c>
      <c r="N4" s="6">
        <f t="shared" ref="N4:N34" si="20">SQRT(POWER(AS4,2)+POWER(BX4,2))</f>
        <v>10.807867504739313</v>
      </c>
      <c r="O4" s="6">
        <f t="shared" ref="O4:O34" si="21">SQRT(POWER(AT4,2)+POWER(BY4,2))</f>
        <v>7.8892331693264079</v>
      </c>
      <c r="P4" s="6">
        <f t="shared" ref="P4:P34" si="22">SQRT(POWER(AU4,2)+POWER(BZ4,2))</f>
        <v>7.9404030124421263</v>
      </c>
      <c r="Q4" s="6">
        <f t="shared" ref="Q4:Q34" si="23">SQRT(POWER(AV4,2)+POWER(CA4,2))</f>
        <v>7.992496481075233</v>
      </c>
      <c r="R4" s="6">
        <f t="shared" ref="R4:R34" si="24">SQRT(POWER(AW4,2)+POWER(CB4,2))</f>
        <v>8.0454956342042721</v>
      </c>
      <c r="S4" s="6">
        <f t="shared" ref="S4:S34" si="25">SQRT(POWER(AX4,2)+POWER(CC4,2))</f>
        <v>8.0993826925266337</v>
      </c>
      <c r="T4" s="6">
        <f t="shared" ref="T4:T34" si="26">SQRT(POWER(AY4,2)+POWER(CD4,2))</f>
        <v>8.1541400527584749</v>
      </c>
      <c r="U4" s="6">
        <f t="shared" ref="U4:U34" si="27">SQRT(POWER(AZ4,2)+POWER(CE4,2))</f>
        <v>8.2661962231730257</v>
      </c>
      <c r="V4" s="6">
        <f t="shared" ref="V4:V34" si="28">SQRT(POWER(BA4,2)+POWER(CF4,2))</f>
        <v>8.3815273071201037</v>
      </c>
      <c r="W4" s="6">
        <f t="shared" ref="W4:W34" si="29">SQRT(POWER(BB4,2)+POWER(CG4,2))</f>
        <v>8.5</v>
      </c>
      <c r="X4" s="6">
        <f t="shared" ref="X4:X34" si="30">SQRT(POWER(BC4,2)+POWER(CH4,2))</f>
        <v>8.6214847909162362</v>
      </c>
      <c r="Y4" s="6">
        <f t="shared" ref="Y4:Y34" si="31">SQRT(POWER(BD4,2)+POWER(CI4,2))</f>
        <v>8.7458561616344905</v>
      </c>
      <c r="Z4" s="6">
        <f t="shared" ref="Z4:Z34" si="32">SQRT(POWER(BE4,2)+POWER(CJ4,2))</f>
        <v>8.9375611886017303</v>
      </c>
      <c r="AA4" s="6">
        <f t="shared" ref="AA4:AA34" si="33">SQRT(POWER(BF4,2)+POWER(CK4,2))</f>
        <v>9.1350971532874237</v>
      </c>
      <c r="AB4" s="6">
        <f t="shared" ref="AB4:AB34" si="34">SQRT(POWER(BG4,2)+POWER(CL4,2))</f>
        <v>9.3380940239430004</v>
      </c>
      <c r="AC4" s="6">
        <f t="shared" ref="AC4:AD34" si="35">SQRT(POWER(BH4,2)+POWER(CM4,2))</f>
        <v>9.5462034338264541</v>
      </c>
      <c r="AD4" s="6">
        <f t="shared" ref="AD4:AD33" si="36">SQRT(POWER(BI4,2)+POWER(CN4,2))</f>
        <v>9.7590983190046803</v>
      </c>
      <c r="AF4" s="2" t="s">
        <v>60</v>
      </c>
      <c r="AG4" s="2" t="s">
        <v>28</v>
      </c>
      <c r="AH4" s="6">
        <f>IF(_xlfn.ISFORMULA(clinker!C3),10,6.8)</f>
        <v>6.8</v>
      </c>
      <c r="AI4" s="6">
        <f>IF(_xlfn.ISFORMULA(clinker!D3),10,6.8)</f>
        <v>6.8</v>
      </c>
      <c r="AJ4" s="6">
        <f>IF(_xlfn.ISFORMULA(clinker!E3),10,6.8)</f>
        <v>10</v>
      </c>
      <c r="AK4" s="6">
        <f>IF(_xlfn.ISFORMULA(clinker!F3),10,6.8)</f>
        <v>10</v>
      </c>
      <c r="AL4" s="6">
        <f>IF(_xlfn.ISFORMULA(clinker!G3),10,6.8)</f>
        <v>6.8</v>
      </c>
      <c r="AM4" s="6">
        <f>IF(_xlfn.ISFORMULA(clinker!H3),10,6.8)</f>
        <v>10</v>
      </c>
      <c r="AN4" s="6">
        <f>IF(_xlfn.ISFORMULA(clinker!I3),10,6.8)</f>
        <v>10</v>
      </c>
      <c r="AO4" s="6">
        <f>IF(_xlfn.ISFORMULA(clinker!J3),10,6.8)</f>
        <v>10</v>
      </c>
      <c r="AP4" s="6">
        <f>IF(_xlfn.ISFORMULA(clinker!K3),10,6.8)</f>
        <v>10</v>
      </c>
      <c r="AQ4" s="6">
        <f>IF(_xlfn.ISFORMULA(clinker!L3),10,6.8)</f>
        <v>6.8</v>
      </c>
      <c r="AR4" s="6">
        <f>IF(_xlfn.ISFORMULA(clinker!M3),10,6.8)</f>
        <v>10</v>
      </c>
      <c r="AS4" s="6">
        <f>IF(_xlfn.ISFORMULA(clinker!N3),10,6.8)</f>
        <v>10</v>
      </c>
      <c r="AT4" s="6">
        <f>IF(_xlfn.ISFORMULA(clinker!O3),10,6.8)</f>
        <v>6.8</v>
      </c>
      <c r="AU4" s="6">
        <f>IF(_xlfn.ISFORMULA(clinker!P3),10,6.8)</f>
        <v>6.8</v>
      </c>
      <c r="AV4" s="6">
        <f>IF(_xlfn.ISFORMULA(clinker!Q3),10,6.8)</f>
        <v>6.8</v>
      </c>
      <c r="AW4" s="6">
        <f>IF(_xlfn.ISFORMULA(clinker!R3),10,6.8)</f>
        <v>6.8</v>
      </c>
      <c r="AX4" s="6">
        <f>IF(_xlfn.ISFORMULA(clinker!S3),10,6.8)</f>
        <v>6.8</v>
      </c>
      <c r="AY4" s="6">
        <f>IF(_xlfn.ISFORMULA(clinker!T3),10,6.8)</f>
        <v>6.8</v>
      </c>
      <c r="AZ4" s="6">
        <f>IF(_xlfn.ISFORMULA(clinker!U3),10,6.8)</f>
        <v>6.8</v>
      </c>
      <c r="BA4" s="6">
        <f>IF(_xlfn.ISFORMULA(clinker!V3),10,6.8)</f>
        <v>6.8</v>
      </c>
      <c r="BB4" s="6">
        <f>IF(_xlfn.ISFORMULA(clinker!W3),10,6.8)</f>
        <v>6.8</v>
      </c>
      <c r="BC4" s="6">
        <f>IF(_xlfn.ISFORMULA(clinker!X3),10,6.8)</f>
        <v>6.8</v>
      </c>
      <c r="BD4" s="6">
        <f>IF(_xlfn.ISFORMULA(clinker!Y3),10,6.8)</f>
        <v>6.8</v>
      </c>
      <c r="BE4" s="6">
        <f>IF(_xlfn.ISFORMULA(clinker!Z3),10,6.8)</f>
        <v>6.8</v>
      </c>
      <c r="BF4" s="6">
        <f>IF(_xlfn.ISFORMULA(clinker!AA3),10,6.8)</f>
        <v>6.8</v>
      </c>
      <c r="BG4" s="6">
        <f>IF(_xlfn.ISFORMULA(clinker!AB3),10,6.8)</f>
        <v>6.8</v>
      </c>
      <c r="BH4" s="6">
        <f>IF(_xlfn.ISFORMULA(clinker!AC3),10,6.8)</f>
        <v>6.8</v>
      </c>
      <c r="BI4" s="6">
        <f>IF(_xlfn.ISFORMULA(clinker!AD3),10,6.8)</f>
        <v>6.8</v>
      </c>
      <c r="BK4" s="2" t="s">
        <v>60</v>
      </c>
      <c r="BL4" s="2" t="s">
        <v>28</v>
      </c>
      <c r="BM4" s="1">
        <f t="shared" ref="BM4:BM33" si="37">BN4+0.1</f>
        <v>2.3000000000000003</v>
      </c>
      <c r="BN4" s="1">
        <f>IF(_xlfn.ISFORMULA('Clinker Emission factor'!C3),4,2.2)</f>
        <v>2.2000000000000002</v>
      </c>
      <c r="BO4" s="1">
        <f t="shared" ref="BO4:BO33" si="38">BN4+0.1</f>
        <v>2.3000000000000003</v>
      </c>
      <c r="BP4" s="1">
        <f t="shared" si="1"/>
        <v>2.4000000000000004</v>
      </c>
      <c r="BQ4" s="1">
        <f t="shared" si="2"/>
        <v>2.5000000000000004</v>
      </c>
      <c r="BR4" s="1">
        <f t="shared" si="3"/>
        <v>2.6000000000000005</v>
      </c>
      <c r="BS4" s="1">
        <f t="shared" si="4"/>
        <v>2.7000000000000006</v>
      </c>
      <c r="BT4" s="1">
        <f t="shared" si="5"/>
        <v>4.4999999999999982</v>
      </c>
      <c r="BU4" s="1">
        <f t="shared" si="5"/>
        <v>4.3999999999999986</v>
      </c>
      <c r="BV4" s="1">
        <f t="shared" si="5"/>
        <v>4.2999999999999989</v>
      </c>
      <c r="BW4" s="1">
        <f t="shared" si="5"/>
        <v>4.1999999999999993</v>
      </c>
      <c r="BX4" s="1">
        <f t="shared" ref="BX4:BX33" si="39">BY4+0.1</f>
        <v>4.0999999999999996</v>
      </c>
      <c r="BY4" s="1">
        <f>IF(_xlfn.ISFORMULA('Clinker Emission factor'!D3),4,2.2)</f>
        <v>4</v>
      </c>
      <c r="BZ4" s="1">
        <f t="shared" ref="BZ4:CD4" si="40">BY4+0.1</f>
        <v>4.0999999999999996</v>
      </c>
      <c r="CA4" s="1">
        <f t="shared" si="40"/>
        <v>4.1999999999999993</v>
      </c>
      <c r="CB4" s="1">
        <f t="shared" si="40"/>
        <v>4.2999999999999989</v>
      </c>
      <c r="CC4" s="1">
        <f t="shared" si="40"/>
        <v>4.3999999999999986</v>
      </c>
      <c r="CD4" s="1">
        <f t="shared" si="40"/>
        <v>4.4999999999999982</v>
      </c>
      <c r="CE4" s="1">
        <f t="shared" ref="CE4:CI33" si="41">CD4+0.2</f>
        <v>4.6999999999999984</v>
      </c>
      <c r="CF4" s="1">
        <f t="shared" si="41"/>
        <v>4.8999999999999986</v>
      </c>
      <c r="CG4" s="1">
        <f t="shared" si="41"/>
        <v>5.0999999999999988</v>
      </c>
      <c r="CH4" s="1">
        <f t="shared" si="41"/>
        <v>5.2999999999999989</v>
      </c>
      <c r="CI4" s="1">
        <f t="shared" si="41"/>
        <v>5.4999999999999991</v>
      </c>
      <c r="CJ4" s="1">
        <f t="shared" ref="CJ4:CM4" si="42">CI4+0.3</f>
        <v>5.7999999999999989</v>
      </c>
      <c r="CK4" s="1">
        <f t="shared" si="42"/>
        <v>6.0999999999999988</v>
      </c>
      <c r="CL4" s="1">
        <f t="shared" si="42"/>
        <v>6.3999999999999986</v>
      </c>
      <c r="CM4" s="1">
        <f t="shared" si="42"/>
        <v>6.6999999999999984</v>
      </c>
      <c r="CN4" s="1">
        <f t="shared" si="8"/>
        <v>6.9999999999999982</v>
      </c>
    </row>
    <row r="5" spans="1:92">
      <c r="A5" s="2" t="s">
        <v>61</v>
      </c>
      <c r="B5" s="2" t="s">
        <v>29</v>
      </c>
      <c r="C5" s="6">
        <f t="shared" si="9"/>
        <v>7.1784399419372447</v>
      </c>
      <c r="D5" s="6">
        <f t="shared" si="10"/>
        <v>7.1470273540822546</v>
      </c>
      <c r="E5" s="6">
        <f t="shared" si="11"/>
        <v>10.261091559868278</v>
      </c>
      <c r="F5" s="6">
        <f t="shared" si="12"/>
        <v>10.283968105745952</v>
      </c>
      <c r="G5" s="6">
        <f t="shared" si="13"/>
        <v>7.2449982746719819</v>
      </c>
      <c r="H5" s="6">
        <f t="shared" si="14"/>
        <v>10.332473082471592</v>
      </c>
      <c r="I5" s="6">
        <f t="shared" si="15"/>
        <v>10.358088626768938</v>
      </c>
      <c r="J5" s="6">
        <f t="shared" si="16"/>
        <v>10.358088626768938</v>
      </c>
      <c r="K5" s="6">
        <f t="shared" si="17"/>
        <v>10.332473082471592</v>
      </c>
      <c r="L5" s="6">
        <f t="shared" si="18"/>
        <v>7.2449982746719819</v>
      </c>
      <c r="M5" s="6">
        <f t="shared" si="19"/>
        <v>10.283968105745952</v>
      </c>
      <c r="N5" s="6">
        <f t="shared" si="20"/>
        <v>10.261091559868278</v>
      </c>
      <c r="O5" s="6">
        <f t="shared" si="21"/>
        <v>7.1470273540822546</v>
      </c>
      <c r="P5" s="6">
        <f t="shared" si="22"/>
        <v>7.1784399419372447</v>
      </c>
      <c r="Q5" s="6">
        <f t="shared" si="23"/>
        <v>7.2111025509279782</v>
      </c>
      <c r="R5" s="6">
        <f t="shared" si="24"/>
        <v>7.2449982746719819</v>
      </c>
      <c r="S5" s="6">
        <f t="shared" si="25"/>
        <v>7.2801098892805181</v>
      </c>
      <c r="T5" s="6">
        <f t="shared" si="26"/>
        <v>7.3164198895361388</v>
      </c>
      <c r="U5" s="6">
        <f t="shared" si="27"/>
        <v>7.392563831310488</v>
      </c>
      <c r="V5" s="6">
        <f t="shared" si="28"/>
        <v>7.4732857566133521</v>
      </c>
      <c r="W5" s="6">
        <f t="shared" si="29"/>
        <v>7.5584389922787629</v>
      </c>
      <c r="X5" s="6">
        <f t="shared" si="30"/>
        <v>7.6478755219995573</v>
      </c>
      <c r="Y5" s="6">
        <f t="shared" si="31"/>
        <v>7.7414468931847624</v>
      </c>
      <c r="Z5" s="6">
        <f t="shared" si="32"/>
        <v>7.8892331693264088</v>
      </c>
      <c r="AA5" s="6">
        <f t="shared" si="33"/>
        <v>8.0454956342042721</v>
      </c>
      <c r="AB5" s="6">
        <f t="shared" si="34"/>
        <v>8.2097503007095174</v>
      </c>
      <c r="AC5" s="6">
        <f t="shared" si="35"/>
        <v>8.3815273071201055</v>
      </c>
      <c r="AD5" s="6">
        <f t="shared" si="36"/>
        <v>8.5603738236130784</v>
      </c>
      <c r="AF5" s="2" t="s">
        <v>61</v>
      </c>
      <c r="AG5" s="2" t="s">
        <v>29</v>
      </c>
      <c r="AH5" s="6">
        <f>IF(_xlfn.ISFORMULA(clinker!C4),10,6.8)</f>
        <v>6.8</v>
      </c>
      <c r="AI5" s="6">
        <f>IF(_xlfn.ISFORMULA(clinker!D4),10,6.8)</f>
        <v>6.8</v>
      </c>
      <c r="AJ5" s="6">
        <f>IF(_xlfn.ISFORMULA(clinker!E4),10,6.8)</f>
        <v>10</v>
      </c>
      <c r="AK5" s="6">
        <f>IF(_xlfn.ISFORMULA(clinker!F4),10,6.8)</f>
        <v>10</v>
      </c>
      <c r="AL5" s="6">
        <f>IF(_xlfn.ISFORMULA(clinker!G4),10,6.8)</f>
        <v>6.8</v>
      </c>
      <c r="AM5" s="6">
        <f>IF(_xlfn.ISFORMULA(clinker!H4),10,6.8)</f>
        <v>10</v>
      </c>
      <c r="AN5" s="6">
        <f>IF(_xlfn.ISFORMULA(clinker!I4),10,6.8)</f>
        <v>10</v>
      </c>
      <c r="AO5" s="6">
        <f>IF(_xlfn.ISFORMULA(clinker!J4),10,6.8)</f>
        <v>10</v>
      </c>
      <c r="AP5" s="6">
        <f>IF(_xlfn.ISFORMULA(clinker!K4),10,6.8)</f>
        <v>10</v>
      </c>
      <c r="AQ5" s="6">
        <f>IF(_xlfn.ISFORMULA(clinker!L4),10,6.8)</f>
        <v>6.8</v>
      </c>
      <c r="AR5" s="6">
        <f>IF(_xlfn.ISFORMULA(clinker!M4),10,6.8)</f>
        <v>10</v>
      </c>
      <c r="AS5" s="6">
        <f>IF(_xlfn.ISFORMULA(clinker!N4),10,6.8)</f>
        <v>10</v>
      </c>
      <c r="AT5" s="6">
        <f>IF(_xlfn.ISFORMULA(clinker!O4),10,6.8)</f>
        <v>6.8</v>
      </c>
      <c r="AU5" s="6">
        <f>IF(_xlfn.ISFORMULA(clinker!P4),10,6.8)</f>
        <v>6.8</v>
      </c>
      <c r="AV5" s="6">
        <f>IF(_xlfn.ISFORMULA(clinker!Q4),10,6.8)</f>
        <v>6.8</v>
      </c>
      <c r="AW5" s="6">
        <f>IF(_xlfn.ISFORMULA(clinker!R4),10,6.8)</f>
        <v>6.8</v>
      </c>
      <c r="AX5" s="6">
        <f>IF(_xlfn.ISFORMULA(clinker!S4),10,6.8)</f>
        <v>6.8</v>
      </c>
      <c r="AY5" s="6">
        <f>IF(_xlfn.ISFORMULA(clinker!T4),10,6.8)</f>
        <v>6.8</v>
      </c>
      <c r="AZ5" s="6">
        <f>IF(_xlfn.ISFORMULA(clinker!U4),10,6.8)</f>
        <v>6.8</v>
      </c>
      <c r="BA5" s="6">
        <f>IF(_xlfn.ISFORMULA(clinker!V4),10,6.8)</f>
        <v>6.8</v>
      </c>
      <c r="BB5" s="6">
        <f>IF(_xlfn.ISFORMULA(clinker!W4),10,6.8)</f>
        <v>6.8</v>
      </c>
      <c r="BC5" s="6">
        <f>IF(_xlfn.ISFORMULA(clinker!X4),10,6.8)</f>
        <v>6.8</v>
      </c>
      <c r="BD5" s="6">
        <f>IF(_xlfn.ISFORMULA(clinker!Y4),10,6.8)</f>
        <v>6.8</v>
      </c>
      <c r="BE5" s="6">
        <f>IF(_xlfn.ISFORMULA(clinker!Z4),10,6.8)</f>
        <v>6.8</v>
      </c>
      <c r="BF5" s="6">
        <f>IF(_xlfn.ISFORMULA(clinker!AA4),10,6.8)</f>
        <v>6.8</v>
      </c>
      <c r="BG5" s="6">
        <f>IF(_xlfn.ISFORMULA(clinker!AB4),10,6.8)</f>
        <v>6.8</v>
      </c>
      <c r="BH5" s="6">
        <f>IF(_xlfn.ISFORMULA(clinker!AC4),10,6.8)</f>
        <v>6.8</v>
      </c>
      <c r="BI5" s="6">
        <f>IF(_xlfn.ISFORMULA(clinker!AD4),10,6.8)</f>
        <v>6.8</v>
      </c>
      <c r="BK5" s="2" t="s">
        <v>61</v>
      </c>
      <c r="BL5" s="2" t="s">
        <v>29</v>
      </c>
      <c r="BM5" s="1">
        <f t="shared" si="37"/>
        <v>2.3000000000000003</v>
      </c>
      <c r="BN5" s="1">
        <f>IF(_xlfn.ISFORMULA('Clinker Emission factor'!C4),4,2.2)</f>
        <v>2.2000000000000002</v>
      </c>
      <c r="BO5" s="1">
        <f t="shared" si="38"/>
        <v>2.3000000000000003</v>
      </c>
      <c r="BP5" s="1">
        <f t="shared" si="1"/>
        <v>2.4000000000000004</v>
      </c>
      <c r="BQ5" s="1">
        <f t="shared" si="2"/>
        <v>2.5000000000000004</v>
      </c>
      <c r="BR5" s="1">
        <f t="shared" si="3"/>
        <v>2.6000000000000005</v>
      </c>
      <c r="BS5" s="1">
        <f t="shared" si="4"/>
        <v>2.7000000000000006</v>
      </c>
      <c r="BT5" s="1">
        <f t="shared" si="5"/>
        <v>2.7000000000000006</v>
      </c>
      <c r="BU5" s="1">
        <f t="shared" si="5"/>
        <v>2.6000000000000005</v>
      </c>
      <c r="BV5" s="1">
        <f t="shared" si="5"/>
        <v>2.5000000000000004</v>
      </c>
      <c r="BW5" s="1">
        <f t="shared" si="5"/>
        <v>2.4000000000000004</v>
      </c>
      <c r="BX5" s="1">
        <f t="shared" si="39"/>
        <v>2.3000000000000003</v>
      </c>
      <c r="BY5" s="1">
        <f>IF(_xlfn.ISFORMULA('Clinker Emission factor'!D4),4,2.2)</f>
        <v>2.2000000000000002</v>
      </c>
      <c r="BZ5" s="1">
        <f t="shared" ref="BZ5:CD5" si="43">BY5+0.1</f>
        <v>2.3000000000000003</v>
      </c>
      <c r="CA5" s="1">
        <f t="shared" si="43"/>
        <v>2.4000000000000004</v>
      </c>
      <c r="CB5" s="1">
        <f t="shared" si="43"/>
        <v>2.5000000000000004</v>
      </c>
      <c r="CC5" s="1">
        <f t="shared" si="43"/>
        <v>2.6000000000000005</v>
      </c>
      <c r="CD5" s="1">
        <f t="shared" si="43"/>
        <v>2.7000000000000006</v>
      </c>
      <c r="CE5" s="1">
        <f t="shared" si="41"/>
        <v>2.9000000000000008</v>
      </c>
      <c r="CF5" s="1">
        <f t="shared" si="41"/>
        <v>3.100000000000001</v>
      </c>
      <c r="CG5" s="1">
        <f t="shared" si="41"/>
        <v>3.3000000000000012</v>
      </c>
      <c r="CH5" s="1">
        <f t="shared" si="41"/>
        <v>3.5000000000000013</v>
      </c>
      <c r="CI5" s="1">
        <f t="shared" si="41"/>
        <v>3.7000000000000015</v>
      </c>
      <c r="CJ5" s="1">
        <f t="shared" ref="CJ5:CM5" si="44">CI5+0.3</f>
        <v>4.0000000000000018</v>
      </c>
      <c r="CK5" s="1">
        <f t="shared" si="44"/>
        <v>4.3000000000000016</v>
      </c>
      <c r="CL5" s="1">
        <f t="shared" si="44"/>
        <v>4.6000000000000014</v>
      </c>
      <c r="CM5" s="1">
        <f t="shared" si="44"/>
        <v>4.9000000000000012</v>
      </c>
      <c r="CN5" s="1">
        <f t="shared" si="8"/>
        <v>5.2000000000000011</v>
      </c>
    </row>
    <row r="6" spans="1:92">
      <c r="A6" s="2" t="s">
        <v>62</v>
      </c>
      <c r="B6" s="2" t="s">
        <v>30</v>
      </c>
      <c r="C6" s="6">
        <f t="shared" si="9"/>
        <v>7.1784399419372447</v>
      </c>
      <c r="D6" s="6">
        <f t="shared" si="10"/>
        <v>7.1470273540822546</v>
      </c>
      <c r="E6" s="6">
        <f t="shared" si="11"/>
        <v>7.1784399419372447</v>
      </c>
      <c r="F6" s="6">
        <f t="shared" si="12"/>
        <v>10.283968105745952</v>
      </c>
      <c r="G6" s="6">
        <f t="shared" si="13"/>
        <v>7.2449982746719819</v>
      </c>
      <c r="H6" s="6">
        <f t="shared" si="14"/>
        <v>10.332473082471592</v>
      </c>
      <c r="I6" s="6">
        <f t="shared" si="15"/>
        <v>10.358088626768938</v>
      </c>
      <c r="J6" s="6">
        <f t="shared" si="16"/>
        <v>10.965856099730654</v>
      </c>
      <c r="K6" s="6">
        <f t="shared" si="17"/>
        <v>10.925200226998129</v>
      </c>
      <c r="L6" s="6">
        <f t="shared" si="18"/>
        <v>8.0454956342042721</v>
      </c>
      <c r="M6" s="6">
        <f t="shared" si="19"/>
        <v>10.846197490364998</v>
      </c>
      <c r="N6" s="6">
        <f t="shared" si="20"/>
        <v>7.9404030124421263</v>
      </c>
      <c r="O6" s="6">
        <f t="shared" si="21"/>
        <v>7.8892331693264079</v>
      </c>
      <c r="P6" s="6">
        <f t="shared" si="22"/>
        <v>7.9404030124421263</v>
      </c>
      <c r="Q6" s="6">
        <f t="shared" si="23"/>
        <v>7.992496481075233</v>
      </c>
      <c r="R6" s="6">
        <f t="shared" si="24"/>
        <v>8.0454956342042721</v>
      </c>
      <c r="S6" s="6">
        <f t="shared" si="25"/>
        <v>8.0993826925266337</v>
      </c>
      <c r="T6" s="6">
        <f t="shared" si="26"/>
        <v>8.1541400527584749</v>
      </c>
      <c r="U6" s="6">
        <f t="shared" si="27"/>
        <v>8.2661962231730257</v>
      </c>
      <c r="V6" s="6">
        <f t="shared" si="28"/>
        <v>8.3815273071201037</v>
      </c>
      <c r="W6" s="6">
        <f t="shared" si="29"/>
        <v>8.5</v>
      </c>
      <c r="X6" s="6">
        <f t="shared" si="30"/>
        <v>8.6214847909162362</v>
      </c>
      <c r="Y6" s="6">
        <f t="shared" si="31"/>
        <v>8.7458561616344905</v>
      </c>
      <c r="Z6" s="6">
        <f t="shared" si="32"/>
        <v>8.9375611886017303</v>
      </c>
      <c r="AA6" s="6">
        <f t="shared" si="33"/>
        <v>9.1350971532874237</v>
      </c>
      <c r="AB6" s="6">
        <f t="shared" si="34"/>
        <v>9.3380940239430004</v>
      </c>
      <c r="AC6" s="6">
        <f t="shared" si="35"/>
        <v>9.5462034338264541</v>
      </c>
      <c r="AD6" s="6">
        <f t="shared" si="36"/>
        <v>9.7590983190046803</v>
      </c>
      <c r="AF6" s="2" t="s">
        <v>62</v>
      </c>
      <c r="AG6" s="2" t="s">
        <v>30</v>
      </c>
      <c r="AH6" s="6">
        <f>IF(_xlfn.ISFORMULA(clinker!C5),10,6.8)</f>
        <v>6.8</v>
      </c>
      <c r="AI6" s="6">
        <f>IF(_xlfn.ISFORMULA(clinker!D5),10,6.8)</f>
        <v>6.8</v>
      </c>
      <c r="AJ6" s="6">
        <f>IF(_xlfn.ISFORMULA(clinker!E5),10,6.8)</f>
        <v>6.8</v>
      </c>
      <c r="AK6" s="6">
        <f>IF(_xlfn.ISFORMULA(clinker!F5),10,6.8)</f>
        <v>10</v>
      </c>
      <c r="AL6" s="6">
        <f>IF(_xlfn.ISFORMULA(clinker!G5),10,6.8)</f>
        <v>6.8</v>
      </c>
      <c r="AM6" s="6">
        <f>IF(_xlfn.ISFORMULA(clinker!H5),10,6.8)</f>
        <v>10</v>
      </c>
      <c r="AN6" s="6">
        <f>IF(_xlfn.ISFORMULA(clinker!I5),10,6.8)</f>
        <v>10</v>
      </c>
      <c r="AO6" s="6">
        <f>IF(_xlfn.ISFORMULA(clinker!J5),10,6.8)</f>
        <v>10</v>
      </c>
      <c r="AP6" s="6">
        <f>IF(_xlfn.ISFORMULA(clinker!K5),10,6.8)</f>
        <v>10</v>
      </c>
      <c r="AQ6" s="6">
        <f>IF(_xlfn.ISFORMULA(clinker!L5),10,6.8)</f>
        <v>6.8</v>
      </c>
      <c r="AR6" s="6">
        <f>IF(_xlfn.ISFORMULA(clinker!M5),10,6.8)</f>
        <v>10</v>
      </c>
      <c r="AS6" s="6">
        <f>IF(_xlfn.ISFORMULA(clinker!N5),10,6.8)</f>
        <v>6.8</v>
      </c>
      <c r="AT6" s="6">
        <f>IF(_xlfn.ISFORMULA(clinker!O5),10,6.8)</f>
        <v>6.8</v>
      </c>
      <c r="AU6" s="6">
        <f>IF(_xlfn.ISFORMULA(clinker!P5),10,6.8)</f>
        <v>6.8</v>
      </c>
      <c r="AV6" s="6">
        <f>IF(_xlfn.ISFORMULA(clinker!Q5),10,6.8)</f>
        <v>6.8</v>
      </c>
      <c r="AW6" s="6">
        <f>IF(_xlfn.ISFORMULA(clinker!R5),10,6.8)</f>
        <v>6.8</v>
      </c>
      <c r="AX6" s="6">
        <f>IF(_xlfn.ISFORMULA(clinker!S5),10,6.8)</f>
        <v>6.8</v>
      </c>
      <c r="AY6" s="6">
        <f>IF(_xlfn.ISFORMULA(clinker!T5),10,6.8)</f>
        <v>6.8</v>
      </c>
      <c r="AZ6" s="6">
        <f>IF(_xlfn.ISFORMULA(clinker!U5),10,6.8)</f>
        <v>6.8</v>
      </c>
      <c r="BA6" s="6">
        <f>IF(_xlfn.ISFORMULA(clinker!V5),10,6.8)</f>
        <v>6.8</v>
      </c>
      <c r="BB6" s="6">
        <f>IF(_xlfn.ISFORMULA(clinker!W5),10,6.8)</f>
        <v>6.8</v>
      </c>
      <c r="BC6" s="6">
        <f>IF(_xlfn.ISFORMULA(clinker!X5),10,6.8)</f>
        <v>6.8</v>
      </c>
      <c r="BD6" s="6">
        <f>IF(_xlfn.ISFORMULA(clinker!Y5),10,6.8)</f>
        <v>6.8</v>
      </c>
      <c r="BE6" s="6">
        <f>IF(_xlfn.ISFORMULA(clinker!Z5),10,6.8)</f>
        <v>6.8</v>
      </c>
      <c r="BF6" s="6">
        <f>IF(_xlfn.ISFORMULA(clinker!AA5),10,6.8)</f>
        <v>6.8</v>
      </c>
      <c r="BG6" s="6">
        <f>IF(_xlfn.ISFORMULA(clinker!AB5),10,6.8)</f>
        <v>6.8</v>
      </c>
      <c r="BH6" s="6">
        <f>IF(_xlfn.ISFORMULA(clinker!AC5),10,6.8)</f>
        <v>6.8</v>
      </c>
      <c r="BI6" s="6">
        <f>IF(_xlfn.ISFORMULA(clinker!AD5),10,6.8)</f>
        <v>6.8</v>
      </c>
      <c r="BK6" s="2" t="s">
        <v>62</v>
      </c>
      <c r="BL6" s="2" t="s">
        <v>30</v>
      </c>
      <c r="BM6" s="1">
        <f t="shared" si="37"/>
        <v>2.3000000000000003</v>
      </c>
      <c r="BN6" s="1">
        <f>IF(_xlfn.ISFORMULA('Clinker Emission factor'!C5),4,2.2)</f>
        <v>2.2000000000000002</v>
      </c>
      <c r="BO6" s="1">
        <f t="shared" si="38"/>
        <v>2.3000000000000003</v>
      </c>
      <c r="BP6" s="1">
        <f t="shared" si="1"/>
        <v>2.4000000000000004</v>
      </c>
      <c r="BQ6" s="1">
        <f t="shared" si="2"/>
        <v>2.5000000000000004</v>
      </c>
      <c r="BR6" s="1">
        <f t="shared" si="3"/>
        <v>2.6000000000000005</v>
      </c>
      <c r="BS6" s="1">
        <f t="shared" si="4"/>
        <v>2.7000000000000006</v>
      </c>
      <c r="BT6" s="1">
        <f t="shared" si="5"/>
        <v>4.4999999999999982</v>
      </c>
      <c r="BU6" s="1">
        <f t="shared" si="5"/>
        <v>4.3999999999999986</v>
      </c>
      <c r="BV6" s="1">
        <f t="shared" si="5"/>
        <v>4.2999999999999989</v>
      </c>
      <c r="BW6" s="1">
        <f t="shared" si="5"/>
        <v>4.1999999999999993</v>
      </c>
      <c r="BX6" s="1">
        <f t="shared" si="39"/>
        <v>4.0999999999999996</v>
      </c>
      <c r="BY6" s="1">
        <f>IF(_xlfn.ISFORMULA('Clinker Emission factor'!D5),4,2.2)</f>
        <v>4</v>
      </c>
      <c r="BZ6" s="1">
        <f t="shared" ref="BZ6:CD6" si="45">BY6+0.1</f>
        <v>4.0999999999999996</v>
      </c>
      <c r="CA6" s="1">
        <f t="shared" si="45"/>
        <v>4.1999999999999993</v>
      </c>
      <c r="CB6" s="1">
        <f t="shared" si="45"/>
        <v>4.2999999999999989</v>
      </c>
      <c r="CC6" s="1">
        <f t="shared" si="45"/>
        <v>4.3999999999999986</v>
      </c>
      <c r="CD6" s="1">
        <f t="shared" si="45"/>
        <v>4.4999999999999982</v>
      </c>
      <c r="CE6" s="1">
        <f t="shared" si="41"/>
        <v>4.6999999999999984</v>
      </c>
      <c r="CF6" s="1">
        <f t="shared" si="41"/>
        <v>4.8999999999999986</v>
      </c>
      <c r="CG6" s="1">
        <f t="shared" si="41"/>
        <v>5.0999999999999988</v>
      </c>
      <c r="CH6" s="1">
        <f t="shared" si="41"/>
        <v>5.2999999999999989</v>
      </c>
      <c r="CI6" s="1">
        <f t="shared" si="41"/>
        <v>5.4999999999999991</v>
      </c>
      <c r="CJ6" s="1">
        <f t="shared" ref="CJ6:CM6" si="46">CI6+0.3</f>
        <v>5.7999999999999989</v>
      </c>
      <c r="CK6" s="1">
        <f t="shared" si="46"/>
        <v>6.0999999999999988</v>
      </c>
      <c r="CL6" s="1">
        <f t="shared" si="46"/>
        <v>6.3999999999999986</v>
      </c>
      <c r="CM6" s="1">
        <f t="shared" si="46"/>
        <v>6.6999999999999984</v>
      </c>
      <c r="CN6" s="1">
        <f t="shared" si="8"/>
        <v>6.9999999999999982</v>
      </c>
    </row>
    <row r="7" spans="1:92">
      <c r="A7" s="2" t="s">
        <v>63</v>
      </c>
      <c r="B7" s="2" t="s">
        <v>31</v>
      </c>
      <c r="C7" s="6">
        <f t="shared" si="9"/>
        <v>7.1784399419372447</v>
      </c>
      <c r="D7" s="6">
        <f t="shared" si="10"/>
        <v>7.1470273540822546</v>
      </c>
      <c r="E7" s="6">
        <f t="shared" si="11"/>
        <v>10.261091559868278</v>
      </c>
      <c r="F7" s="6">
        <f t="shared" si="12"/>
        <v>10.283968105745952</v>
      </c>
      <c r="G7" s="6">
        <f t="shared" si="13"/>
        <v>7.2449982746719819</v>
      </c>
      <c r="H7" s="6">
        <f t="shared" si="14"/>
        <v>10.332473082471592</v>
      </c>
      <c r="I7" s="6">
        <f t="shared" si="15"/>
        <v>10.358088626768938</v>
      </c>
      <c r="J7" s="6">
        <f t="shared" si="16"/>
        <v>10.358088626768938</v>
      </c>
      <c r="K7" s="6">
        <f t="shared" si="17"/>
        <v>10.332473082471592</v>
      </c>
      <c r="L7" s="6">
        <f t="shared" si="18"/>
        <v>7.2449982746719819</v>
      </c>
      <c r="M7" s="6">
        <f t="shared" si="19"/>
        <v>10.283968105745952</v>
      </c>
      <c r="N7" s="6">
        <f t="shared" si="20"/>
        <v>7.1784399419372447</v>
      </c>
      <c r="O7" s="6">
        <f t="shared" si="21"/>
        <v>7.1470273540822546</v>
      </c>
      <c r="P7" s="6">
        <f t="shared" si="22"/>
        <v>7.1784399419372447</v>
      </c>
      <c r="Q7" s="6">
        <f t="shared" si="23"/>
        <v>7.2111025509279782</v>
      </c>
      <c r="R7" s="6">
        <f t="shared" si="24"/>
        <v>7.2449982746719819</v>
      </c>
      <c r="S7" s="6">
        <f t="shared" si="25"/>
        <v>7.2801098892805181</v>
      </c>
      <c r="T7" s="6">
        <f t="shared" si="26"/>
        <v>7.3164198895361388</v>
      </c>
      <c r="U7" s="6">
        <f t="shared" si="27"/>
        <v>7.392563831310488</v>
      </c>
      <c r="V7" s="6">
        <f t="shared" si="28"/>
        <v>7.4732857566133521</v>
      </c>
      <c r="W7" s="6">
        <f t="shared" si="29"/>
        <v>7.5584389922787629</v>
      </c>
      <c r="X7" s="6">
        <f t="shared" si="30"/>
        <v>7.6478755219995573</v>
      </c>
      <c r="Y7" s="6">
        <f t="shared" si="31"/>
        <v>7.7414468931847624</v>
      </c>
      <c r="Z7" s="6">
        <f t="shared" si="32"/>
        <v>7.8892331693264088</v>
      </c>
      <c r="AA7" s="6">
        <f t="shared" si="33"/>
        <v>8.0454956342042721</v>
      </c>
      <c r="AB7" s="6">
        <f t="shared" si="34"/>
        <v>8.2097503007095174</v>
      </c>
      <c r="AC7" s="6">
        <f t="shared" si="35"/>
        <v>8.3815273071201055</v>
      </c>
      <c r="AD7" s="6">
        <f t="shared" si="36"/>
        <v>8.5603738236130784</v>
      </c>
      <c r="AF7" s="2" t="s">
        <v>63</v>
      </c>
      <c r="AG7" s="2" t="s">
        <v>31</v>
      </c>
      <c r="AH7" s="6">
        <f>IF(_xlfn.ISFORMULA(clinker!C6),10,6.8)</f>
        <v>6.8</v>
      </c>
      <c r="AI7" s="6">
        <f>IF(_xlfn.ISFORMULA(clinker!D6),10,6.8)</f>
        <v>6.8</v>
      </c>
      <c r="AJ7" s="6">
        <f>IF(_xlfn.ISFORMULA(clinker!E6),10,6.8)</f>
        <v>10</v>
      </c>
      <c r="AK7" s="6">
        <f>IF(_xlfn.ISFORMULA(clinker!F6),10,6.8)</f>
        <v>10</v>
      </c>
      <c r="AL7" s="6">
        <f>IF(_xlfn.ISFORMULA(clinker!G6),10,6.8)</f>
        <v>6.8</v>
      </c>
      <c r="AM7" s="6">
        <f>IF(_xlfn.ISFORMULA(clinker!H6),10,6.8)</f>
        <v>10</v>
      </c>
      <c r="AN7" s="6">
        <f>IF(_xlfn.ISFORMULA(clinker!I6),10,6.8)</f>
        <v>10</v>
      </c>
      <c r="AO7" s="6">
        <f>IF(_xlfn.ISFORMULA(clinker!J6),10,6.8)</f>
        <v>10</v>
      </c>
      <c r="AP7" s="6">
        <f>IF(_xlfn.ISFORMULA(clinker!K6),10,6.8)</f>
        <v>10</v>
      </c>
      <c r="AQ7" s="6">
        <f>IF(_xlfn.ISFORMULA(clinker!L6),10,6.8)</f>
        <v>6.8</v>
      </c>
      <c r="AR7" s="6">
        <f>IF(_xlfn.ISFORMULA(clinker!M6),10,6.8)</f>
        <v>10</v>
      </c>
      <c r="AS7" s="6">
        <f>IF(_xlfn.ISFORMULA(clinker!N6),10,6.8)</f>
        <v>6.8</v>
      </c>
      <c r="AT7" s="6">
        <f>IF(_xlfn.ISFORMULA(clinker!O6),10,6.8)</f>
        <v>6.8</v>
      </c>
      <c r="AU7" s="6">
        <f>IF(_xlfn.ISFORMULA(clinker!P6),10,6.8)</f>
        <v>6.8</v>
      </c>
      <c r="AV7" s="6">
        <f>IF(_xlfn.ISFORMULA(clinker!Q6),10,6.8)</f>
        <v>6.8</v>
      </c>
      <c r="AW7" s="6">
        <f>IF(_xlfn.ISFORMULA(clinker!R6),10,6.8)</f>
        <v>6.8</v>
      </c>
      <c r="AX7" s="6">
        <f>IF(_xlfn.ISFORMULA(clinker!S6),10,6.8)</f>
        <v>6.8</v>
      </c>
      <c r="AY7" s="6">
        <f>IF(_xlfn.ISFORMULA(clinker!T6),10,6.8)</f>
        <v>6.8</v>
      </c>
      <c r="AZ7" s="6">
        <f>IF(_xlfn.ISFORMULA(clinker!U6),10,6.8)</f>
        <v>6.8</v>
      </c>
      <c r="BA7" s="6">
        <f>IF(_xlfn.ISFORMULA(clinker!V6),10,6.8)</f>
        <v>6.8</v>
      </c>
      <c r="BB7" s="6">
        <f>IF(_xlfn.ISFORMULA(clinker!W6),10,6.8)</f>
        <v>6.8</v>
      </c>
      <c r="BC7" s="6">
        <f>IF(_xlfn.ISFORMULA(clinker!X6),10,6.8)</f>
        <v>6.8</v>
      </c>
      <c r="BD7" s="6">
        <f>IF(_xlfn.ISFORMULA(clinker!Y6),10,6.8)</f>
        <v>6.8</v>
      </c>
      <c r="BE7" s="6">
        <f>IF(_xlfn.ISFORMULA(clinker!Z6),10,6.8)</f>
        <v>6.8</v>
      </c>
      <c r="BF7" s="6">
        <f>IF(_xlfn.ISFORMULA(clinker!AA6),10,6.8)</f>
        <v>6.8</v>
      </c>
      <c r="BG7" s="6">
        <f>IF(_xlfn.ISFORMULA(clinker!AB6),10,6.8)</f>
        <v>6.8</v>
      </c>
      <c r="BH7" s="6">
        <f>IF(_xlfn.ISFORMULA(clinker!AC6),10,6.8)</f>
        <v>6.8</v>
      </c>
      <c r="BI7" s="6">
        <f>IF(_xlfn.ISFORMULA(clinker!AD6),10,6.8)</f>
        <v>6.8</v>
      </c>
      <c r="BK7" s="2" t="s">
        <v>63</v>
      </c>
      <c r="BL7" s="2" t="s">
        <v>31</v>
      </c>
      <c r="BM7" s="1">
        <f t="shared" si="37"/>
        <v>2.3000000000000003</v>
      </c>
      <c r="BN7" s="1">
        <f>IF(_xlfn.ISFORMULA('Clinker Emission factor'!C6),4,2.2)</f>
        <v>2.2000000000000002</v>
      </c>
      <c r="BO7" s="1">
        <f t="shared" si="38"/>
        <v>2.3000000000000003</v>
      </c>
      <c r="BP7" s="1">
        <f t="shared" si="1"/>
        <v>2.4000000000000004</v>
      </c>
      <c r="BQ7" s="1">
        <f t="shared" si="2"/>
        <v>2.5000000000000004</v>
      </c>
      <c r="BR7" s="1">
        <f t="shared" si="3"/>
        <v>2.6000000000000005</v>
      </c>
      <c r="BS7" s="1">
        <f t="shared" si="4"/>
        <v>2.7000000000000006</v>
      </c>
      <c r="BT7" s="1">
        <f t="shared" si="5"/>
        <v>2.7000000000000006</v>
      </c>
      <c r="BU7" s="1">
        <f t="shared" si="5"/>
        <v>2.6000000000000005</v>
      </c>
      <c r="BV7" s="1">
        <f t="shared" si="5"/>
        <v>2.5000000000000004</v>
      </c>
      <c r="BW7" s="1">
        <f t="shared" si="5"/>
        <v>2.4000000000000004</v>
      </c>
      <c r="BX7" s="1">
        <f t="shared" si="39"/>
        <v>2.3000000000000003</v>
      </c>
      <c r="BY7" s="1">
        <f>IF(_xlfn.ISFORMULA('Clinker Emission factor'!D6),4,2.2)</f>
        <v>2.2000000000000002</v>
      </c>
      <c r="BZ7" s="1">
        <f t="shared" ref="BZ7:CD7" si="47">BY7+0.1</f>
        <v>2.3000000000000003</v>
      </c>
      <c r="CA7" s="1">
        <f t="shared" si="47"/>
        <v>2.4000000000000004</v>
      </c>
      <c r="CB7" s="1">
        <f t="shared" si="47"/>
        <v>2.5000000000000004</v>
      </c>
      <c r="CC7" s="1">
        <f t="shared" si="47"/>
        <v>2.6000000000000005</v>
      </c>
      <c r="CD7" s="1">
        <f t="shared" si="47"/>
        <v>2.7000000000000006</v>
      </c>
      <c r="CE7" s="1">
        <f t="shared" si="41"/>
        <v>2.9000000000000008</v>
      </c>
      <c r="CF7" s="1">
        <f t="shared" si="41"/>
        <v>3.100000000000001</v>
      </c>
      <c r="CG7" s="1">
        <f t="shared" si="41"/>
        <v>3.3000000000000012</v>
      </c>
      <c r="CH7" s="1">
        <f t="shared" si="41"/>
        <v>3.5000000000000013</v>
      </c>
      <c r="CI7" s="1">
        <f t="shared" si="41"/>
        <v>3.7000000000000015</v>
      </c>
      <c r="CJ7" s="1">
        <f t="shared" ref="CJ7:CM7" si="48">CI7+0.3</f>
        <v>4.0000000000000018</v>
      </c>
      <c r="CK7" s="1">
        <f t="shared" si="48"/>
        <v>4.3000000000000016</v>
      </c>
      <c r="CL7" s="1">
        <f t="shared" si="48"/>
        <v>4.6000000000000014</v>
      </c>
      <c r="CM7" s="1">
        <f t="shared" si="48"/>
        <v>4.9000000000000012</v>
      </c>
      <c r="CN7" s="1">
        <f t="shared" si="8"/>
        <v>5.2000000000000011</v>
      </c>
    </row>
    <row r="8" spans="1:92">
      <c r="A8" s="2" t="s">
        <v>64</v>
      </c>
      <c r="B8" s="2" t="s">
        <v>32</v>
      </c>
      <c r="C8" s="6">
        <f t="shared" si="9"/>
        <v>7.1784399419372447</v>
      </c>
      <c r="D8" s="6">
        <f t="shared" si="10"/>
        <v>7.1470273540822546</v>
      </c>
      <c r="E8" s="6">
        <f t="shared" si="11"/>
        <v>7.1784399419372447</v>
      </c>
      <c r="F8" s="6">
        <f t="shared" si="12"/>
        <v>10.283968105745952</v>
      </c>
      <c r="G8" s="6">
        <f t="shared" si="13"/>
        <v>7.2449982746719819</v>
      </c>
      <c r="H8" s="6">
        <f t="shared" si="14"/>
        <v>10.332473082471592</v>
      </c>
      <c r="I8" s="6">
        <f t="shared" si="15"/>
        <v>10.358088626768938</v>
      </c>
      <c r="J8" s="6">
        <f t="shared" si="16"/>
        <v>10.358088626768938</v>
      </c>
      <c r="K8" s="6">
        <f t="shared" si="17"/>
        <v>10.332473082471592</v>
      </c>
      <c r="L8" s="6">
        <f t="shared" si="18"/>
        <v>7.2449982746719819</v>
      </c>
      <c r="M8" s="6">
        <f t="shared" si="19"/>
        <v>10.283968105745952</v>
      </c>
      <c r="N8" s="6">
        <f t="shared" si="20"/>
        <v>7.1784399419372447</v>
      </c>
      <c r="O8" s="6">
        <f t="shared" si="21"/>
        <v>7.1470273540822546</v>
      </c>
      <c r="P8" s="6">
        <f t="shared" si="22"/>
        <v>7.1784399419372447</v>
      </c>
      <c r="Q8" s="6">
        <f t="shared" si="23"/>
        <v>7.2111025509279782</v>
      </c>
      <c r="R8" s="6">
        <f t="shared" si="24"/>
        <v>7.2449982746719819</v>
      </c>
      <c r="S8" s="6">
        <f t="shared" si="25"/>
        <v>7.2801098892805181</v>
      </c>
      <c r="T8" s="6">
        <f t="shared" si="26"/>
        <v>7.3164198895361388</v>
      </c>
      <c r="U8" s="6">
        <f t="shared" si="27"/>
        <v>7.392563831310488</v>
      </c>
      <c r="V8" s="6">
        <f t="shared" si="28"/>
        <v>7.4732857566133521</v>
      </c>
      <c r="W8" s="6">
        <f t="shared" si="29"/>
        <v>7.5584389922787629</v>
      </c>
      <c r="X8" s="6">
        <f t="shared" si="30"/>
        <v>7.6478755219995573</v>
      </c>
      <c r="Y8" s="6">
        <f t="shared" si="31"/>
        <v>7.7414468931847624</v>
      </c>
      <c r="Z8" s="6">
        <f t="shared" si="32"/>
        <v>7.8892331693264088</v>
      </c>
      <c r="AA8" s="6">
        <f t="shared" si="33"/>
        <v>8.0454956342042721</v>
      </c>
      <c r="AB8" s="6">
        <f t="shared" si="34"/>
        <v>8.2097503007095174</v>
      </c>
      <c r="AC8" s="6">
        <f t="shared" si="35"/>
        <v>8.3815273071201055</v>
      </c>
      <c r="AD8" s="6">
        <f t="shared" si="36"/>
        <v>8.5603738236130784</v>
      </c>
      <c r="AF8" s="2" t="s">
        <v>64</v>
      </c>
      <c r="AG8" s="2" t="s">
        <v>32</v>
      </c>
      <c r="AH8" s="6">
        <f>IF(_xlfn.ISFORMULA(clinker!C7),10,6.8)</f>
        <v>6.8</v>
      </c>
      <c r="AI8" s="6">
        <f>IF(_xlfn.ISFORMULA(clinker!D7),10,6.8)</f>
        <v>6.8</v>
      </c>
      <c r="AJ8" s="6">
        <f>IF(_xlfn.ISFORMULA(clinker!E7),10,6.8)</f>
        <v>6.8</v>
      </c>
      <c r="AK8" s="6">
        <f>IF(_xlfn.ISFORMULA(clinker!F7),10,6.8)</f>
        <v>10</v>
      </c>
      <c r="AL8" s="6">
        <f>IF(_xlfn.ISFORMULA(clinker!G7),10,6.8)</f>
        <v>6.8</v>
      </c>
      <c r="AM8" s="6">
        <f>IF(_xlfn.ISFORMULA(clinker!H7),10,6.8)</f>
        <v>10</v>
      </c>
      <c r="AN8" s="6">
        <f>IF(_xlfn.ISFORMULA(clinker!I7),10,6.8)</f>
        <v>10</v>
      </c>
      <c r="AO8" s="6">
        <f>IF(_xlfn.ISFORMULA(clinker!J7),10,6.8)</f>
        <v>10</v>
      </c>
      <c r="AP8" s="6">
        <f>IF(_xlfn.ISFORMULA(clinker!K7),10,6.8)</f>
        <v>10</v>
      </c>
      <c r="AQ8" s="6">
        <f>IF(_xlfn.ISFORMULA(clinker!L7),10,6.8)</f>
        <v>6.8</v>
      </c>
      <c r="AR8" s="6">
        <f>IF(_xlfn.ISFORMULA(clinker!M7),10,6.8)</f>
        <v>10</v>
      </c>
      <c r="AS8" s="6">
        <f>IF(_xlfn.ISFORMULA(clinker!N7),10,6.8)</f>
        <v>6.8</v>
      </c>
      <c r="AT8" s="6">
        <f>IF(_xlfn.ISFORMULA(clinker!O7),10,6.8)</f>
        <v>6.8</v>
      </c>
      <c r="AU8" s="6">
        <f>IF(_xlfn.ISFORMULA(clinker!P7),10,6.8)</f>
        <v>6.8</v>
      </c>
      <c r="AV8" s="6">
        <f>IF(_xlfn.ISFORMULA(clinker!Q7),10,6.8)</f>
        <v>6.8</v>
      </c>
      <c r="AW8" s="6">
        <f>IF(_xlfn.ISFORMULA(clinker!R7),10,6.8)</f>
        <v>6.8</v>
      </c>
      <c r="AX8" s="6">
        <f>IF(_xlfn.ISFORMULA(clinker!S7),10,6.8)</f>
        <v>6.8</v>
      </c>
      <c r="AY8" s="6">
        <f>IF(_xlfn.ISFORMULA(clinker!T7),10,6.8)</f>
        <v>6.8</v>
      </c>
      <c r="AZ8" s="6">
        <f>IF(_xlfn.ISFORMULA(clinker!U7),10,6.8)</f>
        <v>6.8</v>
      </c>
      <c r="BA8" s="6">
        <f>IF(_xlfn.ISFORMULA(clinker!V7),10,6.8)</f>
        <v>6.8</v>
      </c>
      <c r="BB8" s="6">
        <f>IF(_xlfn.ISFORMULA(clinker!W7),10,6.8)</f>
        <v>6.8</v>
      </c>
      <c r="BC8" s="6">
        <f>IF(_xlfn.ISFORMULA(clinker!X7),10,6.8)</f>
        <v>6.8</v>
      </c>
      <c r="BD8" s="6">
        <f>IF(_xlfn.ISFORMULA(clinker!Y7),10,6.8)</f>
        <v>6.8</v>
      </c>
      <c r="BE8" s="6">
        <f>IF(_xlfn.ISFORMULA(clinker!Z7),10,6.8)</f>
        <v>6.8</v>
      </c>
      <c r="BF8" s="6">
        <f>IF(_xlfn.ISFORMULA(clinker!AA7),10,6.8)</f>
        <v>6.8</v>
      </c>
      <c r="BG8" s="6">
        <f>IF(_xlfn.ISFORMULA(clinker!AB7),10,6.8)</f>
        <v>6.8</v>
      </c>
      <c r="BH8" s="6">
        <f>IF(_xlfn.ISFORMULA(clinker!AC7),10,6.8)</f>
        <v>6.8</v>
      </c>
      <c r="BI8" s="6">
        <f>IF(_xlfn.ISFORMULA(clinker!AD7),10,6.8)</f>
        <v>6.8</v>
      </c>
      <c r="BK8" s="2" t="s">
        <v>64</v>
      </c>
      <c r="BL8" s="2" t="s">
        <v>32</v>
      </c>
      <c r="BM8" s="1">
        <f t="shared" si="37"/>
        <v>2.3000000000000003</v>
      </c>
      <c r="BN8" s="1">
        <f>IF(_xlfn.ISFORMULA('Clinker Emission factor'!C7),4,2.2)</f>
        <v>2.2000000000000002</v>
      </c>
      <c r="BO8" s="1">
        <f t="shared" si="38"/>
        <v>2.3000000000000003</v>
      </c>
      <c r="BP8" s="1">
        <f t="shared" si="1"/>
        <v>2.4000000000000004</v>
      </c>
      <c r="BQ8" s="1">
        <f t="shared" si="2"/>
        <v>2.5000000000000004</v>
      </c>
      <c r="BR8" s="1">
        <f t="shared" si="3"/>
        <v>2.6000000000000005</v>
      </c>
      <c r="BS8" s="1">
        <f t="shared" si="4"/>
        <v>2.7000000000000006</v>
      </c>
      <c r="BT8" s="1">
        <f t="shared" si="5"/>
        <v>2.7000000000000006</v>
      </c>
      <c r="BU8" s="1">
        <f t="shared" si="5"/>
        <v>2.6000000000000005</v>
      </c>
      <c r="BV8" s="1">
        <f t="shared" si="5"/>
        <v>2.5000000000000004</v>
      </c>
      <c r="BW8" s="1">
        <f t="shared" si="5"/>
        <v>2.4000000000000004</v>
      </c>
      <c r="BX8" s="1">
        <f t="shared" si="39"/>
        <v>2.3000000000000003</v>
      </c>
      <c r="BY8" s="1">
        <f>IF(_xlfn.ISFORMULA('Clinker Emission factor'!D7),4,2.2)</f>
        <v>2.2000000000000002</v>
      </c>
      <c r="BZ8" s="1">
        <f t="shared" ref="BZ8:CD8" si="49">BY8+0.1</f>
        <v>2.3000000000000003</v>
      </c>
      <c r="CA8" s="1">
        <f t="shared" si="49"/>
        <v>2.4000000000000004</v>
      </c>
      <c r="CB8" s="1">
        <f t="shared" si="49"/>
        <v>2.5000000000000004</v>
      </c>
      <c r="CC8" s="1">
        <f t="shared" si="49"/>
        <v>2.6000000000000005</v>
      </c>
      <c r="CD8" s="1">
        <f t="shared" si="49"/>
        <v>2.7000000000000006</v>
      </c>
      <c r="CE8" s="1">
        <f t="shared" si="41"/>
        <v>2.9000000000000008</v>
      </c>
      <c r="CF8" s="1">
        <f t="shared" si="41"/>
        <v>3.100000000000001</v>
      </c>
      <c r="CG8" s="1">
        <f t="shared" si="41"/>
        <v>3.3000000000000012</v>
      </c>
      <c r="CH8" s="1">
        <f t="shared" si="41"/>
        <v>3.5000000000000013</v>
      </c>
      <c r="CI8" s="1">
        <f t="shared" si="41"/>
        <v>3.7000000000000015</v>
      </c>
      <c r="CJ8" s="1">
        <f t="shared" ref="CJ8:CM8" si="50">CI8+0.3</f>
        <v>4.0000000000000018</v>
      </c>
      <c r="CK8" s="1">
        <f t="shared" si="50"/>
        <v>4.3000000000000016</v>
      </c>
      <c r="CL8" s="1">
        <f t="shared" si="50"/>
        <v>4.6000000000000014</v>
      </c>
      <c r="CM8" s="1">
        <f t="shared" si="50"/>
        <v>4.9000000000000012</v>
      </c>
      <c r="CN8" s="1">
        <f t="shared" si="8"/>
        <v>5.2000000000000011</v>
      </c>
    </row>
    <row r="9" spans="1:92">
      <c r="A9" s="2" t="s">
        <v>65</v>
      </c>
      <c r="B9" s="2" t="s">
        <v>33</v>
      </c>
      <c r="C9" s="6">
        <f t="shared" si="9"/>
        <v>7.1784399419372447</v>
      </c>
      <c r="D9" s="6">
        <f t="shared" si="10"/>
        <v>7.1470273540822546</v>
      </c>
      <c r="E9" s="6">
        <f t="shared" si="11"/>
        <v>10.261091559868278</v>
      </c>
      <c r="F9" s="6">
        <f t="shared" si="12"/>
        <v>10.283968105745952</v>
      </c>
      <c r="G9" s="6">
        <f t="shared" si="13"/>
        <v>7.2449982746719819</v>
      </c>
      <c r="H9" s="6">
        <f t="shared" si="14"/>
        <v>10.332473082471592</v>
      </c>
      <c r="I9" s="6">
        <f t="shared" si="15"/>
        <v>10.358088626768938</v>
      </c>
      <c r="J9" s="6">
        <f t="shared" si="16"/>
        <v>10.965856099730654</v>
      </c>
      <c r="K9" s="6">
        <f t="shared" si="17"/>
        <v>10.925200226998129</v>
      </c>
      <c r="L9" s="6">
        <f t="shared" si="18"/>
        <v>8.0454956342042721</v>
      </c>
      <c r="M9" s="6">
        <f t="shared" si="19"/>
        <v>10.846197490364998</v>
      </c>
      <c r="N9" s="6">
        <f t="shared" si="20"/>
        <v>10.807867504739313</v>
      </c>
      <c r="O9" s="6">
        <f t="shared" si="21"/>
        <v>7.8892331693264079</v>
      </c>
      <c r="P9" s="6">
        <f t="shared" si="22"/>
        <v>7.9404030124421263</v>
      </c>
      <c r="Q9" s="6">
        <f t="shared" si="23"/>
        <v>7.992496481075233</v>
      </c>
      <c r="R9" s="6">
        <f t="shared" si="24"/>
        <v>8.0454956342042721</v>
      </c>
      <c r="S9" s="6">
        <f t="shared" si="25"/>
        <v>8.0993826925266337</v>
      </c>
      <c r="T9" s="6">
        <f t="shared" si="26"/>
        <v>8.1541400527584749</v>
      </c>
      <c r="U9" s="6">
        <f t="shared" si="27"/>
        <v>8.2661962231730257</v>
      </c>
      <c r="V9" s="6">
        <f t="shared" si="28"/>
        <v>8.3815273071201037</v>
      </c>
      <c r="W9" s="6">
        <f t="shared" si="29"/>
        <v>8.5</v>
      </c>
      <c r="X9" s="6">
        <f t="shared" si="30"/>
        <v>8.6214847909162362</v>
      </c>
      <c r="Y9" s="6">
        <f t="shared" si="31"/>
        <v>8.7458561616344905</v>
      </c>
      <c r="Z9" s="6">
        <f t="shared" si="32"/>
        <v>8.9375611886017303</v>
      </c>
      <c r="AA9" s="6">
        <f t="shared" si="33"/>
        <v>9.1350971532874237</v>
      </c>
      <c r="AB9" s="6">
        <f t="shared" si="34"/>
        <v>9.3380940239430004</v>
      </c>
      <c r="AC9" s="6">
        <f t="shared" si="35"/>
        <v>9.5462034338264541</v>
      </c>
      <c r="AD9" s="6">
        <f t="shared" si="36"/>
        <v>9.7590983190046803</v>
      </c>
      <c r="AF9" s="2" t="s">
        <v>65</v>
      </c>
      <c r="AG9" s="2" t="s">
        <v>33</v>
      </c>
      <c r="AH9" s="6">
        <f>IF(_xlfn.ISFORMULA(clinker!C8),10,6.8)</f>
        <v>6.8</v>
      </c>
      <c r="AI9" s="6">
        <f>IF(_xlfn.ISFORMULA(clinker!D8),10,6.8)</f>
        <v>6.8</v>
      </c>
      <c r="AJ9" s="6">
        <f>IF(_xlfn.ISFORMULA(clinker!E8),10,6.8)</f>
        <v>10</v>
      </c>
      <c r="AK9" s="6">
        <f>IF(_xlfn.ISFORMULA(clinker!F8),10,6.8)</f>
        <v>10</v>
      </c>
      <c r="AL9" s="6">
        <f>IF(_xlfn.ISFORMULA(clinker!G8),10,6.8)</f>
        <v>6.8</v>
      </c>
      <c r="AM9" s="6">
        <f>IF(_xlfn.ISFORMULA(clinker!H8),10,6.8)</f>
        <v>10</v>
      </c>
      <c r="AN9" s="6">
        <f>IF(_xlfn.ISFORMULA(clinker!I8),10,6.8)</f>
        <v>10</v>
      </c>
      <c r="AO9" s="6">
        <f>IF(_xlfn.ISFORMULA(clinker!J8),10,6.8)</f>
        <v>10</v>
      </c>
      <c r="AP9" s="6">
        <f>IF(_xlfn.ISFORMULA(clinker!K8),10,6.8)</f>
        <v>10</v>
      </c>
      <c r="AQ9" s="6">
        <f>IF(_xlfn.ISFORMULA(clinker!L8),10,6.8)</f>
        <v>6.8</v>
      </c>
      <c r="AR9" s="6">
        <f>IF(_xlfn.ISFORMULA(clinker!M8),10,6.8)</f>
        <v>10</v>
      </c>
      <c r="AS9" s="6">
        <f>IF(_xlfn.ISFORMULA(clinker!N8),10,6.8)</f>
        <v>10</v>
      </c>
      <c r="AT9" s="6">
        <f>IF(_xlfn.ISFORMULA(clinker!O8),10,6.8)</f>
        <v>6.8</v>
      </c>
      <c r="AU9" s="6">
        <f>IF(_xlfn.ISFORMULA(clinker!P8),10,6.8)</f>
        <v>6.8</v>
      </c>
      <c r="AV9" s="6">
        <f>IF(_xlfn.ISFORMULA(clinker!Q8),10,6.8)</f>
        <v>6.8</v>
      </c>
      <c r="AW9" s="6">
        <f>IF(_xlfn.ISFORMULA(clinker!R8),10,6.8)</f>
        <v>6.8</v>
      </c>
      <c r="AX9" s="6">
        <f>IF(_xlfn.ISFORMULA(clinker!S8),10,6.8)</f>
        <v>6.8</v>
      </c>
      <c r="AY9" s="6">
        <f>IF(_xlfn.ISFORMULA(clinker!T8),10,6.8)</f>
        <v>6.8</v>
      </c>
      <c r="AZ9" s="6">
        <f>IF(_xlfn.ISFORMULA(clinker!U8),10,6.8)</f>
        <v>6.8</v>
      </c>
      <c r="BA9" s="6">
        <f>IF(_xlfn.ISFORMULA(clinker!V8),10,6.8)</f>
        <v>6.8</v>
      </c>
      <c r="BB9" s="6">
        <f>IF(_xlfn.ISFORMULA(clinker!W8),10,6.8)</f>
        <v>6.8</v>
      </c>
      <c r="BC9" s="6">
        <f>IF(_xlfn.ISFORMULA(clinker!X8),10,6.8)</f>
        <v>6.8</v>
      </c>
      <c r="BD9" s="6">
        <f>IF(_xlfn.ISFORMULA(clinker!Y8),10,6.8)</f>
        <v>6.8</v>
      </c>
      <c r="BE9" s="6">
        <f>IF(_xlfn.ISFORMULA(clinker!Z8),10,6.8)</f>
        <v>6.8</v>
      </c>
      <c r="BF9" s="6">
        <f>IF(_xlfn.ISFORMULA(clinker!AA8),10,6.8)</f>
        <v>6.8</v>
      </c>
      <c r="BG9" s="6">
        <f>IF(_xlfn.ISFORMULA(clinker!AB8),10,6.8)</f>
        <v>6.8</v>
      </c>
      <c r="BH9" s="6">
        <f>IF(_xlfn.ISFORMULA(clinker!AC8),10,6.8)</f>
        <v>6.8</v>
      </c>
      <c r="BI9" s="6">
        <f>IF(_xlfn.ISFORMULA(clinker!AD8),10,6.8)</f>
        <v>6.8</v>
      </c>
      <c r="BK9" s="2" t="s">
        <v>65</v>
      </c>
      <c r="BL9" s="2" t="s">
        <v>33</v>
      </c>
      <c r="BM9" s="1">
        <f t="shared" si="37"/>
        <v>2.3000000000000003</v>
      </c>
      <c r="BN9" s="1">
        <f>IF(_xlfn.ISFORMULA('Clinker Emission factor'!C8),4,2.2)</f>
        <v>2.2000000000000002</v>
      </c>
      <c r="BO9" s="1">
        <f t="shared" si="38"/>
        <v>2.3000000000000003</v>
      </c>
      <c r="BP9" s="1">
        <f t="shared" si="1"/>
        <v>2.4000000000000004</v>
      </c>
      <c r="BQ9" s="1">
        <f t="shared" si="2"/>
        <v>2.5000000000000004</v>
      </c>
      <c r="BR9" s="1">
        <f t="shared" si="3"/>
        <v>2.6000000000000005</v>
      </c>
      <c r="BS9" s="1">
        <f t="shared" si="4"/>
        <v>2.7000000000000006</v>
      </c>
      <c r="BT9" s="1">
        <f t="shared" si="5"/>
        <v>4.4999999999999982</v>
      </c>
      <c r="BU9" s="1">
        <f t="shared" si="5"/>
        <v>4.3999999999999986</v>
      </c>
      <c r="BV9" s="1">
        <f t="shared" si="5"/>
        <v>4.2999999999999989</v>
      </c>
      <c r="BW9" s="1">
        <f t="shared" si="5"/>
        <v>4.1999999999999993</v>
      </c>
      <c r="BX9" s="1">
        <f t="shared" si="39"/>
        <v>4.0999999999999996</v>
      </c>
      <c r="BY9" s="1">
        <f>IF(_xlfn.ISFORMULA('Clinker Emission factor'!D8),4,2.2)</f>
        <v>4</v>
      </c>
      <c r="BZ9" s="1">
        <f t="shared" ref="BZ9:CD9" si="51">BY9+0.1</f>
        <v>4.0999999999999996</v>
      </c>
      <c r="CA9" s="1">
        <f t="shared" si="51"/>
        <v>4.1999999999999993</v>
      </c>
      <c r="CB9" s="1">
        <f t="shared" si="51"/>
        <v>4.2999999999999989</v>
      </c>
      <c r="CC9" s="1">
        <f t="shared" si="51"/>
        <v>4.3999999999999986</v>
      </c>
      <c r="CD9" s="1">
        <f t="shared" si="51"/>
        <v>4.4999999999999982</v>
      </c>
      <c r="CE9" s="1">
        <f t="shared" si="41"/>
        <v>4.6999999999999984</v>
      </c>
      <c r="CF9" s="1">
        <f t="shared" si="41"/>
        <v>4.8999999999999986</v>
      </c>
      <c r="CG9" s="1">
        <f t="shared" si="41"/>
        <v>5.0999999999999988</v>
      </c>
      <c r="CH9" s="1">
        <f t="shared" si="41"/>
        <v>5.2999999999999989</v>
      </c>
      <c r="CI9" s="1">
        <f t="shared" si="41"/>
        <v>5.4999999999999991</v>
      </c>
      <c r="CJ9" s="1">
        <f t="shared" ref="CJ9:CM9" si="52">CI9+0.3</f>
        <v>5.7999999999999989</v>
      </c>
      <c r="CK9" s="1">
        <f t="shared" si="52"/>
        <v>6.0999999999999988</v>
      </c>
      <c r="CL9" s="1">
        <f t="shared" si="52"/>
        <v>6.3999999999999986</v>
      </c>
      <c r="CM9" s="1">
        <f t="shared" si="52"/>
        <v>6.6999999999999984</v>
      </c>
      <c r="CN9" s="1">
        <f t="shared" si="8"/>
        <v>6.9999999999999982</v>
      </c>
    </row>
    <row r="10" spans="1:92">
      <c r="A10" s="2" t="s">
        <v>66</v>
      </c>
      <c r="B10" s="2" t="s">
        <v>34</v>
      </c>
      <c r="C10" s="6">
        <f t="shared" si="9"/>
        <v>7.1784399419372447</v>
      </c>
      <c r="D10" s="6">
        <f t="shared" si="10"/>
        <v>7.1470273540822546</v>
      </c>
      <c r="E10" s="6">
        <f t="shared" si="11"/>
        <v>10.261091559868278</v>
      </c>
      <c r="F10" s="6">
        <f t="shared" si="12"/>
        <v>10.283968105745952</v>
      </c>
      <c r="G10" s="6">
        <f t="shared" si="13"/>
        <v>7.2449982746719819</v>
      </c>
      <c r="H10" s="6">
        <f t="shared" si="14"/>
        <v>10.332473082471592</v>
      </c>
      <c r="I10" s="6">
        <f t="shared" si="15"/>
        <v>10.358088626768938</v>
      </c>
      <c r="J10" s="6">
        <f t="shared" si="16"/>
        <v>10.965856099730654</v>
      </c>
      <c r="K10" s="6">
        <f t="shared" si="17"/>
        <v>10.925200226998129</v>
      </c>
      <c r="L10" s="6">
        <f t="shared" si="18"/>
        <v>8.0454956342042721</v>
      </c>
      <c r="M10" s="6">
        <f t="shared" si="19"/>
        <v>10.846197490364998</v>
      </c>
      <c r="N10" s="6">
        <f t="shared" si="20"/>
        <v>10.807867504739313</v>
      </c>
      <c r="O10" s="6">
        <f t="shared" si="21"/>
        <v>7.8892331693264079</v>
      </c>
      <c r="P10" s="6">
        <f t="shared" si="22"/>
        <v>7.9404030124421263</v>
      </c>
      <c r="Q10" s="6">
        <f t="shared" si="23"/>
        <v>7.992496481075233</v>
      </c>
      <c r="R10" s="6">
        <f t="shared" si="24"/>
        <v>8.0454956342042721</v>
      </c>
      <c r="S10" s="6">
        <f t="shared" si="25"/>
        <v>8.0993826925266337</v>
      </c>
      <c r="T10" s="6">
        <f t="shared" si="26"/>
        <v>8.1541400527584749</v>
      </c>
      <c r="U10" s="6">
        <f t="shared" si="27"/>
        <v>8.2661962231730257</v>
      </c>
      <c r="V10" s="6">
        <f t="shared" si="28"/>
        <v>8.3815273071201037</v>
      </c>
      <c r="W10" s="6">
        <f t="shared" si="29"/>
        <v>8.5</v>
      </c>
      <c r="X10" s="6">
        <f t="shared" si="30"/>
        <v>8.6214847909162362</v>
      </c>
      <c r="Y10" s="6">
        <f t="shared" si="31"/>
        <v>8.7458561616344905</v>
      </c>
      <c r="Z10" s="6">
        <f t="shared" si="32"/>
        <v>8.9375611886017303</v>
      </c>
      <c r="AA10" s="6">
        <f t="shared" si="33"/>
        <v>9.1350971532874237</v>
      </c>
      <c r="AB10" s="6">
        <f t="shared" si="34"/>
        <v>9.3380940239430004</v>
      </c>
      <c r="AC10" s="6">
        <f t="shared" si="35"/>
        <v>9.5462034338264541</v>
      </c>
      <c r="AD10" s="6">
        <f t="shared" si="36"/>
        <v>9.7590983190046803</v>
      </c>
      <c r="AF10" s="2" t="s">
        <v>66</v>
      </c>
      <c r="AG10" s="2" t="s">
        <v>34</v>
      </c>
      <c r="AH10" s="6">
        <f>IF(_xlfn.ISFORMULA(clinker!C9),10,6.8)</f>
        <v>6.8</v>
      </c>
      <c r="AI10" s="6">
        <f>IF(_xlfn.ISFORMULA(clinker!D9),10,6.8)</f>
        <v>6.8</v>
      </c>
      <c r="AJ10" s="6">
        <f>IF(_xlfn.ISFORMULA(clinker!E9),10,6.8)</f>
        <v>10</v>
      </c>
      <c r="AK10" s="6">
        <f>IF(_xlfn.ISFORMULA(clinker!F9),10,6.8)</f>
        <v>10</v>
      </c>
      <c r="AL10" s="6">
        <f>IF(_xlfn.ISFORMULA(clinker!G9),10,6.8)</f>
        <v>6.8</v>
      </c>
      <c r="AM10" s="6">
        <f>IF(_xlfn.ISFORMULA(clinker!H9),10,6.8)</f>
        <v>10</v>
      </c>
      <c r="AN10" s="6">
        <f>IF(_xlfn.ISFORMULA(clinker!I9),10,6.8)</f>
        <v>10</v>
      </c>
      <c r="AO10" s="6">
        <f>IF(_xlfn.ISFORMULA(clinker!J9),10,6.8)</f>
        <v>10</v>
      </c>
      <c r="AP10" s="6">
        <f>IF(_xlfn.ISFORMULA(clinker!K9),10,6.8)</f>
        <v>10</v>
      </c>
      <c r="AQ10" s="6">
        <f>IF(_xlfn.ISFORMULA(clinker!L9),10,6.8)</f>
        <v>6.8</v>
      </c>
      <c r="AR10" s="6">
        <f>IF(_xlfn.ISFORMULA(clinker!M9),10,6.8)</f>
        <v>10</v>
      </c>
      <c r="AS10" s="6">
        <f>IF(_xlfn.ISFORMULA(clinker!N9),10,6.8)</f>
        <v>10</v>
      </c>
      <c r="AT10" s="6">
        <f>IF(_xlfn.ISFORMULA(clinker!O9),10,6.8)</f>
        <v>6.8</v>
      </c>
      <c r="AU10" s="6">
        <f>IF(_xlfn.ISFORMULA(clinker!P9),10,6.8)</f>
        <v>6.8</v>
      </c>
      <c r="AV10" s="6">
        <f>IF(_xlfn.ISFORMULA(clinker!Q9),10,6.8)</f>
        <v>6.8</v>
      </c>
      <c r="AW10" s="6">
        <f>IF(_xlfn.ISFORMULA(clinker!R9),10,6.8)</f>
        <v>6.8</v>
      </c>
      <c r="AX10" s="6">
        <f>IF(_xlfn.ISFORMULA(clinker!S9),10,6.8)</f>
        <v>6.8</v>
      </c>
      <c r="AY10" s="6">
        <f>IF(_xlfn.ISFORMULA(clinker!T9),10,6.8)</f>
        <v>6.8</v>
      </c>
      <c r="AZ10" s="6">
        <f>IF(_xlfn.ISFORMULA(clinker!U9),10,6.8)</f>
        <v>6.8</v>
      </c>
      <c r="BA10" s="6">
        <f>IF(_xlfn.ISFORMULA(clinker!V9),10,6.8)</f>
        <v>6.8</v>
      </c>
      <c r="BB10" s="6">
        <f>IF(_xlfn.ISFORMULA(clinker!W9),10,6.8)</f>
        <v>6.8</v>
      </c>
      <c r="BC10" s="6">
        <f>IF(_xlfn.ISFORMULA(clinker!X9),10,6.8)</f>
        <v>6.8</v>
      </c>
      <c r="BD10" s="6">
        <f>IF(_xlfn.ISFORMULA(clinker!Y9),10,6.8)</f>
        <v>6.8</v>
      </c>
      <c r="BE10" s="6">
        <f>IF(_xlfn.ISFORMULA(clinker!Z9),10,6.8)</f>
        <v>6.8</v>
      </c>
      <c r="BF10" s="6">
        <f>IF(_xlfn.ISFORMULA(clinker!AA9),10,6.8)</f>
        <v>6.8</v>
      </c>
      <c r="BG10" s="6">
        <f>IF(_xlfn.ISFORMULA(clinker!AB9),10,6.8)</f>
        <v>6.8</v>
      </c>
      <c r="BH10" s="6">
        <f>IF(_xlfn.ISFORMULA(clinker!AC9),10,6.8)</f>
        <v>6.8</v>
      </c>
      <c r="BI10" s="6">
        <f>IF(_xlfn.ISFORMULA(clinker!AD9),10,6.8)</f>
        <v>6.8</v>
      </c>
      <c r="BK10" s="2" t="s">
        <v>66</v>
      </c>
      <c r="BL10" s="2" t="s">
        <v>34</v>
      </c>
      <c r="BM10" s="1">
        <f t="shared" si="37"/>
        <v>2.3000000000000003</v>
      </c>
      <c r="BN10" s="1">
        <f>IF(_xlfn.ISFORMULA('Clinker Emission factor'!C9),4,2.2)</f>
        <v>2.2000000000000002</v>
      </c>
      <c r="BO10" s="1">
        <f t="shared" si="38"/>
        <v>2.3000000000000003</v>
      </c>
      <c r="BP10" s="1">
        <f t="shared" si="1"/>
        <v>2.4000000000000004</v>
      </c>
      <c r="BQ10" s="1">
        <f t="shared" si="2"/>
        <v>2.5000000000000004</v>
      </c>
      <c r="BR10" s="1">
        <f t="shared" si="3"/>
        <v>2.6000000000000005</v>
      </c>
      <c r="BS10" s="1">
        <f t="shared" si="4"/>
        <v>2.7000000000000006</v>
      </c>
      <c r="BT10" s="1">
        <f t="shared" si="5"/>
        <v>4.4999999999999982</v>
      </c>
      <c r="BU10" s="1">
        <f t="shared" si="5"/>
        <v>4.3999999999999986</v>
      </c>
      <c r="BV10" s="1">
        <f t="shared" si="5"/>
        <v>4.2999999999999989</v>
      </c>
      <c r="BW10" s="1">
        <f t="shared" si="5"/>
        <v>4.1999999999999993</v>
      </c>
      <c r="BX10" s="1">
        <f t="shared" si="39"/>
        <v>4.0999999999999996</v>
      </c>
      <c r="BY10" s="1">
        <f>IF(_xlfn.ISFORMULA('Clinker Emission factor'!D9),4,2.2)</f>
        <v>4</v>
      </c>
      <c r="BZ10" s="1">
        <f t="shared" ref="BZ10:CD10" si="53">BY10+0.1</f>
        <v>4.0999999999999996</v>
      </c>
      <c r="CA10" s="1">
        <f t="shared" si="53"/>
        <v>4.1999999999999993</v>
      </c>
      <c r="CB10" s="1">
        <f t="shared" si="53"/>
        <v>4.2999999999999989</v>
      </c>
      <c r="CC10" s="1">
        <f t="shared" si="53"/>
        <v>4.3999999999999986</v>
      </c>
      <c r="CD10" s="1">
        <f t="shared" si="53"/>
        <v>4.4999999999999982</v>
      </c>
      <c r="CE10" s="1">
        <f t="shared" si="41"/>
        <v>4.6999999999999984</v>
      </c>
      <c r="CF10" s="1">
        <f t="shared" si="41"/>
        <v>4.8999999999999986</v>
      </c>
      <c r="CG10" s="1">
        <f t="shared" si="41"/>
        <v>5.0999999999999988</v>
      </c>
      <c r="CH10" s="1">
        <f t="shared" si="41"/>
        <v>5.2999999999999989</v>
      </c>
      <c r="CI10" s="1">
        <f t="shared" si="41"/>
        <v>5.4999999999999991</v>
      </c>
      <c r="CJ10" s="1">
        <f t="shared" ref="CJ10:CM10" si="54">CI10+0.3</f>
        <v>5.7999999999999989</v>
      </c>
      <c r="CK10" s="1">
        <f t="shared" si="54"/>
        <v>6.0999999999999988</v>
      </c>
      <c r="CL10" s="1">
        <f t="shared" si="54"/>
        <v>6.3999999999999986</v>
      </c>
      <c r="CM10" s="1">
        <f t="shared" si="54"/>
        <v>6.6999999999999984</v>
      </c>
      <c r="CN10" s="1">
        <f t="shared" si="8"/>
        <v>6.9999999999999982</v>
      </c>
    </row>
    <row r="11" spans="1:92">
      <c r="A11" s="2" t="s">
        <v>67</v>
      </c>
      <c r="B11" s="2" t="s">
        <v>35</v>
      </c>
      <c r="C11" s="6">
        <f t="shared" si="9"/>
        <v>7.1784399419372447</v>
      </c>
      <c r="D11" s="6">
        <f t="shared" si="10"/>
        <v>7.1470273540822546</v>
      </c>
      <c r="E11" s="6">
        <f t="shared" si="11"/>
        <v>10.261091559868278</v>
      </c>
      <c r="F11" s="6">
        <f t="shared" si="12"/>
        <v>10.283968105745952</v>
      </c>
      <c r="G11" s="6">
        <f t="shared" si="13"/>
        <v>7.2449982746719819</v>
      </c>
      <c r="H11" s="6">
        <f t="shared" si="14"/>
        <v>10.332473082471592</v>
      </c>
      <c r="I11" s="6">
        <f t="shared" si="15"/>
        <v>10.358088626768938</v>
      </c>
      <c r="J11" s="6">
        <f t="shared" si="16"/>
        <v>10.965856099730654</v>
      </c>
      <c r="K11" s="6">
        <f t="shared" si="17"/>
        <v>10.925200226998129</v>
      </c>
      <c r="L11" s="6">
        <f t="shared" si="18"/>
        <v>8.0454956342042721</v>
      </c>
      <c r="M11" s="6">
        <f t="shared" si="19"/>
        <v>10.846197490364998</v>
      </c>
      <c r="N11" s="6">
        <f t="shared" si="20"/>
        <v>7.9404030124421263</v>
      </c>
      <c r="O11" s="6">
        <f t="shared" si="21"/>
        <v>7.8892331693264079</v>
      </c>
      <c r="P11" s="6">
        <f t="shared" si="22"/>
        <v>7.9404030124421263</v>
      </c>
      <c r="Q11" s="6">
        <f t="shared" si="23"/>
        <v>7.992496481075233</v>
      </c>
      <c r="R11" s="6">
        <f t="shared" si="24"/>
        <v>8.0454956342042721</v>
      </c>
      <c r="S11" s="6">
        <f t="shared" si="25"/>
        <v>8.0993826925266337</v>
      </c>
      <c r="T11" s="6">
        <f t="shared" si="26"/>
        <v>8.1541400527584749</v>
      </c>
      <c r="U11" s="6">
        <f t="shared" si="27"/>
        <v>8.2661962231730257</v>
      </c>
      <c r="V11" s="6">
        <f t="shared" si="28"/>
        <v>8.3815273071201037</v>
      </c>
      <c r="W11" s="21">
        <f t="shared" si="29"/>
        <v>8.5</v>
      </c>
      <c r="X11" s="6">
        <f t="shared" si="30"/>
        <v>8.6214847909162362</v>
      </c>
      <c r="Y11" s="6">
        <f t="shared" si="31"/>
        <v>8.7458561616344905</v>
      </c>
      <c r="Z11" s="6">
        <f t="shared" si="32"/>
        <v>8.9375611886017303</v>
      </c>
      <c r="AA11" s="6">
        <f t="shared" si="33"/>
        <v>9.1350971532874237</v>
      </c>
      <c r="AB11" s="6">
        <f t="shared" si="34"/>
        <v>9.3380940239430004</v>
      </c>
      <c r="AC11" s="6">
        <f t="shared" si="35"/>
        <v>9.5462034338264541</v>
      </c>
      <c r="AD11" s="6">
        <f t="shared" si="36"/>
        <v>9.7590983190046803</v>
      </c>
      <c r="AF11" s="2" t="s">
        <v>67</v>
      </c>
      <c r="AG11" s="2" t="s">
        <v>35</v>
      </c>
      <c r="AH11" s="6">
        <f>IF(_xlfn.ISFORMULA(clinker!C10),10,6.8)</f>
        <v>6.8</v>
      </c>
      <c r="AI11" s="6">
        <f>IF(_xlfn.ISFORMULA(clinker!D10),10,6.8)</f>
        <v>6.8</v>
      </c>
      <c r="AJ11" s="6">
        <f>IF(_xlfn.ISFORMULA(clinker!E10),10,6.8)</f>
        <v>10</v>
      </c>
      <c r="AK11" s="6">
        <f>IF(_xlfn.ISFORMULA(clinker!F10),10,6.8)</f>
        <v>10</v>
      </c>
      <c r="AL11" s="6">
        <f>IF(_xlfn.ISFORMULA(clinker!G10),10,6.8)</f>
        <v>6.8</v>
      </c>
      <c r="AM11" s="6">
        <f>IF(_xlfn.ISFORMULA(clinker!H10),10,6.8)</f>
        <v>10</v>
      </c>
      <c r="AN11" s="6">
        <f>IF(_xlfn.ISFORMULA(clinker!I10),10,6.8)</f>
        <v>10</v>
      </c>
      <c r="AO11" s="6">
        <f>IF(_xlfn.ISFORMULA(clinker!J10),10,6.8)</f>
        <v>10</v>
      </c>
      <c r="AP11" s="6">
        <f>IF(_xlfn.ISFORMULA(clinker!K10),10,6.8)</f>
        <v>10</v>
      </c>
      <c r="AQ11" s="6">
        <f>IF(_xlfn.ISFORMULA(clinker!L10),10,6.8)</f>
        <v>6.8</v>
      </c>
      <c r="AR11" s="6">
        <f>IF(_xlfn.ISFORMULA(clinker!M10),10,6.8)</f>
        <v>10</v>
      </c>
      <c r="AS11" s="6">
        <f>IF(_xlfn.ISFORMULA(clinker!N10),10,6.8)</f>
        <v>6.8</v>
      </c>
      <c r="AT11" s="6">
        <f>IF(_xlfn.ISFORMULA(clinker!O10),10,6.8)</f>
        <v>6.8</v>
      </c>
      <c r="AU11" s="6">
        <f>IF(_xlfn.ISFORMULA(clinker!P10),10,6.8)</f>
        <v>6.8</v>
      </c>
      <c r="AV11" s="6">
        <f>IF(_xlfn.ISFORMULA(clinker!Q10),10,6.8)</f>
        <v>6.8</v>
      </c>
      <c r="AW11" s="6">
        <f>IF(_xlfn.ISFORMULA(clinker!R10),10,6.8)</f>
        <v>6.8</v>
      </c>
      <c r="AX11" s="6">
        <f>IF(_xlfn.ISFORMULA(clinker!S10),10,6.8)</f>
        <v>6.8</v>
      </c>
      <c r="AY11" s="6">
        <f>IF(_xlfn.ISFORMULA(clinker!T10),10,6.8)</f>
        <v>6.8</v>
      </c>
      <c r="AZ11" s="6">
        <f>IF(_xlfn.ISFORMULA(clinker!U10),10,6.8)</f>
        <v>6.8</v>
      </c>
      <c r="BA11" s="6">
        <f>IF(_xlfn.ISFORMULA(clinker!V10),10,6.8)</f>
        <v>6.8</v>
      </c>
      <c r="BB11" s="6">
        <f>IF(_xlfn.ISFORMULA(clinker!W10),10,6.8)</f>
        <v>6.8</v>
      </c>
      <c r="BC11" s="6">
        <f>IF(_xlfn.ISFORMULA(clinker!X10),10,6.8)</f>
        <v>6.8</v>
      </c>
      <c r="BD11" s="6">
        <f>IF(_xlfn.ISFORMULA(clinker!Y10),10,6.8)</f>
        <v>6.8</v>
      </c>
      <c r="BE11" s="6">
        <f>IF(_xlfn.ISFORMULA(clinker!Z10),10,6.8)</f>
        <v>6.8</v>
      </c>
      <c r="BF11" s="6">
        <f>IF(_xlfn.ISFORMULA(clinker!AA10),10,6.8)</f>
        <v>6.8</v>
      </c>
      <c r="BG11" s="6">
        <f>IF(_xlfn.ISFORMULA(clinker!AB10),10,6.8)</f>
        <v>6.8</v>
      </c>
      <c r="BH11" s="6">
        <f>IF(_xlfn.ISFORMULA(clinker!AC10),10,6.8)</f>
        <v>6.8</v>
      </c>
      <c r="BI11" s="6">
        <f>IF(_xlfn.ISFORMULA(clinker!AD10),10,6.8)</f>
        <v>6.8</v>
      </c>
      <c r="BK11" s="2" t="s">
        <v>67</v>
      </c>
      <c r="BL11" s="2" t="s">
        <v>35</v>
      </c>
      <c r="BM11" s="1">
        <f t="shared" si="37"/>
        <v>2.3000000000000003</v>
      </c>
      <c r="BN11" s="1">
        <f>IF(_xlfn.ISFORMULA('Clinker Emission factor'!C10),4,2.2)</f>
        <v>2.2000000000000002</v>
      </c>
      <c r="BO11" s="1">
        <f t="shared" si="38"/>
        <v>2.3000000000000003</v>
      </c>
      <c r="BP11" s="1">
        <f t="shared" si="1"/>
        <v>2.4000000000000004</v>
      </c>
      <c r="BQ11" s="1">
        <f t="shared" si="2"/>
        <v>2.5000000000000004</v>
      </c>
      <c r="BR11" s="1">
        <f t="shared" si="3"/>
        <v>2.6000000000000005</v>
      </c>
      <c r="BS11" s="1">
        <f t="shared" si="4"/>
        <v>2.7000000000000006</v>
      </c>
      <c r="BT11" s="1">
        <f t="shared" si="5"/>
        <v>4.4999999999999982</v>
      </c>
      <c r="BU11" s="1">
        <f t="shared" si="5"/>
        <v>4.3999999999999986</v>
      </c>
      <c r="BV11" s="1">
        <f t="shared" si="5"/>
        <v>4.2999999999999989</v>
      </c>
      <c r="BW11" s="1">
        <f t="shared" si="5"/>
        <v>4.1999999999999993</v>
      </c>
      <c r="BX11" s="1">
        <f t="shared" si="39"/>
        <v>4.0999999999999996</v>
      </c>
      <c r="BY11" s="1">
        <f>IF(_xlfn.ISFORMULA('Clinker Emission factor'!D10),4,2.2)</f>
        <v>4</v>
      </c>
      <c r="BZ11" s="1">
        <f t="shared" ref="BZ11:CD11" si="55">BY11+0.1</f>
        <v>4.0999999999999996</v>
      </c>
      <c r="CA11" s="1">
        <f t="shared" si="55"/>
        <v>4.1999999999999993</v>
      </c>
      <c r="CB11" s="1">
        <f t="shared" si="55"/>
        <v>4.2999999999999989</v>
      </c>
      <c r="CC11" s="1">
        <f t="shared" si="55"/>
        <v>4.3999999999999986</v>
      </c>
      <c r="CD11" s="1">
        <f t="shared" si="55"/>
        <v>4.4999999999999982</v>
      </c>
      <c r="CE11" s="1">
        <f t="shared" si="41"/>
        <v>4.6999999999999984</v>
      </c>
      <c r="CF11" s="1">
        <f t="shared" si="41"/>
        <v>4.8999999999999986</v>
      </c>
      <c r="CG11" s="1">
        <f t="shared" si="41"/>
        <v>5.0999999999999988</v>
      </c>
      <c r="CH11" s="1">
        <f t="shared" si="41"/>
        <v>5.2999999999999989</v>
      </c>
      <c r="CI11" s="1">
        <f t="shared" si="41"/>
        <v>5.4999999999999991</v>
      </c>
      <c r="CJ11" s="1">
        <f t="shared" ref="CJ11:CM11" si="56">CI11+0.3</f>
        <v>5.7999999999999989</v>
      </c>
      <c r="CK11" s="1">
        <f t="shared" si="56"/>
        <v>6.0999999999999988</v>
      </c>
      <c r="CL11" s="1">
        <f t="shared" si="56"/>
        <v>6.3999999999999986</v>
      </c>
      <c r="CM11" s="1">
        <f t="shared" si="56"/>
        <v>6.6999999999999984</v>
      </c>
      <c r="CN11" s="1">
        <f t="shared" si="8"/>
        <v>6.9999999999999982</v>
      </c>
    </row>
    <row r="12" spans="1:92">
      <c r="A12" s="2" t="s">
        <v>68</v>
      </c>
      <c r="B12" s="2" t="s">
        <v>36</v>
      </c>
      <c r="C12" s="6">
        <f t="shared" si="9"/>
        <v>7.1784399419372447</v>
      </c>
      <c r="D12" s="6">
        <f t="shared" si="10"/>
        <v>7.1470273540822546</v>
      </c>
      <c r="E12" s="6">
        <f t="shared" si="11"/>
        <v>7.1784399419372447</v>
      </c>
      <c r="F12" s="6">
        <f t="shared" si="12"/>
        <v>10.283968105745952</v>
      </c>
      <c r="G12" s="6">
        <f t="shared" si="13"/>
        <v>7.2449982746719819</v>
      </c>
      <c r="H12" s="6">
        <f t="shared" si="14"/>
        <v>10.332473082471592</v>
      </c>
      <c r="I12" s="6">
        <f t="shared" si="15"/>
        <v>10.358088626768938</v>
      </c>
      <c r="J12" s="6">
        <f t="shared" si="16"/>
        <v>10.965856099730654</v>
      </c>
      <c r="K12" s="6">
        <f t="shared" si="17"/>
        <v>10.925200226998129</v>
      </c>
      <c r="L12" s="6">
        <f t="shared" si="18"/>
        <v>8.0454956342042721</v>
      </c>
      <c r="M12" s="6">
        <f t="shared" si="19"/>
        <v>10.846197490364998</v>
      </c>
      <c r="N12" s="6">
        <f t="shared" si="20"/>
        <v>10.807867504739313</v>
      </c>
      <c r="O12" s="6">
        <f t="shared" si="21"/>
        <v>7.8892331693264079</v>
      </c>
      <c r="P12" s="6">
        <f t="shared" si="22"/>
        <v>7.9404030124421263</v>
      </c>
      <c r="Q12" s="6">
        <f t="shared" si="23"/>
        <v>7.992496481075233</v>
      </c>
      <c r="R12" s="6">
        <f t="shared" si="24"/>
        <v>8.0454956342042721</v>
      </c>
      <c r="S12" s="6">
        <f t="shared" si="25"/>
        <v>8.0993826925266337</v>
      </c>
      <c r="T12" s="6">
        <f t="shared" si="26"/>
        <v>8.1541400527584749</v>
      </c>
      <c r="U12" s="6">
        <f t="shared" si="27"/>
        <v>8.2661962231730257</v>
      </c>
      <c r="V12" s="6">
        <f t="shared" si="28"/>
        <v>8.3815273071201037</v>
      </c>
      <c r="W12" s="6">
        <f t="shared" si="29"/>
        <v>8.5</v>
      </c>
      <c r="X12" s="6">
        <f t="shared" si="30"/>
        <v>8.6214847909162362</v>
      </c>
      <c r="Y12" s="6">
        <f t="shared" si="31"/>
        <v>8.7458561616344905</v>
      </c>
      <c r="Z12" s="6">
        <f t="shared" si="32"/>
        <v>8.9375611886017303</v>
      </c>
      <c r="AA12" s="6">
        <f t="shared" si="33"/>
        <v>9.1350971532874237</v>
      </c>
      <c r="AB12" s="6">
        <f t="shared" si="34"/>
        <v>9.3380940239430004</v>
      </c>
      <c r="AC12" s="6">
        <f t="shared" si="35"/>
        <v>9.5462034338264541</v>
      </c>
      <c r="AD12" s="6">
        <f t="shared" si="36"/>
        <v>9.7590983190046803</v>
      </c>
      <c r="AF12" s="2" t="s">
        <v>68</v>
      </c>
      <c r="AG12" s="2" t="s">
        <v>36</v>
      </c>
      <c r="AH12" s="6">
        <f>IF(_xlfn.ISFORMULA(clinker!C11),10,6.8)</f>
        <v>6.8</v>
      </c>
      <c r="AI12" s="6">
        <f>IF(_xlfn.ISFORMULA(clinker!D11),10,6.8)</f>
        <v>6.8</v>
      </c>
      <c r="AJ12" s="6">
        <f>IF(_xlfn.ISFORMULA(clinker!E11),10,6.8)</f>
        <v>6.8</v>
      </c>
      <c r="AK12" s="6">
        <f>IF(_xlfn.ISFORMULA(clinker!F11),10,6.8)</f>
        <v>10</v>
      </c>
      <c r="AL12" s="6">
        <f>IF(_xlfn.ISFORMULA(clinker!G11),10,6.8)</f>
        <v>6.8</v>
      </c>
      <c r="AM12" s="6">
        <f>IF(_xlfn.ISFORMULA(clinker!H11),10,6.8)</f>
        <v>10</v>
      </c>
      <c r="AN12" s="6">
        <f>IF(_xlfn.ISFORMULA(clinker!I11),10,6.8)</f>
        <v>10</v>
      </c>
      <c r="AO12" s="6">
        <f>IF(_xlfn.ISFORMULA(clinker!J11),10,6.8)</f>
        <v>10</v>
      </c>
      <c r="AP12" s="6">
        <f>IF(_xlfn.ISFORMULA(clinker!K11),10,6.8)</f>
        <v>10</v>
      </c>
      <c r="AQ12" s="6">
        <f>IF(_xlfn.ISFORMULA(clinker!L11),10,6.8)</f>
        <v>6.8</v>
      </c>
      <c r="AR12" s="6">
        <f>IF(_xlfn.ISFORMULA(clinker!M11),10,6.8)</f>
        <v>10</v>
      </c>
      <c r="AS12" s="6">
        <f>IF(_xlfn.ISFORMULA(clinker!N11),10,6.8)</f>
        <v>10</v>
      </c>
      <c r="AT12" s="6">
        <f>IF(_xlfn.ISFORMULA(clinker!O11),10,6.8)</f>
        <v>6.8</v>
      </c>
      <c r="AU12" s="6">
        <f>IF(_xlfn.ISFORMULA(clinker!P11),10,6.8)</f>
        <v>6.8</v>
      </c>
      <c r="AV12" s="6">
        <f>IF(_xlfn.ISFORMULA(clinker!Q11),10,6.8)</f>
        <v>6.8</v>
      </c>
      <c r="AW12" s="6">
        <f>IF(_xlfn.ISFORMULA(clinker!R11),10,6.8)</f>
        <v>6.8</v>
      </c>
      <c r="AX12" s="6">
        <f>IF(_xlfn.ISFORMULA(clinker!S11),10,6.8)</f>
        <v>6.8</v>
      </c>
      <c r="AY12" s="6">
        <f>IF(_xlfn.ISFORMULA(clinker!T11),10,6.8)</f>
        <v>6.8</v>
      </c>
      <c r="AZ12" s="6">
        <f>IF(_xlfn.ISFORMULA(clinker!U11),10,6.8)</f>
        <v>6.8</v>
      </c>
      <c r="BA12" s="6">
        <f>IF(_xlfn.ISFORMULA(clinker!V11),10,6.8)</f>
        <v>6.8</v>
      </c>
      <c r="BB12" s="6">
        <f>IF(_xlfn.ISFORMULA(clinker!W11),10,6.8)</f>
        <v>6.8</v>
      </c>
      <c r="BC12" s="6">
        <f>IF(_xlfn.ISFORMULA(clinker!X11),10,6.8)</f>
        <v>6.8</v>
      </c>
      <c r="BD12" s="6">
        <f>IF(_xlfn.ISFORMULA(clinker!Y11),10,6.8)</f>
        <v>6.8</v>
      </c>
      <c r="BE12" s="6">
        <f>IF(_xlfn.ISFORMULA(clinker!Z11),10,6.8)</f>
        <v>6.8</v>
      </c>
      <c r="BF12" s="6">
        <f>IF(_xlfn.ISFORMULA(clinker!AA11),10,6.8)</f>
        <v>6.8</v>
      </c>
      <c r="BG12" s="6">
        <f>IF(_xlfn.ISFORMULA(clinker!AB11),10,6.8)</f>
        <v>6.8</v>
      </c>
      <c r="BH12" s="6">
        <f>IF(_xlfn.ISFORMULA(clinker!AC11),10,6.8)</f>
        <v>6.8</v>
      </c>
      <c r="BI12" s="6">
        <f>IF(_xlfn.ISFORMULA(clinker!AD11),10,6.8)</f>
        <v>6.8</v>
      </c>
      <c r="BK12" s="2" t="s">
        <v>68</v>
      </c>
      <c r="BL12" s="2" t="s">
        <v>36</v>
      </c>
      <c r="BM12" s="1">
        <f t="shared" si="37"/>
        <v>2.3000000000000003</v>
      </c>
      <c r="BN12" s="1">
        <f>IF(_xlfn.ISFORMULA('Clinker Emission factor'!C11),4,2.2)</f>
        <v>2.2000000000000002</v>
      </c>
      <c r="BO12" s="1">
        <f t="shared" si="38"/>
        <v>2.3000000000000003</v>
      </c>
      <c r="BP12" s="1">
        <f t="shared" si="1"/>
        <v>2.4000000000000004</v>
      </c>
      <c r="BQ12" s="1">
        <f t="shared" si="2"/>
        <v>2.5000000000000004</v>
      </c>
      <c r="BR12" s="1">
        <f t="shared" si="3"/>
        <v>2.6000000000000005</v>
      </c>
      <c r="BS12" s="1">
        <f t="shared" si="4"/>
        <v>2.7000000000000006</v>
      </c>
      <c r="BT12" s="1">
        <f t="shared" si="5"/>
        <v>4.4999999999999982</v>
      </c>
      <c r="BU12" s="1">
        <f t="shared" si="5"/>
        <v>4.3999999999999986</v>
      </c>
      <c r="BV12" s="1">
        <f t="shared" si="5"/>
        <v>4.2999999999999989</v>
      </c>
      <c r="BW12" s="1">
        <f t="shared" si="5"/>
        <v>4.1999999999999993</v>
      </c>
      <c r="BX12" s="1">
        <f t="shared" si="39"/>
        <v>4.0999999999999996</v>
      </c>
      <c r="BY12" s="1">
        <f>IF(_xlfn.ISFORMULA('Clinker Emission factor'!D11),4,2.2)</f>
        <v>4</v>
      </c>
      <c r="BZ12" s="1">
        <f t="shared" ref="BZ12:CD12" si="57">BY12+0.1</f>
        <v>4.0999999999999996</v>
      </c>
      <c r="CA12" s="1">
        <f t="shared" si="57"/>
        <v>4.1999999999999993</v>
      </c>
      <c r="CB12" s="1">
        <f t="shared" si="57"/>
        <v>4.2999999999999989</v>
      </c>
      <c r="CC12" s="1">
        <f t="shared" si="57"/>
        <v>4.3999999999999986</v>
      </c>
      <c r="CD12" s="1">
        <f t="shared" si="57"/>
        <v>4.4999999999999982</v>
      </c>
      <c r="CE12" s="1">
        <f t="shared" si="41"/>
        <v>4.6999999999999984</v>
      </c>
      <c r="CF12" s="1">
        <f t="shared" si="41"/>
        <v>4.8999999999999986</v>
      </c>
      <c r="CG12" s="1">
        <f t="shared" si="41"/>
        <v>5.0999999999999988</v>
      </c>
      <c r="CH12" s="1">
        <f t="shared" si="41"/>
        <v>5.2999999999999989</v>
      </c>
      <c r="CI12" s="1">
        <f t="shared" si="41"/>
        <v>5.4999999999999991</v>
      </c>
      <c r="CJ12" s="1">
        <f t="shared" ref="CJ12:CM12" si="58">CI12+0.3</f>
        <v>5.7999999999999989</v>
      </c>
      <c r="CK12" s="1">
        <f t="shared" si="58"/>
        <v>6.0999999999999988</v>
      </c>
      <c r="CL12" s="1">
        <f t="shared" si="58"/>
        <v>6.3999999999999986</v>
      </c>
      <c r="CM12" s="1">
        <f t="shared" si="58"/>
        <v>6.6999999999999984</v>
      </c>
      <c r="CN12" s="1">
        <f t="shared" si="8"/>
        <v>6.9999999999999982</v>
      </c>
    </row>
    <row r="13" spans="1:92">
      <c r="A13" s="2" t="s">
        <v>69</v>
      </c>
      <c r="B13" s="2" t="s">
        <v>37</v>
      </c>
      <c r="C13" s="6">
        <f t="shared" si="9"/>
        <v>7.1784399419372447</v>
      </c>
      <c r="D13" s="6">
        <f t="shared" si="10"/>
        <v>7.1470273540822546</v>
      </c>
      <c r="E13" s="6">
        <f t="shared" si="11"/>
        <v>7.1784399419372447</v>
      </c>
      <c r="F13" s="6">
        <f t="shared" si="12"/>
        <v>10.283968105745952</v>
      </c>
      <c r="G13" s="6">
        <f t="shared" si="13"/>
        <v>7.2449982746719819</v>
      </c>
      <c r="H13" s="6">
        <f t="shared" si="14"/>
        <v>10.332473082471592</v>
      </c>
      <c r="I13" s="6">
        <f t="shared" si="15"/>
        <v>10.358088626768938</v>
      </c>
      <c r="J13" s="6">
        <f t="shared" si="16"/>
        <v>10.358088626768938</v>
      </c>
      <c r="K13" s="6">
        <f t="shared" si="17"/>
        <v>10.332473082471592</v>
      </c>
      <c r="L13" s="6">
        <f t="shared" si="18"/>
        <v>7.2449982746719819</v>
      </c>
      <c r="M13" s="6">
        <f t="shared" si="19"/>
        <v>10.283968105745952</v>
      </c>
      <c r="N13" s="6">
        <f t="shared" si="20"/>
        <v>7.1784399419372447</v>
      </c>
      <c r="O13" s="6">
        <f t="shared" si="21"/>
        <v>7.1470273540822546</v>
      </c>
      <c r="P13" s="6">
        <f t="shared" si="22"/>
        <v>7.1784399419372447</v>
      </c>
      <c r="Q13" s="6">
        <f t="shared" si="23"/>
        <v>7.2111025509279782</v>
      </c>
      <c r="R13" s="6">
        <f t="shared" si="24"/>
        <v>7.2449982746719819</v>
      </c>
      <c r="S13" s="6">
        <f t="shared" si="25"/>
        <v>7.2801098892805181</v>
      </c>
      <c r="T13" s="6">
        <f t="shared" si="26"/>
        <v>7.3164198895361388</v>
      </c>
      <c r="U13" s="6">
        <f t="shared" si="27"/>
        <v>7.392563831310488</v>
      </c>
      <c r="V13" s="6">
        <f t="shared" si="28"/>
        <v>7.4732857566133521</v>
      </c>
      <c r="W13" s="6">
        <f t="shared" si="29"/>
        <v>7.5584389922787629</v>
      </c>
      <c r="X13" s="6">
        <f t="shared" si="30"/>
        <v>7.6478755219995573</v>
      </c>
      <c r="Y13" s="6">
        <f t="shared" si="31"/>
        <v>7.7414468931847624</v>
      </c>
      <c r="Z13" s="6">
        <f t="shared" si="32"/>
        <v>7.8892331693264088</v>
      </c>
      <c r="AA13" s="6">
        <f t="shared" si="33"/>
        <v>8.0454956342042721</v>
      </c>
      <c r="AB13" s="6">
        <f t="shared" si="34"/>
        <v>8.2097503007095174</v>
      </c>
      <c r="AC13" s="6">
        <f t="shared" si="35"/>
        <v>8.3815273071201055</v>
      </c>
      <c r="AD13" s="6">
        <f t="shared" si="36"/>
        <v>8.5603738236130784</v>
      </c>
      <c r="AF13" s="2" t="s">
        <v>69</v>
      </c>
      <c r="AG13" s="2" t="s">
        <v>37</v>
      </c>
      <c r="AH13" s="6">
        <f>IF(_xlfn.ISFORMULA(clinker!C12),10,6.8)</f>
        <v>6.8</v>
      </c>
      <c r="AI13" s="6">
        <f>IF(_xlfn.ISFORMULA(clinker!D12),10,6.8)</f>
        <v>6.8</v>
      </c>
      <c r="AJ13" s="6">
        <f>IF(_xlfn.ISFORMULA(clinker!E12),10,6.8)</f>
        <v>6.8</v>
      </c>
      <c r="AK13" s="6">
        <f>IF(_xlfn.ISFORMULA(clinker!F12),10,6.8)</f>
        <v>10</v>
      </c>
      <c r="AL13" s="6">
        <f>IF(_xlfn.ISFORMULA(clinker!G12),10,6.8)</f>
        <v>6.8</v>
      </c>
      <c r="AM13" s="6">
        <f>IF(_xlfn.ISFORMULA(clinker!H12),10,6.8)</f>
        <v>10</v>
      </c>
      <c r="AN13" s="6">
        <f>IF(_xlfn.ISFORMULA(clinker!I12),10,6.8)</f>
        <v>10</v>
      </c>
      <c r="AO13" s="6">
        <f>IF(_xlfn.ISFORMULA(clinker!J12),10,6.8)</f>
        <v>10</v>
      </c>
      <c r="AP13" s="6">
        <f>IF(_xlfn.ISFORMULA(clinker!K12),10,6.8)</f>
        <v>10</v>
      </c>
      <c r="AQ13" s="6">
        <f>IF(_xlfn.ISFORMULA(clinker!L12),10,6.8)</f>
        <v>6.8</v>
      </c>
      <c r="AR13" s="6">
        <f>IF(_xlfn.ISFORMULA(clinker!M12),10,6.8)</f>
        <v>10</v>
      </c>
      <c r="AS13" s="6">
        <f>IF(_xlfn.ISFORMULA(clinker!N12),10,6.8)</f>
        <v>6.8</v>
      </c>
      <c r="AT13" s="6">
        <f>IF(_xlfn.ISFORMULA(clinker!O12),10,6.8)</f>
        <v>6.8</v>
      </c>
      <c r="AU13" s="6">
        <f>IF(_xlfn.ISFORMULA(clinker!P12),10,6.8)</f>
        <v>6.8</v>
      </c>
      <c r="AV13" s="6">
        <f>IF(_xlfn.ISFORMULA(clinker!Q12),10,6.8)</f>
        <v>6.8</v>
      </c>
      <c r="AW13" s="6">
        <f>IF(_xlfn.ISFORMULA(clinker!R12),10,6.8)</f>
        <v>6.8</v>
      </c>
      <c r="AX13" s="6">
        <f>IF(_xlfn.ISFORMULA(clinker!S12),10,6.8)</f>
        <v>6.8</v>
      </c>
      <c r="AY13" s="6">
        <f>IF(_xlfn.ISFORMULA(clinker!T12),10,6.8)</f>
        <v>6.8</v>
      </c>
      <c r="AZ13" s="6">
        <f>IF(_xlfn.ISFORMULA(clinker!U12),10,6.8)</f>
        <v>6.8</v>
      </c>
      <c r="BA13" s="6">
        <f>IF(_xlfn.ISFORMULA(clinker!V12),10,6.8)</f>
        <v>6.8</v>
      </c>
      <c r="BB13" s="6">
        <f>IF(_xlfn.ISFORMULA(clinker!W12),10,6.8)</f>
        <v>6.8</v>
      </c>
      <c r="BC13" s="6">
        <f>IF(_xlfn.ISFORMULA(clinker!X12),10,6.8)</f>
        <v>6.8</v>
      </c>
      <c r="BD13" s="6">
        <f>IF(_xlfn.ISFORMULA(clinker!Y12),10,6.8)</f>
        <v>6.8</v>
      </c>
      <c r="BE13" s="6">
        <f>IF(_xlfn.ISFORMULA(clinker!Z12),10,6.8)</f>
        <v>6.8</v>
      </c>
      <c r="BF13" s="6">
        <f>IF(_xlfn.ISFORMULA(clinker!AA12),10,6.8)</f>
        <v>6.8</v>
      </c>
      <c r="BG13" s="6">
        <f>IF(_xlfn.ISFORMULA(clinker!AB12),10,6.8)</f>
        <v>6.8</v>
      </c>
      <c r="BH13" s="6">
        <f>IF(_xlfn.ISFORMULA(clinker!AC12),10,6.8)</f>
        <v>6.8</v>
      </c>
      <c r="BI13" s="6">
        <f>IF(_xlfn.ISFORMULA(clinker!AD12),10,6.8)</f>
        <v>6.8</v>
      </c>
      <c r="BK13" s="2" t="s">
        <v>69</v>
      </c>
      <c r="BL13" s="2" t="s">
        <v>37</v>
      </c>
      <c r="BM13" s="1">
        <f t="shared" si="37"/>
        <v>2.3000000000000003</v>
      </c>
      <c r="BN13" s="1">
        <f>IF(_xlfn.ISFORMULA('Clinker Emission factor'!C12),4,2.2)</f>
        <v>2.2000000000000002</v>
      </c>
      <c r="BO13" s="1">
        <f t="shared" si="38"/>
        <v>2.3000000000000003</v>
      </c>
      <c r="BP13" s="1">
        <f t="shared" si="1"/>
        <v>2.4000000000000004</v>
      </c>
      <c r="BQ13" s="1">
        <f t="shared" si="2"/>
        <v>2.5000000000000004</v>
      </c>
      <c r="BR13" s="1">
        <f t="shared" si="3"/>
        <v>2.6000000000000005</v>
      </c>
      <c r="BS13" s="1">
        <f t="shared" si="4"/>
        <v>2.7000000000000006</v>
      </c>
      <c r="BT13" s="1">
        <f t="shared" si="5"/>
        <v>2.7000000000000006</v>
      </c>
      <c r="BU13" s="1">
        <f t="shared" si="5"/>
        <v>2.6000000000000005</v>
      </c>
      <c r="BV13" s="1">
        <f t="shared" si="5"/>
        <v>2.5000000000000004</v>
      </c>
      <c r="BW13" s="1">
        <f t="shared" si="5"/>
        <v>2.4000000000000004</v>
      </c>
      <c r="BX13" s="1">
        <f t="shared" si="39"/>
        <v>2.3000000000000003</v>
      </c>
      <c r="BY13" s="1">
        <f>IF(_xlfn.ISFORMULA('Clinker Emission factor'!D12),4,2.2)</f>
        <v>2.2000000000000002</v>
      </c>
      <c r="BZ13" s="1">
        <f t="shared" ref="BZ13:CD13" si="59">BY13+0.1</f>
        <v>2.3000000000000003</v>
      </c>
      <c r="CA13" s="1">
        <f t="shared" si="59"/>
        <v>2.4000000000000004</v>
      </c>
      <c r="CB13" s="1">
        <f t="shared" si="59"/>
        <v>2.5000000000000004</v>
      </c>
      <c r="CC13" s="1">
        <f t="shared" si="59"/>
        <v>2.6000000000000005</v>
      </c>
      <c r="CD13" s="1">
        <f t="shared" si="59"/>
        <v>2.7000000000000006</v>
      </c>
      <c r="CE13" s="1">
        <f t="shared" si="41"/>
        <v>2.9000000000000008</v>
      </c>
      <c r="CF13" s="1">
        <f t="shared" si="41"/>
        <v>3.100000000000001</v>
      </c>
      <c r="CG13" s="1">
        <f t="shared" si="41"/>
        <v>3.3000000000000012</v>
      </c>
      <c r="CH13" s="1">
        <f t="shared" si="41"/>
        <v>3.5000000000000013</v>
      </c>
      <c r="CI13" s="1">
        <f t="shared" si="41"/>
        <v>3.7000000000000015</v>
      </c>
      <c r="CJ13" s="1">
        <f t="shared" ref="CJ13:CM13" si="60">CI13+0.3</f>
        <v>4.0000000000000018</v>
      </c>
      <c r="CK13" s="1">
        <f t="shared" si="60"/>
        <v>4.3000000000000016</v>
      </c>
      <c r="CL13" s="1">
        <f t="shared" si="60"/>
        <v>4.6000000000000014</v>
      </c>
      <c r="CM13" s="1">
        <f t="shared" si="60"/>
        <v>4.9000000000000012</v>
      </c>
      <c r="CN13" s="1">
        <f t="shared" si="8"/>
        <v>5.2000000000000011</v>
      </c>
    </row>
    <row r="14" spans="1:92">
      <c r="A14" s="2" t="s">
        <v>70</v>
      </c>
      <c r="B14" s="2" t="s">
        <v>38</v>
      </c>
      <c r="C14" s="6">
        <f t="shared" si="9"/>
        <v>7.1784399419372447</v>
      </c>
      <c r="D14" s="6">
        <f t="shared" si="10"/>
        <v>7.1470273540822546</v>
      </c>
      <c r="E14" s="6">
        <f t="shared" si="11"/>
        <v>10.261091559868278</v>
      </c>
      <c r="F14" s="6">
        <f t="shared" si="12"/>
        <v>7.2111025509279782</v>
      </c>
      <c r="G14" s="6">
        <f t="shared" si="13"/>
        <v>7.2449982746719819</v>
      </c>
      <c r="H14" s="6">
        <f t="shared" si="14"/>
        <v>10.332473082471592</v>
      </c>
      <c r="I14" s="6">
        <f t="shared" si="15"/>
        <v>10.358088626768938</v>
      </c>
      <c r="J14" s="6">
        <f t="shared" si="16"/>
        <v>10.965856099730654</v>
      </c>
      <c r="K14" s="6">
        <f t="shared" si="17"/>
        <v>10.925200226998129</v>
      </c>
      <c r="L14" s="6">
        <f t="shared" si="18"/>
        <v>8.0454956342042721</v>
      </c>
      <c r="M14" s="6">
        <f t="shared" si="19"/>
        <v>10.846197490364998</v>
      </c>
      <c r="N14" s="6">
        <f t="shared" si="20"/>
        <v>7.9404030124421263</v>
      </c>
      <c r="O14" s="6">
        <f t="shared" si="21"/>
        <v>7.8892331693264079</v>
      </c>
      <c r="P14" s="6">
        <f t="shared" si="22"/>
        <v>7.9404030124421263</v>
      </c>
      <c r="Q14" s="6">
        <f t="shared" si="23"/>
        <v>7.992496481075233</v>
      </c>
      <c r="R14" s="6">
        <f t="shared" si="24"/>
        <v>8.0454956342042721</v>
      </c>
      <c r="S14" s="6">
        <f t="shared" si="25"/>
        <v>8.0993826925266337</v>
      </c>
      <c r="T14" s="6">
        <f t="shared" si="26"/>
        <v>8.1541400527584749</v>
      </c>
      <c r="U14" s="6">
        <f t="shared" si="27"/>
        <v>8.2661962231730257</v>
      </c>
      <c r="V14" s="6">
        <f t="shared" si="28"/>
        <v>8.3815273071201037</v>
      </c>
      <c r="W14" s="6">
        <f t="shared" si="29"/>
        <v>8.5</v>
      </c>
      <c r="X14" s="6">
        <f t="shared" si="30"/>
        <v>8.6214847909162362</v>
      </c>
      <c r="Y14" s="6">
        <f t="shared" si="31"/>
        <v>8.7458561616344905</v>
      </c>
      <c r="Z14" s="6">
        <f t="shared" si="32"/>
        <v>8.9375611886017303</v>
      </c>
      <c r="AA14" s="6">
        <f t="shared" si="33"/>
        <v>9.1350971532874237</v>
      </c>
      <c r="AB14" s="6">
        <f t="shared" si="34"/>
        <v>9.3380940239430004</v>
      </c>
      <c r="AC14" s="6">
        <f t="shared" si="35"/>
        <v>9.5462034338264541</v>
      </c>
      <c r="AD14" s="6">
        <f t="shared" si="36"/>
        <v>9.7590983190046803</v>
      </c>
      <c r="AF14" s="2" t="s">
        <v>70</v>
      </c>
      <c r="AG14" s="2" t="s">
        <v>38</v>
      </c>
      <c r="AH14" s="6">
        <f>IF(_xlfn.ISFORMULA(clinker!C13),10,6.8)</f>
        <v>6.8</v>
      </c>
      <c r="AI14" s="6">
        <f>IF(_xlfn.ISFORMULA(clinker!D13),10,6.8)</f>
        <v>6.8</v>
      </c>
      <c r="AJ14" s="6">
        <f>IF(_xlfn.ISFORMULA(clinker!E13),10,6.8)</f>
        <v>10</v>
      </c>
      <c r="AK14" s="6">
        <f>IF(_xlfn.ISFORMULA(clinker!F13),10,6.8)</f>
        <v>6.8</v>
      </c>
      <c r="AL14" s="6">
        <f>IF(_xlfn.ISFORMULA(clinker!G13),10,6.8)</f>
        <v>6.8</v>
      </c>
      <c r="AM14" s="6">
        <f>IF(_xlfn.ISFORMULA(clinker!H13),10,6.8)</f>
        <v>10</v>
      </c>
      <c r="AN14" s="6">
        <f>IF(_xlfn.ISFORMULA(clinker!I13),10,6.8)</f>
        <v>10</v>
      </c>
      <c r="AO14" s="6">
        <f>IF(_xlfn.ISFORMULA(clinker!J13),10,6.8)</f>
        <v>10</v>
      </c>
      <c r="AP14" s="6">
        <f>IF(_xlfn.ISFORMULA(clinker!K13),10,6.8)</f>
        <v>10</v>
      </c>
      <c r="AQ14" s="6">
        <f>IF(_xlfn.ISFORMULA(clinker!L13),10,6.8)</f>
        <v>6.8</v>
      </c>
      <c r="AR14" s="6">
        <f>IF(_xlfn.ISFORMULA(clinker!M13),10,6.8)</f>
        <v>10</v>
      </c>
      <c r="AS14" s="6">
        <f>IF(_xlfn.ISFORMULA(clinker!N13),10,6.8)</f>
        <v>6.8</v>
      </c>
      <c r="AT14" s="6">
        <f>IF(_xlfn.ISFORMULA(clinker!O13),10,6.8)</f>
        <v>6.8</v>
      </c>
      <c r="AU14" s="6">
        <f>IF(_xlfn.ISFORMULA(clinker!P13),10,6.8)</f>
        <v>6.8</v>
      </c>
      <c r="AV14" s="6">
        <f>IF(_xlfn.ISFORMULA(clinker!Q13),10,6.8)</f>
        <v>6.8</v>
      </c>
      <c r="AW14" s="6">
        <f>IF(_xlfn.ISFORMULA(clinker!R13),10,6.8)</f>
        <v>6.8</v>
      </c>
      <c r="AX14" s="6">
        <f>IF(_xlfn.ISFORMULA(clinker!S13),10,6.8)</f>
        <v>6.8</v>
      </c>
      <c r="AY14" s="6">
        <f>IF(_xlfn.ISFORMULA(clinker!T13),10,6.8)</f>
        <v>6.8</v>
      </c>
      <c r="AZ14" s="6">
        <f>IF(_xlfn.ISFORMULA(clinker!U13),10,6.8)</f>
        <v>6.8</v>
      </c>
      <c r="BA14" s="6">
        <f>IF(_xlfn.ISFORMULA(clinker!V13),10,6.8)</f>
        <v>6.8</v>
      </c>
      <c r="BB14" s="6">
        <f>IF(_xlfn.ISFORMULA(clinker!W13),10,6.8)</f>
        <v>6.8</v>
      </c>
      <c r="BC14" s="6">
        <f>IF(_xlfn.ISFORMULA(clinker!X13),10,6.8)</f>
        <v>6.8</v>
      </c>
      <c r="BD14" s="6">
        <f>IF(_xlfn.ISFORMULA(clinker!Y13),10,6.8)</f>
        <v>6.8</v>
      </c>
      <c r="BE14" s="6">
        <f>IF(_xlfn.ISFORMULA(clinker!Z13),10,6.8)</f>
        <v>6.8</v>
      </c>
      <c r="BF14" s="6">
        <f>IF(_xlfn.ISFORMULA(clinker!AA13),10,6.8)</f>
        <v>6.8</v>
      </c>
      <c r="BG14" s="6">
        <f>IF(_xlfn.ISFORMULA(clinker!AB13),10,6.8)</f>
        <v>6.8</v>
      </c>
      <c r="BH14" s="6">
        <f>IF(_xlfn.ISFORMULA(clinker!AC13),10,6.8)</f>
        <v>6.8</v>
      </c>
      <c r="BI14" s="6">
        <f>IF(_xlfn.ISFORMULA(clinker!AD13),10,6.8)</f>
        <v>6.8</v>
      </c>
      <c r="BK14" s="2" t="s">
        <v>70</v>
      </c>
      <c r="BL14" s="2" t="s">
        <v>38</v>
      </c>
      <c r="BM14" s="1">
        <f t="shared" si="37"/>
        <v>2.3000000000000003</v>
      </c>
      <c r="BN14" s="1">
        <f>IF(_xlfn.ISFORMULA('Clinker Emission factor'!C13),4,2.2)</f>
        <v>2.2000000000000002</v>
      </c>
      <c r="BO14" s="1">
        <f t="shared" si="38"/>
        <v>2.3000000000000003</v>
      </c>
      <c r="BP14" s="1">
        <f t="shared" si="1"/>
        <v>2.4000000000000004</v>
      </c>
      <c r="BQ14" s="1">
        <f t="shared" si="2"/>
        <v>2.5000000000000004</v>
      </c>
      <c r="BR14" s="1">
        <f t="shared" si="3"/>
        <v>2.6000000000000005</v>
      </c>
      <c r="BS14" s="1">
        <f t="shared" si="4"/>
        <v>2.7000000000000006</v>
      </c>
      <c r="BT14" s="1">
        <f t="shared" si="5"/>
        <v>4.4999999999999982</v>
      </c>
      <c r="BU14" s="1">
        <f t="shared" si="5"/>
        <v>4.3999999999999986</v>
      </c>
      <c r="BV14" s="1">
        <f t="shared" si="5"/>
        <v>4.2999999999999989</v>
      </c>
      <c r="BW14" s="1">
        <f t="shared" si="5"/>
        <v>4.1999999999999993</v>
      </c>
      <c r="BX14" s="1">
        <f t="shared" si="39"/>
        <v>4.0999999999999996</v>
      </c>
      <c r="BY14" s="1">
        <f>IF(_xlfn.ISFORMULA('Clinker Emission factor'!D13),4,2.2)</f>
        <v>4</v>
      </c>
      <c r="BZ14" s="1">
        <f t="shared" ref="BZ14:CD14" si="61">BY14+0.1</f>
        <v>4.0999999999999996</v>
      </c>
      <c r="CA14" s="1">
        <f t="shared" si="61"/>
        <v>4.1999999999999993</v>
      </c>
      <c r="CB14" s="1">
        <f t="shared" si="61"/>
        <v>4.2999999999999989</v>
      </c>
      <c r="CC14" s="1">
        <f t="shared" si="61"/>
        <v>4.3999999999999986</v>
      </c>
      <c r="CD14" s="1">
        <f t="shared" si="61"/>
        <v>4.4999999999999982</v>
      </c>
      <c r="CE14" s="1">
        <f t="shared" si="41"/>
        <v>4.6999999999999984</v>
      </c>
      <c r="CF14" s="1">
        <f t="shared" si="41"/>
        <v>4.8999999999999986</v>
      </c>
      <c r="CG14" s="1">
        <f t="shared" si="41"/>
        <v>5.0999999999999988</v>
      </c>
      <c r="CH14" s="1">
        <f t="shared" si="41"/>
        <v>5.2999999999999989</v>
      </c>
      <c r="CI14" s="1">
        <f t="shared" si="41"/>
        <v>5.4999999999999991</v>
      </c>
      <c r="CJ14" s="1">
        <f t="shared" ref="CJ14:CM14" si="62">CI14+0.3</f>
        <v>5.7999999999999989</v>
      </c>
      <c r="CK14" s="1">
        <f t="shared" si="62"/>
        <v>6.0999999999999988</v>
      </c>
      <c r="CL14" s="1">
        <f t="shared" si="62"/>
        <v>6.3999999999999986</v>
      </c>
      <c r="CM14" s="1">
        <f t="shared" si="62"/>
        <v>6.6999999999999984</v>
      </c>
      <c r="CN14" s="1">
        <f t="shared" si="8"/>
        <v>6.9999999999999982</v>
      </c>
    </row>
    <row r="15" spans="1:92">
      <c r="A15" s="2" t="s">
        <v>71</v>
      </c>
      <c r="B15" s="2" t="s">
        <v>39</v>
      </c>
      <c r="C15" s="6">
        <f t="shared" si="9"/>
        <v>7.1784399419372447</v>
      </c>
      <c r="D15" s="6">
        <f t="shared" si="10"/>
        <v>7.1470273540822546</v>
      </c>
      <c r="E15" s="6">
        <f t="shared" si="11"/>
        <v>7.1784399419372447</v>
      </c>
      <c r="F15" s="6">
        <f t="shared" si="12"/>
        <v>10.283968105745952</v>
      </c>
      <c r="G15" s="6">
        <f t="shared" si="13"/>
        <v>7.2449982746719819</v>
      </c>
      <c r="H15" s="6">
        <f t="shared" si="14"/>
        <v>10.332473082471592</v>
      </c>
      <c r="I15" s="6">
        <f t="shared" si="15"/>
        <v>10.358088626768938</v>
      </c>
      <c r="J15" s="6">
        <f t="shared" si="16"/>
        <v>10.358088626768938</v>
      </c>
      <c r="K15" s="6">
        <f t="shared" si="17"/>
        <v>10.332473082471592</v>
      </c>
      <c r="L15" s="6">
        <f t="shared" si="18"/>
        <v>7.2449982746719819</v>
      </c>
      <c r="M15" s="6">
        <f t="shared" si="19"/>
        <v>10.283968105745952</v>
      </c>
      <c r="N15" s="6">
        <f t="shared" si="20"/>
        <v>7.1784399419372447</v>
      </c>
      <c r="O15" s="6">
        <f t="shared" si="21"/>
        <v>7.1470273540822546</v>
      </c>
      <c r="P15" s="6">
        <f t="shared" si="22"/>
        <v>7.1784399419372447</v>
      </c>
      <c r="Q15" s="6">
        <f t="shared" si="23"/>
        <v>7.2111025509279782</v>
      </c>
      <c r="R15" s="6">
        <f t="shared" si="24"/>
        <v>7.2449982746719819</v>
      </c>
      <c r="S15" s="6">
        <f t="shared" si="25"/>
        <v>7.2801098892805181</v>
      </c>
      <c r="T15" s="6">
        <f t="shared" si="26"/>
        <v>7.3164198895361388</v>
      </c>
      <c r="U15" s="6">
        <f t="shared" si="27"/>
        <v>7.392563831310488</v>
      </c>
      <c r="V15" s="6">
        <f t="shared" si="28"/>
        <v>7.4732857566133521</v>
      </c>
      <c r="W15" s="6">
        <f t="shared" si="29"/>
        <v>7.5584389922787629</v>
      </c>
      <c r="X15" s="6">
        <f t="shared" si="30"/>
        <v>7.6478755219995573</v>
      </c>
      <c r="Y15" s="6">
        <f t="shared" si="31"/>
        <v>7.7414468931847624</v>
      </c>
      <c r="Z15" s="6">
        <f t="shared" si="32"/>
        <v>7.8892331693264088</v>
      </c>
      <c r="AA15" s="6">
        <f t="shared" si="33"/>
        <v>8.0454956342042721</v>
      </c>
      <c r="AB15" s="6">
        <f t="shared" si="34"/>
        <v>8.2097503007095174</v>
      </c>
      <c r="AC15" s="6">
        <f t="shared" si="35"/>
        <v>8.3815273071201055</v>
      </c>
      <c r="AD15" s="6">
        <f t="shared" si="36"/>
        <v>8.5603738236130784</v>
      </c>
      <c r="AF15" s="2" t="s">
        <v>71</v>
      </c>
      <c r="AG15" s="2" t="s">
        <v>39</v>
      </c>
      <c r="AH15" s="6">
        <f>IF(_xlfn.ISFORMULA(clinker!C14),10,6.8)</f>
        <v>6.8</v>
      </c>
      <c r="AI15" s="6">
        <f>IF(_xlfn.ISFORMULA(clinker!D14),10,6.8)</f>
        <v>6.8</v>
      </c>
      <c r="AJ15" s="6">
        <f>IF(_xlfn.ISFORMULA(clinker!E14),10,6.8)</f>
        <v>6.8</v>
      </c>
      <c r="AK15" s="6">
        <f>IF(_xlfn.ISFORMULA(clinker!F14),10,6.8)</f>
        <v>10</v>
      </c>
      <c r="AL15" s="6">
        <f>IF(_xlfn.ISFORMULA(clinker!G14),10,6.8)</f>
        <v>6.8</v>
      </c>
      <c r="AM15" s="6">
        <f>IF(_xlfn.ISFORMULA(clinker!H14),10,6.8)</f>
        <v>10</v>
      </c>
      <c r="AN15" s="6">
        <f>IF(_xlfn.ISFORMULA(clinker!I14),10,6.8)</f>
        <v>10</v>
      </c>
      <c r="AO15" s="6">
        <f>IF(_xlfn.ISFORMULA(clinker!J14),10,6.8)</f>
        <v>10</v>
      </c>
      <c r="AP15" s="6">
        <f>IF(_xlfn.ISFORMULA(clinker!K14),10,6.8)</f>
        <v>10</v>
      </c>
      <c r="AQ15" s="6">
        <f>IF(_xlfn.ISFORMULA(clinker!L14),10,6.8)</f>
        <v>6.8</v>
      </c>
      <c r="AR15" s="6">
        <f>IF(_xlfn.ISFORMULA(clinker!M14),10,6.8)</f>
        <v>10</v>
      </c>
      <c r="AS15" s="6">
        <f>IF(_xlfn.ISFORMULA(clinker!N14),10,6.8)</f>
        <v>6.8</v>
      </c>
      <c r="AT15" s="6">
        <f>IF(_xlfn.ISFORMULA(clinker!O14),10,6.8)</f>
        <v>6.8</v>
      </c>
      <c r="AU15" s="6">
        <f>IF(_xlfn.ISFORMULA(clinker!P14),10,6.8)</f>
        <v>6.8</v>
      </c>
      <c r="AV15" s="6">
        <f>IF(_xlfn.ISFORMULA(clinker!Q14),10,6.8)</f>
        <v>6.8</v>
      </c>
      <c r="AW15" s="6">
        <f>IF(_xlfn.ISFORMULA(clinker!R14),10,6.8)</f>
        <v>6.8</v>
      </c>
      <c r="AX15" s="6">
        <f>IF(_xlfn.ISFORMULA(clinker!S14),10,6.8)</f>
        <v>6.8</v>
      </c>
      <c r="AY15" s="6">
        <f>IF(_xlfn.ISFORMULA(clinker!T14),10,6.8)</f>
        <v>6.8</v>
      </c>
      <c r="AZ15" s="6">
        <f>IF(_xlfn.ISFORMULA(clinker!U14),10,6.8)</f>
        <v>6.8</v>
      </c>
      <c r="BA15" s="6">
        <f>IF(_xlfn.ISFORMULA(clinker!V14),10,6.8)</f>
        <v>6.8</v>
      </c>
      <c r="BB15" s="6">
        <f>IF(_xlfn.ISFORMULA(clinker!W14),10,6.8)</f>
        <v>6.8</v>
      </c>
      <c r="BC15" s="6">
        <f>IF(_xlfn.ISFORMULA(clinker!X14),10,6.8)</f>
        <v>6.8</v>
      </c>
      <c r="BD15" s="6">
        <f>IF(_xlfn.ISFORMULA(clinker!Y14),10,6.8)</f>
        <v>6.8</v>
      </c>
      <c r="BE15" s="6">
        <f>IF(_xlfn.ISFORMULA(clinker!Z14),10,6.8)</f>
        <v>6.8</v>
      </c>
      <c r="BF15" s="6">
        <f>IF(_xlfn.ISFORMULA(clinker!AA14),10,6.8)</f>
        <v>6.8</v>
      </c>
      <c r="BG15" s="6">
        <f>IF(_xlfn.ISFORMULA(clinker!AB14),10,6.8)</f>
        <v>6.8</v>
      </c>
      <c r="BH15" s="6">
        <f>IF(_xlfn.ISFORMULA(clinker!AC14),10,6.8)</f>
        <v>6.8</v>
      </c>
      <c r="BI15" s="6">
        <f>IF(_xlfn.ISFORMULA(clinker!AD14),10,6.8)</f>
        <v>6.8</v>
      </c>
      <c r="BK15" s="2" t="s">
        <v>71</v>
      </c>
      <c r="BL15" s="2" t="s">
        <v>39</v>
      </c>
      <c r="BM15" s="1">
        <f t="shared" si="37"/>
        <v>2.3000000000000003</v>
      </c>
      <c r="BN15" s="1">
        <f>IF(_xlfn.ISFORMULA('Clinker Emission factor'!C14),4,2.2)</f>
        <v>2.2000000000000002</v>
      </c>
      <c r="BO15" s="1">
        <f t="shared" si="38"/>
        <v>2.3000000000000003</v>
      </c>
      <c r="BP15" s="1">
        <f t="shared" si="1"/>
        <v>2.4000000000000004</v>
      </c>
      <c r="BQ15" s="1">
        <f t="shared" si="2"/>
        <v>2.5000000000000004</v>
      </c>
      <c r="BR15" s="1">
        <f t="shared" si="3"/>
        <v>2.6000000000000005</v>
      </c>
      <c r="BS15" s="1">
        <f t="shared" si="4"/>
        <v>2.7000000000000006</v>
      </c>
      <c r="BT15" s="1">
        <f t="shared" si="5"/>
        <v>2.7000000000000006</v>
      </c>
      <c r="BU15" s="1">
        <f t="shared" si="5"/>
        <v>2.6000000000000005</v>
      </c>
      <c r="BV15" s="1">
        <f t="shared" si="5"/>
        <v>2.5000000000000004</v>
      </c>
      <c r="BW15" s="1">
        <f t="shared" si="5"/>
        <v>2.4000000000000004</v>
      </c>
      <c r="BX15" s="1">
        <f t="shared" si="39"/>
        <v>2.3000000000000003</v>
      </c>
      <c r="BY15" s="1">
        <f>IF(_xlfn.ISFORMULA('Clinker Emission factor'!D14),4,2.2)</f>
        <v>2.2000000000000002</v>
      </c>
      <c r="BZ15" s="1">
        <f t="shared" ref="BZ15:CD15" si="63">BY15+0.1</f>
        <v>2.3000000000000003</v>
      </c>
      <c r="CA15" s="1">
        <f t="shared" si="63"/>
        <v>2.4000000000000004</v>
      </c>
      <c r="CB15" s="1">
        <f t="shared" si="63"/>
        <v>2.5000000000000004</v>
      </c>
      <c r="CC15" s="1">
        <f t="shared" si="63"/>
        <v>2.6000000000000005</v>
      </c>
      <c r="CD15" s="1">
        <f t="shared" si="63"/>
        <v>2.7000000000000006</v>
      </c>
      <c r="CE15" s="1">
        <f t="shared" si="41"/>
        <v>2.9000000000000008</v>
      </c>
      <c r="CF15" s="1">
        <f t="shared" si="41"/>
        <v>3.100000000000001</v>
      </c>
      <c r="CG15" s="1">
        <f t="shared" si="41"/>
        <v>3.3000000000000012</v>
      </c>
      <c r="CH15" s="1">
        <f t="shared" si="41"/>
        <v>3.5000000000000013</v>
      </c>
      <c r="CI15" s="1">
        <f t="shared" si="41"/>
        <v>3.7000000000000015</v>
      </c>
      <c r="CJ15" s="1">
        <f t="shared" ref="CJ15:CM15" si="64">CI15+0.3</f>
        <v>4.0000000000000018</v>
      </c>
      <c r="CK15" s="1">
        <f t="shared" si="64"/>
        <v>4.3000000000000016</v>
      </c>
      <c r="CL15" s="1">
        <f t="shared" si="64"/>
        <v>4.6000000000000014</v>
      </c>
      <c r="CM15" s="1">
        <f t="shared" si="64"/>
        <v>4.9000000000000012</v>
      </c>
      <c r="CN15" s="1">
        <f t="shared" si="8"/>
        <v>5.2000000000000011</v>
      </c>
    </row>
    <row r="16" spans="1:92">
      <c r="A16" s="2" t="s">
        <v>72</v>
      </c>
      <c r="B16" s="2" t="s">
        <v>40</v>
      </c>
      <c r="C16" s="6">
        <f t="shared" si="9"/>
        <v>7.1784399419372447</v>
      </c>
      <c r="D16" s="6">
        <f t="shared" si="10"/>
        <v>7.1470273540822546</v>
      </c>
      <c r="E16" s="6">
        <f t="shared" si="11"/>
        <v>10.261091559868278</v>
      </c>
      <c r="F16" s="6">
        <f t="shared" si="12"/>
        <v>10.283968105745952</v>
      </c>
      <c r="G16" s="6">
        <f t="shared" si="13"/>
        <v>7.2449982746719819</v>
      </c>
      <c r="H16" s="6">
        <f t="shared" si="14"/>
        <v>10.332473082471592</v>
      </c>
      <c r="I16" s="6">
        <f t="shared" si="15"/>
        <v>10.358088626768938</v>
      </c>
      <c r="J16" s="6">
        <f t="shared" si="16"/>
        <v>10.965856099730654</v>
      </c>
      <c r="K16" s="6">
        <f t="shared" si="17"/>
        <v>10.925200226998129</v>
      </c>
      <c r="L16" s="6">
        <f t="shared" si="18"/>
        <v>8.0454956342042721</v>
      </c>
      <c r="M16" s="6">
        <f t="shared" si="19"/>
        <v>10.846197490364998</v>
      </c>
      <c r="N16" s="6">
        <f t="shared" si="20"/>
        <v>7.9404030124421263</v>
      </c>
      <c r="O16" s="6">
        <f t="shared" si="21"/>
        <v>7.8892331693264079</v>
      </c>
      <c r="P16" s="6">
        <f t="shared" si="22"/>
        <v>7.9404030124421263</v>
      </c>
      <c r="Q16" s="6">
        <f t="shared" si="23"/>
        <v>7.992496481075233</v>
      </c>
      <c r="R16" s="6">
        <f t="shared" si="24"/>
        <v>8.0454956342042721</v>
      </c>
      <c r="S16" s="6">
        <f t="shared" si="25"/>
        <v>8.0993826925266337</v>
      </c>
      <c r="T16" s="6">
        <f t="shared" si="26"/>
        <v>8.1541400527584749</v>
      </c>
      <c r="U16" s="6">
        <f t="shared" si="27"/>
        <v>8.2661962231730257</v>
      </c>
      <c r="V16" s="6">
        <f t="shared" si="28"/>
        <v>8.3815273071201037</v>
      </c>
      <c r="W16" s="6">
        <f t="shared" si="29"/>
        <v>8.5</v>
      </c>
      <c r="X16" s="6">
        <f t="shared" si="30"/>
        <v>8.6214847909162362</v>
      </c>
      <c r="Y16" s="6">
        <f t="shared" si="31"/>
        <v>8.7458561616344905</v>
      </c>
      <c r="Z16" s="6">
        <f t="shared" si="32"/>
        <v>8.9375611886017303</v>
      </c>
      <c r="AA16" s="6">
        <f t="shared" si="33"/>
        <v>9.1350971532874237</v>
      </c>
      <c r="AB16" s="6">
        <f t="shared" si="34"/>
        <v>9.3380940239430004</v>
      </c>
      <c r="AC16" s="6">
        <f t="shared" si="35"/>
        <v>9.5462034338264541</v>
      </c>
      <c r="AD16" s="6">
        <f t="shared" si="36"/>
        <v>9.7590983190046803</v>
      </c>
      <c r="AF16" s="2" t="s">
        <v>72</v>
      </c>
      <c r="AG16" s="2" t="s">
        <v>40</v>
      </c>
      <c r="AH16" s="6">
        <f>IF(_xlfn.ISFORMULA(clinker!C15),10,6.8)</f>
        <v>6.8</v>
      </c>
      <c r="AI16" s="6">
        <f>IF(_xlfn.ISFORMULA(clinker!D15),10,6.8)</f>
        <v>6.8</v>
      </c>
      <c r="AJ16" s="6">
        <f>IF(_xlfn.ISFORMULA(clinker!E15),10,6.8)</f>
        <v>10</v>
      </c>
      <c r="AK16" s="6">
        <f>IF(_xlfn.ISFORMULA(clinker!F15),10,6.8)</f>
        <v>10</v>
      </c>
      <c r="AL16" s="6">
        <f>IF(_xlfn.ISFORMULA(clinker!G15),10,6.8)</f>
        <v>6.8</v>
      </c>
      <c r="AM16" s="6">
        <f>IF(_xlfn.ISFORMULA(clinker!H15),10,6.8)</f>
        <v>10</v>
      </c>
      <c r="AN16" s="6">
        <f>IF(_xlfn.ISFORMULA(clinker!I15),10,6.8)</f>
        <v>10</v>
      </c>
      <c r="AO16" s="6">
        <f>IF(_xlfn.ISFORMULA(clinker!J15),10,6.8)</f>
        <v>10</v>
      </c>
      <c r="AP16" s="6">
        <f>IF(_xlfn.ISFORMULA(clinker!K15),10,6.8)</f>
        <v>10</v>
      </c>
      <c r="AQ16" s="6">
        <f>IF(_xlfn.ISFORMULA(clinker!L15),10,6.8)</f>
        <v>6.8</v>
      </c>
      <c r="AR16" s="6">
        <f>IF(_xlfn.ISFORMULA(clinker!M15),10,6.8)</f>
        <v>10</v>
      </c>
      <c r="AS16" s="6">
        <f>IF(_xlfn.ISFORMULA(clinker!N15),10,6.8)</f>
        <v>6.8</v>
      </c>
      <c r="AT16" s="6">
        <f>IF(_xlfn.ISFORMULA(clinker!O15),10,6.8)</f>
        <v>6.8</v>
      </c>
      <c r="AU16" s="6">
        <f>IF(_xlfn.ISFORMULA(clinker!P15),10,6.8)</f>
        <v>6.8</v>
      </c>
      <c r="AV16" s="6">
        <f>IF(_xlfn.ISFORMULA(clinker!Q15),10,6.8)</f>
        <v>6.8</v>
      </c>
      <c r="AW16" s="6">
        <f>IF(_xlfn.ISFORMULA(clinker!R15),10,6.8)</f>
        <v>6.8</v>
      </c>
      <c r="AX16" s="6">
        <f>IF(_xlfn.ISFORMULA(clinker!S15),10,6.8)</f>
        <v>6.8</v>
      </c>
      <c r="AY16" s="6">
        <f>IF(_xlfn.ISFORMULA(clinker!T15),10,6.8)</f>
        <v>6.8</v>
      </c>
      <c r="AZ16" s="6">
        <f>IF(_xlfn.ISFORMULA(clinker!U15),10,6.8)</f>
        <v>6.8</v>
      </c>
      <c r="BA16" s="6">
        <f>IF(_xlfn.ISFORMULA(clinker!V15),10,6.8)</f>
        <v>6.8</v>
      </c>
      <c r="BB16" s="6">
        <f>IF(_xlfn.ISFORMULA(clinker!W15),10,6.8)</f>
        <v>6.8</v>
      </c>
      <c r="BC16" s="6">
        <f>IF(_xlfn.ISFORMULA(clinker!X15),10,6.8)</f>
        <v>6.8</v>
      </c>
      <c r="BD16" s="6">
        <f>IF(_xlfn.ISFORMULA(clinker!Y15),10,6.8)</f>
        <v>6.8</v>
      </c>
      <c r="BE16" s="6">
        <f>IF(_xlfn.ISFORMULA(clinker!Z15),10,6.8)</f>
        <v>6.8</v>
      </c>
      <c r="BF16" s="6">
        <f>IF(_xlfn.ISFORMULA(clinker!AA15),10,6.8)</f>
        <v>6.8</v>
      </c>
      <c r="BG16" s="6">
        <f>IF(_xlfn.ISFORMULA(clinker!AB15),10,6.8)</f>
        <v>6.8</v>
      </c>
      <c r="BH16" s="6">
        <f>IF(_xlfn.ISFORMULA(clinker!AC15),10,6.8)</f>
        <v>6.8</v>
      </c>
      <c r="BI16" s="6">
        <f>IF(_xlfn.ISFORMULA(clinker!AD15),10,6.8)</f>
        <v>6.8</v>
      </c>
      <c r="BK16" s="2" t="s">
        <v>72</v>
      </c>
      <c r="BL16" s="2" t="s">
        <v>40</v>
      </c>
      <c r="BM16" s="1">
        <f t="shared" si="37"/>
        <v>2.3000000000000003</v>
      </c>
      <c r="BN16" s="1">
        <f>IF(_xlfn.ISFORMULA('Clinker Emission factor'!C15),4,2.2)</f>
        <v>2.2000000000000002</v>
      </c>
      <c r="BO16" s="1">
        <f t="shared" si="38"/>
        <v>2.3000000000000003</v>
      </c>
      <c r="BP16" s="1">
        <f t="shared" si="1"/>
        <v>2.4000000000000004</v>
      </c>
      <c r="BQ16" s="1">
        <f t="shared" si="2"/>
        <v>2.5000000000000004</v>
      </c>
      <c r="BR16" s="1">
        <f t="shared" si="3"/>
        <v>2.6000000000000005</v>
      </c>
      <c r="BS16" s="1">
        <f t="shared" si="4"/>
        <v>2.7000000000000006</v>
      </c>
      <c r="BT16" s="1">
        <f t="shared" si="5"/>
        <v>4.4999999999999982</v>
      </c>
      <c r="BU16" s="1">
        <f t="shared" si="5"/>
        <v>4.3999999999999986</v>
      </c>
      <c r="BV16" s="1">
        <f t="shared" si="5"/>
        <v>4.2999999999999989</v>
      </c>
      <c r="BW16" s="1">
        <f t="shared" si="5"/>
        <v>4.1999999999999993</v>
      </c>
      <c r="BX16" s="1">
        <f t="shared" si="39"/>
        <v>4.0999999999999996</v>
      </c>
      <c r="BY16" s="1">
        <f>IF(_xlfn.ISFORMULA('Clinker Emission factor'!D15),4,2.2)</f>
        <v>4</v>
      </c>
      <c r="BZ16" s="1">
        <f t="shared" ref="BZ16:CD16" si="65">BY16+0.1</f>
        <v>4.0999999999999996</v>
      </c>
      <c r="CA16" s="1">
        <f t="shared" si="65"/>
        <v>4.1999999999999993</v>
      </c>
      <c r="CB16" s="1">
        <f t="shared" si="65"/>
        <v>4.2999999999999989</v>
      </c>
      <c r="CC16" s="1">
        <f t="shared" si="65"/>
        <v>4.3999999999999986</v>
      </c>
      <c r="CD16" s="1">
        <f t="shared" si="65"/>
        <v>4.4999999999999982</v>
      </c>
      <c r="CE16" s="1">
        <f t="shared" si="41"/>
        <v>4.6999999999999984</v>
      </c>
      <c r="CF16" s="1">
        <f t="shared" si="41"/>
        <v>4.8999999999999986</v>
      </c>
      <c r="CG16" s="1">
        <f t="shared" si="41"/>
        <v>5.0999999999999988</v>
      </c>
      <c r="CH16" s="1">
        <f t="shared" si="41"/>
        <v>5.2999999999999989</v>
      </c>
      <c r="CI16" s="1">
        <f t="shared" si="41"/>
        <v>5.4999999999999991</v>
      </c>
      <c r="CJ16" s="1">
        <f t="shared" ref="CJ16:CM16" si="66">CI16+0.3</f>
        <v>5.7999999999999989</v>
      </c>
      <c r="CK16" s="1">
        <f t="shared" si="66"/>
        <v>6.0999999999999988</v>
      </c>
      <c r="CL16" s="1">
        <f t="shared" si="66"/>
        <v>6.3999999999999986</v>
      </c>
      <c r="CM16" s="1">
        <f t="shared" si="66"/>
        <v>6.6999999999999984</v>
      </c>
      <c r="CN16" s="1">
        <f t="shared" si="8"/>
        <v>6.9999999999999982</v>
      </c>
    </row>
    <row r="17" spans="1:92">
      <c r="A17" s="2" t="s">
        <v>73</v>
      </c>
      <c r="B17" s="2" t="s">
        <v>41</v>
      </c>
      <c r="C17" s="6">
        <f t="shared" si="9"/>
        <v>7.1784399419372447</v>
      </c>
      <c r="D17" s="6">
        <f t="shared" si="10"/>
        <v>7.1470273540822546</v>
      </c>
      <c r="E17" s="6">
        <f t="shared" si="11"/>
        <v>10.261091559868278</v>
      </c>
      <c r="F17" s="6">
        <f t="shared" si="12"/>
        <v>10.283968105745952</v>
      </c>
      <c r="G17" s="6">
        <f t="shared" si="13"/>
        <v>7.2449982746719819</v>
      </c>
      <c r="H17" s="6">
        <f t="shared" si="14"/>
        <v>10.332473082471592</v>
      </c>
      <c r="I17" s="6">
        <f t="shared" si="15"/>
        <v>10.358088626768938</v>
      </c>
      <c r="J17" s="6">
        <f t="shared" si="16"/>
        <v>10.358088626768938</v>
      </c>
      <c r="K17" s="6">
        <f t="shared" si="17"/>
        <v>10.332473082471592</v>
      </c>
      <c r="L17" s="6">
        <f t="shared" si="18"/>
        <v>7.2449982746719819</v>
      </c>
      <c r="M17" s="6">
        <f t="shared" si="19"/>
        <v>10.283968105745952</v>
      </c>
      <c r="N17" s="6">
        <f t="shared" si="20"/>
        <v>7.1784399419372447</v>
      </c>
      <c r="O17" s="6">
        <f t="shared" si="21"/>
        <v>7.1470273540822546</v>
      </c>
      <c r="P17" s="6">
        <f t="shared" si="22"/>
        <v>7.1784399419372447</v>
      </c>
      <c r="Q17" s="6">
        <f t="shared" si="23"/>
        <v>7.2111025509279782</v>
      </c>
      <c r="R17" s="6">
        <f t="shared" si="24"/>
        <v>7.2449982746719819</v>
      </c>
      <c r="S17" s="6">
        <f t="shared" si="25"/>
        <v>7.2801098892805181</v>
      </c>
      <c r="T17" s="6">
        <f t="shared" si="26"/>
        <v>7.3164198895361388</v>
      </c>
      <c r="U17" s="6">
        <f t="shared" si="27"/>
        <v>7.392563831310488</v>
      </c>
      <c r="V17" s="6">
        <f t="shared" si="28"/>
        <v>7.4732857566133521</v>
      </c>
      <c r="W17" s="6">
        <f t="shared" si="29"/>
        <v>7.5584389922787629</v>
      </c>
      <c r="X17" s="6">
        <f t="shared" si="30"/>
        <v>7.6478755219995573</v>
      </c>
      <c r="Y17" s="6">
        <f t="shared" si="31"/>
        <v>7.7414468931847624</v>
      </c>
      <c r="Z17" s="6">
        <f t="shared" si="32"/>
        <v>7.8892331693264088</v>
      </c>
      <c r="AA17" s="6">
        <f t="shared" si="33"/>
        <v>8.0454956342042721</v>
      </c>
      <c r="AB17" s="6">
        <f t="shared" si="34"/>
        <v>8.2097503007095174</v>
      </c>
      <c r="AC17" s="6">
        <f t="shared" si="35"/>
        <v>8.3815273071201055</v>
      </c>
      <c r="AD17" s="6">
        <f t="shared" si="36"/>
        <v>8.5603738236130784</v>
      </c>
      <c r="AF17" s="2" t="s">
        <v>73</v>
      </c>
      <c r="AG17" s="2" t="s">
        <v>41</v>
      </c>
      <c r="AH17" s="6">
        <f>IF(_xlfn.ISFORMULA(clinker!C16),10,6.8)</f>
        <v>6.8</v>
      </c>
      <c r="AI17" s="6">
        <f>IF(_xlfn.ISFORMULA(clinker!D16),10,6.8)</f>
        <v>6.8</v>
      </c>
      <c r="AJ17" s="6">
        <f>IF(_xlfn.ISFORMULA(clinker!E16),10,6.8)</f>
        <v>10</v>
      </c>
      <c r="AK17" s="6">
        <f>IF(_xlfn.ISFORMULA(clinker!F16),10,6.8)</f>
        <v>10</v>
      </c>
      <c r="AL17" s="6">
        <f>IF(_xlfn.ISFORMULA(clinker!G16),10,6.8)</f>
        <v>6.8</v>
      </c>
      <c r="AM17" s="6">
        <f>IF(_xlfn.ISFORMULA(clinker!H16),10,6.8)</f>
        <v>10</v>
      </c>
      <c r="AN17" s="6">
        <f>IF(_xlfn.ISFORMULA(clinker!I16),10,6.8)</f>
        <v>10</v>
      </c>
      <c r="AO17" s="6">
        <f>IF(_xlfn.ISFORMULA(clinker!J16),10,6.8)</f>
        <v>10</v>
      </c>
      <c r="AP17" s="6">
        <f>IF(_xlfn.ISFORMULA(clinker!K16),10,6.8)</f>
        <v>10</v>
      </c>
      <c r="AQ17" s="6">
        <f>IF(_xlfn.ISFORMULA(clinker!L16),10,6.8)</f>
        <v>6.8</v>
      </c>
      <c r="AR17" s="6">
        <f>IF(_xlfn.ISFORMULA(clinker!M16),10,6.8)</f>
        <v>10</v>
      </c>
      <c r="AS17" s="6">
        <f>IF(_xlfn.ISFORMULA(clinker!N16),10,6.8)</f>
        <v>6.8</v>
      </c>
      <c r="AT17" s="6">
        <f>IF(_xlfn.ISFORMULA(clinker!O16),10,6.8)</f>
        <v>6.8</v>
      </c>
      <c r="AU17" s="6">
        <f>IF(_xlfn.ISFORMULA(clinker!P16),10,6.8)</f>
        <v>6.8</v>
      </c>
      <c r="AV17" s="6">
        <f>IF(_xlfn.ISFORMULA(clinker!Q16),10,6.8)</f>
        <v>6.8</v>
      </c>
      <c r="AW17" s="6">
        <f>IF(_xlfn.ISFORMULA(clinker!R16),10,6.8)</f>
        <v>6.8</v>
      </c>
      <c r="AX17" s="6">
        <f>IF(_xlfn.ISFORMULA(clinker!S16),10,6.8)</f>
        <v>6.8</v>
      </c>
      <c r="AY17" s="6">
        <f>IF(_xlfn.ISFORMULA(clinker!T16),10,6.8)</f>
        <v>6.8</v>
      </c>
      <c r="AZ17" s="6">
        <f>IF(_xlfn.ISFORMULA(clinker!U16),10,6.8)</f>
        <v>6.8</v>
      </c>
      <c r="BA17" s="6">
        <f>IF(_xlfn.ISFORMULA(clinker!V16),10,6.8)</f>
        <v>6.8</v>
      </c>
      <c r="BB17" s="6">
        <f>IF(_xlfn.ISFORMULA(clinker!W16),10,6.8)</f>
        <v>6.8</v>
      </c>
      <c r="BC17" s="6">
        <f>IF(_xlfn.ISFORMULA(clinker!X16),10,6.8)</f>
        <v>6.8</v>
      </c>
      <c r="BD17" s="6">
        <f>IF(_xlfn.ISFORMULA(clinker!Y16),10,6.8)</f>
        <v>6.8</v>
      </c>
      <c r="BE17" s="6">
        <f>IF(_xlfn.ISFORMULA(clinker!Z16),10,6.8)</f>
        <v>6.8</v>
      </c>
      <c r="BF17" s="6">
        <f>IF(_xlfn.ISFORMULA(clinker!AA16),10,6.8)</f>
        <v>6.8</v>
      </c>
      <c r="BG17" s="6">
        <f>IF(_xlfn.ISFORMULA(clinker!AB16),10,6.8)</f>
        <v>6.8</v>
      </c>
      <c r="BH17" s="6">
        <f>IF(_xlfn.ISFORMULA(clinker!AC16),10,6.8)</f>
        <v>6.8</v>
      </c>
      <c r="BI17" s="6">
        <f>IF(_xlfn.ISFORMULA(clinker!AD16),10,6.8)</f>
        <v>6.8</v>
      </c>
      <c r="BK17" s="2" t="s">
        <v>73</v>
      </c>
      <c r="BL17" s="2" t="s">
        <v>41</v>
      </c>
      <c r="BM17" s="1">
        <f t="shared" si="37"/>
        <v>2.3000000000000003</v>
      </c>
      <c r="BN17" s="1">
        <f>IF(_xlfn.ISFORMULA('Clinker Emission factor'!C16),4,2.2)</f>
        <v>2.2000000000000002</v>
      </c>
      <c r="BO17" s="1">
        <f t="shared" si="38"/>
        <v>2.3000000000000003</v>
      </c>
      <c r="BP17" s="1">
        <f t="shared" si="1"/>
        <v>2.4000000000000004</v>
      </c>
      <c r="BQ17" s="1">
        <f t="shared" si="2"/>
        <v>2.5000000000000004</v>
      </c>
      <c r="BR17" s="1">
        <f t="shared" si="3"/>
        <v>2.6000000000000005</v>
      </c>
      <c r="BS17" s="1">
        <f t="shared" si="4"/>
        <v>2.7000000000000006</v>
      </c>
      <c r="BT17" s="1">
        <f t="shared" si="5"/>
        <v>2.7000000000000006</v>
      </c>
      <c r="BU17" s="1">
        <f t="shared" si="5"/>
        <v>2.6000000000000005</v>
      </c>
      <c r="BV17" s="1">
        <f t="shared" si="5"/>
        <v>2.5000000000000004</v>
      </c>
      <c r="BW17" s="1">
        <f t="shared" si="5"/>
        <v>2.4000000000000004</v>
      </c>
      <c r="BX17" s="1">
        <f t="shared" si="39"/>
        <v>2.3000000000000003</v>
      </c>
      <c r="BY17" s="1">
        <f>IF(_xlfn.ISFORMULA('Clinker Emission factor'!D16),4,2.2)</f>
        <v>2.2000000000000002</v>
      </c>
      <c r="BZ17" s="1">
        <f t="shared" ref="BZ17:CD17" si="67">BY17+0.1</f>
        <v>2.3000000000000003</v>
      </c>
      <c r="CA17" s="1">
        <f t="shared" si="67"/>
        <v>2.4000000000000004</v>
      </c>
      <c r="CB17" s="1">
        <f t="shared" si="67"/>
        <v>2.5000000000000004</v>
      </c>
      <c r="CC17" s="1">
        <f t="shared" si="67"/>
        <v>2.6000000000000005</v>
      </c>
      <c r="CD17" s="1">
        <f t="shared" si="67"/>
        <v>2.7000000000000006</v>
      </c>
      <c r="CE17" s="1">
        <f t="shared" si="41"/>
        <v>2.9000000000000008</v>
      </c>
      <c r="CF17" s="1">
        <f t="shared" si="41"/>
        <v>3.100000000000001</v>
      </c>
      <c r="CG17" s="1">
        <f t="shared" si="41"/>
        <v>3.3000000000000012</v>
      </c>
      <c r="CH17" s="1">
        <f t="shared" si="41"/>
        <v>3.5000000000000013</v>
      </c>
      <c r="CI17" s="1">
        <f t="shared" si="41"/>
        <v>3.7000000000000015</v>
      </c>
      <c r="CJ17" s="1">
        <f t="shared" ref="CJ17:CM17" si="68">CI17+0.3</f>
        <v>4.0000000000000018</v>
      </c>
      <c r="CK17" s="1">
        <f t="shared" si="68"/>
        <v>4.3000000000000016</v>
      </c>
      <c r="CL17" s="1">
        <f t="shared" si="68"/>
        <v>4.6000000000000014</v>
      </c>
      <c r="CM17" s="1">
        <f t="shared" si="68"/>
        <v>4.9000000000000012</v>
      </c>
      <c r="CN17" s="1">
        <f t="shared" si="8"/>
        <v>5.2000000000000011</v>
      </c>
    </row>
    <row r="18" spans="1:92">
      <c r="A18" s="2" t="s">
        <v>74</v>
      </c>
      <c r="B18" s="2" t="s">
        <v>42</v>
      </c>
      <c r="C18" s="6">
        <f t="shared" si="9"/>
        <v>7.1784399419372447</v>
      </c>
      <c r="D18" s="6">
        <f t="shared" si="10"/>
        <v>7.1470273540822546</v>
      </c>
      <c r="E18" s="6">
        <f t="shared" si="11"/>
        <v>10.261091559868278</v>
      </c>
      <c r="F18" s="6">
        <f t="shared" si="12"/>
        <v>10.283968105745952</v>
      </c>
      <c r="G18" s="6">
        <f t="shared" si="13"/>
        <v>7.2449982746719819</v>
      </c>
      <c r="H18" s="6">
        <f t="shared" si="14"/>
        <v>10.332473082471592</v>
      </c>
      <c r="I18" s="6">
        <f t="shared" si="15"/>
        <v>10.358088626768938</v>
      </c>
      <c r="J18" s="6">
        <f t="shared" si="16"/>
        <v>10.965856099730654</v>
      </c>
      <c r="K18" s="6">
        <f t="shared" si="17"/>
        <v>10.925200226998129</v>
      </c>
      <c r="L18" s="6">
        <f t="shared" si="18"/>
        <v>8.0454956342042721</v>
      </c>
      <c r="M18" s="6">
        <f t="shared" si="19"/>
        <v>10.846197490364998</v>
      </c>
      <c r="N18" s="6">
        <f t="shared" si="20"/>
        <v>10.807867504739313</v>
      </c>
      <c r="O18" s="6">
        <f t="shared" si="21"/>
        <v>7.8892331693264079</v>
      </c>
      <c r="P18" s="6">
        <f t="shared" si="22"/>
        <v>7.9404030124421263</v>
      </c>
      <c r="Q18" s="6">
        <f t="shared" si="23"/>
        <v>7.992496481075233</v>
      </c>
      <c r="R18" s="6">
        <f t="shared" si="24"/>
        <v>8.0454956342042721</v>
      </c>
      <c r="S18" s="6">
        <f t="shared" si="25"/>
        <v>8.0993826925266337</v>
      </c>
      <c r="T18" s="6">
        <f t="shared" si="26"/>
        <v>8.1541400527584749</v>
      </c>
      <c r="U18" s="6">
        <f t="shared" si="27"/>
        <v>8.2661962231730257</v>
      </c>
      <c r="V18" s="6">
        <f t="shared" si="28"/>
        <v>8.3815273071201037</v>
      </c>
      <c r="W18" s="6">
        <f t="shared" si="29"/>
        <v>8.5</v>
      </c>
      <c r="X18" s="6">
        <f t="shared" si="30"/>
        <v>8.6214847909162362</v>
      </c>
      <c r="Y18" s="6">
        <f t="shared" si="31"/>
        <v>8.7458561616344905</v>
      </c>
      <c r="Z18" s="6">
        <f t="shared" si="32"/>
        <v>8.9375611886017303</v>
      </c>
      <c r="AA18" s="6">
        <f t="shared" si="33"/>
        <v>9.1350971532874237</v>
      </c>
      <c r="AB18" s="6">
        <f t="shared" si="34"/>
        <v>9.3380940239430004</v>
      </c>
      <c r="AC18" s="6">
        <f t="shared" si="35"/>
        <v>9.5462034338264541</v>
      </c>
      <c r="AD18" s="6">
        <f t="shared" si="36"/>
        <v>9.7590983190046803</v>
      </c>
      <c r="AF18" s="2" t="s">
        <v>74</v>
      </c>
      <c r="AG18" s="2" t="s">
        <v>42</v>
      </c>
      <c r="AH18" s="6">
        <f>IF(_xlfn.ISFORMULA(clinker!C17),10,6.8)</f>
        <v>6.8</v>
      </c>
      <c r="AI18" s="6">
        <f>IF(_xlfn.ISFORMULA(clinker!D17),10,6.8)</f>
        <v>6.8</v>
      </c>
      <c r="AJ18" s="6">
        <f>IF(_xlfn.ISFORMULA(clinker!E17),10,6.8)</f>
        <v>10</v>
      </c>
      <c r="AK18" s="6">
        <f>IF(_xlfn.ISFORMULA(clinker!F17),10,6.8)</f>
        <v>10</v>
      </c>
      <c r="AL18" s="6">
        <f>IF(_xlfn.ISFORMULA(clinker!G17),10,6.8)</f>
        <v>6.8</v>
      </c>
      <c r="AM18" s="6">
        <f>IF(_xlfn.ISFORMULA(clinker!H17),10,6.8)</f>
        <v>10</v>
      </c>
      <c r="AN18" s="6">
        <f>IF(_xlfn.ISFORMULA(clinker!I17),10,6.8)</f>
        <v>10</v>
      </c>
      <c r="AO18" s="6">
        <f>IF(_xlfn.ISFORMULA(clinker!J17),10,6.8)</f>
        <v>10</v>
      </c>
      <c r="AP18" s="6">
        <f>IF(_xlfn.ISFORMULA(clinker!K17),10,6.8)</f>
        <v>10</v>
      </c>
      <c r="AQ18" s="6">
        <f>IF(_xlfn.ISFORMULA(clinker!L17),10,6.8)</f>
        <v>6.8</v>
      </c>
      <c r="AR18" s="6">
        <f>IF(_xlfn.ISFORMULA(clinker!M17),10,6.8)</f>
        <v>10</v>
      </c>
      <c r="AS18" s="6">
        <f>IF(_xlfn.ISFORMULA(clinker!N17),10,6.8)</f>
        <v>10</v>
      </c>
      <c r="AT18" s="6">
        <f>IF(_xlfn.ISFORMULA(clinker!O17),10,6.8)</f>
        <v>6.8</v>
      </c>
      <c r="AU18" s="6">
        <f>IF(_xlfn.ISFORMULA(clinker!P17),10,6.8)</f>
        <v>6.8</v>
      </c>
      <c r="AV18" s="6">
        <f>IF(_xlfn.ISFORMULA(clinker!Q17),10,6.8)</f>
        <v>6.8</v>
      </c>
      <c r="AW18" s="6">
        <f>IF(_xlfn.ISFORMULA(clinker!R17),10,6.8)</f>
        <v>6.8</v>
      </c>
      <c r="AX18" s="6">
        <f>IF(_xlfn.ISFORMULA(clinker!S17),10,6.8)</f>
        <v>6.8</v>
      </c>
      <c r="AY18" s="6">
        <f>IF(_xlfn.ISFORMULA(clinker!T17),10,6.8)</f>
        <v>6.8</v>
      </c>
      <c r="AZ18" s="6">
        <f>IF(_xlfn.ISFORMULA(clinker!U17),10,6.8)</f>
        <v>6.8</v>
      </c>
      <c r="BA18" s="6">
        <f>IF(_xlfn.ISFORMULA(clinker!V17),10,6.8)</f>
        <v>6.8</v>
      </c>
      <c r="BB18" s="6">
        <f>IF(_xlfn.ISFORMULA(clinker!W17),10,6.8)</f>
        <v>6.8</v>
      </c>
      <c r="BC18" s="6">
        <f>IF(_xlfn.ISFORMULA(clinker!X17),10,6.8)</f>
        <v>6.8</v>
      </c>
      <c r="BD18" s="6">
        <f>IF(_xlfn.ISFORMULA(clinker!Y17),10,6.8)</f>
        <v>6.8</v>
      </c>
      <c r="BE18" s="6">
        <f>IF(_xlfn.ISFORMULA(clinker!Z17),10,6.8)</f>
        <v>6.8</v>
      </c>
      <c r="BF18" s="6">
        <f>IF(_xlfn.ISFORMULA(clinker!AA17),10,6.8)</f>
        <v>6.8</v>
      </c>
      <c r="BG18" s="6">
        <f>IF(_xlfn.ISFORMULA(clinker!AB17),10,6.8)</f>
        <v>6.8</v>
      </c>
      <c r="BH18" s="6">
        <f>IF(_xlfn.ISFORMULA(clinker!AC17),10,6.8)</f>
        <v>6.8</v>
      </c>
      <c r="BI18" s="6">
        <f>IF(_xlfn.ISFORMULA(clinker!AD17),10,6.8)</f>
        <v>6.8</v>
      </c>
      <c r="BK18" s="2" t="s">
        <v>74</v>
      </c>
      <c r="BL18" s="2" t="s">
        <v>42</v>
      </c>
      <c r="BM18" s="1">
        <f t="shared" si="37"/>
        <v>2.3000000000000003</v>
      </c>
      <c r="BN18" s="1">
        <f>IF(_xlfn.ISFORMULA('Clinker Emission factor'!C17),4,2.2)</f>
        <v>2.2000000000000002</v>
      </c>
      <c r="BO18" s="1">
        <f t="shared" si="38"/>
        <v>2.3000000000000003</v>
      </c>
      <c r="BP18" s="1">
        <f t="shared" si="1"/>
        <v>2.4000000000000004</v>
      </c>
      <c r="BQ18" s="1">
        <f t="shared" si="2"/>
        <v>2.5000000000000004</v>
      </c>
      <c r="BR18" s="1">
        <f t="shared" si="3"/>
        <v>2.6000000000000005</v>
      </c>
      <c r="BS18" s="1">
        <f t="shared" si="4"/>
        <v>2.7000000000000006</v>
      </c>
      <c r="BT18" s="1">
        <f t="shared" si="5"/>
        <v>4.4999999999999982</v>
      </c>
      <c r="BU18" s="1">
        <f t="shared" si="5"/>
        <v>4.3999999999999986</v>
      </c>
      <c r="BV18" s="1">
        <f t="shared" si="5"/>
        <v>4.2999999999999989</v>
      </c>
      <c r="BW18" s="1">
        <f t="shared" si="5"/>
        <v>4.1999999999999993</v>
      </c>
      <c r="BX18" s="1">
        <f t="shared" si="39"/>
        <v>4.0999999999999996</v>
      </c>
      <c r="BY18" s="1">
        <f>IF(_xlfn.ISFORMULA('Clinker Emission factor'!D17),4,2.2)</f>
        <v>4</v>
      </c>
      <c r="BZ18" s="1">
        <f t="shared" ref="BZ18:CD18" si="69">BY18+0.1</f>
        <v>4.0999999999999996</v>
      </c>
      <c r="CA18" s="1">
        <f t="shared" si="69"/>
        <v>4.1999999999999993</v>
      </c>
      <c r="CB18" s="1">
        <f t="shared" si="69"/>
        <v>4.2999999999999989</v>
      </c>
      <c r="CC18" s="1">
        <f t="shared" si="69"/>
        <v>4.3999999999999986</v>
      </c>
      <c r="CD18" s="1">
        <f t="shared" si="69"/>
        <v>4.4999999999999982</v>
      </c>
      <c r="CE18" s="1">
        <f t="shared" si="41"/>
        <v>4.6999999999999984</v>
      </c>
      <c r="CF18" s="1">
        <f t="shared" si="41"/>
        <v>4.8999999999999986</v>
      </c>
      <c r="CG18" s="1">
        <f t="shared" si="41"/>
        <v>5.0999999999999988</v>
      </c>
      <c r="CH18" s="1">
        <f t="shared" si="41"/>
        <v>5.2999999999999989</v>
      </c>
      <c r="CI18" s="1">
        <f t="shared" si="41"/>
        <v>5.4999999999999991</v>
      </c>
      <c r="CJ18" s="1">
        <f t="shared" ref="CJ18:CM18" si="70">CI18+0.3</f>
        <v>5.7999999999999989</v>
      </c>
      <c r="CK18" s="1">
        <f t="shared" si="70"/>
        <v>6.0999999999999988</v>
      </c>
      <c r="CL18" s="1">
        <f t="shared" si="70"/>
        <v>6.3999999999999986</v>
      </c>
      <c r="CM18" s="1">
        <f t="shared" si="70"/>
        <v>6.6999999999999984</v>
      </c>
      <c r="CN18" s="1">
        <f t="shared" si="8"/>
        <v>6.9999999999999982</v>
      </c>
    </row>
    <row r="19" spans="1:92">
      <c r="A19" s="2" t="s">
        <v>75</v>
      </c>
      <c r="B19" s="2" t="s">
        <v>43</v>
      </c>
      <c r="C19" s="6">
        <f t="shared" si="9"/>
        <v>7.1784399419372447</v>
      </c>
      <c r="D19" s="6">
        <f t="shared" si="10"/>
        <v>7.1470273540822546</v>
      </c>
      <c r="E19" s="6">
        <f t="shared" si="11"/>
        <v>10.261091559868278</v>
      </c>
      <c r="F19" s="6">
        <f t="shared" si="12"/>
        <v>10.283968105745952</v>
      </c>
      <c r="G19" s="6">
        <f t="shared" si="13"/>
        <v>7.2449982746719819</v>
      </c>
      <c r="H19" s="6">
        <f t="shared" si="14"/>
        <v>10.332473082471592</v>
      </c>
      <c r="I19" s="6">
        <f t="shared" si="15"/>
        <v>10.358088626768938</v>
      </c>
      <c r="J19" s="6">
        <f t="shared" si="16"/>
        <v>10.358088626768938</v>
      </c>
      <c r="K19" s="6">
        <f t="shared" si="17"/>
        <v>10.332473082471592</v>
      </c>
      <c r="L19" s="6">
        <f t="shared" si="18"/>
        <v>7.2449982746719819</v>
      </c>
      <c r="M19" s="6">
        <f t="shared" si="19"/>
        <v>10.283968105745952</v>
      </c>
      <c r="N19" s="6">
        <f t="shared" si="20"/>
        <v>7.1784399419372447</v>
      </c>
      <c r="O19" s="6">
        <f t="shared" si="21"/>
        <v>7.1470273540822546</v>
      </c>
      <c r="P19" s="6">
        <f t="shared" si="22"/>
        <v>7.1784399419372447</v>
      </c>
      <c r="Q19" s="6">
        <f t="shared" si="23"/>
        <v>7.2111025509279782</v>
      </c>
      <c r="R19" s="6">
        <f t="shared" si="24"/>
        <v>7.2449982746719819</v>
      </c>
      <c r="S19" s="6">
        <f t="shared" si="25"/>
        <v>7.2801098892805181</v>
      </c>
      <c r="T19" s="6">
        <f t="shared" si="26"/>
        <v>7.3164198895361388</v>
      </c>
      <c r="U19" s="6">
        <f t="shared" si="27"/>
        <v>7.392563831310488</v>
      </c>
      <c r="V19" s="6">
        <f t="shared" si="28"/>
        <v>7.4732857566133521</v>
      </c>
      <c r="W19" s="6">
        <f t="shared" si="29"/>
        <v>7.5584389922787629</v>
      </c>
      <c r="X19" s="6">
        <f t="shared" si="30"/>
        <v>7.6478755219995573</v>
      </c>
      <c r="Y19" s="6">
        <f t="shared" si="31"/>
        <v>7.7414468931847624</v>
      </c>
      <c r="Z19" s="6">
        <f t="shared" si="32"/>
        <v>7.8892331693264088</v>
      </c>
      <c r="AA19" s="6">
        <f t="shared" si="33"/>
        <v>8.0454956342042721</v>
      </c>
      <c r="AB19" s="6">
        <f t="shared" si="34"/>
        <v>8.2097503007095174</v>
      </c>
      <c r="AC19" s="6">
        <f t="shared" si="35"/>
        <v>8.3815273071201055</v>
      </c>
      <c r="AD19" s="6">
        <f t="shared" si="36"/>
        <v>8.5603738236130784</v>
      </c>
      <c r="AF19" s="2" t="s">
        <v>75</v>
      </c>
      <c r="AG19" s="2" t="s">
        <v>43</v>
      </c>
      <c r="AH19" s="6">
        <f>IF(_xlfn.ISFORMULA(clinker!C18),10,6.8)</f>
        <v>6.8</v>
      </c>
      <c r="AI19" s="6">
        <f>IF(_xlfn.ISFORMULA(clinker!D18),10,6.8)</f>
        <v>6.8</v>
      </c>
      <c r="AJ19" s="6">
        <f>IF(_xlfn.ISFORMULA(clinker!E18),10,6.8)</f>
        <v>10</v>
      </c>
      <c r="AK19" s="6">
        <f>IF(_xlfn.ISFORMULA(clinker!F18),10,6.8)</f>
        <v>10</v>
      </c>
      <c r="AL19" s="6">
        <f>IF(_xlfn.ISFORMULA(clinker!G18),10,6.8)</f>
        <v>6.8</v>
      </c>
      <c r="AM19" s="6">
        <f>IF(_xlfn.ISFORMULA(clinker!H18),10,6.8)</f>
        <v>10</v>
      </c>
      <c r="AN19" s="6">
        <f>IF(_xlfn.ISFORMULA(clinker!I18),10,6.8)</f>
        <v>10</v>
      </c>
      <c r="AO19" s="6">
        <f>IF(_xlfn.ISFORMULA(clinker!J18),10,6.8)</f>
        <v>10</v>
      </c>
      <c r="AP19" s="6">
        <f>IF(_xlfn.ISFORMULA(clinker!K18),10,6.8)</f>
        <v>10</v>
      </c>
      <c r="AQ19" s="6">
        <f>IF(_xlfn.ISFORMULA(clinker!L18),10,6.8)</f>
        <v>6.8</v>
      </c>
      <c r="AR19" s="6">
        <f>IF(_xlfn.ISFORMULA(clinker!M18),10,6.8)</f>
        <v>10</v>
      </c>
      <c r="AS19" s="6">
        <f>IF(_xlfn.ISFORMULA(clinker!N18),10,6.8)</f>
        <v>6.8</v>
      </c>
      <c r="AT19" s="6">
        <f>IF(_xlfn.ISFORMULA(clinker!O18),10,6.8)</f>
        <v>6.8</v>
      </c>
      <c r="AU19" s="6">
        <f>IF(_xlfn.ISFORMULA(clinker!P18),10,6.8)</f>
        <v>6.8</v>
      </c>
      <c r="AV19" s="6">
        <f>IF(_xlfn.ISFORMULA(clinker!Q18),10,6.8)</f>
        <v>6.8</v>
      </c>
      <c r="AW19" s="6">
        <f>IF(_xlfn.ISFORMULA(clinker!R18),10,6.8)</f>
        <v>6.8</v>
      </c>
      <c r="AX19" s="6">
        <f>IF(_xlfn.ISFORMULA(clinker!S18),10,6.8)</f>
        <v>6.8</v>
      </c>
      <c r="AY19" s="6">
        <f>IF(_xlfn.ISFORMULA(clinker!T18),10,6.8)</f>
        <v>6.8</v>
      </c>
      <c r="AZ19" s="6">
        <f>IF(_xlfn.ISFORMULA(clinker!U18),10,6.8)</f>
        <v>6.8</v>
      </c>
      <c r="BA19" s="6">
        <f>IF(_xlfn.ISFORMULA(clinker!V18),10,6.8)</f>
        <v>6.8</v>
      </c>
      <c r="BB19" s="6">
        <f>IF(_xlfn.ISFORMULA(clinker!W18),10,6.8)</f>
        <v>6.8</v>
      </c>
      <c r="BC19" s="6">
        <f>IF(_xlfn.ISFORMULA(clinker!X18),10,6.8)</f>
        <v>6.8</v>
      </c>
      <c r="BD19" s="6">
        <f>IF(_xlfn.ISFORMULA(clinker!Y18),10,6.8)</f>
        <v>6.8</v>
      </c>
      <c r="BE19" s="6">
        <f>IF(_xlfn.ISFORMULA(clinker!Z18),10,6.8)</f>
        <v>6.8</v>
      </c>
      <c r="BF19" s="6">
        <f>IF(_xlfn.ISFORMULA(clinker!AA18),10,6.8)</f>
        <v>6.8</v>
      </c>
      <c r="BG19" s="6">
        <f>IF(_xlfn.ISFORMULA(clinker!AB18),10,6.8)</f>
        <v>6.8</v>
      </c>
      <c r="BH19" s="6">
        <f>IF(_xlfn.ISFORMULA(clinker!AC18),10,6.8)</f>
        <v>6.8</v>
      </c>
      <c r="BI19" s="6">
        <f>IF(_xlfn.ISFORMULA(clinker!AD18),10,6.8)</f>
        <v>6.8</v>
      </c>
      <c r="BK19" s="2" t="s">
        <v>75</v>
      </c>
      <c r="BL19" s="2" t="s">
        <v>43</v>
      </c>
      <c r="BM19" s="1">
        <f t="shared" si="37"/>
        <v>2.3000000000000003</v>
      </c>
      <c r="BN19" s="1">
        <f>IF(_xlfn.ISFORMULA('Clinker Emission factor'!C18),4,2.2)</f>
        <v>2.2000000000000002</v>
      </c>
      <c r="BO19" s="1">
        <f t="shared" si="38"/>
        <v>2.3000000000000003</v>
      </c>
      <c r="BP19" s="1">
        <f t="shared" si="1"/>
        <v>2.4000000000000004</v>
      </c>
      <c r="BQ19" s="1">
        <f t="shared" si="2"/>
        <v>2.5000000000000004</v>
      </c>
      <c r="BR19" s="1">
        <f t="shared" si="3"/>
        <v>2.6000000000000005</v>
      </c>
      <c r="BS19" s="1">
        <f t="shared" si="4"/>
        <v>2.7000000000000006</v>
      </c>
      <c r="BT19" s="1">
        <f t="shared" ref="BT19:BW33" si="71">BU19+0.1</f>
        <v>2.7000000000000006</v>
      </c>
      <c r="BU19" s="1">
        <f t="shared" si="71"/>
        <v>2.6000000000000005</v>
      </c>
      <c r="BV19" s="1">
        <f t="shared" si="71"/>
        <v>2.5000000000000004</v>
      </c>
      <c r="BW19" s="1">
        <f t="shared" si="71"/>
        <v>2.4000000000000004</v>
      </c>
      <c r="BX19" s="1">
        <f t="shared" si="39"/>
        <v>2.3000000000000003</v>
      </c>
      <c r="BY19" s="1">
        <f>IF(_xlfn.ISFORMULA('Clinker Emission factor'!D18),4,2.2)</f>
        <v>2.2000000000000002</v>
      </c>
      <c r="BZ19" s="1">
        <f t="shared" ref="BZ19:CD19" si="72">BY19+0.1</f>
        <v>2.3000000000000003</v>
      </c>
      <c r="CA19" s="1">
        <f t="shared" si="72"/>
        <v>2.4000000000000004</v>
      </c>
      <c r="CB19" s="1">
        <f t="shared" si="72"/>
        <v>2.5000000000000004</v>
      </c>
      <c r="CC19" s="1">
        <f t="shared" si="72"/>
        <v>2.6000000000000005</v>
      </c>
      <c r="CD19" s="1">
        <f t="shared" si="72"/>
        <v>2.7000000000000006</v>
      </c>
      <c r="CE19" s="1">
        <f t="shared" si="41"/>
        <v>2.9000000000000008</v>
      </c>
      <c r="CF19" s="1">
        <f t="shared" si="41"/>
        <v>3.100000000000001</v>
      </c>
      <c r="CG19" s="1">
        <f t="shared" si="41"/>
        <v>3.3000000000000012</v>
      </c>
      <c r="CH19" s="1">
        <f t="shared" si="41"/>
        <v>3.5000000000000013</v>
      </c>
      <c r="CI19" s="1">
        <f t="shared" si="41"/>
        <v>3.7000000000000015</v>
      </c>
      <c r="CJ19" s="1">
        <f t="shared" ref="CJ19:CN33" si="73">CI19+0.3</f>
        <v>4.0000000000000018</v>
      </c>
      <c r="CK19" s="1">
        <f t="shared" si="73"/>
        <v>4.3000000000000016</v>
      </c>
      <c r="CL19" s="1">
        <f t="shared" si="73"/>
        <v>4.6000000000000014</v>
      </c>
      <c r="CM19" s="1">
        <f t="shared" si="73"/>
        <v>4.9000000000000012</v>
      </c>
      <c r="CN19" s="1">
        <f t="shared" si="73"/>
        <v>5.2000000000000011</v>
      </c>
    </row>
    <row r="20" spans="1:92">
      <c r="A20" s="2" t="s">
        <v>76</v>
      </c>
      <c r="B20" s="2" t="s">
        <v>44</v>
      </c>
      <c r="C20" s="6">
        <f t="shared" si="9"/>
        <v>7.1784399419372447</v>
      </c>
      <c r="D20" s="6">
        <f t="shared" si="10"/>
        <v>7.1470273540822546</v>
      </c>
      <c r="E20" s="6">
        <f t="shared" si="11"/>
        <v>10.261091559868278</v>
      </c>
      <c r="F20" s="6">
        <f t="shared" si="12"/>
        <v>10.283968105745952</v>
      </c>
      <c r="G20" s="6">
        <f t="shared" si="13"/>
        <v>7.2449982746719819</v>
      </c>
      <c r="H20" s="6">
        <f t="shared" si="14"/>
        <v>10.332473082471592</v>
      </c>
      <c r="I20" s="6">
        <f t="shared" si="15"/>
        <v>10.358088626768938</v>
      </c>
      <c r="J20" s="6">
        <f t="shared" si="16"/>
        <v>10.965856099730654</v>
      </c>
      <c r="K20" s="6">
        <f t="shared" si="17"/>
        <v>10.925200226998129</v>
      </c>
      <c r="L20" s="6">
        <f t="shared" si="18"/>
        <v>8.0454956342042721</v>
      </c>
      <c r="M20" s="6">
        <f t="shared" si="19"/>
        <v>10.846197490364998</v>
      </c>
      <c r="N20" s="6">
        <f t="shared" si="20"/>
        <v>10.807867504739313</v>
      </c>
      <c r="O20" s="6">
        <f t="shared" si="21"/>
        <v>7.8892331693264079</v>
      </c>
      <c r="P20" s="6">
        <f t="shared" si="22"/>
        <v>7.9404030124421263</v>
      </c>
      <c r="Q20" s="6">
        <f t="shared" si="23"/>
        <v>7.992496481075233</v>
      </c>
      <c r="R20" s="6">
        <f t="shared" si="24"/>
        <v>8.0454956342042721</v>
      </c>
      <c r="S20" s="6">
        <f t="shared" si="25"/>
        <v>8.0993826925266337</v>
      </c>
      <c r="T20" s="6">
        <f t="shared" si="26"/>
        <v>8.1541400527584749</v>
      </c>
      <c r="U20" s="6">
        <f t="shared" si="27"/>
        <v>8.2661962231730257</v>
      </c>
      <c r="V20" s="6">
        <f t="shared" si="28"/>
        <v>8.3815273071201037</v>
      </c>
      <c r="W20" s="6">
        <f t="shared" si="29"/>
        <v>8.5</v>
      </c>
      <c r="X20" s="6">
        <f t="shared" si="30"/>
        <v>8.6214847909162362</v>
      </c>
      <c r="Y20" s="6">
        <f t="shared" si="31"/>
        <v>8.7458561616344905</v>
      </c>
      <c r="Z20" s="6">
        <f t="shared" si="32"/>
        <v>8.9375611886017303</v>
      </c>
      <c r="AA20" s="6">
        <f t="shared" si="33"/>
        <v>9.1350971532874237</v>
      </c>
      <c r="AB20" s="6">
        <f t="shared" si="34"/>
        <v>9.3380940239430004</v>
      </c>
      <c r="AC20" s="6">
        <f t="shared" si="35"/>
        <v>9.5462034338264541</v>
      </c>
      <c r="AD20" s="6">
        <f t="shared" si="36"/>
        <v>9.7590983190046803</v>
      </c>
      <c r="AF20" s="2" t="s">
        <v>76</v>
      </c>
      <c r="AG20" s="2" t="s">
        <v>44</v>
      </c>
      <c r="AH20" s="6">
        <f>IF(_xlfn.ISFORMULA(clinker!C19),10,6.8)</f>
        <v>6.8</v>
      </c>
      <c r="AI20" s="6">
        <f>IF(_xlfn.ISFORMULA(clinker!D19),10,6.8)</f>
        <v>6.8</v>
      </c>
      <c r="AJ20" s="6">
        <f>IF(_xlfn.ISFORMULA(clinker!E19),10,6.8)</f>
        <v>10</v>
      </c>
      <c r="AK20" s="6">
        <f>IF(_xlfn.ISFORMULA(clinker!F19),10,6.8)</f>
        <v>10</v>
      </c>
      <c r="AL20" s="6">
        <f>IF(_xlfn.ISFORMULA(clinker!G19),10,6.8)</f>
        <v>6.8</v>
      </c>
      <c r="AM20" s="6">
        <f>IF(_xlfn.ISFORMULA(clinker!H19),10,6.8)</f>
        <v>10</v>
      </c>
      <c r="AN20" s="6">
        <f>IF(_xlfn.ISFORMULA(clinker!I19),10,6.8)</f>
        <v>10</v>
      </c>
      <c r="AO20" s="6">
        <f>IF(_xlfn.ISFORMULA(clinker!J19),10,6.8)</f>
        <v>10</v>
      </c>
      <c r="AP20" s="6">
        <f>IF(_xlfn.ISFORMULA(clinker!K19),10,6.8)</f>
        <v>10</v>
      </c>
      <c r="AQ20" s="6">
        <f>IF(_xlfn.ISFORMULA(clinker!L19),10,6.8)</f>
        <v>6.8</v>
      </c>
      <c r="AR20" s="6">
        <f>IF(_xlfn.ISFORMULA(clinker!M19),10,6.8)</f>
        <v>10</v>
      </c>
      <c r="AS20" s="6">
        <f>IF(_xlfn.ISFORMULA(clinker!N19),10,6.8)</f>
        <v>10</v>
      </c>
      <c r="AT20" s="6">
        <f>IF(_xlfn.ISFORMULA(clinker!O19),10,6.8)</f>
        <v>6.8</v>
      </c>
      <c r="AU20" s="6">
        <f>IF(_xlfn.ISFORMULA(clinker!P19),10,6.8)</f>
        <v>6.8</v>
      </c>
      <c r="AV20" s="6">
        <f>IF(_xlfn.ISFORMULA(clinker!Q19),10,6.8)</f>
        <v>6.8</v>
      </c>
      <c r="AW20" s="6">
        <f>IF(_xlfn.ISFORMULA(clinker!R19),10,6.8)</f>
        <v>6.8</v>
      </c>
      <c r="AX20" s="6">
        <f>IF(_xlfn.ISFORMULA(clinker!S19),10,6.8)</f>
        <v>6.8</v>
      </c>
      <c r="AY20" s="6">
        <f>IF(_xlfn.ISFORMULA(clinker!T19),10,6.8)</f>
        <v>6.8</v>
      </c>
      <c r="AZ20" s="6">
        <f>IF(_xlfn.ISFORMULA(clinker!U19),10,6.8)</f>
        <v>6.8</v>
      </c>
      <c r="BA20" s="6">
        <f>IF(_xlfn.ISFORMULA(clinker!V19),10,6.8)</f>
        <v>6.8</v>
      </c>
      <c r="BB20" s="6">
        <f>IF(_xlfn.ISFORMULA(clinker!W19),10,6.8)</f>
        <v>6.8</v>
      </c>
      <c r="BC20" s="6">
        <f>IF(_xlfn.ISFORMULA(clinker!X19),10,6.8)</f>
        <v>6.8</v>
      </c>
      <c r="BD20" s="6">
        <f>IF(_xlfn.ISFORMULA(clinker!Y19),10,6.8)</f>
        <v>6.8</v>
      </c>
      <c r="BE20" s="6">
        <f>IF(_xlfn.ISFORMULA(clinker!Z19),10,6.8)</f>
        <v>6.8</v>
      </c>
      <c r="BF20" s="6">
        <f>IF(_xlfn.ISFORMULA(clinker!AA19),10,6.8)</f>
        <v>6.8</v>
      </c>
      <c r="BG20" s="6">
        <f>IF(_xlfn.ISFORMULA(clinker!AB19),10,6.8)</f>
        <v>6.8</v>
      </c>
      <c r="BH20" s="6">
        <f>IF(_xlfn.ISFORMULA(clinker!AC19),10,6.8)</f>
        <v>6.8</v>
      </c>
      <c r="BI20" s="6">
        <f>IF(_xlfn.ISFORMULA(clinker!AD19),10,6.8)</f>
        <v>6.8</v>
      </c>
      <c r="BK20" s="2" t="s">
        <v>76</v>
      </c>
      <c r="BL20" s="2" t="s">
        <v>44</v>
      </c>
      <c r="BM20" s="1">
        <f t="shared" si="37"/>
        <v>2.3000000000000003</v>
      </c>
      <c r="BN20" s="1">
        <f>IF(_xlfn.ISFORMULA('Clinker Emission factor'!C19),4,2.2)</f>
        <v>2.2000000000000002</v>
      </c>
      <c r="BO20" s="1">
        <f t="shared" si="38"/>
        <v>2.3000000000000003</v>
      </c>
      <c r="BP20" s="1">
        <f t="shared" si="1"/>
        <v>2.4000000000000004</v>
      </c>
      <c r="BQ20" s="1">
        <f t="shared" si="2"/>
        <v>2.5000000000000004</v>
      </c>
      <c r="BR20" s="1">
        <f t="shared" si="3"/>
        <v>2.6000000000000005</v>
      </c>
      <c r="BS20" s="1">
        <f t="shared" si="4"/>
        <v>2.7000000000000006</v>
      </c>
      <c r="BT20" s="1">
        <f t="shared" si="71"/>
        <v>4.4999999999999982</v>
      </c>
      <c r="BU20" s="1">
        <f t="shared" si="71"/>
        <v>4.3999999999999986</v>
      </c>
      <c r="BV20" s="1">
        <f t="shared" si="71"/>
        <v>4.2999999999999989</v>
      </c>
      <c r="BW20" s="1">
        <f t="shared" si="71"/>
        <v>4.1999999999999993</v>
      </c>
      <c r="BX20" s="1">
        <f t="shared" si="39"/>
        <v>4.0999999999999996</v>
      </c>
      <c r="BY20" s="1">
        <f>IF(_xlfn.ISFORMULA('Clinker Emission factor'!D19),4,2.2)</f>
        <v>4</v>
      </c>
      <c r="BZ20" s="1">
        <f t="shared" ref="BZ20:CD20" si="74">BY20+0.1</f>
        <v>4.0999999999999996</v>
      </c>
      <c r="CA20" s="1">
        <f t="shared" si="74"/>
        <v>4.1999999999999993</v>
      </c>
      <c r="CB20" s="1">
        <f t="shared" si="74"/>
        <v>4.2999999999999989</v>
      </c>
      <c r="CC20" s="1">
        <f t="shared" si="74"/>
        <v>4.3999999999999986</v>
      </c>
      <c r="CD20" s="1">
        <f t="shared" si="74"/>
        <v>4.4999999999999982</v>
      </c>
      <c r="CE20" s="1">
        <f t="shared" si="41"/>
        <v>4.6999999999999984</v>
      </c>
      <c r="CF20" s="1">
        <f t="shared" si="41"/>
        <v>4.8999999999999986</v>
      </c>
      <c r="CG20" s="1">
        <f t="shared" si="41"/>
        <v>5.0999999999999988</v>
      </c>
      <c r="CH20" s="1">
        <f t="shared" si="41"/>
        <v>5.2999999999999989</v>
      </c>
      <c r="CI20" s="1">
        <f t="shared" si="41"/>
        <v>5.4999999999999991</v>
      </c>
      <c r="CJ20" s="1">
        <f t="shared" ref="CJ20:CM20" si="75">CI20+0.3</f>
        <v>5.7999999999999989</v>
      </c>
      <c r="CK20" s="1">
        <f t="shared" si="75"/>
        <v>6.0999999999999988</v>
      </c>
      <c r="CL20" s="1">
        <f t="shared" si="75"/>
        <v>6.3999999999999986</v>
      </c>
      <c r="CM20" s="1">
        <f t="shared" si="75"/>
        <v>6.6999999999999984</v>
      </c>
      <c r="CN20" s="1">
        <f t="shared" si="73"/>
        <v>6.9999999999999982</v>
      </c>
    </row>
    <row r="21" spans="1:92">
      <c r="A21" s="2" t="s">
        <v>77</v>
      </c>
      <c r="B21" s="2" t="s">
        <v>45</v>
      </c>
      <c r="C21" s="6">
        <f t="shared" si="9"/>
        <v>7.1784399419372447</v>
      </c>
      <c r="D21" s="6">
        <f t="shared" si="10"/>
        <v>7.1470273540822546</v>
      </c>
      <c r="E21" s="6">
        <f t="shared" si="11"/>
        <v>10.261091559868278</v>
      </c>
      <c r="F21" s="6">
        <f t="shared" si="12"/>
        <v>10.283968105745952</v>
      </c>
      <c r="G21" s="6">
        <f t="shared" si="13"/>
        <v>7.2449982746719819</v>
      </c>
      <c r="H21" s="6">
        <f t="shared" si="14"/>
        <v>10.332473082471592</v>
      </c>
      <c r="I21" s="6">
        <f t="shared" si="15"/>
        <v>10.358088626768938</v>
      </c>
      <c r="J21" s="6">
        <f t="shared" si="16"/>
        <v>10.358088626768938</v>
      </c>
      <c r="K21" s="6">
        <f t="shared" si="17"/>
        <v>10.332473082471592</v>
      </c>
      <c r="L21" s="6">
        <f t="shared" si="18"/>
        <v>7.2449982746719819</v>
      </c>
      <c r="M21" s="6">
        <f t="shared" si="19"/>
        <v>10.283968105745952</v>
      </c>
      <c r="N21" s="6">
        <f t="shared" si="20"/>
        <v>10.261091559868278</v>
      </c>
      <c r="O21" s="6">
        <f t="shared" si="21"/>
        <v>7.1470273540822546</v>
      </c>
      <c r="P21" s="6">
        <f t="shared" si="22"/>
        <v>7.1784399419372447</v>
      </c>
      <c r="Q21" s="6">
        <f t="shared" si="23"/>
        <v>7.2111025509279782</v>
      </c>
      <c r="R21" s="6">
        <f t="shared" si="24"/>
        <v>7.2449982746719819</v>
      </c>
      <c r="S21" s="6">
        <f t="shared" si="25"/>
        <v>7.2801098892805181</v>
      </c>
      <c r="T21" s="6">
        <f t="shared" si="26"/>
        <v>7.3164198895361388</v>
      </c>
      <c r="U21" s="6">
        <f t="shared" si="27"/>
        <v>7.392563831310488</v>
      </c>
      <c r="V21" s="6">
        <f t="shared" si="28"/>
        <v>7.4732857566133521</v>
      </c>
      <c r="W21" s="6">
        <f t="shared" si="29"/>
        <v>7.5584389922787629</v>
      </c>
      <c r="X21" s="6">
        <f t="shared" si="30"/>
        <v>7.6478755219995573</v>
      </c>
      <c r="Y21" s="6">
        <f t="shared" si="31"/>
        <v>7.7414468931847624</v>
      </c>
      <c r="Z21" s="6">
        <f t="shared" si="32"/>
        <v>7.8892331693264088</v>
      </c>
      <c r="AA21" s="6">
        <f t="shared" si="33"/>
        <v>8.0454956342042721</v>
      </c>
      <c r="AB21" s="6">
        <f t="shared" si="34"/>
        <v>8.2097503007095174</v>
      </c>
      <c r="AC21" s="6">
        <f t="shared" si="35"/>
        <v>8.3815273071201055</v>
      </c>
      <c r="AD21" s="6">
        <f t="shared" si="36"/>
        <v>8.5603738236130784</v>
      </c>
      <c r="AF21" s="2" t="s">
        <v>77</v>
      </c>
      <c r="AG21" s="2" t="s">
        <v>45</v>
      </c>
      <c r="AH21" s="6">
        <f>IF(_xlfn.ISFORMULA(clinker!C20),10,6.8)</f>
        <v>6.8</v>
      </c>
      <c r="AI21" s="6">
        <f>IF(_xlfn.ISFORMULA(clinker!D20),10,6.8)</f>
        <v>6.8</v>
      </c>
      <c r="AJ21" s="6">
        <f>IF(_xlfn.ISFORMULA(clinker!E20),10,6.8)</f>
        <v>10</v>
      </c>
      <c r="AK21" s="6">
        <f>IF(_xlfn.ISFORMULA(clinker!F20),10,6.8)</f>
        <v>10</v>
      </c>
      <c r="AL21" s="6">
        <f>IF(_xlfn.ISFORMULA(clinker!G20),10,6.8)</f>
        <v>6.8</v>
      </c>
      <c r="AM21" s="6">
        <f>IF(_xlfn.ISFORMULA(clinker!H20),10,6.8)</f>
        <v>10</v>
      </c>
      <c r="AN21" s="6">
        <f>IF(_xlfn.ISFORMULA(clinker!I20),10,6.8)</f>
        <v>10</v>
      </c>
      <c r="AO21" s="6">
        <f>IF(_xlfn.ISFORMULA(clinker!J20),10,6.8)</f>
        <v>10</v>
      </c>
      <c r="AP21" s="6">
        <f>IF(_xlfn.ISFORMULA(clinker!K20),10,6.8)</f>
        <v>10</v>
      </c>
      <c r="AQ21" s="6">
        <f>IF(_xlfn.ISFORMULA(clinker!L20),10,6.8)</f>
        <v>6.8</v>
      </c>
      <c r="AR21" s="6">
        <f>IF(_xlfn.ISFORMULA(clinker!M20),10,6.8)</f>
        <v>10</v>
      </c>
      <c r="AS21" s="6">
        <f>IF(_xlfn.ISFORMULA(clinker!N20),10,6.8)</f>
        <v>10</v>
      </c>
      <c r="AT21" s="6">
        <f>IF(_xlfn.ISFORMULA(clinker!O20),10,6.8)</f>
        <v>6.8</v>
      </c>
      <c r="AU21" s="6">
        <f>IF(_xlfn.ISFORMULA(clinker!P20),10,6.8)</f>
        <v>6.8</v>
      </c>
      <c r="AV21" s="6">
        <f>IF(_xlfn.ISFORMULA(clinker!Q20),10,6.8)</f>
        <v>6.8</v>
      </c>
      <c r="AW21" s="6">
        <f>IF(_xlfn.ISFORMULA(clinker!R20),10,6.8)</f>
        <v>6.8</v>
      </c>
      <c r="AX21" s="6">
        <f>IF(_xlfn.ISFORMULA(clinker!S20),10,6.8)</f>
        <v>6.8</v>
      </c>
      <c r="AY21" s="6">
        <f>IF(_xlfn.ISFORMULA(clinker!T20),10,6.8)</f>
        <v>6.8</v>
      </c>
      <c r="AZ21" s="6">
        <f>IF(_xlfn.ISFORMULA(clinker!U20),10,6.8)</f>
        <v>6.8</v>
      </c>
      <c r="BA21" s="6">
        <f>IF(_xlfn.ISFORMULA(clinker!V20),10,6.8)</f>
        <v>6.8</v>
      </c>
      <c r="BB21" s="6">
        <f>IF(_xlfn.ISFORMULA(clinker!W20),10,6.8)</f>
        <v>6.8</v>
      </c>
      <c r="BC21" s="6">
        <f>IF(_xlfn.ISFORMULA(clinker!X20),10,6.8)</f>
        <v>6.8</v>
      </c>
      <c r="BD21" s="6">
        <f>IF(_xlfn.ISFORMULA(clinker!Y20),10,6.8)</f>
        <v>6.8</v>
      </c>
      <c r="BE21" s="6">
        <f>IF(_xlfn.ISFORMULA(clinker!Z20),10,6.8)</f>
        <v>6.8</v>
      </c>
      <c r="BF21" s="6">
        <f>IF(_xlfn.ISFORMULA(clinker!AA20),10,6.8)</f>
        <v>6.8</v>
      </c>
      <c r="BG21" s="6">
        <f>IF(_xlfn.ISFORMULA(clinker!AB20),10,6.8)</f>
        <v>6.8</v>
      </c>
      <c r="BH21" s="6">
        <f>IF(_xlfn.ISFORMULA(clinker!AC20),10,6.8)</f>
        <v>6.8</v>
      </c>
      <c r="BI21" s="6">
        <f>IF(_xlfn.ISFORMULA(clinker!AD20),10,6.8)</f>
        <v>6.8</v>
      </c>
      <c r="BK21" s="2" t="s">
        <v>77</v>
      </c>
      <c r="BL21" s="2" t="s">
        <v>45</v>
      </c>
      <c r="BM21" s="1">
        <f t="shared" si="37"/>
        <v>2.3000000000000003</v>
      </c>
      <c r="BN21" s="1">
        <f>IF(_xlfn.ISFORMULA('Clinker Emission factor'!C20),4,2.2)</f>
        <v>2.2000000000000002</v>
      </c>
      <c r="BO21" s="1">
        <f t="shared" si="38"/>
        <v>2.3000000000000003</v>
      </c>
      <c r="BP21" s="1">
        <f t="shared" si="1"/>
        <v>2.4000000000000004</v>
      </c>
      <c r="BQ21" s="1">
        <f t="shared" si="2"/>
        <v>2.5000000000000004</v>
      </c>
      <c r="BR21" s="1">
        <f t="shared" si="3"/>
        <v>2.6000000000000005</v>
      </c>
      <c r="BS21" s="1">
        <f t="shared" si="4"/>
        <v>2.7000000000000006</v>
      </c>
      <c r="BT21" s="1">
        <f t="shared" si="71"/>
        <v>2.7000000000000006</v>
      </c>
      <c r="BU21" s="1">
        <f t="shared" si="71"/>
        <v>2.6000000000000005</v>
      </c>
      <c r="BV21" s="1">
        <f t="shared" si="71"/>
        <v>2.5000000000000004</v>
      </c>
      <c r="BW21" s="1">
        <f t="shared" si="71"/>
        <v>2.4000000000000004</v>
      </c>
      <c r="BX21" s="1">
        <f t="shared" si="39"/>
        <v>2.3000000000000003</v>
      </c>
      <c r="BY21" s="1">
        <f>IF(_xlfn.ISFORMULA('Clinker Emission factor'!D20),4,2.2)</f>
        <v>2.2000000000000002</v>
      </c>
      <c r="BZ21" s="1">
        <f t="shared" ref="BZ21:CD21" si="76">BY21+0.1</f>
        <v>2.3000000000000003</v>
      </c>
      <c r="CA21" s="1">
        <f t="shared" si="76"/>
        <v>2.4000000000000004</v>
      </c>
      <c r="CB21" s="1">
        <f t="shared" si="76"/>
        <v>2.5000000000000004</v>
      </c>
      <c r="CC21" s="1">
        <f t="shared" si="76"/>
        <v>2.6000000000000005</v>
      </c>
      <c r="CD21" s="1">
        <f t="shared" si="76"/>
        <v>2.7000000000000006</v>
      </c>
      <c r="CE21" s="1">
        <f t="shared" si="41"/>
        <v>2.9000000000000008</v>
      </c>
      <c r="CF21" s="1">
        <f t="shared" si="41"/>
        <v>3.100000000000001</v>
      </c>
      <c r="CG21" s="1">
        <f t="shared" si="41"/>
        <v>3.3000000000000012</v>
      </c>
      <c r="CH21" s="1">
        <f t="shared" si="41"/>
        <v>3.5000000000000013</v>
      </c>
      <c r="CI21" s="1">
        <f t="shared" si="41"/>
        <v>3.7000000000000015</v>
      </c>
      <c r="CJ21" s="1">
        <f t="shared" ref="CJ21:CM21" si="77">CI21+0.3</f>
        <v>4.0000000000000018</v>
      </c>
      <c r="CK21" s="1">
        <f t="shared" si="77"/>
        <v>4.3000000000000016</v>
      </c>
      <c r="CL21" s="1">
        <f t="shared" si="77"/>
        <v>4.6000000000000014</v>
      </c>
      <c r="CM21" s="1">
        <f t="shared" si="77"/>
        <v>4.9000000000000012</v>
      </c>
      <c r="CN21" s="1">
        <f t="shared" si="73"/>
        <v>5.2000000000000011</v>
      </c>
    </row>
    <row r="22" spans="1:92">
      <c r="A22" s="2" t="s">
        <v>78</v>
      </c>
      <c r="B22" s="2" t="s">
        <v>46</v>
      </c>
      <c r="C22" s="6">
        <f t="shared" si="9"/>
        <v>7.1784399419372447</v>
      </c>
      <c r="D22" s="6">
        <f t="shared" si="10"/>
        <v>7.1470273540822546</v>
      </c>
      <c r="E22" s="6">
        <f t="shared" si="11"/>
        <v>10.261091559868278</v>
      </c>
      <c r="F22" s="6">
        <f t="shared" si="12"/>
        <v>10.283968105745952</v>
      </c>
      <c r="G22" s="6">
        <f t="shared" si="13"/>
        <v>7.2449982746719819</v>
      </c>
      <c r="H22" s="6">
        <f t="shared" si="14"/>
        <v>10.332473082471592</v>
      </c>
      <c r="I22" s="6">
        <f t="shared" si="15"/>
        <v>10.358088626768938</v>
      </c>
      <c r="J22" s="6">
        <f t="shared" si="16"/>
        <v>10.965856099730654</v>
      </c>
      <c r="K22" s="6">
        <f t="shared" si="17"/>
        <v>10.925200226998129</v>
      </c>
      <c r="L22" s="6">
        <f t="shared" si="18"/>
        <v>8.0454956342042721</v>
      </c>
      <c r="M22" s="6">
        <f t="shared" si="19"/>
        <v>10.846197490364998</v>
      </c>
      <c r="N22" s="6">
        <f t="shared" si="20"/>
        <v>10.807867504739313</v>
      </c>
      <c r="O22" s="6">
        <f t="shared" si="21"/>
        <v>7.8892331693264079</v>
      </c>
      <c r="P22" s="6">
        <f t="shared" si="22"/>
        <v>7.9404030124421263</v>
      </c>
      <c r="Q22" s="6">
        <f t="shared" si="23"/>
        <v>7.992496481075233</v>
      </c>
      <c r="R22" s="6">
        <f t="shared" si="24"/>
        <v>8.0454956342042721</v>
      </c>
      <c r="S22" s="6">
        <f t="shared" si="25"/>
        <v>8.0993826925266337</v>
      </c>
      <c r="T22" s="6">
        <f t="shared" si="26"/>
        <v>8.1541400527584749</v>
      </c>
      <c r="U22" s="6">
        <f t="shared" si="27"/>
        <v>8.2661962231730257</v>
      </c>
      <c r="V22" s="6">
        <f t="shared" si="28"/>
        <v>8.3815273071201037</v>
      </c>
      <c r="W22" s="6">
        <f t="shared" si="29"/>
        <v>8.5</v>
      </c>
      <c r="X22" s="6">
        <f t="shared" si="30"/>
        <v>8.6214847909162362</v>
      </c>
      <c r="Y22" s="6">
        <f t="shared" si="31"/>
        <v>8.7458561616344905</v>
      </c>
      <c r="Z22" s="6">
        <f t="shared" si="32"/>
        <v>8.9375611886017303</v>
      </c>
      <c r="AA22" s="6">
        <f t="shared" si="33"/>
        <v>9.1350971532874237</v>
      </c>
      <c r="AB22" s="6">
        <f t="shared" si="34"/>
        <v>9.3380940239430004</v>
      </c>
      <c r="AC22" s="6">
        <f t="shared" si="35"/>
        <v>9.5462034338264541</v>
      </c>
      <c r="AD22" s="6">
        <f t="shared" si="36"/>
        <v>9.7590983190046803</v>
      </c>
      <c r="AF22" s="2" t="s">
        <v>78</v>
      </c>
      <c r="AG22" s="2" t="s">
        <v>46</v>
      </c>
      <c r="AH22" s="6">
        <f>IF(_xlfn.ISFORMULA(clinker!C21),10,6.8)</f>
        <v>6.8</v>
      </c>
      <c r="AI22" s="6">
        <f>IF(_xlfn.ISFORMULA(clinker!D21),10,6.8)</f>
        <v>6.8</v>
      </c>
      <c r="AJ22" s="6">
        <f>IF(_xlfn.ISFORMULA(clinker!E21),10,6.8)</f>
        <v>10</v>
      </c>
      <c r="AK22" s="6">
        <f>IF(_xlfn.ISFORMULA(clinker!F21),10,6.8)</f>
        <v>10</v>
      </c>
      <c r="AL22" s="6">
        <f>IF(_xlfn.ISFORMULA(clinker!G21),10,6.8)</f>
        <v>6.8</v>
      </c>
      <c r="AM22" s="6">
        <f>IF(_xlfn.ISFORMULA(clinker!H21),10,6.8)</f>
        <v>10</v>
      </c>
      <c r="AN22" s="6">
        <f>IF(_xlfn.ISFORMULA(clinker!I21),10,6.8)</f>
        <v>10</v>
      </c>
      <c r="AO22" s="6">
        <f>IF(_xlfn.ISFORMULA(clinker!J21),10,6.8)</f>
        <v>10</v>
      </c>
      <c r="AP22" s="6">
        <f>IF(_xlfn.ISFORMULA(clinker!K21),10,6.8)</f>
        <v>10</v>
      </c>
      <c r="AQ22" s="6">
        <f>IF(_xlfn.ISFORMULA(clinker!L21),10,6.8)</f>
        <v>6.8</v>
      </c>
      <c r="AR22" s="6">
        <f>IF(_xlfn.ISFORMULA(clinker!M21),10,6.8)</f>
        <v>10</v>
      </c>
      <c r="AS22" s="6">
        <f>IF(_xlfn.ISFORMULA(clinker!N21),10,6.8)</f>
        <v>10</v>
      </c>
      <c r="AT22" s="6">
        <f>IF(_xlfn.ISFORMULA(clinker!O21),10,6.8)</f>
        <v>6.8</v>
      </c>
      <c r="AU22" s="6">
        <f>IF(_xlfn.ISFORMULA(clinker!P21),10,6.8)</f>
        <v>6.8</v>
      </c>
      <c r="AV22" s="6">
        <f>IF(_xlfn.ISFORMULA(clinker!Q21),10,6.8)</f>
        <v>6.8</v>
      </c>
      <c r="AW22" s="6">
        <f>IF(_xlfn.ISFORMULA(clinker!R21),10,6.8)</f>
        <v>6.8</v>
      </c>
      <c r="AX22" s="6">
        <f>IF(_xlfn.ISFORMULA(clinker!S21),10,6.8)</f>
        <v>6.8</v>
      </c>
      <c r="AY22" s="6">
        <f>IF(_xlfn.ISFORMULA(clinker!T21),10,6.8)</f>
        <v>6.8</v>
      </c>
      <c r="AZ22" s="6">
        <f>IF(_xlfn.ISFORMULA(clinker!U21),10,6.8)</f>
        <v>6.8</v>
      </c>
      <c r="BA22" s="6">
        <f>IF(_xlfn.ISFORMULA(clinker!V21),10,6.8)</f>
        <v>6.8</v>
      </c>
      <c r="BB22" s="6">
        <f>IF(_xlfn.ISFORMULA(clinker!W21),10,6.8)</f>
        <v>6.8</v>
      </c>
      <c r="BC22" s="6">
        <f>IF(_xlfn.ISFORMULA(clinker!X21),10,6.8)</f>
        <v>6.8</v>
      </c>
      <c r="BD22" s="6">
        <f>IF(_xlfn.ISFORMULA(clinker!Y21),10,6.8)</f>
        <v>6.8</v>
      </c>
      <c r="BE22" s="6">
        <f>IF(_xlfn.ISFORMULA(clinker!Z21),10,6.8)</f>
        <v>6.8</v>
      </c>
      <c r="BF22" s="6">
        <f>IF(_xlfn.ISFORMULA(clinker!AA21),10,6.8)</f>
        <v>6.8</v>
      </c>
      <c r="BG22" s="6">
        <f>IF(_xlfn.ISFORMULA(clinker!AB21),10,6.8)</f>
        <v>6.8</v>
      </c>
      <c r="BH22" s="6">
        <f>IF(_xlfn.ISFORMULA(clinker!AC21),10,6.8)</f>
        <v>6.8</v>
      </c>
      <c r="BI22" s="6">
        <f>IF(_xlfn.ISFORMULA(clinker!AD21),10,6.8)</f>
        <v>6.8</v>
      </c>
      <c r="BK22" s="2" t="s">
        <v>78</v>
      </c>
      <c r="BL22" s="2" t="s">
        <v>46</v>
      </c>
      <c r="BM22" s="1">
        <f t="shared" si="37"/>
        <v>2.3000000000000003</v>
      </c>
      <c r="BN22" s="1">
        <f>IF(_xlfn.ISFORMULA('Clinker Emission factor'!C21),4,2.2)</f>
        <v>2.2000000000000002</v>
      </c>
      <c r="BO22" s="1">
        <f t="shared" si="38"/>
        <v>2.3000000000000003</v>
      </c>
      <c r="BP22" s="1">
        <f t="shared" si="1"/>
        <v>2.4000000000000004</v>
      </c>
      <c r="BQ22" s="1">
        <f t="shared" si="2"/>
        <v>2.5000000000000004</v>
      </c>
      <c r="BR22" s="1">
        <f t="shared" si="3"/>
        <v>2.6000000000000005</v>
      </c>
      <c r="BS22" s="1">
        <f t="shared" si="4"/>
        <v>2.7000000000000006</v>
      </c>
      <c r="BT22" s="1">
        <f t="shared" si="71"/>
        <v>4.4999999999999982</v>
      </c>
      <c r="BU22" s="1">
        <f t="shared" si="71"/>
        <v>4.3999999999999986</v>
      </c>
      <c r="BV22" s="1">
        <f t="shared" si="71"/>
        <v>4.2999999999999989</v>
      </c>
      <c r="BW22" s="1">
        <f t="shared" si="71"/>
        <v>4.1999999999999993</v>
      </c>
      <c r="BX22" s="1">
        <f t="shared" si="39"/>
        <v>4.0999999999999996</v>
      </c>
      <c r="BY22" s="1">
        <f>IF(_xlfn.ISFORMULA('Clinker Emission factor'!D21),4,2.2)</f>
        <v>4</v>
      </c>
      <c r="BZ22" s="1">
        <f t="shared" ref="BZ22:CD22" si="78">BY22+0.1</f>
        <v>4.0999999999999996</v>
      </c>
      <c r="CA22" s="1">
        <f t="shared" si="78"/>
        <v>4.1999999999999993</v>
      </c>
      <c r="CB22" s="1">
        <f t="shared" si="78"/>
        <v>4.2999999999999989</v>
      </c>
      <c r="CC22" s="1">
        <f t="shared" si="78"/>
        <v>4.3999999999999986</v>
      </c>
      <c r="CD22" s="1">
        <f t="shared" si="78"/>
        <v>4.4999999999999982</v>
      </c>
      <c r="CE22" s="1">
        <f t="shared" si="41"/>
        <v>4.6999999999999984</v>
      </c>
      <c r="CF22" s="1">
        <f t="shared" si="41"/>
        <v>4.8999999999999986</v>
      </c>
      <c r="CG22" s="1">
        <f t="shared" si="41"/>
        <v>5.0999999999999988</v>
      </c>
      <c r="CH22" s="1">
        <f t="shared" si="41"/>
        <v>5.2999999999999989</v>
      </c>
      <c r="CI22" s="1">
        <f t="shared" si="41"/>
        <v>5.4999999999999991</v>
      </c>
      <c r="CJ22" s="1">
        <f t="shared" ref="CJ22:CM22" si="79">CI22+0.3</f>
        <v>5.7999999999999989</v>
      </c>
      <c r="CK22" s="1">
        <f t="shared" si="79"/>
        <v>6.0999999999999988</v>
      </c>
      <c r="CL22" s="1">
        <f t="shared" si="79"/>
        <v>6.3999999999999986</v>
      </c>
      <c r="CM22" s="1">
        <f t="shared" si="79"/>
        <v>6.6999999999999984</v>
      </c>
      <c r="CN22" s="1">
        <f t="shared" si="73"/>
        <v>6.9999999999999982</v>
      </c>
    </row>
    <row r="23" spans="1:92">
      <c r="A23" s="2" t="s">
        <v>79</v>
      </c>
      <c r="B23" s="2" t="s">
        <v>47</v>
      </c>
      <c r="C23" s="6">
        <f t="shared" si="9"/>
        <v>7.1784399419372447</v>
      </c>
      <c r="D23" s="6">
        <f t="shared" si="10"/>
        <v>7.1470273540822546</v>
      </c>
      <c r="E23" s="6">
        <f t="shared" si="11"/>
        <v>10.261091559868278</v>
      </c>
      <c r="F23" s="6">
        <f t="shared" si="12"/>
        <v>10.283968105745952</v>
      </c>
      <c r="G23" s="6">
        <f t="shared" si="13"/>
        <v>10.307764064044152</v>
      </c>
      <c r="H23" s="6">
        <f t="shared" si="14"/>
        <v>10.332473082471592</v>
      </c>
      <c r="I23" s="6">
        <f t="shared" si="15"/>
        <v>10.358088626768938</v>
      </c>
      <c r="J23" s="6">
        <f t="shared" si="16"/>
        <v>10.965856099730654</v>
      </c>
      <c r="K23" s="6">
        <f t="shared" si="17"/>
        <v>10.925200226998129</v>
      </c>
      <c r="L23" s="6">
        <f t="shared" si="18"/>
        <v>8.0454956342042721</v>
      </c>
      <c r="M23" s="6">
        <f t="shared" si="19"/>
        <v>10.846197490364998</v>
      </c>
      <c r="N23" s="6">
        <f t="shared" si="20"/>
        <v>7.9404030124421263</v>
      </c>
      <c r="O23" s="6">
        <f t="shared" si="21"/>
        <v>7.8892331693264079</v>
      </c>
      <c r="P23" s="6">
        <f t="shared" si="22"/>
        <v>7.9404030124421263</v>
      </c>
      <c r="Q23" s="6">
        <f t="shared" si="23"/>
        <v>7.992496481075233</v>
      </c>
      <c r="R23" s="6">
        <f t="shared" si="24"/>
        <v>8.0454956342042721</v>
      </c>
      <c r="S23" s="6">
        <f t="shared" si="25"/>
        <v>8.0993826925266337</v>
      </c>
      <c r="T23" s="6">
        <f t="shared" si="26"/>
        <v>8.1541400527584749</v>
      </c>
      <c r="U23" s="6">
        <f t="shared" si="27"/>
        <v>8.2661962231730257</v>
      </c>
      <c r="V23" s="6">
        <f t="shared" si="28"/>
        <v>8.3815273071201037</v>
      </c>
      <c r="W23" s="6">
        <f t="shared" si="29"/>
        <v>8.5</v>
      </c>
      <c r="X23" s="6">
        <f t="shared" si="30"/>
        <v>8.6214847909162362</v>
      </c>
      <c r="Y23" s="6">
        <f t="shared" si="31"/>
        <v>8.7458561616344905</v>
      </c>
      <c r="Z23" s="6">
        <f t="shared" si="32"/>
        <v>8.9375611886017303</v>
      </c>
      <c r="AA23" s="6">
        <f t="shared" si="33"/>
        <v>9.1350971532874237</v>
      </c>
      <c r="AB23" s="6">
        <f t="shared" si="34"/>
        <v>9.3380940239430004</v>
      </c>
      <c r="AC23" s="6">
        <f t="shared" si="35"/>
        <v>9.5462034338264541</v>
      </c>
      <c r="AD23" s="6">
        <f t="shared" si="36"/>
        <v>9.7590983190046803</v>
      </c>
      <c r="AF23" s="2" t="s">
        <v>79</v>
      </c>
      <c r="AG23" s="2" t="s">
        <v>47</v>
      </c>
      <c r="AH23" s="6">
        <f>IF(_xlfn.ISFORMULA(clinker!C22),10,6.8)</f>
        <v>6.8</v>
      </c>
      <c r="AI23" s="6">
        <f>IF(_xlfn.ISFORMULA(clinker!D22),10,6.8)</f>
        <v>6.8</v>
      </c>
      <c r="AJ23" s="6">
        <f>IF(_xlfn.ISFORMULA(clinker!E22),10,6.8)</f>
        <v>10</v>
      </c>
      <c r="AK23" s="6">
        <f>IF(_xlfn.ISFORMULA(clinker!F22),10,6.8)</f>
        <v>10</v>
      </c>
      <c r="AL23" s="6">
        <f>IF(_xlfn.ISFORMULA(clinker!G22),10,6.8)</f>
        <v>10</v>
      </c>
      <c r="AM23" s="6">
        <f>IF(_xlfn.ISFORMULA(clinker!H22),10,6.8)</f>
        <v>10</v>
      </c>
      <c r="AN23" s="6">
        <f>IF(_xlfn.ISFORMULA(clinker!I22),10,6.8)</f>
        <v>10</v>
      </c>
      <c r="AO23" s="6">
        <f>IF(_xlfn.ISFORMULA(clinker!J22),10,6.8)</f>
        <v>10</v>
      </c>
      <c r="AP23" s="6">
        <f>IF(_xlfn.ISFORMULA(clinker!K22),10,6.8)</f>
        <v>10</v>
      </c>
      <c r="AQ23" s="6">
        <f>IF(_xlfn.ISFORMULA(clinker!L22),10,6.8)</f>
        <v>6.8</v>
      </c>
      <c r="AR23" s="6">
        <f>IF(_xlfn.ISFORMULA(clinker!M22),10,6.8)</f>
        <v>10</v>
      </c>
      <c r="AS23" s="6">
        <f>IF(_xlfn.ISFORMULA(clinker!N22),10,6.8)</f>
        <v>6.8</v>
      </c>
      <c r="AT23" s="6">
        <f>IF(_xlfn.ISFORMULA(clinker!O22),10,6.8)</f>
        <v>6.8</v>
      </c>
      <c r="AU23" s="6">
        <f>IF(_xlfn.ISFORMULA(clinker!P22),10,6.8)</f>
        <v>6.8</v>
      </c>
      <c r="AV23" s="6">
        <f>IF(_xlfn.ISFORMULA(clinker!Q22),10,6.8)</f>
        <v>6.8</v>
      </c>
      <c r="AW23" s="6">
        <f>IF(_xlfn.ISFORMULA(clinker!R22),10,6.8)</f>
        <v>6.8</v>
      </c>
      <c r="AX23" s="6">
        <f>IF(_xlfn.ISFORMULA(clinker!S22),10,6.8)</f>
        <v>6.8</v>
      </c>
      <c r="AY23" s="6">
        <f>IF(_xlfn.ISFORMULA(clinker!T22),10,6.8)</f>
        <v>6.8</v>
      </c>
      <c r="AZ23" s="6">
        <f>IF(_xlfn.ISFORMULA(clinker!U22),10,6.8)</f>
        <v>6.8</v>
      </c>
      <c r="BA23" s="6">
        <f>IF(_xlfn.ISFORMULA(clinker!V22),10,6.8)</f>
        <v>6.8</v>
      </c>
      <c r="BB23" s="6">
        <f>IF(_xlfn.ISFORMULA(clinker!W22),10,6.8)</f>
        <v>6.8</v>
      </c>
      <c r="BC23" s="6">
        <f>IF(_xlfn.ISFORMULA(clinker!X22),10,6.8)</f>
        <v>6.8</v>
      </c>
      <c r="BD23" s="6">
        <f>IF(_xlfn.ISFORMULA(clinker!Y22),10,6.8)</f>
        <v>6.8</v>
      </c>
      <c r="BE23" s="6">
        <f>IF(_xlfn.ISFORMULA(clinker!Z22),10,6.8)</f>
        <v>6.8</v>
      </c>
      <c r="BF23" s="6">
        <f>IF(_xlfn.ISFORMULA(clinker!AA22),10,6.8)</f>
        <v>6.8</v>
      </c>
      <c r="BG23" s="6">
        <f>IF(_xlfn.ISFORMULA(clinker!AB22),10,6.8)</f>
        <v>6.8</v>
      </c>
      <c r="BH23" s="6">
        <f>IF(_xlfn.ISFORMULA(clinker!AC22),10,6.8)</f>
        <v>6.8</v>
      </c>
      <c r="BI23" s="6">
        <f>IF(_xlfn.ISFORMULA(clinker!AD22),10,6.8)</f>
        <v>6.8</v>
      </c>
      <c r="BK23" s="2" t="s">
        <v>79</v>
      </c>
      <c r="BL23" s="2" t="s">
        <v>47</v>
      </c>
      <c r="BM23" s="1">
        <f t="shared" si="37"/>
        <v>2.3000000000000003</v>
      </c>
      <c r="BN23" s="1">
        <f>IF(_xlfn.ISFORMULA('Clinker Emission factor'!C22),4,2.2)</f>
        <v>2.2000000000000002</v>
      </c>
      <c r="BO23" s="1">
        <f t="shared" si="38"/>
        <v>2.3000000000000003</v>
      </c>
      <c r="BP23" s="1">
        <f t="shared" si="1"/>
        <v>2.4000000000000004</v>
      </c>
      <c r="BQ23" s="1">
        <f t="shared" si="2"/>
        <v>2.5000000000000004</v>
      </c>
      <c r="BR23" s="1">
        <f t="shared" si="3"/>
        <v>2.6000000000000005</v>
      </c>
      <c r="BS23" s="1">
        <f t="shared" si="4"/>
        <v>2.7000000000000006</v>
      </c>
      <c r="BT23" s="1">
        <f t="shared" si="71"/>
        <v>4.4999999999999982</v>
      </c>
      <c r="BU23" s="1">
        <f t="shared" si="71"/>
        <v>4.3999999999999986</v>
      </c>
      <c r="BV23" s="1">
        <f t="shared" si="71"/>
        <v>4.2999999999999989</v>
      </c>
      <c r="BW23" s="1">
        <f t="shared" si="71"/>
        <v>4.1999999999999993</v>
      </c>
      <c r="BX23" s="1">
        <f t="shared" si="39"/>
        <v>4.0999999999999996</v>
      </c>
      <c r="BY23" s="1">
        <f>IF(_xlfn.ISFORMULA('Clinker Emission factor'!D22),4,2.2)</f>
        <v>4</v>
      </c>
      <c r="BZ23" s="1">
        <f t="shared" ref="BZ23:CD23" si="80">BY23+0.1</f>
        <v>4.0999999999999996</v>
      </c>
      <c r="CA23" s="1">
        <f t="shared" si="80"/>
        <v>4.1999999999999993</v>
      </c>
      <c r="CB23" s="1">
        <f t="shared" si="80"/>
        <v>4.2999999999999989</v>
      </c>
      <c r="CC23" s="1">
        <f t="shared" si="80"/>
        <v>4.3999999999999986</v>
      </c>
      <c r="CD23" s="1">
        <f t="shared" si="80"/>
        <v>4.4999999999999982</v>
      </c>
      <c r="CE23" s="1">
        <f t="shared" si="41"/>
        <v>4.6999999999999984</v>
      </c>
      <c r="CF23" s="1">
        <f t="shared" si="41"/>
        <v>4.8999999999999986</v>
      </c>
      <c r="CG23" s="1">
        <f t="shared" si="41"/>
        <v>5.0999999999999988</v>
      </c>
      <c r="CH23" s="1">
        <f t="shared" si="41"/>
        <v>5.2999999999999989</v>
      </c>
      <c r="CI23" s="1">
        <f t="shared" si="41"/>
        <v>5.4999999999999991</v>
      </c>
      <c r="CJ23" s="1">
        <f t="shared" ref="CJ23:CM23" si="81">CI23+0.3</f>
        <v>5.7999999999999989</v>
      </c>
      <c r="CK23" s="1">
        <f t="shared" si="81"/>
        <v>6.0999999999999988</v>
      </c>
      <c r="CL23" s="1">
        <f t="shared" si="81"/>
        <v>6.3999999999999986</v>
      </c>
      <c r="CM23" s="1">
        <f t="shared" si="81"/>
        <v>6.6999999999999984</v>
      </c>
      <c r="CN23" s="1">
        <f t="shared" si="73"/>
        <v>6.9999999999999982</v>
      </c>
    </row>
    <row r="24" spans="1:92">
      <c r="A24" s="2" t="s">
        <v>80</v>
      </c>
      <c r="B24" s="2" t="s">
        <v>48</v>
      </c>
      <c r="G24" s="6">
        <f t="shared" si="13"/>
        <v>8.3234608186739223</v>
      </c>
      <c r="H24" s="6">
        <f t="shared" si="14"/>
        <v>11.049434374663708</v>
      </c>
      <c r="I24" s="6">
        <f t="shared" si="15"/>
        <v>11.007270324653609</v>
      </c>
      <c r="J24" s="6">
        <f t="shared" si="16"/>
        <v>10.965856099730654</v>
      </c>
      <c r="K24" s="6">
        <f t="shared" si="17"/>
        <v>10.925200226998129</v>
      </c>
      <c r="L24" s="6">
        <f t="shared" si="18"/>
        <v>8.0454956342042721</v>
      </c>
      <c r="M24" s="6">
        <f t="shared" si="19"/>
        <v>10.846197490364998</v>
      </c>
      <c r="N24" s="6">
        <f t="shared" si="20"/>
        <v>7.9404030124421263</v>
      </c>
      <c r="O24" s="6">
        <f t="shared" si="21"/>
        <v>7.8892331693264079</v>
      </c>
      <c r="P24" s="6">
        <f t="shared" si="22"/>
        <v>7.9404030124421263</v>
      </c>
      <c r="Q24" s="6">
        <f t="shared" si="23"/>
        <v>7.992496481075233</v>
      </c>
      <c r="R24" s="6">
        <f t="shared" si="24"/>
        <v>8.0454956342042721</v>
      </c>
      <c r="S24" s="6">
        <f t="shared" si="25"/>
        <v>8.0993826925266337</v>
      </c>
      <c r="T24" s="6">
        <f t="shared" si="26"/>
        <v>8.1541400527584749</v>
      </c>
      <c r="U24" s="6">
        <f t="shared" si="27"/>
        <v>8.2661962231730257</v>
      </c>
      <c r="V24" s="6">
        <f t="shared" si="28"/>
        <v>8.3815273071201037</v>
      </c>
      <c r="W24" s="6">
        <f t="shared" si="29"/>
        <v>8.5</v>
      </c>
      <c r="X24" s="6">
        <f t="shared" si="30"/>
        <v>8.6214847909162362</v>
      </c>
      <c r="Y24" s="6">
        <f t="shared" si="31"/>
        <v>8.7458561616344905</v>
      </c>
      <c r="Z24" s="6">
        <f t="shared" si="32"/>
        <v>8.9375611886017303</v>
      </c>
      <c r="AA24" s="6">
        <f t="shared" si="33"/>
        <v>9.1350971532874237</v>
      </c>
      <c r="AB24" s="6">
        <f t="shared" si="34"/>
        <v>9.3380940239430004</v>
      </c>
      <c r="AC24" s="6">
        <f t="shared" si="35"/>
        <v>9.5462034338264541</v>
      </c>
      <c r="AD24" s="6">
        <f t="shared" si="36"/>
        <v>9.7590983190046803</v>
      </c>
      <c r="AF24" s="2" t="s">
        <v>80</v>
      </c>
      <c r="AG24" s="2" t="s">
        <v>48</v>
      </c>
      <c r="AL24" s="6">
        <f>IF(_xlfn.ISFORMULA(clinker!G23),10,6.8)</f>
        <v>6.8</v>
      </c>
      <c r="AM24" s="6">
        <f>IF(_xlfn.ISFORMULA(clinker!H23),10,6.8)</f>
        <v>10</v>
      </c>
      <c r="AN24" s="6">
        <f>IF(_xlfn.ISFORMULA(clinker!I23),10,6.8)</f>
        <v>10</v>
      </c>
      <c r="AO24" s="6">
        <f>IF(_xlfn.ISFORMULA(clinker!J23),10,6.8)</f>
        <v>10</v>
      </c>
      <c r="AP24" s="6">
        <f>IF(_xlfn.ISFORMULA(clinker!K23),10,6.8)</f>
        <v>10</v>
      </c>
      <c r="AQ24" s="6">
        <f>IF(_xlfn.ISFORMULA(clinker!L23),10,6.8)</f>
        <v>6.8</v>
      </c>
      <c r="AR24" s="6">
        <f>IF(_xlfn.ISFORMULA(clinker!M23),10,6.8)</f>
        <v>10</v>
      </c>
      <c r="AS24" s="6">
        <f>IF(_xlfn.ISFORMULA(clinker!N23),10,6.8)</f>
        <v>6.8</v>
      </c>
      <c r="AT24" s="6">
        <f>IF(_xlfn.ISFORMULA(clinker!O23),10,6.8)</f>
        <v>6.8</v>
      </c>
      <c r="AU24" s="6">
        <f>IF(_xlfn.ISFORMULA(clinker!P23),10,6.8)</f>
        <v>6.8</v>
      </c>
      <c r="AV24" s="6">
        <f>IF(_xlfn.ISFORMULA(clinker!Q23),10,6.8)</f>
        <v>6.8</v>
      </c>
      <c r="AW24" s="6">
        <f>IF(_xlfn.ISFORMULA(clinker!R23),10,6.8)</f>
        <v>6.8</v>
      </c>
      <c r="AX24" s="6">
        <f>IF(_xlfn.ISFORMULA(clinker!S23),10,6.8)</f>
        <v>6.8</v>
      </c>
      <c r="AY24" s="6">
        <f>IF(_xlfn.ISFORMULA(clinker!T23),10,6.8)</f>
        <v>6.8</v>
      </c>
      <c r="AZ24" s="6">
        <f>IF(_xlfn.ISFORMULA(clinker!U23),10,6.8)</f>
        <v>6.8</v>
      </c>
      <c r="BA24" s="6">
        <f>IF(_xlfn.ISFORMULA(clinker!V23),10,6.8)</f>
        <v>6.8</v>
      </c>
      <c r="BB24" s="6">
        <f>IF(_xlfn.ISFORMULA(clinker!W23),10,6.8)</f>
        <v>6.8</v>
      </c>
      <c r="BC24" s="6">
        <f>IF(_xlfn.ISFORMULA(clinker!X23),10,6.8)</f>
        <v>6.8</v>
      </c>
      <c r="BD24" s="6">
        <f>IF(_xlfn.ISFORMULA(clinker!Y23),10,6.8)</f>
        <v>6.8</v>
      </c>
      <c r="BE24" s="6">
        <f>IF(_xlfn.ISFORMULA(clinker!Z23),10,6.8)</f>
        <v>6.8</v>
      </c>
      <c r="BF24" s="6">
        <f>IF(_xlfn.ISFORMULA(clinker!AA23),10,6.8)</f>
        <v>6.8</v>
      </c>
      <c r="BG24" s="6">
        <f>IF(_xlfn.ISFORMULA(clinker!AB23),10,6.8)</f>
        <v>6.8</v>
      </c>
      <c r="BH24" s="6">
        <f>IF(_xlfn.ISFORMULA(clinker!AC23),10,6.8)</f>
        <v>6.8</v>
      </c>
      <c r="BI24" s="6">
        <f>IF(_xlfn.ISFORMULA(clinker!AD23),10,6.8)</f>
        <v>6.8</v>
      </c>
      <c r="BK24" s="2" t="s">
        <v>80</v>
      </c>
      <c r="BL24" s="2" t="s">
        <v>48</v>
      </c>
      <c r="BQ24" s="1">
        <f t="shared" ref="BQ24" si="82">BR24+0.1</f>
        <v>4.7999999999999972</v>
      </c>
      <c r="BR24" s="1">
        <f t="shared" ref="BR24" si="83">BS24+0.1</f>
        <v>4.6999999999999975</v>
      </c>
      <c r="BS24" s="1">
        <f t="shared" ref="BS24" si="84">BT24+0.1</f>
        <v>4.5999999999999979</v>
      </c>
      <c r="BT24" s="1">
        <f t="shared" si="71"/>
        <v>4.4999999999999982</v>
      </c>
      <c r="BU24" s="1">
        <f t="shared" si="71"/>
        <v>4.3999999999999986</v>
      </c>
      <c r="BV24" s="1">
        <f t="shared" si="71"/>
        <v>4.2999999999999989</v>
      </c>
      <c r="BW24" s="1">
        <f t="shared" si="71"/>
        <v>4.1999999999999993</v>
      </c>
      <c r="BX24" s="1">
        <f t="shared" si="39"/>
        <v>4.0999999999999996</v>
      </c>
      <c r="BY24" s="1">
        <f>IF(_xlfn.ISFORMULA('Clinker Emission factor'!D23),4,2.2)</f>
        <v>4</v>
      </c>
      <c r="BZ24" s="1">
        <f t="shared" ref="BZ24:CD24" si="85">BY24+0.1</f>
        <v>4.0999999999999996</v>
      </c>
      <c r="CA24" s="1">
        <f t="shared" si="85"/>
        <v>4.1999999999999993</v>
      </c>
      <c r="CB24" s="1">
        <f t="shared" si="85"/>
        <v>4.2999999999999989</v>
      </c>
      <c r="CC24" s="1">
        <f t="shared" si="85"/>
        <v>4.3999999999999986</v>
      </c>
      <c r="CD24" s="1">
        <f t="shared" si="85"/>
        <v>4.4999999999999982</v>
      </c>
      <c r="CE24" s="1">
        <f t="shared" si="41"/>
        <v>4.6999999999999984</v>
      </c>
      <c r="CF24" s="1">
        <f t="shared" si="41"/>
        <v>4.8999999999999986</v>
      </c>
      <c r="CG24" s="1">
        <f t="shared" si="41"/>
        <v>5.0999999999999988</v>
      </c>
      <c r="CH24" s="1">
        <f t="shared" si="41"/>
        <v>5.2999999999999989</v>
      </c>
      <c r="CI24" s="1">
        <f t="shared" si="41"/>
        <v>5.4999999999999991</v>
      </c>
      <c r="CJ24" s="1">
        <f t="shared" ref="CJ24:CM24" si="86">CI24+0.3</f>
        <v>5.7999999999999989</v>
      </c>
      <c r="CK24" s="1">
        <f t="shared" si="86"/>
        <v>6.0999999999999988</v>
      </c>
      <c r="CL24" s="1">
        <f t="shared" si="86"/>
        <v>6.3999999999999986</v>
      </c>
      <c r="CM24" s="1">
        <f t="shared" si="86"/>
        <v>6.6999999999999984</v>
      </c>
      <c r="CN24" s="1">
        <f t="shared" si="73"/>
        <v>6.9999999999999982</v>
      </c>
    </row>
    <row r="25" spans="1:92">
      <c r="A25" s="2" t="s">
        <v>81</v>
      </c>
      <c r="B25" s="2" t="s">
        <v>49</v>
      </c>
      <c r="C25" s="6">
        <f t="shared" si="9"/>
        <v>7.1784399419372447</v>
      </c>
      <c r="D25" s="6">
        <f t="shared" si="10"/>
        <v>7.1470273540822546</v>
      </c>
      <c r="E25" s="6">
        <f t="shared" si="11"/>
        <v>10.261091559868278</v>
      </c>
      <c r="F25" s="6">
        <f t="shared" si="12"/>
        <v>10.283968105745952</v>
      </c>
      <c r="G25" s="6">
        <f t="shared" si="13"/>
        <v>7.2449982746719819</v>
      </c>
      <c r="H25" s="6">
        <f t="shared" si="14"/>
        <v>10.332473082471592</v>
      </c>
      <c r="I25" s="6">
        <f t="shared" si="15"/>
        <v>10.358088626768938</v>
      </c>
      <c r="J25" s="6">
        <f t="shared" si="16"/>
        <v>10.358088626768938</v>
      </c>
      <c r="K25" s="6">
        <f t="shared" si="17"/>
        <v>10.332473082471592</v>
      </c>
      <c r="L25" s="6">
        <f t="shared" si="18"/>
        <v>7.2449982746719819</v>
      </c>
      <c r="M25" s="6">
        <f t="shared" si="19"/>
        <v>10.283968105745952</v>
      </c>
      <c r="N25" s="6">
        <f t="shared" si="20"/>
        <v>10.261091559868278</v>
      </c>
      <c r="O25" s="6">
        <f t="shared" si="21"/>
        <v>7.1470273540822546</v>
      </c>
      <c r="P25" s="6">
        <f t="shared" si="22"/>
        <v>7.1784399419372447</v>
      </c>
      <c r="Q25" s="6">
        <f t="shared" si="23"/>
        <v>7.2111025509279782</v>
      </c>
      <c r="R25" s="6">
        <f t="shared" si="24"/>
        <v>7.2449982746719819</v>
      </c>
      <c r="S25" s="6">
        <f t="shared" si="25"/>
        <v>7.2801098892805181</v>
      </c>
      <c r="T25" s="6">
        <f t="shared" si="26"/>
        <v>7.3164198895361388</v>
      </c>
      <c r="U25" s="6">
        <f t="shared" si="27"/>
        <v>7.392563831310488</v>
      </c>
      <c r="V25" s="6">
        <f t="shared" si="28"/>
        <v>7.4732857566133521</v>
      </c>
      <c r="W25" s="6">
        <f t="shared" si="29"/>
        <v>7.5584389922787629</v>
      </c>
      <c r="X25" s="6">
        <f t="shared" si="30"/>
        <v>7.6478755219995573</v>
      </c>
      <c r="Y25" s="6">
        <f t="shared" si="31"/>
        <v>7.7414468931847624</v>
      </c>
      <c r="Z25" s="6">
        <f t="shared" si="32"/>
        <v>7.8892331693264088</v>
      </c>
      <c r="AA25" s="6">
        <f t="shared" si="33"/>
        <v>8.0454956342042721</v>
      </c>
      <c r="AB25" s="6">
        <f t="shared" si="34"/>
        <v>8.2097503007095174</v>
      </c>
      <c r="AC25" s="6">
        <f t="shared" si="35"/>
        <v>8.3815273071201055</v>
      </c>
      <c r="AD25" s="6">
        <f t="shared" si="36"/>
        <v>8.5603738236130784</v>
      </c>
      <c r="AF25" s="2" t="s">
        <v>81</v>
      </c>
      <c r="AG25" s="2" t="s">
        <v>49</v>
      </c>
      <c r="AH25" s="6">
        <f>IF(_xlfn.ISFORMULA(clinker!C24),10,6.8)</f>
        <v>6.8</v>
      </c>
      <c r="AI25" s="6">
        <f>IF(_xlfn.ISFORMULA(clinker!D24),10,6.8)</f>
        <v>6.8</v>
      </c>
      <c r="AJ25" s="6">
        <f>IF(_xlfn.ISFORMULA(clinker!E24),10,6.8)</f>
        <v>10</v>
      </c>
      <c r="AK25" s="6">
        <f>IF(_xlfn.ISFORMULA(clinker!F24),10,6.8)</f>
        <v>10</v>
      </c>
      <c r="AL25" s="6">
        <f>IF(_xlfn.ISFORMULA(clinker!G24),10,6.8)</f>
        <v>6.8</v>
      </c>
      <c r="AM25" s="6">
        <f>IF(_xlfn.ISFORMULA(clinker!H24),10,6.8)</f>
        <v>10</v>
      </c>
      <c r="AN25" s="6">
        <f>IF(_xlfn.ISFORMULA(clinker!I24),10,6.8)</f>
        <v>10</v>
      </c>
      <c r="AO25" s="6">
        <f>IF(_xlfn.ISFORMULA(clinker!J24),10,6.8)</f>
        <v>10</v>
      </c>
      <c r="AP25" s="6">
        <f>IF(_xlfn.ISFORMULA(clinker!K24),10,6.8)</f>
        <v>10</v>
      </c>
      <c r="AQ25" s="6">
        <f>IF(_xlfn.ISFORMULA(clinker!L24),10,6.8)</f>
        <v>6.8</v>
      </c>
      <c r="AR25" s="6">
        <f>IF(_xlfn.ISFORMULA(clinker!M24),10,6.8)</f>
        <v>10</v>
      </c>
      <c r="AS25" s="6">
        <f>IF(_xlfn.ISFORMULA(clinker!N24),10,6.8)</f>
        <v>10</v>
      </c>
      <c r="AT25" s="6">
        <f>IF(_xlfn.ISFORMULA(clinker!O24),10,6.8)</f>
        <v>6.8</v>
      </c>
      <c r="AU25" s="6">
        <f>IF(_xlfn.ISFORMULA(clinker!P24),10,6.8)</f>
        <v>6.8</v>
      </c>
      <c r="AV25" s="6">
        <f>IF(_xlfn.ISFORMULA(clinker!Q24),10,6.8)</f>
        <v>6.8</v>
      </c>
      <c r="AW25" s="6">
        <f>IF(_xlfn.ISFORMULA(clinker!R24),10,6.8)</f>
        <v>6.8</v>
      </c>
      <c r="AX25" s="6">
        <f>IF(_xlfn.ISFORMULA(clinker!S24),10,6.8)</f>
        <v>6.8</v>
      </c>
      <c r="AY25" s="6">
        <f>IF(_xlfn.ISFORMULA(clinker!T24),10,6.8)</f>
        <v>6.8</v>
      </c>
      <c r="AZ25" s="6">
        <f>IF(_xlfn.ISFORMULA(clinker!U24),10,6.8)</f>
        <v>6.8</v>
      </c>
      <c r="BA25" s="6">
        <f>IF(_xlfn.ISFORMULA(clinker!V24),10,6.8)</f>
        <v>6.8</v>
      </c>
      <c r="BB25" s="6">
        <f>IF(_xlfn.ISFORMULA(clinker!W24),10,6.8)</f>
        <v>6.8</v>
      </c>
      <c r="BC25" s="6">
        <f>IF(_xlfn.ISFORMULA(clinker!X24),10,6.8)</f>
        <v>6.8</v>
      </c>
      <c r="BD25" s="6">
        <f>IF(_xlfn.ISFORMULA(clinker!Y24),10,6.8)</f>
        <v>6.8</v>
      </c>
      <c r="BE25" s="6">
        <f>IF(_xlfn.ISFORMULA(clinker!Z24),10,6.8)</f>
        <v>6.8</v>
      </c>
      <c r="BF25" s="6">
        <f>IF(_xlfn.ISFORMULA(clinker!AA24),10,6.8)</f>
        <v>6.8</v>
      </c>
      <c r="BG25" s="6">
        <f>IF(_xlfn.ISFORMULA(clinker!AB24),10,6.8)</f>
        <v>6.8</v>
      </c>
      <c r="BH25" s="6">
        <f>IF(_xlfn.ISFORMULA(clinker!AC24),10,6.8)</f>
        <v>6.8</v>
      </c>
      <c r="BI25" s="6">
        <f>IF(_xlfn.ISFORMULA(clinker!AD24),10,6.8)</f>
        <v>6.8</v>
      </c>
      <c r="BK25" s="2" t="s">
        <v>81</v>
      </c>
      <c r="BL25" s="2" t="s">
        <v>49</v>
      </c>
      <c r="BM25" s="1">
        <f t="shared" si="37"/>
        <v>2.3000000000000003</v>
      </c>
      <c r="BN25" s="1">
        <f>IF(_xlfn.ISFORMULA('Clinker Emission factor'!C24),4,2.2)</f>
        <v>2.2000000000000002</v>
      </c>
      <c r="BO25" s="1">
        <f t="shared" si="38"/>
        <v>2.3000000000000003</v>
      </c>
      <c r="BP25" s="1">
        <f t="shared" si="1"/>
        <v>2.4000000000000004</v>
      </c>
      <c r="BQ25" s="1">
        <f t="shared" si="2"/>
        <v>2.5000000000000004</v>
      </c>
      <c r="BR25" s="1">
        <f t="shared" si="3"/>
        <v>2.6000000000000005</v>
      </c>
      <c r="BS25" s="1">
        <f t="shared" si="4"/>
        <v>2.7000000000000006</v>
      </c>
      <c r="BT25" s="1">
        <f t="shared" si="71"/>
        <v>2.7000000000000006</v>
      </c>
      <c r="BU25" s="1">
        <f t="shared" si="71"/>
        <v>2.6000000000000005</v>
      </c>
      <c r="BV25" s="1">
        <f t="shared" si="71"/>
        <v>2.5000000000000004</v>
      </c>
      <c r="BW25" s="1">
        <f t="shared" si="71"/>
        <v>2.4000000000000004</v>
      </c>
      <c r="BX25" s="1">
        <f t="shared" si="39"/>
        <v>2.3000000000000003</v>
      </c>
      <c r="BY25" s="1">
        <f>IF(_xlfn.ISFORMULA('Clinker Emission factor'!D24),4,2.2)</f>
        <v>2.2000000000000002</v>
      </c>
      <c r="BZ25" s="1">
        <f t="shared" ref="BZ25:CD25" si="87">BY25+0.1</f>
        <v>2.3000000000000003</v>
      </c>
      <c r="CA25" s="1">
        <f t="shared" si="87"/>
        <v>2.4000000000000004</v>
      </c>
      <c r="CB25" s="1">
        <f t="shared" si="87"/>
        <v>2.5000000000000004</v>
      </c>
      <c r="CC25" s="1">
        <f t="shared" si="87"/>
        <v>2.6000000000000005</v>
      </c>
      <c r="CD25" s="1">
        <f t="shared" si="87"/>
        <v>2.7000000000000006</v>
      </c>
      <c r="CE25" s="1">
        <f t="shared" si="41"/>
        <v>2.9000000000000008</v>
      </c>
      <c r="CF25" s="1">
        <f t="shared" si="41"/>
        <v>3.100000000000001</v>
      </c>
      <c r="CG25" s="1">
        <f t="shared" si="41"/>
        <v>3.3000000000000012</v>
      </c>
      <c r="CH25" s="1">
        <f t="shared" si="41"/>
        <v>3.5000000000000013</v>
      </c>
      <c r="CI25" s="1">
        <f t="shared" si="41"/>
        <v>3.7000000000000015</v>
      </c>
      <c r="CJ25" s="1">
        <f t="shared" ref="CJ25:CM25" si="88">CI25+0.3</f>
        <v>4.0000000000000018</v>
      </c>
      <c r="CK25" s="1">
        <f t="shared" si="88"/>
        <v>4.3000000000000016</v>
      </c>
      <c r="CL25" s="1">
        <f t="shared" si="88"/>
        <v>4.6000000000000014</v>
      </c>
      <c r="CM25" s="1">
        <f t="shared" si="88"/>
        <v>4.9000000000000012</v>
      </c>
      <c r="CN25" s="1">
        <f t="shared" si="73"/>
        <v>5.2000000000000011</v>
      </c>
    </row>
    <row r="26" spans="1:92">
      <c r="A26" s="2" t="s">
        <v>82</v>
      </c>
      <c r="B26" s="2" t="s">
        <v>50</v>
      </c>
      <c r="C26" s="6">
        <f t="shared" si="9"/>
        <v>7.1784399419372447</v>
      </c>
      <c r="D26" s="6">
        <f t="shared" si="10"/>
        <v>7.1470273540822546</v>
      </c>
      <c r="E26" s="6">
        <f t="shared" si="11"/>
        <v>10.261091559868278</v>
      </c>
      <c r="F26" s="6">
        <f t="shared" si="12"/>
        <v>10.283968105745952</v>
      </c>
      <c r="G26" s="6">
        <f t="shared" si="13"/>
        <v>7.2449982746719819</v>
      </c>
      <c r="H26" s="6">
        <f t="shared" si="14"/>
        <v>10.332473082471592</v>
      </c>
      <c r="I26" s="6">
        <f t="shared" si="15"/>
        <v>10.358088626768938</v>
      </c>
      <c r="J26" s="6">
        <f t="shared" si="16"/>
        <v>10.965856099730654</v>
      </c>
      <c r="K26" s="6">
        <f t="shared" si="17"/>
        <v>10.925200226998129</v>
      </c>
      <c r="L26" s="6">
        <f t="shared" si="18"/>
        <v>8.0454956342042721</v>
      </c>
      <c r="M26" s="6">
        <f t="shared" si="19"/>
        <v>10.846197490364998</v>
      </c>
      <c r="N26" s="6">
        <f t="shared" si="20"/>
        <v>7.9404030124421263</v>
      </c>
      <c r="O26" s="6">
        <f t="shared" si="21"/>
        <v>7.8892331693264079</v>
      </c>
      <c r="P26" s="6">
        <f t="shared" si="22"/>
        <v>7.9404030124421263</v>
      </c>
      <c r="Q26" s="6">
        <f t="shared" si="23"/>
        <v>7.992496481075233</v>
      </c>
      <c r="R26" s="6">
        <f t="shared" si="24"/>
        <v>8.0454956342042721</v>
      </c>
      <c r="S26" s="6">
        <f t="shared" si="25"/>
        <v>8.0993826925266337</v>
      </c>
      <c r="T26" s="6">
        <f t="shared" si="26"/>
        <v>8.1541400527584749</v>
      </c>
      <c r="U26" s="6">
        <f t="shared" si="27"/>
        <v>8.2661962231730257</v>
      </c>
      <c r="V26" s="6">
        <f t="shared" si="28"/>
        <v>8.3815273071201037</v>
      </c>
      <c r="W26" s="6">
        <f t="shared" si="29"/>
        <v>8.5</v>
      </c>
      <c r="X26" s="6">
        <f t="shared" si="30"/>
        <v>8.6214847909162362</v>
      </c>
      <c r="Y26" s="6">
        <f t="shared" si="31"/>
        <v>8.7458561616344905</v>
      </c>
      <c r="Z26" s="6">
        <f t="shared" si="32"/>
        <v>8.9375611886017303</v>
      </c>
      <c r="AA26" s="6">
        <f t="shared" si="33"/>
        <v>9.1350971532874237</v>
      </c>
      <c r="AB26" s="6">
        <f t="shared" si="34"/>
        <v>9.3380940239430004</v>
      </c>
      <c r="AC26" s="6">
        <f t="shared" si="35"/>
        <v>9.5462034338264541</v>
      </c>
      <c r="AD26" s="6">
        <f t="shared" si="36"/>
        <v>9.7590983190046803</v>
      </c>
      <c r="AF26" s="2" t="s">
        <v>82</v>
      </c>
      <c r="AG26" s="2" t="s">
        <v>50</v>
      </c>
      <c r="AH26" s="6">
        <f>IF(_xlfn.ISFORMULA(clinker!C25),10,6.8)</f>
        <v>6.8</v>
      </c>
      <c r="AI26" s="6">
        <f>IF(_xlfn.ISFORMULA(clinker!D25),10,6.8)</f>
        <v>6.8</v>
      </c>
      <c r="AJ26" s="6">
        <f>IF(_xlfn.ISFORMULA(clinker!E25),10,6.8)</f>
        <v>10</v>
      </c>
      <c r="AK26" s="6">
        <f>IF(_xlfn.ISFORMULA(clinker!F25),10,6.8)</f>
        <v>10</v>
      </c>
      <c r="AL26" s="6">
        <f>IF(_xlfn.ISFORMULA(clinker!G25),10,6.8)</f>
        <v>6.8</v>
      </c>
      <c r="AM26" s="6">
        <f>IF(_xlfn.ISFORMULA(clinker!H25),10,6.8)</f>
        <v>10</v>
      </c>
      <c r="AN26" s="6">
        <f>IF(_xlfn.ISFORMULA(clinker!I25),10,6.8)</f>
        <v>10</v>
      </c>
      <c r="AO26" s="6">
        <f>IF(_xlfn.ISFORMULA(clinker!J25),10,6.8)</f>
        <v>10</v>
      </c>
      <c r="AP26" s="6">
        <f>IF(_xlfn.ISFORMULA(clinker!K25),10,6.8)</f>
        <v>10</v>
      </c>
      <c r="AQ26" s="6">
        <f>IF(_xlfn.ISFORMULA(clinker!L25),10,6.8)</f>
        <v>6.8</v>
      </c>
      <c r="AR26" s="6">
        <f>IF(_xlfn.ISFORMULA(clinker!M25),10,6.8)</f>
        <v>10</v>
      </c>
      <c r="AS26" s="6">
        <f>IF(_xlfn.ISFORMULA(clinker!N25),10,6.8)</f>
        <v>6.8</v>
      </c>
      <c r="AT26" s="6">
        <f>IF(_xlfn.ISFORMULA(clinker!O25),10,6.8)</f>
        <v>6.8</v>
      </c>
      <c r="AU26" s="6">
        <f>IF(_xlfn.ISFORMULA(clinker!P25),10,6.8)</f>
        <v>6.8</v>
      </c>
      <c r="AV26" s="6">
        <f>IF(_xlfn.ISFORMULA(clinker!Q25),10,6.8)</f>
        <v>6.8</v>
      </c>
      <c r="AW26" s="6">
        <f>IF(_xlfn.ISFORMULA(clinker!R25),10,6.8)</f>
        <v>6.8</v>
      </c>
      <c r="AX26" s="6">
        <f>IF(_xlfn.ISFORMULA(clinker!S25),10,6.8)</f>
        <v>6.8</v>
      </c>
      <c r="AY26" s="6">
        <f>IF(_xlfn.ISFORMULA(clinker!T25),10,6.8)</f>
        <v>6.8</v>
      </c>
      <c r="AZ26" s="6">
        <f>IF(_xlfn.ISFORMULA(clinker!U25),10,6.8)</f>
        <v>6.8</v>
      </c>
      <c r="BA26" s="6">
        <f>IF(_xlfn.ISFORMULA(clinker!V25),10,6.8)</f>
        <v>6.8</v>
      </c>
      <c r="BB26" s="6">
        <f>IF(_xlfn.ISFORMULA(clinker!W25),10,6.8)</f>
        <v>6.8</v>
      </c>
      <c r="BC26" s="6">
        <f>IF(_xlfn.ISFORMULA(clinker!X25),10,6.8)</f>
        <v>6.8</v>
      </c>
      <c r="BD26" s="6">
        <f>IF(_xlfn.ISFORMULA(clinker!Y25),10,6.8)</f>
        <v>6.8</v>
      </c>
      <c r="BE26" s="6">
        <f>IF(_xlfn.ISFORMULA(clinker!Z25),10,6.8)</f>
        <v>6.8</v>
      </c>
      <c r="BF26" s="6">
        <f>IF(_xlfn.ISFORMULA(clinker!AA25),10,6.8)</f>
        <v>6.8</v>
      </c>
      <c r="BG26" s="6">
        <f>IF(_xlfn.ISFORMULA(clinker!AB25),10,6.8)</f>
        <v>6.8</v>
      </c>
      <c r="BH26" s="6">
        <f>IF(_xlfn.ISFORMULA(clinker!AC25),10,6.8)</f>
        <v>6.8</v>
      </c>
      <c r="BI26" s="6">
        <f>IF(_xlfn.ISFORMULA(clinker!AD25),10,6.8)</f>
        <v>6.8</v>
      </c>
      <c r="BK26" s="2" t="s">
        <v>82</v>
      </c>
      <c r="BL26" s="2" t="s">
        <v>50</v>
      </c>
      <c r="BM26" s="1">
        <f t="shared" si="37"/>
        <v>2.3000000000000003</v>
      </c>
      <c r="BN26" s="1">
        <f>IF(_xlfn.ISFORMULA('Clinker Emission factor'!C25),4,2.2)</f>
        <v>2.2000000000000002</v>
      </c>
      <c r="BO26" s="1">
        <f t="shared" si="38"/>
        <v>2.3000000000000003</v>
      </c>
      <c r="BP26" s="1">
        <f t="shared" si="1"/>
        <v>2.4000000000000004</v>
      </c>
      <c r="BQ26" s="1">
        <f t="shared" si="2"/>
        <v>2.5000000000000004</v>
      </c>
      <c r="BR26" s="1">
        <f t="shared" si="3"/>
        <v>2.6000000000000005</v>
      </c>
      <c r="BS26" s="1">
        <f t="shared" si="4"/>
        <v>2.7000000000000006</v>
      </c>
      <c r="BT26" s="1">
        <f t="shared" si="71"/>
        <v>4.4999999999999982</v>
      </c>
      <c r="BU26" s="1">
        <f t="shared" si="71"/>
        <v>4.3999999999999986</v>
      </c>
      <c r="BV26" s="1">
        <f t="shared" si="71"/>
        <v>4.2999999999999989</v>
      </c>
      <c r="BW26" s="1">
        <f t="shared" si="71"/>
        <v>4.1999999999999993</v>
      </c>
      <c r="BX26" s="1">
        <f t="shared" si="39"/>
        <v>4.0999999999999996</v>
      </c>
      <c r="BY26" s="1">
        <f>IF(_xlfn.ISFORMULA('Clinker Emission factor'!D25),4,2.2)</f>
        <v>4</v>
      </c>
      <c r="BZ26" s="1">
        <f t="shared" ref="BZ26:CD26" si="89">BY26+0.1</f>
        <v>4.0999999999999996</v>
      </c>
      <c r="CA26" s="1">
        <f t="shared" si="89"/>
        <v>4.1999999999999993</v>
      </c>
      <c r="CB26" s="1">
        <f t="shared" si="89"/>
        <v>4.2999999999999989</v>
      </c>
      <c r="CC26" s="1">
        <f t="shared" si="89"/>
        <v>4.3999999999999986</v>
      </c>
      <c r="CD26" s="1">
        <f t="shared" si="89"/>
        <v>4.4999999999999982</v>
      </c>
      <c r="CE26" s="1">
        <f t="shared" si="41"/>
        <v>4.6999999999999984</v>
      </c>
      <c r="CF26" s="1">
        <f t="shared" si="41"/>
        <v>4.8999999999999986</v>
      </c>
      <c r="CG26" s="1">
        <f t="shared" si="41"/>
        <v>5.0999999999999988</v>
      </c>
      <c r="CH26" s="1">
        <f t="shared" si="41"/>
        <v>5.2999999999999989</v>
      </c>
      <c r="CI26" s="1">
        <f t="shared" si="41"/>
        <v>5.4999999999999991</v>
      </c>
      <c r="CJ26" s="1">
        <f t="shared" ref="CJ26:CM26" si="90">CI26+0.3</f>
        <v>5.7999999999999989</v>
      </c>
      <c r="CK26" s="1">
        <f t="shared" si="90"/>
        <v>6.0999999999999988</v>
      </c>
      <c r="CL26" s="1">
        <f t="shared" si="90"/>
        <v>6.3999999999999986</v>
      </c>
      <c r="CM26" s="1">
        <f t="shared" si="90"/>
        <v>6.6999999999999984</v>
      </c>
      <c r="CN26" s="1">
        <f t="shared" si="73"/>
        <v>6.9999999999999982</v>
      </c>
    </row>
    <row r="27" spans="1:92">
      <c r="A27" s="2" t="s">
        <v>83</v>
      </c>
      <c r="B27" s="2" t="s">
        <v>51</v>
      </c>
      <c r="C27" s="6">
        <f t="shared" si="9"/>
        <v>7.1784399419372447</v>
      </c>
      <c r="D27" s="6">
        <f t="shared" si="10"/>
        <v>7.1470273540822546</v>
      </c>
      <c r="E27" s="6">
        <f t="shared" si="11"/>
        <v>10.261091559868278</v>
      </c>
      <c r="F27" s="6">
        <f t="shared" si="12"/>
        <v>10.283968105745952</v>
      </c>
      <c r="G27" s="6">
        <f t="shared" si="13"/>
        <v>7.2449982746719819</v>
      </c>
      <c r="H27" s="6">
        <f t="shared" si="14"/>
        <v>10.332473082471592</v>
      </c>
      <c r="I27" s="6">
        <f t="shared" si="15"/>
        <v>10.358088626768938</v>
      </c>
      <c r="J27" s="6">
        <f t="shared" si="16"/>
        <v>10.358088626768938</v>
      </c>
      <c r="K27" s="6">
        <f t="shared" si="17"/>
        <v>10.332473082471592</v>
      </c>
      <c r="L27" s="6">
        <f t="shared" si="18"/>
        <v>7.2449982746719819</v>
      </c>
      <c r="M27" s="6">
        <f t="shared" si="19"/>
        <v>10.283968105745952</v>
      </c>
      <c r="N27" s="6">
        <f t="shared" si="20"/>
        <v>7.1784399419372447</v>
      </c>
      <c r="O27" s="6">
        <f t="shared" si="21"/>
        <v>7.1470273540822546</v>
      </c>
      <c r="P27" s="6">
        <f t="shared" si="22"/>
        <v>7.1784399419372447</v>
      </c>
      <c r="Q27" s="6">
        <f t="shared" si="23"/>
        <v>7.2111025509279782</v>
      </c>
      <c r="R27" s="6">
        <f t="shared" si="24"/>
        <v>7.2449982746719819</v>
      </c>
      <c r="S27" s="6">
        <f t="shared" si="25"/>
        <v>7.2801098892805181</v>
      </c>
      <c r="T27" s="6">
        <f t="shared" si="26"/>
        <v>7.3164198895361388</v>
      </c>
      <c r="U27" s="6">
        <f t="shared" si="27"/>
        <v>7.392563831310488</v>
      </c>
      <c r="V27" s="6">
        <f t="shared" si="28"/>
        <v>7.4732857566133521</v>
      </c>
      <c r="W27" s="6">
        <f t="shared" si="29"/>
        <v>7.5584389922787629</v>
      </c>
      <c r="X27" s="6">
        <f t="shared" si="30"/>
        <v>7.6478755219995573</v>
      </c>
      <c r="Y27" s="6">
        <f t="shared" si="31"/>
        <v>7.7414468931847624</v>
      </c>
      <c r="Z27" s="6">
        <f t="shared" si="32"/>
        <v>7.8892331693264088</v>
      </c>
      <c r="AA27" s="6">
        <f t="shared" si="33"/>
        <v>8.0454956342042721</v>
      </c>
      <c r="AB27" s="6">
        <f t="shared" si="34"/>
        <v>8.2097503007095174</v>
      </c>
      <c r="AC27" s="6">
        <f t="shared" si="35"/>
        <v>8.3815273071201055</v>
      </c>
      <c r="AD27" s="6">
        <f t="shared" si="36"/>
        <v>8.5603738236130784</v>
      </c>
      <c r="AF27" s="2" t="s">
        <v>83</v>
      </c>
      <c r="AG27" s="2" t="s">
        <v>51</v>
      </c>
      <c r="AH27" s="6">
        <f>IF(_xlfn.ISFORMULA(clinker!C26),10,6.8)</f>
        <v>6.8</v>
      </c>
      <c r="AI27" s="6">
        <f>IF(_xlfn.ISFORMULA(clinker!D26),10,6.8)</f>
        <v>6.8</v>
      </c>
      <c r="AJ27" s="6">
        <f>IF(_xlfn.ISFORMULA(clinker!E26),10,6.8)</f>
        <v>10</v>
      </c>
      <c r="AK27" s="6">
        <f>IF(_xlfn.ISFORMULA(clinker!F26),10,6.8)</f>
        <v>10</v>
      </c>
      <c r="AL27" s="6">
        <f>IF(_xlfn.ISFORMULA(clinker!G26),10,6.8)</f>
        <v>6.8</v>
      </c>
      <c r="AM27" s="6">
        <f>IF(_xlfn.ISFORMULA(clinker!H26),10,6.8)</f>
        <v>10</v>
      </c>
      <c r="AN27" s="6">
        <f>IF(_xlfn.ISFORMULA(clinker!I26),10,6.8)</f>
        <v>10</v>
      </c>
      <c r="AO27" s="6">
        <f>IF(_xlfn.ISFORMULA(clinker!J26),10,6.8)</f>
        <v>10</v>
      </c>
      <c r="AP27" s="6">
        <f>IF(_xlfn.ISFORMULA(clinker!K26),10,6.8)</f>
        <v>10</v>
      </c>
      <c r="AQ27" s="6">
        <f>IF(_xlfn.ISFORMULA(clinker!L26),10,6.8)</f>
        <v>6.8</v>
      </c>
      <c r="AR27" s="6">
        <f>IF(_xlfn.ISFORMULA(clinker!M26),10,6.8)</f>
        <v>10</v>
      </c>
      <c r="AS27" s="6">
        <f>IF(_xlfn.ISFORMULA(clinker!N26),10,6.8)</f>
        <v>6.8</v>
      </c>
      <c r="AT27" s="6">
        <f>IF(_xlfn.ISFORMULA(clinker!O26),10,6.8)</f>
        <v>6.8</v>
      </c>
      <c r="AU27" s="6">
        <f>IF(_xlfn.ISFORMULA(clinker!P26),10,6.8)</f>
        <v>6.8</v>
      </c>
      <c r="AV27" s="6">
        <f>IF(_xlfn.ISFORMULA(clinker!Q26),10,6.8)</f>
        <v>6.8</v>
      </c>
      <c r="AW27" s="6">
        <f>IF(_xlfn.ISFORMULA(clinker!R26),10,6.8)</f>
        <v>6.8</v>
      </c>
      <c r="AX27" s="6">
        <f>IF(_xlfn.ISFORMULA(clinker!S26),10,6.8)</f>
        <v>6.8</v>
      </c>
      <c r="AY27" s="6">
        <f>IF(_xlfn.ISFORMULA(clinker!T26),10,6.8)</f>
        <v>6.8</v>
      </c>
      <c r="AZ27" s="6">
        <f>IF(_xlfn.ISFORMULA(clinker!U26),10,6.8)</f>
        <v>6.8</v>
      </c>
      <c r="BA27" s="6">
        <f>IF(_xlfn.ISFORMULA(clinker!V26),10,6.8)</f>
        <v>6.8</v>
      </c>
      <c r="BB27" s="6">
        <f>IF(_xlfn.ISFORMULA(clinker!W26),10,6.8)</f>
        <v>6.8</v>
      </c>
      <c r="BC27" s="6">
        <f>IF(_xlfn.ISFORMULA(clinker!X26),10,6.8)</f>
        <v>6.8</v>
      </c>
      <c r="BD27" s="6">
        <f>IF(_xlfn.ISFORMULA(clinker!Y26),10,6.8)</f>
        <v>6.8</v>
      </c>
      <c r="BE27" s="6">
        <f>IF(_xlfn.ISFORMULA(clinker!Z26),10,6.8)</f>
        <v>6.8</v>
      </c>
      <c r="BF27" s="6">
        <f>IF(_xlfn.ISFORMULA(clinker!AA26),10,6.8)</f>
        <v>6.8</v>
      </c>
      <c r="BG27" s="6">
        <f>IF(_xlfn.ISFORMULA(clinker!AB26),10,6.8)</f>
        <v>6.8</v>
      </c>
      <c r="BH27" s="6">
        <f>IF(_xlfn.ISFORMULA(clinker!AC26),10,6.8)</f>
        <v>6.8</v>
      </c>
      <c r="BI27" s="6">
        <f>IF(_xlfn.ISFORMULA(clinker!AD26),10,6.8)</f>
        <v>6.8</v>
      </c>
      <c r="BK27" s="2" t="s">
        <v>83</v>
      </c>
      <c r="BL27" s="2" t="s">
        <v>51</v>
      </c>
      <c r="BM27" s="1">
        <f t="shared" si="37"/>
        <v>2.3000000000000003</v>
      </c>
      <c r="BN27" s="1">
        <f>IF(_xlfn.ISFORMULA('Clinker Emission factor'!C26),4,2.2)</f>
        <v>2.2000000000000002</v>
      </c>
      <c r="BO27" s="1">
        <f t="shared" si="38"/>
        <v>2.3000000000000003</v>
      </c>
      <c r="BP27" s="1">
        <f t="shared" si="1"/>
        <v>2.4000000000000004</v>
      </c>
      <c r="BQ27" s="1">
        <f t="shared" si="2"/>
        <v>2.5000000000000004</v>
      </c>
      <c r="BR27" s="1">
        <f t="shared" si="3"/>
        <v>2.6000000000000005</v>
      </c>
      <c r="BS27" s="1">
        <f t="shared" si="4"/>
        <v>2.7000000000000006</v>
      </c>
      <c r="BT27" s="1">
        <f t="shared" si="71"/>
        <v>2.7000000000000006</v>
      </c>
      <c r="BU27" s="1">
        <f t="shared" si="71"/>
        <v>2.6000000000000005</v>
      </c>
      <c r="BV27" s="1">
        <f t="shared" si="71"/>
        <v>2.5000000000000004</v>
      </c>
      <c r="BW27" s="1">
        <f t="shared" si="71"/>
        <v>2.4000000000000004</v>
      </c>
      <c r="BX27" s="1">
        <f t="shared" si="39"/>
        <v>2.3000000000000003</v>
      </c>
      <c r="BY27" s="1">
        <f>IF(_xlfn.ISFORMULA('Clinker Emission factor'!D26),4,2.2)</f>
        <v>2.2000000000000002</v>
      </c>
      <c r="BZ27" s="1">
        <f t="shared" ref="BZ27:CD27" si="91">BY27+0.1</f>
        <v>2.3000000000000003</v>
      </c>
      <c r="CA27" s="1">
        <f t="shared" si="91"/>
        <v>2.4000000000000004</v>
      </c>
      <c r="CB27" s="1">
        <f t="shared" si="91"/>
        <v>2.5000000000000004</v>
      </c>
      <c r="CC27" s="1">
        <f t="shared" si="91"/>
        <v>2.6000000000000005</v>
      </c>
      <c r="CD27" s="1">
        <f t="shared" si="91"/>
        <v>2.7000000000000006</v>
      </c>
      <c r="CE27" s="1">
        <f t="shared" si="41"/>
        <v>2.9000000000000008</v>
      </c>
      <c r="CF27" s="1">
        <f t="shared" si="41"/>
        <v>3.100000000000001</v>
      </c>
      <c r="CG27" s="1">
        <f t="shared" si="41"/>
        <v>3.3000000000000012</v>
      </c>
      <c r="CH27" s="1">
        <f t="shared" si="41"/>
        <v>3.5000000000000013</v>
      </c>
      <c r="CI27" s="1">
        <f t="shared" si="41"/>
        <v>3.7000000000000015</v>
      </c>
      <c r="CJ27" s="1">
        <f t="shared" ref="CJ27:CM27" si="92">CI27+0.3</f>
        <v>4.0000000000000018</v>
      </c>
      <c r="CK27" s="1">
        <f t="shared" si="92"/>
        <v>4.3000000000000016</v>
      </c>
      <c r="CL27" s="1">
        <f t="shared" si="92"/>
        <v>4.6000000000000014</v>
      </c>
      <c r="CM27" s="1">
        <f t="shared" si="92"/>
        <v>4.9000000000000012</v>
      </c>
      <c r="CN27" s="1">
        <f t="shared" si="73"/>
        <v>5.2000000000000011</v>
      </c>
    </row>
    <row r="28" spans="1:92">
      <c r="A28" s="2" t="s">
        <v>84</v>
      </c>
      <c r="B28" s="2" t="s">
        <v>52</v>
      </c>
      <c r="C28" s="6">
        <f t="shared" si="9"/>
        <v>10.807867504739313</v>
      </c>
      <c r="D28" s="6">
        <f t="shared" si="10"/>
        <v>10.770329614269007</v>
      </c>
      <c r="E28" s="6">
        <f t="shared" si="11"/>
        <v>10.807867504739313</v>
      </c>
      <c r="F28" s="6">
        <f t="shared" si="12"/>
        <v>10.846197490364998</v>
      </c>
      <c r="G28" s="6">
        <f t="shared" si="13"/>
        <v>8.0454956342042721</v>
      </c>
      <c r="H28" s="6">
        <f t="shared" si="14"/>
        <v>10.925200226998129</v>
      </c>
      <c r="I28" s="6">
        <f t="shared" si="15"/>
        <v>10.965856099730654</v>
      </c>
      <c r="J28" s="6">
        <f t="shared" si="16"/>
        <v>10.965856099730654</v>
      </c>
      <c r="K28" s="6">
        <f t="shared" si="17"/>
        <v>10.925200226998129</v>
      </c>
      <c r="L28" s="6">
        <f t="shared" si="18"/>
        <v>8.0454956342042721</v>
      </c>
      <c r="M28" s="6">
        <f t="shared" si="19"/>
        <v>10.846197490364998</v>
      </c>
      <c r="N28" s="6">
        <f t="shared" si="20"/>
        <v>10.807867504739313</v>
      </c>
      <c r="O28" s="6">
        <f t="shared" si="21"/>
        <v>7.8892331693264079</v>
      </c>
      <c r="P28" s="6">
        <f t="shared" si="22"/>
        <v>7.9404030124421263</v>
      </c>
      <c r="Q28" s="6">
        <f t="shared" si="23"/>
        <v>7.992496481075233</v>
      </c>
      <c r="R28" s="6">
        <f t="shared" si="24"/>
        <v>8.0454956342042721</v>
      </c>
      <c r="S28" s="6">
        <f t="shared" si="25"/>
        <v>8.0993826925266337</v>
      </c>
      <c r="T28" s="6">
        <f t="shared" si="26"/>
        <v>8.1541400527584749</v>
      </c>
      <c r="U28" s="6">
        <f t="shared" si="27"/>
        <v>8.2661962231730257</v>
      </c>
      <c r="V28" s="6">
        <f t="shared" si="28"/>
        <v>8.3815273071201037</v>
      </c>
      <c r="W28" s="6">
        <f t="shared" si="29"/>
        <v>8.5</v>
      </c>
      <c r="X28" s="6">
        <f t="shared" si="30"/>
        <v>8.6214847909162362</v>
      </c>
      <c r="Y28" s="6">
        <f t="shared" si="31"/>
        <v>8.7458561616344905</v>
      </c>
      <c r="Z28" s="6">
        <f t="shared" si="32"/>
        <v>8.9375611886017303</v>
      </c>
      <c r="AA28" s="6">
        <f t="shared" si="33"/>
        <v>9.1350971532874237</v>
      </c>
      <c r="AB28" s="6">
        <f t="shared" si="34"/>
        <v>9.3380940239430004</v>
      </c>
      <c r="AC28" s="6">
        <f t="shared" si="35"/>
        <v>9.5462034338264541</v>
      </c>
      <c r="AD28" s="6">
        <f t="shared" si="36"/>
        <v>9.7590983190046803</v>
      </c>
      <c r="AF28" s="2" t="s">
        <v>84</v>
      </c>
      <c r="AG28" s="2" t="s">
        <v>52</v>
      </c>
      <c r="AH28" s="6">
        <f>IF(_xlfn.ISFORMULA(clinker!C27),10,6.8)</f>
        <v>10</v>
      </c>
      <c r="AI28" s="6">
        <f>IF(_xlfn.ISFORMULA(clinker!D27),10,6.8)</f>
        <v>10</v>
      </c>
      <c r="AJ28" s="6">
        <f>IF(_xlfn.ISFORMULA(clinker!E27),10,6.8)</f>
        <v>10</v>
      </c>
      <c r="AK28" s="6">
        <f>IF(_xlfn.ISFORMULA(clinker!F27),10,6.8)</f>
        <v>10</v>
      </c>
      <c r="AL28" s="6">
        <f>IF(_xlfn.ISFORMULA(clinker!G27),10,6.8)</f>
        <v>6.8</v>
      </c>
      <c r="AM28" s="6">
        <f>IF(_xlfn.ISFORMULA(clinker!H27),10,6.8)</f>
        <v>10</v>
      </c>
      <c r="AN28" s="6">
        <f>IF(_xlfn.ISFORMULA(clinker!I27),10,6.8)</f>
        <v>10</v>
      </c>
      <c r="AO28" s="6">
        <f>IF(_xlfn.ISFORMULA(clinker!J27),10,6.8)</f>
        <v>10</v>
      </c>
      <c r="AP28" s="6">
        <f>IF(_xlfn.ISFORMULA(clinker!K27),10,6.8)</f>
        <v>10</v>
      </c>
      <c r="AQ28" s="6">
        <f>IF(_xlfn.ISFORMULA(clinker!L27),10,6.8)</f>
        <v>6.8</v>
      </c>
      <c r="AR28" s="6">
        <f>IF(_xlfn.ISFORMULA(clinker!M27),10,6.8)</f>
        <v>10</v>
      </c>
      <c r="AS28" s="6">
        <f>IF(_xlfn.ISFORMULA(clinker!N27),10,6.8)</f>
        <v>10</v>
      </c>
      <c r="AT28" s="6">
        <f>IF(_xlfn.ISFORMULA(clinker!O27),10,6.8)</f>
        <v>6.8</v>
      </c>
      <c r="AU28" s="6">
        <f>IF(_xlfn.ISFORMULA(clinker!P27),10,6.8)</f>
        <v>6.8</v>
      </c>
      <c r="AV28" s="6">
        <f>IF(_xlfn.ISFORMULA(clinker!Q27),10,6.8)</f>
        <v>6.8</v>
      </c>
      <c r="AW28" s="6">
        <f>IF(_xlfn.ISFORMULA(clinker!R27),10,6.8)</f>
        <v>6.8</v>
      </c>
      <c r="AX28" s="6">
        <f>IF(_xlfn.ISFORMULA(clinker!S27),10,6.8)</f>
        <v>6.8</v>
      </c>
      <c r="AY28" s="6">
        <f>IF(_xlfn.ISFORMULA(clinker!T27),10,6.8)</f>
        <v>6.8</v>
      </c>
      <c r="AZ28" s="6">
        <f>IF(_xlfn.ISFORMULA(clinker!U27),10,6.8)</f>
        <v>6.8</v>
      </c>
      <c r="BA28" s="6">
        <f>IF(_xlfn.ISFORMULA(clinker!V27),10,6.8)</f>
        <v>6.8</v>
      </c>
      <c r="BB28" s="6">
        <f>IF(_xlfn.ISFORMULA(clinker!W27),10,6.8)</f>
        <v>6.8</v>
      </c>
      <c r="BC28" s="6">
        <f>IF(_xlfn.ISFORMULA(clinker!X27),10,6.8)</f>
        <v>6.8</v>
      </c>
      <c r="BD28" s="6">
        <f>IF(_xlfn.ISFORMULA(clinker!Y27),10,6.8)</f>
        <v>6.8</v>
      </c>
      <c r="BE28" s="6">
        <f>IF(_xlfn.ISFORMULA(clinker!Z27),10,6.8)</f>
        <v>6.8</v>
      </c>
      <c r="BF28" s="6">
        <f>IF(_xlfn.ISFORMULA(clinker!AA27),10,6.8)</f>
        <v>6.8</v>
      </c>
      <c r="BG28" s="6">
        <f>IF(_xlfn.ISFORMULA(clinker!AB27),10,6.8)</f>
        <v>6.8</v>
      </c>
      <c r="BH28" s="6">
        <f>IF(_xlfn.ISFORMULA(clinker!AC27),10,6.8)</f>
        <v>6.8</v>
      </c>
      <c r="BI28" s="6">
        <f>IF(_xlfn.ISFORMULA(clinker!AD27),10,6.8)</f>
        <v>6.8</v>
      </c>
      <c r="BK28" s="2" t="s">
        <v>84</v>
      </c>
      <c r="BL28" s="2" t="s">
        <v>52</v>
      </c>
      <c r="BM28" s="1">
        <f t="shared" si="37"/>
        <v>4.0999999999999996</v>
      </c>
      <c r="BN28" s="1">
        <f>IF(_xlfn.ISFORMULA('Clinker Emission factor'!C27),4,2.2)</f>
        <v>4</v>
      </c>
      <c r="BO28" s="1">
        <f t="shared" si="38"/>
        <v>4.0999999999999996</v>
      </c>
      <c r="BP28" s="1">
        <f t="shared" si="1"/>
        <v>4.1999999999999993</v>
      </c>
      <c r="BQ28" s="1">
        <f t="shared" si="2"/>
        <v>4.2999999999999989</v>
      </c>
      <c r="BR28" s="1">
        <f t="shared" si="3"/>
        <v>4.3999999999999986</v>
      </c>
      <c r="BS28" s="1">
        <f t="shared" si="4"/>
        <v>4.4999999999999982</v>
      </c>
      <c r="BT28" s="1">
        <f t="shared" si="71"/>
        <v>4.4999999999999982</v>
      </c>
      <c r="BU28" s="1">
        <f t="shared" si="71"/>
        <v>4.3999999999999986</v>
      </c>
      <c r="BV28" s="1">
        <f t="shared" si="71"/>
        <v>4.2999999999999989</v>
      </c>
      <c r="BW28" s="1">
        <f t="shared" si="71"/>
        <v>4.1999999999999993</v>
      </c>
      <c r="BX28" s="1">
        <f t="shared" si="39"/>
        <v>4.0999999999999996</v>
      </c>
      <c r="BY28" s="1">
        <f>IF(_xlfn.ISFORMULA('Clinker Emission factor'!D27),4,2.2)</f>
        <v>4</v>
      </c>
      <c r="BZ28" s="1">
        <f t="shared" ref="BZ28:CD28" si="93">BY28+0.1</f>
        <v>4.0999999999999996</v>
      </c>
      <c r="CA28" s="1">
        <f t="shared" si="93"/>
        <v>4.1999999999999993</v>
      </c>
      <c r="CB28" s="1">
        <f t="shared" si="93"/>
        <v>4.2999999999999989</v>
      </c>
      <c r="CC28" s="1">
        <f t="shared" si="93"/>
        <v>4.3999999999999986</v>
      </c>
      <c r="CD28" s="1">
        <f t="shared" si="93"/>
        <v>4.4999999999999982</v>
      </c>
      <c r="CE28" s="1">
        <f t="shared" si="41"/>
        <v>4.6999999999999984</v>
      </c>
      <c r="CF28" s="1">
        <f t="shared" si="41"/>
        <v>4.8999999999999986</v>
      </c>
      <c r="CG28" s="1">
        <f t="shared" si="41"/>
        <v>5.0999999999999988</v>
      </c>
      <c r="CH28" s="1">
        <f t="shared" si="41"/>
        <v>5.2999999999999989</v>
      </c>
      <c r="CI28" s="1">
        <f t="shared" si="41"/>
        <v>5.4999999999999991</v>
      </c>
      <c r="CJ28" s="1">
        <f t="shared" ref="CJ28:CM28" si="94">CI28+0.3</f>
        <v>5.7999999999999989</v>
      </c>
      <c r="CK28" s="1">
        <f t="shared" si="94"/>
        <v>6.0999999999999988</v>
      </c>
      <c r="CL28" s="1">
        <f t="shared" si="94"/>
        <v>6.3999999999999986</v>
      </c>
      <c r="CM28" s="1">
        <f t="shared" si="94"/>
        <v>6.6999999999999984</v>
      </c>
      <c r="CN28" s="1">
        <f t="shared" si="73"/>
        <v>6.9999999999999982</v>
      </c>
    </row>
    <row r="29" spans="1:92">
      <c r="A29" s="2" t="s">
        <v>85</v>
      </c>
      <c r="B29" s="2" t="s">
        <v>53</v>
      </c>
      <c r="C29" s="6">
        <f t="shared" si="9"/>
        <v>7.1784399419372447</v>
      </c>
      <c r="D29" s="6">
        <f t="shared" si="10"/>
        <v>7.1470273540822546</v>
      </c>
      <c r="E29" s="6">
        <f t="shared" si="11"/>
        <v>10.261091559868278</v>
      </c>
      <c r="F29" s="6">
        <f t="shared" si="12"/>
        <v>10.283968105745952</v>
      </c>
      <c r="G29" s="6">
        <f t="shared" si="13"/>
        <v>7.2449982746719819</v>
      </c>
      <c r="H29" s="6">
        <f t="shared" si="14"/>
        <v>10.332473082471592</v>
      </c>
      <c r="I29" s="6">
        <f t="shared" si="15"/>
        <v>10.358088626768938</v>
      </c>
      <c r="J29" s="6">
        <f t="shared" si="16"/>
        <v>10.965856099730654</v>
      </c>
      <c r="K29" s="6">
        <f t="shared" si="17"/>
        <v>10.925200226998129</v>
      </c>
      <c r="L29" s="6">
        <f t="shared" si="18"/>
        <v>8.0454956342042721</v>
      </c>
      <c r="M29" s="6">
        <f t="shared" si="19"/>
        <v>10.846197490364998</v>
      </c>
      <c r="N29" s="6">
        <f t="shared" si="20"/>
        <v>7.9404030124421263</v>
      </c>
      <c r="O29" s="6">
        <f t="shared" si="21"/>
        <v>7.8892331693264079</v>
      </c>
      <c r="P29" s="6">
        <f t="shared" si="22"/>
        <v>7.9404030124421263</v>
      </c>
      <c r="Q29" s="6">
        <f t="shared" si="23"/>
        <v>7.992496481075233</v>
      </c>
      <c r="R29" s="6">
        <f t="shared" si="24"/>
        <v>8.0454956342042721</v>
      </c>
      <c r="S29" s="6">
        <f t="shared" si="25"/>
        <v>8.0993826925266337</v>
      </c>
      <c r="T29" s="6">
        <f t="shared" si="26"/>
        <v>8.1541400527584749</v>
      </c>
      <c r="U29" s="6">
        <f t="shared" si="27"/>
        <v>8.2661962231730257</v>
      </c>
      <c r="V29" s="6">
        <f t="shared" si="28"/>
        <v>8.3815273071201037</v>
      </c>
      <c r="W29" s="6">
        <f t="shared" si="29"/>
        <v>8.5</v>
      </c>
      <c r="X29" s="6">
        <f t="shared" si="30"/>
        <v>8.6214847909162362</v>
      </c>
      <c r="Y29" s="6">
        <f t="shared" si="31"/>
        <v>8.7458561616344905</v>
      </c>
      <c r="Z29" s="6">
        <f t="shared" si="32"/>
        <v>8.9375611886017303</v>
      </c>
      <c r="AA29" s="6">
        <f t="shared" si="33"/>
        <v>9.1350971532874237</v>
      </c>
      <c r="AB29" s="6">
        <f t="shared" si="34"/>
        <v>9.3380940239430004</v>
      </c>
      <c r="AC29" s="6">
        <f t="shared" si="35"/>
        <v>9.5462034338264541</v>
      </c>
      <c r="AD29" s="6">
        <f t="shared" si="36"/>
        <v>9.7590983190046803</v>
      </c>
      <c r="AF29" s="2" t="s">
        <v>85</v>
      </c>
      <c r="AG29" s="2" t="s">
        <v>53</v>
      </c>
      <c r="AH29" s="6">
        <f>IF(_xlfn.ISFORMULA(clinker!C28),10,6.8)</f>
        <v>6.8</v>
      </c>
      <c r="AI29" s="6">
        <f>IF(_xlfn.ISFORMULA(clinker!D28),10,6.8)</f>
        <v>6.8</v>
      </c>
      <c r="AJ29" s="6">
        <f>IF(_xlfn.ISFORMULA(clinker!E28),10,6.8)</f>
        <v>10</v>
      </c>
      <c r="AK29" s="6">
        <f>IF(_xlfn.ISFORMULA(clinker!F28),10,6.8)</f>
        <v>10</v>
      </c>
      <c r="AL29" s="6">
        <f>IF(_xlfn.ISFORMULA(clinker!G28),10,6.8)</f>
        <v>6.8</v>
      </c>
      <c r="AM29" s="6">
        <f>IF(_xlfn.ISFORMULA(clinker!H28),10,6.8)</f>
        <v>10</v>
      </c>
      <c r="AN29" s="6">
        <f>IF(_xlfn.ISFORMULA(clinker!I28),10,6.8)</f>
        <v>10</v>
      </c>
      <c r="AO29" s="6">
        <f>IF(_xlfn.ISFORMULA(clinker!J28),10,6.8)</f>
        <v>10</v>
      </c>
      <c r="AP29" s="6">
        <f>IF(_xlfn.ISFORMULA(clinker!K28),10,6.8)</f>
        <v>10</v>
      </c>
      <c r="AQ29" s="6">
        <f>IF(_xlfn.ISFORMULA(clinker!L28),10,6.8)</f>
        <v>6.8</v>
      </c>
      <c r="AR29" s="6">
        <f>IF(_xlfn.ISFORMULA(clinker!M28),10,6.8)</f>
        <v>10</v>
      </c>
      <c r="AS29" s="6">
        <f>IF(_xlfn.ISFORMULA(clinker!N28),10,6.8)</f>
        <v>6.8</v>
      </c>
      <c r="AT29" s="6">
        <f>IF(_xlfn.ISFORMULA(clinker!O28),10,6.8)</f>
        <v>6.8</v>
      </c>
      <c r="AU29" s="6">
        <f>IF(_xlfn.ISFORMULA(clinker!P28),10,6.8)</f>
        <v>6.8</v>
      </c>
      <c r="AV29" s="6">
        <f>IF(_xlfn.ISFORMULA(clinker!Q28),10,6.8)</f>
        <v>6.8</v>
      </c>
      <c r="AW29" s="6">
        <f>IF(_xlfn.ISFORMULA(clinker!R28),10,6.8)</f>
        <v>6.8</v>
      </c>
      <c r="AX29" s="6">
        <f>IF(_xlfn.ISFORMULA(clinker!S28),10,6.8)</f>
        <v>6.8</v>
      </c>
      <c r="AY29" s="6">
        <f>IF(_xlfn.ISFORMULA(clinker!T28),10,6.8)</f>
        <v>6.8</v>
      </c>
      <c r="AZ29" s="6">
        <f>IF(_xlfn.ISFORMULA(clinker!U28),10,6.8)</f>
        <v>6.8</v>
      </c>
      <c r="BA29" s="6">
        <f>IF(_xlfn.ISFORMULA(clinker!V28),10,6.8)</f>
        <v>6.8</v>
      </c>
      <c r="BB29" s="6">
        <f>IF(_xlfn.ISFORMULA(clinker!W28),10,6.8)</f>
        <v>6.8</v>
      </c>
      <c r="BC29" s="6">
        <f>IF(_xlfn.ISFORMULA(clinker!X28),10,6.8)</f>
        <v>6.8</v>
      </c>
      <c r="BD29" s="6">
        <f>IF(_xlfn.ISFORMULA(clinker!Y28),10,6.8)</f>
        <v>6.8</v>
      </c>
      <c r="BE29" s="6">
        <f>IF(_xlfn.ISFORMULA(clinker!Z28),10,6.8)</f>
        <v>6.8</v>
      </c>
      <c r="BF29" s="6">
        <f>IF(_xlfn.ISFORMULA(clinker!AA28),10,6.8)</f>
        <v>6.8</v>
      </c>
      <c r="BG29" s="6">
        <f>IF(_xlfn.ISFORMULA(clinker!AB28),10,6.8)</f>
        <v>6.8</v>
      </c>
      <c r="BH29" s="6">
        <f>IF(_xlfn.ISFORMULA(clinker!AC28),10,6.8)</f>
        <v>6.8</v>
      </c>
      <c r="BI29" s="6">
        <f>IF(_xlfn.ISFORMULA(clinker!AD28),10,6.8)</f>
        <v>6.8</v>
      </c>
      <c r="BK29" s="2" t="s">
        <v>85</v>
      </c>
      <c r="BL29" s="2" t="s">
        <v>53</v>
      </c>
      <c r="BM29" s="1">
        <f t="shared" si="37"/>
        <v>2.3000000000000003</v>
      </c>
      <c r="BN29" s="1">
        <f>IF(_xlfn.ISFORMULA('Clinker Emission factor'!C28),4,2.2)</f>
        <v>2.2000000000000002</v>
      </c>
      <c r="BO29" s="1">
        <f t="shared" si="38"/>
        <v>2.3000000000000003</v>
      </c>
      <c r="BP29" s="1">
        <f t="shared" si="1"/>
        <v>2.4000000000000004</v>
      </c>
      <c r="BQ29" s="1">
        <f t="shared" si="2"/>
        <v>2.5000000000000004</v>
      </c>
      <c r="BR29" s="1">
        <f t="shared" si="3"/>
        <v>2.6000000000000005</v>
      </c>
      <c r="BS29" s="1">
        <f t="shared" si="4"/>
        <v>2.7000000000000006</v>
      </c>
      <c r="BT29" s="1">
        <f t="shared" si="71"/>
        <v>4.4999999999999982</v>
      </c>
      <c r="BU29" s="1">
        <f t="shared" si="71"/>
        <v>4.3999999999999986</v>
      </c>
      <c r="BV29" s="1">
        <f t="shared" si="71"/>
        <v>4.2999999999999989</v>
      </c>
      <c r="BW29" s="1">
        <f t="shared" si="71"/>
        <v>4.1999999999999993</v>
      </c>
      <c r="BX29" s="1">
        <f t="shared" si="39"/>
        <v>4.0999999999999996</v>
      </c>
      <c r="BY29" s="1">
        <f>IF(_xlfn.ISFORMULA('Clinker Emission factor'!D28),4,2.2)</f>
        <v>4</v>
      </c>
      <c r="BZ29" s="1">
        <f t="shared" ref="BZ29:CD29" si="95">BY29+0.1</f>
        <v>4.0999999999999996</v>
      </c>
      <c r="CA29" s="1">
        <f t="shared" si="95"/>
        <v>4.1999999999999993</v>
      </c>
      <c r="CB29" s="1">
        <f t="shared" si="95"/>
        <v>4.2999999999999989</v>
      </c>
      <c r="CC29" s="1">
        <f t="shared" si="95"/>
        <v>4.3999999999999986</v>
      </c>
      <c r="CD29" s="1">
        <f t="shared" si="95"/>
        <v>4.4999999999999982</v>
      </c>
      <c r="CE29" s="1">
        <f t="shared" si="41"/>
        <v>4.6999999999999984</v>
      </c>
      <c r="CF29" s="1">
        <f t="shared" si="41"/>
        <v>4.8999999999999986</v>
      </c>
      <c r="CG29" s="1">
        <f t="shared" si="41"/>
        <v>5.0999999999999988</v>
      </c>
      <c r="CH29" s="1">
        <f t="shared" si="41"/>
        <v>5.2999999999999989</v>
      </c>
      <c r="CI29" s="1">
        <f t="shared" si="41"/>
        <v>5.4999999999999991</v>
      </c>
      <c r="CJ29" s="1">
        <f t="shared" ref="CJ29:CM29" si="96">CI29+0.3</f>
        <v>5.7999999999999989</v>
      </c>
      <c r="CK29" s="1">
        <f t="shared" si="96"/>
        <v>6.0999999999999988</v>
      </c>
      <c r="CL29" s="1">
        <f t="shared" si="96"/>
        <v>6.3999999999999986</v>
      </c>
      <c r="CM29" s="1">
        <f t="shared" si="96"/>
        <v>6.6999999999999984</v>
      </c>
      <c r="CN29" s="1">
        <f t="shared" si="73"/>
        <v>6.9999999999999982</v>
      </c>
    </row>
    <row r="30" spans="1:92">
      <c r="A30" s="2" t="s">
        <v>86</v>
      </c>
      <c r="B30" s="2" t="s">
        <v>54</v>
      </c>
      <c r="C30" s="6">
        <f t="shared" si="9"/>
        <v>7.1784399419372447</v>
      </c>
      <c r="D30" s="6">
        <f t="shared" si="10"/>
        <v>7.1470273540822546</v>
      </c>
      <c r="E30" s="6">
        <f t="shared" si="11"/>
        <v>10.261091559868278</v>
      </c>
      <c r="F30" s="6">
        <f t="shared" si="12"/>
        <v>10.283968105745952</v>
      </c>
      <c r="G30" s="6">
        <f t="shared" si="13"/>
        <v>7.2449982746719819</v>
      </c>
      <c r="H30" s="6">
        <f t="shared" si="14"/>
        <v>10.332473082471592</v>
      </c>
      <c r="I30" s="6">
        <f t="shared" si="15"/>
        <v>10.358088626768938</v>
      </c>
      <c r="J30" s="6">
        <f t="shared" si="16"/>
        <v>10.358088626768938</v>
      </c>
      <c r="K30" s="6">
        <f t="shared" si="17"/>
        <v>10.332473082471592</v>
      </c>
      <c r="L30" s="6">
        <f t="shared" si="18"/>
        <v>7.2449982746719819</v>
      </c>
      <c r="M30" s="6">
        <f t="shared" si="19"/>
        <v>10.283968105745952</v>
      </c>
      <c r="N30" s="6">
        <f t="shared" si="20"/>
        <v>7.1784399419372447</v>
      </c>
      <c r="O30" s="6">
        <f t="shared" si="21"/>
        <v>7.1470273540822546</v>
      </c>
      <c r="P30" s="6">
        <f t="shared" si="22"/>
        <v>7.1784399419372447</v>
      </c>
      <c r="Q30" s="6">
        <f t="shared" si="23"/>
        <v>7.2111025509279782</v>
      </c>
      <c r="R30" s="6">
        <f t="shared" si="24"/>
        <v>7.2449982746719819</v>
      </c>
      <c r="S30" s="6">
        <f t="shared" si="25"/>
        <v>7.2801098892805181</v>
      </c>
      <c r="T30" s="6">
        <f t="shared" si="26"/>
        <v>7.3164198895361388</v>
      </c>
      <c r="U30" s="6">
        <f t="shared" si="27"/>
        <v>7.392563831310488</v>
      </c>
      <c r="V30" s="6">
        <f t="shared" si="28"/>
        <v>7.4732857566133521</v>
      </c>
      <c r="W30" s="6">
        <f t="shared" si="29"/>
        <v>7.5584389922787629</v>
      </c>
      <c r="X30" s="6">
        <f t="shared" si="30"/>
        <v>7.6478755219995573</v>
      </c>
      <c r="Y30" s="6">
        <f t="shared" si="31"/>
        <v>7.7414468931847624</v>
      </c>
      <c r="Z30" s="6">
        <f t="shared" si="32"/>
        <v>7.8892331693264088</v>
      </c>
      <c r="AA30" s="6">
        <f t="shared" si="33"/>
        <v>8.0454956342042721</v>
      </c>
      <c r="AB30" s="6">
        <f t="shared" si="34"/>
        <v>8.2097503007095174</v>
      </c>
      <c r="AC30" s="6">
        <f t="shared" si="35"/>
        <v>8.3815273071201055</v>
      </c>
      <c r="AD30" s="6">
        <f t="shared" si="36"/>
        <v>8.5603738236130784</v>
      </c>
      <c r="AF30" s="2" t="s">
        <v>86</v>
      </c>
      <c r="AG30" s="2" t="s">
        <v>54</v>
      </c>
      <c r="AH30" s="6">
        <f>IF(_xlfn.ISFORMULA(clinker!C29),10,6.8)</f>
        <v>6.8</v>
      </c>
      <c r="AI30" s="6">
        <f>IF(_xlfn.ISFORMULA(clinker!D29),10,6.8)</f>
        <v>6.8</v>
      </c>
      <c r="AJ30" s="6">
        <f>IF(_xlfn.ISFORMULA(clinker!E29),10,6.8)</f>
        <v>10</v>
      </c>
      <c r="AK30" s="6">
        <f>IF(_xlfn.ISFORMULA(clinker!F29),10,6.8)</f>
        <v>10</v>
      </c>
      <c r="AL30" s="6">
        <f>IF(_xlfn.ISFORMULA(clinker!G29),10,6.8)</f>
        <v>6.8</v>
      </c>
      <c r="AM30" s="6">
        <f>IF(_xlfn.ISFORMULA(clinker!H29),10,6.8)</f>
        <v>10</v>
      </c>
      <c r="AN30" s="6">
        <f>IF(_xlfn.ISFORMULA(clinker!I29),10,6.8)</f>
        <v>10</v>
      </c>
      <c r="AO30" s="6">
        <f>IF(_xlfn.ISFORMULA(clinker!J29),10,6.8)</f>
        <v>10</v>
      </c>
      <c r="AP30" s="6">
        <f>IF(_xlfn.ISFORMULA(clinker!K29),10,6.8)</f>
        <v>10</v>
      </c>
      <c r="AQ30" s="6">
        <f>IF(_xlfn.ISFORMULA(clinker!L29),10,6.8)</f>
        <v>6.8</v>
      </c>
      <c r="AR30" s="6">
        <f>IF(_xlfn.ISFORMULA(clinker!M29),10,6.8)</f>
        <v>10</v>
      </c>
      <c r="AS30" s="6">
        <f>IF(_xlfn.ISFORMULA(clinker!N29),10,6.8)</f>
        <v>6.8</v>
      </c>
      <c r="AT30" s="6">
        <f>IF(_xlfn.ISFORMULA(clinker!O29),10,6.8)</f>
        <v>6.8</v>
      </c>
      <c r="AU30" s="6">
        <f>IF(_xlfn.ISFORMULA(clinker!P29),10,6.8)</f>
        <v>6.8</v>
      </c>
      <c r="AV30" s="6">
        <f>IF(_xlfn.ISFORMULA(clinker!Q29),10,6.8)</f>
        <v>6.8</v>
      </c>
      <c r="AW30" s="6">
        <f>IF(_xlfn.ISFORMULA(clinker!R29),10,6.8)</f>
        <v>6.8</v>
      </c>
      <c r="AX30" s="6">
        <f>IF(_xlfn.ISFORMULA(clinker!S29),10,6.8)</f>
        <v>6.8</v>
      </c>
      <c r="AY30" s="6">
        <f>IF(_xlfn.ISFORMULA(clinker!T29),10,6.8)</f>
        <v>6.8</v>
      </c>
      <c r="AZ30" s="6">
        <f>IF(_xlfn.ISFORMULA(clinker!U29),10,6.8)</f>
        <v>6.8</v>
      </c>
      <c r="BA30" s="6">
        <f>IF(_xlfn.ISFORMULA(clinker!V29),10,6.8)</f>
        <v>6.8</v>
      </c>
      <c r="BB30" s="6">
        <f>IF(_xlfn.ISFORMULA(clinker!W29),10,6.8)</f>
        <v>6.8</v>
      </c>
      <c r="BC30" s="6">
        <f>IF(_xlfn.ISFORMULA(clinker!X29),10,6.8)</f>
        <v>6.8</v>
      </c>
      <c r="BD30" s="6">
        <f>IF(_xlfn.ISFORMULA(clinker!Y29),10,6.8)</f>
        <v>6.8</v>
      </c>
      <c r="BE30" s="6">
        <f>IF(_xlfn.ISFORMULA(clinker!Z29),10,6.8)</f>
        <v>6.8</v>
      </c>
      <c r="BF30" s="6">
        <f>IF(_xlfn.ISFORMULA(clinker!AA29),10,6.8)</f>
        <v>6.8</v>
      </c>
      <c r="BG30" s="6">
        <f>IF(_xlfn.ISFORMULA(clinker!AB29),10,6.8)</f>
        <v>6.8</v>
      </c>
      <c r="BH30" s="6">
        <f>IF(_xlfn.ISFORMULA(clinker!AC29),10,6.8)</f>
        <v>6.8</v>
      </c>
      <c r="BI30" s="6">
        <f>IF(_xlfn.ISFORMULA(clinker!AD29),10,6.8)</f>
        <v>6.8</v>
      </c>
      <c r="BK30" s="2" t="s">
        <v>86</v>
      </c>
      <c r="BL30" s="2" t="s">
        <v>54</v>
      </c>
      <c r="BM30" s="1">
        <f t="shared" si="37"/>
        <v>2.3000000000000003</v>
      </c>
      <c r="BN30" s="1">
        <f>IF(_xlfn.ISFORMULA('Clinker Emission factor'!C29),4,2.2)</f>
        <v>2.2000000000000002</v>
      </c>
      <c r="BO30" s="1">
        <f t="shared" si="38"/>
        <v>2.3000000000000003</v>
      </c>
      <c r="BP30" s="1">
        <f t="shared" si="1"/>
        <v>2.4000000000000004</v>
      </c>
      <c r="BQ30" s="1">
        <f t="shared" si="2"/>
        <v>2.5000000000000004</v>
      </c>
      <c r="BR30" s="1">
        <f t="shared" si="3"/>
        <v>2.6000000000000005</v>
      </c>
      <c r="BS30" s="1">
        <f t="shared" si="4"/>
        <v>2.7000000000000006</v>
      </c>
      <c r="BT30" s="1">
        <f t="shared" si="71"/>
        <v>2.7000000000000006</v>
      </c>
      <c r="BU30" s="1">
        <f t="shared" si="71"/>
        <v>2.6000000000000005</v>
      </c>
      <c r="BV30" s="1">
        <f t="shared" si="71"/>
        <v>2.5000000000000004</v>
      </c>
      <c r="BW30" s="1">
        <f t="shared" si="71"/>
        <v>2.4000000000000004</v>
      </c>
      <c r="BX30" s="1">
        <f t="shared" si="39"/>
        <v>2.3000000000000003</v>
      </c>
      <c r="BY30" s="1">
        <f>IF(_xlfn.ISFORMULA('Clinker Emission factor'!D29),4,2.2)</f>
        <v>2.2000000000000002</v>
      </c>
      <c r="BZ30" s="1">
        <f t="shared" ref="BZ30:CD30" si="97">BY30+0.1</f>
        <v>2.3000000000000003</v>
      </c>
      <c r="CA30" s="1">
        <f t="shared" si="97"/>
        <v>2.4000000000000004</v>
      </c>
      <c r="CB30" s="1">
        <f t="shared" si="97"/>
        <v>2.5000000000000004</v>
      </c>
      <c r="CC30" s="1">
        <f t="shared" si="97"/>
        <v>2.6000000000000005</v>
      </c>
      <c r="CD30" s="1">
        <f t="shared" si="97"/>
        <v>2.7000000000000006</v>
      </c>
      <c r="CE30" s="1">
        <f t="shared" si="41"/>
        <v>2.9000000000000008</v>
      </c>
      <c r="CF30" s="1">
        <f t="shared" si="41"/>
        <v>3.100000000000001</v>
      </c>
      <c r="CG30" s="1">
        <f t="shared" si="41"/>
        <v>3.3000000000000012</v>
      </c>
      <c r="CH30" s="1">
        <f t="shared" si="41"/>
        <v>3.5000000000000013</v>
      </c>
      <c r="CI30" s="1">
        <f t="shared" si="41"/>
        <v>3.7000000000000015</v>
      </c>
      <c r="CJ30" s="1">
        <f t="shared" ref="CJ30:CM30" si="98">CI30+0.3</f>
        <v>4.0000000000000018</v>
      </c>
      <c r="CK30" s="1">
        <f t="shared" si="98"/>
        <v>4.3000000000000016</v>
      </c>
      <c r="CL30" s="1">
        <f t="shared" si="98"/>
        <v>4.6000000000000014</v>
      </c>
      <c r="CM30" s="1">
        <f t="shared" si="98"/>
        <v>4.9000000000000012</v>
      </c>
      <c r="CN30" s="1">
        <f t="shared" si="73"/>
        <v>5.2000000000000011</v>
      </c>
    </row>
    <row r="31" spans="1:92">
      <c r="A31" s="2" t="s">
        <v>87</v>
      </c>
      <c r="B31" s="2" t="s">
        <v>55</v>
      </c>
      <c r="C31" s="6">
        <f t="shared" si="9"/>
        <v>10.261091559868278</v>
      </c>
      <c r="D31" s="6">
        <f t="shared" si="10"/>
        <v>7.1470273540822546</v>
      </c>
      <c r="E31" s="6">
        <f t="shared" si="11"/>
        <v>10.261091559868278</v>
      </c>
      <c r="F31" s="6">
        <f t="shared" si="12"/>
        <v>10.283968105745952</v>
      </c>
      <c r="G31" s="6">
        <f t="shared" si="13"/>
        <v>7.2449982746719819</v>
      </c>
      <c r="H31" s="6">
        <f t="shared" si="14"/>
        <v>7.2801098892805181</v>
      </c>
      <c r="I31" s="6">
        <f t="shared" si="15"/>
        <v>10.358088626768938</v>
      </c>
      <c r="J31" s="6">
        <f t="shared" si="16"/>
        <v>10.965856099730654</v>
      </c>
      <c r="K31" s="6">
        <f t="shared" si="17"/>
        <v>10.925200226998129</v>
      </c>
      <c r="L31" s="6">
        <f t="shared" si="18"/>
        <v>8.0454956342042721</v>
      </c>
      <c r="M31" s="6">
        <f t="shared" si="19"/>
        <v>10.846197490364998</v>
      </c>
      <c r="N31" s="6">
        <f t="shared" si="20"/>
        <v>10.807867504739313</v>
      </c>
      <c r="O31" s="6">
        <f t="shared" si="21"/>
        <v>7.8892331693264079</v>
      </c>
      <c r="P31" s="6">
        <f t="shared" si="22"/>
        <v>7.9404030124421263</v>
      </c>
      <c r="Q31" s="6">
        <f t="shared" si="23"/>
        <v>7.992496481075233</v>
      </c>
      <c r="R31" s="6">
        <f t="shared" si="24"/>
        <v>8.0454956342042721</v>
      </c>
      <c r="S31" s="6">
        <f t="shared" si="25"/>
        <v>8.0993826925266337</v>
      </c>
      <c r="T31" s="6">
        <f t="shared" si="26"/>
        <v>8.1541400527584749</v>
      </c>
      <c r="U31" s="6">
        <f t="shared" si="27"/>
        <v>8.2661962231730257</v>
      </c>
      <c r="V31" s="6">
        <f t="shared" si="28"/>
        <v>8.3815273071201037</v>
      </c>
      <c r="W31" s="6">
        <f t="shared" si="29"/>
        <v>8.5</v>
      </c>
      <c r="X31" s="6">
        <f t="shared" si="30"/>
        <v>8.6214847909162362</v>
      </c>
      <c r="Y31" s="6">
        <f t="shared" si="31"/>
        <v>8.7458561616344905</v>
      </c>
      <c r="Z31" s="6">
        <f t="shared" si="32"/>
        <v>8.9375611886017303</v>
      </c>
      <c r="AA31" s="6">
        <f t="shared" si="33"/>
        <v>9.1350971532874237</v>
      </c>
      <c r="AB31" s="6">
        <f t="shared" si="34"/>
        <v>9.3380940239430004</v>
      </c>
      <c r="AC31" s="6">
        <f t="shared" si="35"/>
        <v>9.5462034338264541</v>
      </c>
      <c r="AD31" s="6">
        <f t="shared" si="36"/>
        <v>9.7590983190046803</v>
      </c>
      <c r="AF31" s="2" t="s">
        <v>87</v>
      </c>
      <c r="AG31" s="2" t="s">
        <v>55</v>
      </c>
      <c r="AH31" s="6">
        <f>IF(_xlfn.ISFORMULA(clinker!C30),10,6.8)</f>
        <v>10</v>
      </c>
      <c r="AI31" s="6">
        <f>IF(_xlfn.ISFORMULA(clinker!D30),10,6.8)</f>
        <v>6.8</v>
      </c>
      <c r="AJ31" s="6">
        <f>IF(_xlfn.ISFORMULA(clinker!E30),10,6.8)</f>
        <v>10</v>
      </c>
      <c r="AK31" s="6">
        <f>IF(_xlfn.ISFORMULA(clinker!F30),10,6.8)</f>
        <v>10</v>
      </c>
      <c r="AL31" s="6">
        <f>IF(_xlfn.ISFORMULA(clinker!G30),10,6.8)</f>
        <v>6.8</v>
      </c>
      <c r="AM31" s="6">
        <f>IF(_xlfn.ISFORMULA(clinker!H30),10,6.8)</f>
        <v>6.8</v>
      </c>
      <c r="AN31" s="6">
        <f>IF(_xlfn.ISFORMULA(clinker!I30),10,6.8)</f>
        <v>10</v>
      </c>
      <c r="AO31" s="6">
        <f>IF(_xlfn.ISFORMULA(clinker!J30),10,6.8)</f>
        <v>10</v>
      </c>
      <c r="AP31" s="6">
        <f>IF(_xlfn.ISFORMULA(clinker!K30),10,6.8)</f>
        <v>10</v>
      </c>
      <c r="AQ31" s="6">
        <f>IF(_xlfn.ISFORMULA(clinker!L30),10,6.8)</f>
        <v>6.8</v>
      </c>
      <c r="AR31" s="6">
        <f>IF(_xlfn.ISFORMULA(clinker!M30),10,6.8)</f>
        <v>10</v>
      </c>
      <c r="AS31" s="6">
        <f>IF(_xlfn.ISFORMULA(clinker!N30),10,6.8)</f>
        <v>10</v>
      </c>
      <c r="AT31" s="6">
        <f>IF(_xlfn.ISFORMULA(clinker!O30),10,6.8)</f>
        <v>6.8</v>
      </c>
      <c r="AU31" s="6">
        <f>IF(_xlfn.ISFORMULA(clinker!P30),10,6.8)</f>
        <v>6.8</v>
      </c>
      <c r="AV31" s="6">
        <f>IF(_xlfn.ISFORMULA(clinker!Q30),10,6.8)</f>
        <v>6.8</v>
      </c>
      <c r="AW31" s="6">
        <f>IF(_xlfn.ISFORMULA(clinker!R30),10,6.8)</f>
        <v>6.8</v>
      </c>
      <c r="AX31" s="6">
        <f>IF(_xlfn.ISFORMULA(clinker!S30),10,6.8)</f>
        <v>6.8</v>
      </c>
      <c r="AY31" s="6">
        <f>IF(_xlfn.ISFORMULA(clinker!T30),10,6.8)</f>
        <v>6.8</v>
      </c>
      <c r="AZ31" s="6">
        <f>IF(_xlfn.ISFORMULA(clinker!U30),10,6.8)</f>
        <v>6.8</v>
      </c>
      <c r="BA31" s="6">
        <f>IF(_xlfn.ISFORMULA(clinker!V30),10,6.8)</f>
        <v>6.8</v>
      </c>
      <c r="BB31" s="6">
        <f>IF(_xlfn.ISFORMULA(clinker!W30),10,6.8)</f>
        <v>6.8</v>
      </c>
      <c r="BC31" s="6">
        <f>IF(_xlfn.ISFORMULA(clinker!X30),10,6.8)</f>
        <v>6.8</v>
      </c>
      <c r="BD31" s="6">
        <f>IF(_xlfn.ISFORMULA(clinker!Y30),10,6.8)</f>
        <v>6.8</v>
      </c>
      <c r="BE31" s="6">
        <f>IF(_xlfn.ISFORMULA(clinker!Z30),10,6.8)</f>
        <v>6.8</v>
      </c>
      <c r="BF31" s="6">
        <f>IF(_xlfn.ISFORMULA(clinker!AA30),10,6.8)</f>
        <v>6.8</v>
      </c>
      <c r="BG31" s="6">
        <f>IF(_xlfn.ISFORMULA(clinker!AB30),10,6.8)</f>
        <v>6.8</v>
      </c>
      <c r="BH31" s="6">
        <f>IF(_xlfn.ISFORMULA(clinker!AC30),10,6.8)</f>
        <v>6.8</v>
      </c>
      <c r="BI31" s="6">
        <f>IF(_xlfn.ISFORMULA(clinker!AD30),10,6.8)</f>
        <v>6.8</v>
      </c>
      <c r="BK31" s="2" t="s">
        <v>87</v>
      </c>
      <c r="BL31" s="2" t="s">
        <v>55</v>
      </c>
      <c r="BM31" s="1">
        <f t="shared" si="37"/>
        <v>2.3000000000000003</v>
      </c>
      <c r="BN31" s="1">
        <f>IF(_xlfn.ISFORMULA('Clinker Emission factor'!C30),4,2.2)</f>
        <v>2.2000000000000002</v>
      </c>
      <c r="BO31" s="1">
        <f t="shared" si="38"/>
        <v>2.3000000000000003</v>
      </c>
      <c r="BP31" s="1">
        <f t="shared" si="1"/>
        <v>2.4000000000000004</v>
      </c>
      <c r="BQ31" s="1">
        <f t="shared" si="2"/>
        <v>2.5000000000000004</v>
      </c>
      <c r="BR31" s="1">
        <f t="shared" si="3"/>
        <v>2.6000000000000005</v>
      </c>
      <c r="BS31" s="1">
        <f t="shared" si="4"/>
        <v>2.7000000000000006</v>
      </c>
      <c r="BT31" s="1">
        <f t="shared" si="71"/>
        <v>4.4999999999999982</v>
      </c>
      <c r="BU31" s="1">
        <f t="shared" si="71"/>
        <v>4.3999999999999986</v>
      </c>
      <c r="BV31" s="1">
        <f t="shared" si="71"/>
        <v>4.2999999999999989</v>
      </c>
      <c r="BW31" s="1">
        <f t="shared" si="71"/>
        <v>4.1999999999999993</v>
      </c>
      <c r="BX31" s="1">
        <f t="shared" si="39"/>
        <v>4.0999999999999996</v>
      </c>
      <c r="BY31" s="1">
        <f>IF(_xlfn.ISFORMULA('Clinker Emission factor'!D30),4,2.2)</f>
        <v>4</v>
      </c>
      <c r="BZ31" s="1">
        <f t="shared" ref="BZ31:CD31" si="99">BY31+0.1</f>
        <v>4.0999999999999996</v>
      </c>
      <c r="CA31" s="1">
        <f t="shared" si="99"/>
        <v>4.1999999999999993</v>
      </c>
      <c r="CB31" s="1">
        <f t="shared" si="99"/>
        <v>4.2999999999999989</v>
      </c>
      <c r="CC31" s="1">
        <f t="shared" si="99"/>
        <v>4.3999999999999986</v>
      </c>
      <c r="CD31" s="1">
        <f t="shared" si="99"/>
        <v>4.4999999999999982</v>
      </c>
      <c r="CE31" s="1">
        <f t="shared" si="41"/>
        <v>4.6999999999999984</v>
      </c>
      <c r="CF31" s="1">
        <f t="shared" si="41"/>
        <v>4.8999999999999986</v>
      </c>
      <c r="CG31" s="1">
        <f t="shared" si="41"/>
        <v>5.0999999999999988</v>
      </c>
      <c r="CH31" s="1">
        <f t="shared" si="41"/>
        <v>5.2999999999999989</v>
      </c>
      <c r="CI31" s="1">
        <f t="shared" si="41"/>
        <v>5.4999999999999991</v>
      </c>
      <c r="CJ31" s="1">
        <f t="shared" ref="CJ31:CM31" si="100">CI31+0.3</f>
        <v>5.7999999999999989</v>
      </c>
      <c r="CK31" s="1">
        <f t="shared" si="100"/>
        <v>6.0999999999999988</v>
      </c>
      <c r="CL31" s="1">
        <f t="shared" si="100"/>
        <v>6.3999999999999986</v>
      </c>
      <c r="CM31" s="1">
        <f t="shared" si="100"/>
        <v>6.6999999999999984</v>
      </c>
      <c r="CN31" s="1">
        <f t="shared" si="73"/>
        <v>6.9999999999999982</v>
      </c>
    </row>
    <row r="32" spans="1:92">
      <c r="A32" s="2" t="s">
        <v>88</v>
      </c>
      <c r="B32" s="2" t="s">
        <v>56</v>
      </c>
      <c r="C32" s="6">
        <f t="shared" si="9"/>
        <v>7.1784399419372447</v>
      </c>
      <c r="D32" s="6">
        <f t="shared" si="10"/>
        <v>7.1470273540822546</v>
      </c>
      <c r="E32" s="6">
        <f t="shared" si="11"/>
        <v>10.261091559868278</v>
      </c>
      <c r="F32" s="6">
        <f t="shared" si="12"/>
        <v>10.283968105745952</v>
      </c>
      <c r="G32" s="6">
        <f t="shared" si="13"/>
        <v>7.2449982746719819</v>
      </c>
      <c r="H32" s="6">
        <f t="shared" si="14"/>
        <v>10.332473082471592</v>
      </c>
      <c r="I32" s="6">
        <f t="shared" si="15"/>
        <v>10.358088626768938</v>
      </c>
      <c r="J32" s="6">
        <f t="shared" si="16"/>
        <v>10.358088626768938</v>
      </c>
      <c r="K32" s="6">
        <f t="shared" si="17"/>
        <v>10.332473082471592</v>
      </c>
      <c r="L32" s="6">
        <f t="shared" si="18"/>
        <v>7.2449982746719819</v>
      </c>
      <c r="M32" s="6">
        <f t="shared" si="19"/>
        <v>10.283968105745952</v>
      </c>
      <c r="N32" s="6">
        <f t="shared" si="20"/>
        <v>10.261091559868278</v>
      </c>
      <c r="O32" s="6">
        <f t="shared" si="21"/>
        <v>7.1470273540822546</v>
      </c>
      <c r="P32" s="6">
        <f t="shared" si="22"/>
        <v>7.1784399419372447</v>
      </c>
      <c r="Q32" s="6">
        <f t="shared" si="23"/>
        <v>7.2111025509279782</v>
      </c>
      <c r="R32" s="6">
        <f t="shared" si="24"/>
        <v>7.2449982746719819</v>
      </c>
      <c r="S32" s="6">
        <f t="shared" si="25"/>
        <v>7.2801098892805181</v>
      </c>
      <c r="T32" s="6">
        <f t="shared" si="26"/>
        <v>7.3164198895361388</v>
      </c>
      <c r="U32" s="6">
        <f t="shared" si="27"/>
        <v>7.392563831310488</v>
      </c>
      <c r="V32" s="6">
        <f t="shared" si="28"/>
        <v>7.4732857566133521</v>
      </c>
      <c r="W32" s="6">
        <f t="shared" si="29"/>
        <v>7.5584389922787629</v>
      </c>
      <c r="X32" s="6">
        <f t="shared" si="30"/>
        <v>7.6478755219995573</v>
      </c>
      <c r="Y32" s="6">
        <f t="shared" si="31"/>
        <v>7.7414468931847624</v>
      </c>
      <c r="Z32" s="6">
        <f t="shared" si="32"/>
        <v>7.8892331693264088</v>
      </c>
      <c r="AA32" s="6">
        <f t="shared" si="33"/>
        <v>8.0454956342042721</v>
      </c>
      <c r="AB32" s="6">
        <f t="shared" si="34"/>
        <v>8.2097503007095174</v>
      </c>
      <c r="AC32" s="6">
        <f t="shared" si="35"/>
        <v>8.3815273071201055</v>
      </c>
      <c r="AD32" s="6">
        <f t="shared" si="36"/>
        <v>8.5603738236130784</v>
      </c>
      <c r="AF32" s="2" t="s">
        <v>88</v>
      </c>
      <c r="AG32" s="2" t="s">
        <v>56</v>
      </c>
      <c r="AH32" s="6">
        <f>IF(_xlfn.ISFORMULA(clinker!C31),10,6.8)</f>
        <v>6.8</v>
      </c>
      <c r="AI32" s="6">
        <f>IF(_xlfn.ISFORMULA(clinker!D31),10,6.8)</f>
        <v>6.8</v>
      </c>
      <c r="AJ32" s="6">
        <f>IF(_xlfn.ISFORMULA(clinker!E31),10,6.8)</f>
        <v>10</v>
      </c>
      <c r="AK32" s="6">
        <f>IF(_xlfn.ISFORMULA(clinker!F31),10,6.8)</f>
        <v>10</v>
      </c>
      <c r="AL32" s="6">
        <f>IF(_xlfn.ISFORMULA(clinker!G31),10,6.8)</f>
        <v>6.8</v>
      </c>
      <c r="AM32" s="6">
        <f>IF(_xlfn.ISFORMULA(clinker!H31),10,6.8)</f>
        <v>10</v>
      </c>
      <c r="AN32" s="6">
        <f>IF(_xlfn.ISFORMULA(clinker!I31),10,6.8)</f>
        <v>10</v>
      </c>
      <c r="AO32" s="6">
        <f>IF(_xlfn.ISFORMULA(clinker!J31),10,6.8)</f>
        <v>10</v>
      </c>
      <c r="AP32" s="6">
        <f>IF(_xlfn.ISFORMULA(clinker!K31),10,6.8)</f>
        <v>10</v>
      </c>
      <c r="AQ32" s="6">
        <f>IF(_xlfn.ISFORMULA(clinker!L31),10,6.8)</f>
        <v>6.8</v>
      </c>
      <c r="AR32" s="6">
        <f>IF(_xlfn.ISFORMULA(clinker!M31),10,6.8)</f>
        <v>10</v>
      </c>
      <c r="AS32" s="6">
        <f>IF(_xlfn.ISFORMULA(clinker!N31),10,6.8)</f>
        <v>10</v>
      </c>
      <c r="AT32" s="6">
        <f>IF(_xlfn.ISFORMULA(clinker!O31),10,6.8)</f>
        <v>6.8</v>
      </c>
      <c r="AU32" s="6">
        <f>IF(_xlfn.ISFORMULA(clinker!P31),10,6.8)</f>
        <v>6.8</v>
      </c>
      <c r="AV32" s="6">
        <f>IF(_xlfn.ISFORMULA(clinker!Q31),10,6.8)</f>
        <v>6.8</v>
      </c>
      <c r="AW32" s="6">
        <f>IF(_xlfn.ISFORMULA(clinker!R31),10,6.8)</f>
        <v>6.8</v>
      </c>
      <c r="AX32" s="6">
        <f>IF(_xlfn.ISFORMULA(clinker!S31),10,6.8)</f>
        <v>6.8</v>
      </c>
      <c r="AY32" s="6">
        <f>IF(_xlfn.ISFORMULA(clinker!T31),10,6.8)</f>
        <v>6.8</v>
      </c>
      <c r="AZ32" s="6">
        <f>IF(_xlfn.ISFORMULA(clinker!U31),10,6.8)</f>
        <v>6.8</v>
      </c>
      <c r="BA32" s="6">
        <f>IF(_xlfn.ISFORMULA(clinker!V31),10,6.8)</f>
        <v>6.8</v>
      </c>
      <c r="BB32" s="6">
        <f>IF(_xlfn.ISFORMULA(clinker!W31),10,6.8)</f>
        <v>6.8</v>
      </c>
      <c r="BC32" s="6">
        <f>IF(_xlfn.ISFORMULA(clinker!X31),10,6.8)</f>
        <v>6.8</v>
      </c>
      <c r="BD32" s="6">
        <f>IF(_xlfn.ISFORMULA(clinker!Y31),10,6.8)</f>
        <v>6.8</v>
      </c>
      <c r="BE32" s="6">
        <f>IF(_xlfn.ISFORMULA(clinker!Z31),10,6.8)</f>
        <v>6.8</v>
      </c>
      <c r="BF32" s="6">
        <f>IF(_xlfn.ISFORMULA(clinker!AA31),10,6.8)</f>
        <v>6.8</v>
      </c>
      <c r="BG32" s="6">
        <f>IF(_xlfn.ISFORMULA(clinker!AB31),10,6.8)</f>
        <v>6.8</v>
      </c>
      <c r="BH32" s="6">
        <f>IF(_xlfn.ISFORMULA(clinker!AC31),10,6.8)</f>
        <v>6.8</v>
      </c>
      <c r="BI32" s="6">
        <f>IF(_xlfn.ISFORMULA(clinker!AD31),10,6.8)</f>
        <v>6.8</v>
      </c>
      <c r="BK32" s="2" t="s">
        <v>88</v>
      </c>
      <c r="BL32" s="2" t="s">
        <v>56</v>
      </c>
      <c r="BM32" s="1">
        <f t="shared" si="37"/>
        <v>2.3000000000000003</v>
      </c>
      <c r="BN32" s="1">
        <f>IF(_xlfn.ISFORMULA('Clinker Emission factor'!C31),4,2.2)</f>
        <v>2.2000000000000002</v>
      </c>
      <c r="BO32" s="1">
        <f t="shared" si="38"/>
        <v>2.3000000000000003</v>
      </c>
      <c r="BP32" s="1">
        <f t="shared" si="1"/>
        <v>2.4000000000000004</v>
      </c>
      <c r="BQ32" s="1">
        <f t="shared" si="2"/>
        <v>2.5000000000000004</v>
      </c>
      <c r="BR32" s="1">
        <f t="shared" si="3"/>
        <v>2.6000000000000005</v>
      </c>
      <c r="BS32" s="1">
        <f t="shared" si="4"/>
        <v>2.7000000000000006</v>
      </c>
      <c r="BT32" s="1">
        <f t="shared" si="71"/>
        <v>2.7000000000000006</v>
      </c>
      <c r="BU32" s="1">
        <f t="shared" si="71"/>
        <v>2.6000000000000005</v>
      </c>
      <c r="BV32" s="1">
        <f t="shared" si="71"/>
        <v>2.5000000000000004</v>
      </c>
      <c r="BW32" s="1">
        <f t="shared" si="71"/>
        <v>2.4000000000000004</v>
      </c>
      <c r="BX32" s="1">
        <f t="shared" si="39"/>
        <v>2.3000000000000003</v>
      </c>
      <c r="BY32" s="1">
        <f>IF(_xlfn.ISFORMULA('Clinker Emission factor'!D31),4,2.2)</f>
        <v>2.2000000000000002</v>
      </c>
      <c r="BZ32" s="1">
        <f t="shared" ref="BZ32:CD32" si="101">BY32+0.1</f>
        <v>2.3000000000000003</v>
      </c>
      <c r="CA32" s="1">
        <f t="shared" si="101"/>
        <v>2.4000000000000004</v>
      </c>
      <c r="CB32" s="1">
        <f t="shared" si="101"/>
        <v>2.5000000000000004</v>
      </c>
      <c r="CC32" s="1">
        <f t="shared" si="101"/>
        <v>2.6000000000000005</v>
      </c>
      <c r="CD32" s="1">
        <f t="shared" si="101"/>
        <v>2.7000000000000006</v>
      </c>
      <c r="CE32" s="1">
        <f t="shared" si="41"/>
        <v>2.9000000000000008</v>
      </c>
      <c r="CF32" s="1">
        <f t="shared" si="41"/>
        <v>3.100000000000001</v>
      </c>
      <c r="CG32" s="1">
        <f t="shared" si="41"/>
        <v>3.3000000000000012</v>
      </c>
      <c r="CH32" s="1">
        <f t="shared" si="41"/>
        <v>3.5000000000000013</v>
      </c>
      <c r="CI32" s="1">
        <f t="shared" si="41"/>
        <v>3.7000000000000015</v>
      </c>
      <c r="CJ32" s="1">
        <f t="shared" ref="CJ32:CM32" si="102">CI32+0.3</f>
        <v>4.0000000000000018</v>
      </c>
      <c r="CK32" s="1">
        <f t="shared" si="102"/>
        <v>4.3000000000000016</v>
      </c>
      <c r="CL32" s="1">
        <f t="shared" si="102"/>
        <v>4.6000000000000014</v>
      </c>
      <c r="CM32" s="1">
        <f t="shared" si="102"/>
        <v>4.9000000000000012</v>
      </c>
      <c r="CN32" s="1">
        <f t="shared" si="73"/>
        <v>5.2000000000000011</v>
      </c>
    </row>
    <row r="33" spans="1:92">
      <c r="A33" s="2" t="s">
        <v>89</v>
      </c>
      <c r="B33" s="2" t="s">
        <v>91</v>
      </c>
      <c r="C33" s="6">
        <f t="shared" si="9"/>
        <v>7.1784399419372447</v>
      </c>
      <c r="D33" s="6">
        <f t="shared" si="10"/>
        <v>7.1470273540822546</v>
      </c>
      <c r="E33" s="6">
        <f t="shared" si="11"/>
        <v>7.1784399419372447</v>
      </c>
      <c r="F33" s="6">
        <f t="shared" si="12"/>
        <v>7.2111025509279782</v>
      </c>
      <c r="G33" s="6">
        <f t="shared" si="13"/>
        <v>7.2449982746719819</v>
      </c>
      <c r="H33" s="6">
        <f t="shared" si="14"/>
        <v>10.332473082471592</v>
      </c>
      <c r="I33" s="6">
        <f t="shared" si="15"/>
        <v>10.358088626768938</v>
      </c>
      <c r="J33" s="6">
        <f t="shared" si="16"/>
        <v>10.358088626768938</v>
      </c>
      <c r="K33" s="6">
        <f t="shared" si="17"/>
        <v>10.332473082471592</v>
      </c>
      <c r="L33" s="6">
        <f t="shared" si="18"/>
        <v>7.2449982746719819</v>
      </c>
      <c r="M33" s="6">
        <f t="shared" si="19"/>
        <v>10.283968105745952</v>
      </c>
      <c r="N33" s="6">
        <f t="shared" si="20"/>
        <v>7.1784399419372447</v>
      </c>
      <c r="O33" s="6">
        <f t="shared" si="21"/>
        <v>7.1470273540822546</v>
      </c>
      <c r="P33" s="6">
        <f t="shared" si="22"/>
        <v>7.1784399419372447</v>
      </c>
      <c r="Q33" s="6">
        <f t="shared" si="23"/>
        <v>7.2111025509279782</v>
      </c>
      <c r="R33" s="6">
        <f t="shared" si="24"/>
        <v>7.2449982746719819</v>
      </c>
      <c r="S33" s="6">
        <f t="shared" si="25"/>
        <v>7.2801098892805181</v>
      </c>
      <c r="T33" s="6">
        <f t="shared" si="26"/>
        <v>7.3164198895361388</v>
      </c>
      <c r="U33" s="6">
        <f t="shared" si="27"/>
        <v>7.392563831310488</v>
      </c>
      <c r="V33" s="6">
        <f t="shared" si="28"/>
        <v>7.4732857566133521</v>
      </c>
      <c r="W33" s="6">
        <f t="shared" si="29"/>
        <v>7.5584389922787629</v>
      </c>
      <c r="X33" s="6">
        <f t="shared" si="30"/>
        <v>7.6478755219995573</v>
      </c>
      <c r="Y33" s="6">
        <f t="shared" si="31"/>
        <v>7.7414468931847624</v>
      </c>
      <c r="Z33" s="6">
        <f t="shared" si="32"/>
        <v>7.8892331693264088</v>
      </c>
      <c r="AA33" s="6">
        <f t="shared" si="33"/>
        <v>8.0454956342042721</v>
      </c>
      <c r="AB33" s="6">
        <f t="shared" si="34"/>
        <v>8.2097503007095174</v>
      </c>
      <c r="AC33" s="6">
        <f t="shared" si="35"/>
        <v>8.3815273071201055</v>
      </c>
      <c r="AD33" s="6">
        <f t="shared" si="36"/>
        <v>8.5603738236130784</v>
      </c>
      <c r="AF33" s="2" t="s">
        <v>89</v>
      </c>
      <c r="AG33" s="2" t="s">
        <v>91</v>
      </c>
      <c r="AH33" s="6">
        <f>IF(_xlfn.ISFORMULA(clinker!C32),10,6.8)</f>
        <v>6.8</v>
      </c>
      <c r="AI33" s="6">
        <f>IF(_xlfn.ISFORMULA(clinker!D32),10,6.8)</f>
        <v>6.8</v>
      </c>
      <c r="AJ33" s="6">
        <f>IF(_xlfn.ISFORMULA(clinker!E32),10,6.8)</f>
        <v>6.8</v>
      </c>
      <c r="AK33" s="6">
        <f>IF(_xlfn.ISFORMULA(clinker!F32),10,6.8)</f>
        <v>6.8</v>
      </c>
      <c r="AL33" s="6">
        <f>IF(_xlfn.ISFORMULA(clinker!G32),10,6.8)</f>
        <v>6.8</v>
      </c>
      <c r="AM33" s="6">
        <f>IF(_xlfn.ISFORMULA(clinker!H32),10,6.8)</f>
        <v>10</v>
      </c>
      <c r="AN33" s="6">
        <f>IF(_xlfn.ISFORMULA(clinker!I32),10,6.8)</f>
        <v>10</v>
      </c>
      <c r="AO33" s="6">
        <f>IF(_xlfn.ISFORMULA(clinker!J32),10,6.8)</f>
        <v>10</v>
      </c>
      <c r="AP33" s="6">
        <f>IF(_xlfn.ISFORMULA(clinker!K32),10,6.8)</f>
        <v>10</v>
      </c>
      <c r="AQ33" s="6">
        <f>IF(_xlfn.ISFORMULA(clinker!L32),10,6.8)</f>
        <v>6.8</v>
      </c>
      <c r="AR33" s="6">
        <f>IF(_xlfn.ISFORMULA(clinker!M32),10,6.8)</f>
        <v>10</v>
      </c>
      <c r="AS33" s="6">
        <f>IF(_xlfn.ISFORMULA(clinker!N32),10,6.8)</f>
        <v>6.8</v>
      </c>
      <c r="AT33" s="6">
        <f>IF(_xlfn.ISFORMULA(clinker!O32),10,6.8)</f>
        <v>6.8</v>
      </c>
      <c r="AU33" s="6">
        <f>IF(_xlfn.ISFORMULA(clinker!P32),10,6.8)</f>
        <v>6.8</v>
      </c>
      <c r="AV33" s="6">
        <f>IF(_xlfn.ISFORMULA(clinker!Q32),10,6.8)</f>
        <v>6.8</v>
      </c>
      <c r="AW33" s="6">
        <f>IF(_xlfn.ISFORMULA(clinker!R32),10,6.8)</f>
        <v>6.8</v>
      </c>
      <c r="AX33" s="6">
        <f>IF(_xlfn.ISFORMULA(clinker!S32),10,6.8)</f>
        <v>6.8</v>
      </c>
      <c r="AY33" s="6">
        <f>IF(_xlfn.ISFORMULA(clinker!T32),10,6.8)</f>
        <v>6.8</v>
      </c>
      <c r="AZ33" s="6">
        <f>IF(_xlfn.ISFORMULA(clinker!U32),10,6.8)</f>
        <v>6.8</v>
      </c>
      <c r="BA33" s="6">
        <f>IF(_xlfn.ISFORMULA(clinker!V32),10,6.8)</f>
        <v>6.8</v>
      </c>
      <c r="BB33" s="6">
        <f>IF(_xlfn.ISFORMULA(clinker!W32),10,6.8)</f>
        <v>6.8</v>
      </c>
      <c r="BC33" s="6">
        <f>IF(_xlfn.ISFORMULA(clinker!X32),10,6.8)</f>
        <v>6.8</v>
      </c>
      <c r="BD33" s="6">
        <f>IF(_xlfn.ISFORMULA(clinker!Y32),10,6.8)</f>
        <v>6.8</v>
      </c>
      <c r="BE33" s="6">
        <f>IF(_xlfn.ISFORMULA(clinker!Z32),10,6.8)</f>
        <v>6.8</v>
      </c>
      <c r="BF33" s="6">
        <f>IF(_xlfn.ISFORMULA(clinker!AA32),10,6.8)</f>
        <v>6.8</v>
      </c>
      <c r="BG33" s="6">
        <f>IF(_xlfn.ISFORMULA(clinker!AB32),10,6.8)</f>
        <v>6.8</v>
      </c>
      <c r="BH33" s="6">
        <f>IF(_xlfn.ISFORMULA(clinker!AC32),10,6.8)</f>
        <v>6.8</v>
      </c>
      <c r="BI33" s="6">
        <f>IF(_xlfn.ISFORMULA(clinker!AD32),10,6.8)</f>
        <v>6.8</v>
      </c>
      <c r="BK33" s="2" t="s">
        <v>89</v>
      </c>
      <c r="BL33" s="2" t="s">
        <v>91</v>
      </c>
      <c r="BM33" s="1">
        <f t="shared" si="37"/>
        <v>2.3000000000000003</v>
      </c>
      <c r="BN33" s="1">
        <f>IF(_xlfn.ISFORMULA('Clinker Emission factor'!C32),4,2.2)</f>
        <v>2.2000000000000002</v>
      </c>
      <c r="BO33" s="1">
        <f t="shared" si="38"/>
        <v>2.3000000000000003</v>
      </c>
      <c r="BP33" s="1">
        <f t="shared" si="1"/>
        <v>2.4000000000000004</v>
      </c>
      <c r="BQ33" s="1">
        <f t="shared" si="2"/>
        <v>2.5000000000000004</v>
      </c>
      <c r="BR33" s="1">
        <f t="shared" si="3"/>
        <v>2.6000000000000005</v>
      </c>
      <c r="BS33" s="1">
        <f t="shared" si="4"/>
        <v>2.7000000000000006</v>
      </c>
      <c r="BT33" s="1">
        <f t="shared" si="71"/>
        <v>2.7000000000000006</v>
      </c>
      <c r="BU33" s="1">
        <f t="shared" si="71"/>
        <v>2.6000000000000005</v>
      </c>
      <c r="BV33" s="1">
        <f t="shared" si="71"/>
        <v>2.5000000000000004</v>
      </c>
      <c r="BW33" s="1">
        <f t="shared" si="71"/>
        <v>2.4000000000000004</v>
      </c>
      <c r="BX33" s="1">
        <f t="shared" si="39"/>
        <v>2.3000000000000003</v>
      </c>
      <c r="BY33" s="1">
        <f>IF(_xlfn.ISFORMULA('Clinker Emission factor'!D32),4,2.2)</f>
        <v>2.2000000000000002</v>
      </c>
      <c r="BZ33" s="1">
        <f t="shared" ref="BZ33:CD33" si="103">BY33+0.1</f>
        <v>2.3000000000000003</v>
      </c>
      <c r="CA33" s="1">
        <f t="shared" si="103"/>
        <v>2.4000000000000004</v>
      </c>
      <c r="CB33" s="1">
        <f t="shared" si="103"/>
        <v>2.5000000000000004</v>
      </c>
      <c r="CC33" s="1">
        <f t="shared" si="103"/>
        <v>2.6000000000000005</v>
      </c>
      <c r="CD33" s="1">
        <f t="shared" si="103"/>
        <v>2.7000000000000006</v>
      </c>
      <c r="CE33" s="1">
        <f t="shared" si="41"/>
        <v>2.9000000000000008</v>
      </c>
      <c r="CF33" s="1">
        <f t="shared" si="41"/>
        <v>3.100000000000001</v>
      </c>
      <c r="CG33" s="1">
        <f t="shared" si="41"/>
        <v>3.3000000000000012</v>
      </c>
      <c r="CH33" s="1">
        <f t="shared" si="41"/>
        <v>3.5000000000000013</v>
      </c>
      <c r="CI33" s="1">
        <f t="shared" si="41"/>
        <v>3.7000000000000015</v>
      </c>
      <c r="CJ33" s="1">
        <f t="shared" ref="CJ33:CM33" si="104">CI33+0.3</f>
        <v>4.0000000000000018</v>
      </c>
      <c r="CK33" s="1">
        <f t="shared" si="104"/>
        <v>4.3000000000000016</v>
      </c>
      <c r="CL33" s="1">
        <f t="shared" si="104"/>
        <v>4.6000000000000014</v>
      </c>
      <c r="CM33" s="1">
        <f t="shared" si="104"/>
        <v>4.9000000000000012</v>
      </c>
      <c r="CN33" s="1">
        <f t="shared" si="73"/>
        <v>5.2000000000000011</v>
      </c>
    </row>
    <row r="34" spans="1:92">
      <c r="B34" s="2" t="s">
        <v>143</v>
      </c>
      <c r="C34" s="6">
        <f t="shared" si="9"/>
        <v>7.1878185307962381</v>
      </c>
      <c r="D34" s="6">
        <f t="shared" si="10"/>
        <v>7.1484290592089224</v>
      </c>
      <c r="E34" s="6">
        <f t="shared" si="11"/>
        <v>9.452709007986984</v>
      </c>
      <c r="F34" s="6">
        <f t="shared" si="12"/>
        <v>10.124957425367986</v>
      </c>
      <c r="G34" s="6">
        <f t="shared" si="13"/>
        <v>7.2727815142135857</v>
      </c>
      <c r="H34" s="6">
        <f t="shared" si="14"/>
        <v>10.337873881105716</v>
      </c>
      <c r="I34" s="6">
        <f t="shared" si="15"/>
        <v>10.369021128255099</v>
      </c>
      <c r="J34" s="6">
        <f t="shared" si="16"/>
        <v>10.573595341061241</v>
      </c>
      <c r="K34" s="6">
        <f t="shared" si="17"/>
        <v>10.553315010142724</v>
      </c>
      <c r="L34" s="6">
        <f t="shared" si="18"/>
        <v>7.5285005894693215</v>
      </c>
      <c r="M34" s="6">
        <f t="shared" si="19"/>
        <v>10.48595728131153</v>
      </c>
      <c r="N34" s="6">
        <f t="shared" si="20"/>
        <v>8.837701514264479</v>
      </c>
      <c r="O34" s="6">
        <f t="shared" si="21"/>
        <v>7.422815337631369</v>
      </c>
      <c r="P34" s="6">
        <f t="shared" si="22"/>
        <v>7.4680033786405593</v>
      </c>
      <c r="Q34" s="6">
        <f t="shared" si="23"/>
        <v>7.5256879152951628</v>
      </c>
      <c r="R34" s="6">
        <f t="shared" si="24"/>
        <v>7.5784711042905215</v>
      </c>
      <c r="S34" s="6">
        <f t="shared" si="25"/>
        <v>7.6378638605995484</v>
      </c>
      <c r="T34" s="6">
        <f t="shared" si="26"/>
        <v>7.6687207096289631</v>
      </c>
      <c r="U34" s="6">
        <f t="shared" si="27"/>
        <v>7.770938451231717</v>
      </c>
      <c r="V34" s="6">
        <f t="shared" si="28"/>
        <v>7.8799899360212518</v>
      </c>
      <c r="W34" s="6">
        <f t="shared" si="29"/>
        <v>7.9972687353509375</v>
      </c>
      <c r="X34" s="6">
        <f t="shared" si="30"/>
        <v>8.1151336220549375</v>
      </c>
      <c r="Y34" s="6">
        <f t="shared" si="31"/>
        <v>8.2345323084142805</v>
      </c>
      <c r="Z34" s="6">
        <f t="shared" si="32"/>
        <v>8.3988389437474531</v>
      </c>
      <c r="AA34" s="6">
        <f t="shared" si="33"/>
        <v>8.5716736665225728</v>
      </c>
      <c r="AB34" s="6">
        <f t="shared" si="34"/>
        <v>8.7436128578357017</v>
      </c>
      <c r="AC34" s="6">
        <f t="shared" si="35"/>
        <v>8.9211907144660856</v>
      </c>
      <c r="AD34" s="6">
        <f t="shared" si="35"/>
        <v>9.1161344469117971</v>
      </c>
      <c r="AG34" s="2" t="s">
        <v>144</v>
      </c>
      <c r="AH34" s="6">
        <f>SUMPRODUCT(clinker!C2:C32,uncertainty!AH3:AH33)/SUM(clinker!C2:C32)</f>
        <v>6.809663431136908</v>
      </c>
      <c r="AI34" s="6">
        <f>SUMPRODUCT(clinker!D2:D32,uncertainty!AI3:AI33)/SUM(clinker!D2:D32)</f>
        <v>6.8012464055657933</v>
      </c>
      <c r="AJ34" s="6">
        <f>SUMPRODUCT(clinker!E2:E32,uncertainty!AJ3:AJ33)/SUM(clinker!E2:E32)</f>
        <v>9.1683961215583949</v>
      </c>
      <c r="AK34" s="6">
        <f>SUMPRODUCT(clinker!F2:F32,uncertainty!AK3:AK33)/SUM(clinker!F2:F32)</f>
        <v>9.836172867683544</v>
      </c>
      <c r="AL34" s="6">
        <f>SUMPRODUCT(clinker!G2:G32,uncertainty!AL3:AL33)/SUM(clinker!G2:G32)</f>
        <v>6.8132230974163095</v>
      </c>
      <c r="AM34" s="6">
        <f>SUMPRODUCT(clinker!H2:H32,uncertainty!AM3:AM33)/SUM(clinker!H2:H32)</f>
        <v>9.9928480858269069</v>
      </c>
      <c r="AN34" s="6">
        <f>SUMPRODUCT(clinker!I2:I32,uncertainty!AN3:AN33)/SUM(clinker!I2:I32)</f>
        <v>10</v>
      </c>
      <c r="AO34" s="6">
        <f>SUMPRODUCT(clinker!J2:J32,uncertainty!AO3:AO33)/SUM(clinker!J2:J32)</f>
        <v>10.000000000000002</v>
      </c>
      <c r="AP34" s="6">
        <f>SUMPRODUCT(clinker!K2:K32,uncertainty!AP3:AP33)/SUM(clinker!K2:K32)</f>
        <v>10</v>
      </c>
      <c r="AQ34" s="6">
        <f>SUMPRODUCT(clinker!L2:L32,uncertainty!AQ3:AQ33)/SUM(clinker!L2:L32)</f>
        <v>6.8</v>
      </c>
      <c r="AR34" s="6">
        <f>SUMPRODUCT(clinker!M2:M32,uncertainty!AR3:AR33)/SUM(clinker!M2:M32)</f>
        <v>10</v>
      </c>
      <c r="AS34" s="6">
        <f>SUMPRODUCT(clinker!N2:N32,uncertainty!AS3:AS33)/SUM(clinker!N2:N32)</f>
        <v>8.2884379210337418</v>
      </c>
      <c r="AT34" s="6">
        <f>SUMPRODUCT(clinker!O2:O32,uncertainty!AT3:AT33)/SUM(clinker!O2:O32)</f>
        <v>6.799999999999998</v>
      </c>
      <c r="AU34" s="6">
        <f>SUMPRODUCT(clinker!P2:P32,uncertainty!AU3:AU33)/SUM(clinker!P2:P32)</f>
        <v>6.7999999999999989</v>
      </c>
      <c r="AV34" s="6">
        <f>SUMPRODUCT(clinker!Q2:Q32,uncertainty!AV3:AV33)/SUM(clinker!Q2:Q32)</f>
        <v>6.8</v>
      </c>
      <c r="AW34" s="6">
        <f>SUMPRODUCT(clinker!R2:R32,uncertainty!AW3:AW33)/SUM(clinker!R2:R32)</f>
        <v>6.8000000000000016</v>
      </c>
      <c r="AX34" s="6">
        <f>SUMPRODUCT(clinker!S2:S32,uncertainty!AX3:AX33)/SUM(clinker!S2:S32)</f>
        <v>6.7999999999999972</v>
      </c>
      <c r="AY34" s="6">
        <f>SUMPRODUCT(clinker!T2:T32,uncertainty!AY3:AY33)/SUM(clinker!T2:T32)</f>
        <v>6.7999999999999972</v>
      </c>
      <c r="AZ34" s="6">
        <f>SUMPRODUCT(clinker!U2:U32,uncertainty!AZ3:AZ33)/SUM(clinker!U2:U32)</f>
        <v>6.8000000000000025</v>
      </c>
      <c r="BA34" s="6">
        <f>SUMPRODUCT(clinker!V2:V32,uncertainty!BA3:BA33)/SUM(clinker!V2:V32)</f>
        <v>6.8000000000000016</v>
      </c>
      <c r="BB34" s="6">
        <f>SUMPRODUCT(clinker!W2:W32,uncertainty!BB3:BB33)/SUM(clinker!W2:W32)</f>
        <v>6.7999999999999989</v>
      </c>
      <c r="BC34" s="6">
        <f>SUMPRODUCT(clinker!X2:X32,uncertainty!BC3:BC33)/SUM(clinker!X2:X32)</f>
        <v>6.7999999999999972</v>
      </c>
      <c r="BD34" s="6">
        <f>SUMPRODUCT(clinker!Y2:Y32,uncertainty!BD3:BD33)/SUM(clinker!Y2:Y32)</f>
        <v>6.8000000000000016</v>
      </c>
      <c r="BE34" s="6">
        <f>SUMPRODUCT(clinker!Z2:Z32,uncertainty!BE3:BE33)/SUM(clinker!Z2:Z32)</f>
        <v>6.8</v>
      </c>
      <c r="BF34" s="6">
        <f>SUMPRODUCT(clinker!AA2:AA32,uncertainty!BF3:BF33)/SUM(clinker!AA2:AA32)</f>
        <v>6.7999999999999963</v>
      </c>
      <c r="BG34" s="6">
        <f>SUMPRODUCT(clinker!AB2:AB32,uncertainty!BG3:BG33)/SUM(clinker!AB2:AB32)</f>
        <v>6.7999999999999989</v>
      </c>
      <c r="BH34" s="6">
        <f>SUMPRODUCT(clinker!AC2:AC32,uncertainty!BH3:BH33)/SUM(clinker!AC2:AC32)</f>
        <v>6.799999999999998</v>
      </c>
      <c r="BI34" s="6">
        <f>SUMPRODUCT(clinker!AD2:AD32,uncertainty!BI3:BI33)/SUM(clinker!AD2:AD32)</f>
        <v>6.8</v>
      </c>
      <c r="BL34" s="2" t="s">
        <v>145</v>
      </c>
      <c r="BM34" s="1">
        <f>SUMPRODUCT(clinker!C2:C32,uncertainty!BM3:BM33)/SUM(clinker!C2:C32)</f>
        <v>2.3006997166719749</v>
      </c>
      <c r="BN34" s="1">
        <f>SUMPRODUCT(clinker!D2:D32,uncertainty!BN3:BN33)/SUM(clinker!D2:D32)</f>
        <v>2.2007011031307586</v>
      </c>
      <c r="BO34" s="1">
        <f>SUMPRODUCT(clinker!E2:E32,uncertainty!BO3:BO33)/SUM(clinker!E2:E32)</f>
        <v>2.3009172405523981</v>
      </c>
      <c r="BP34" s="1">
        <f>SUMPRODUCT(clinker!F2:F32,uncertainty!BP3:BP33)/SUM(clinker!F2:F32)</f>
        <v>2.4009302744062384</v>
      </c>
      <c r="BQ34" s="1">
        <f>SUMPRODUCT(clinker!G2:G32,uncertainty!BQ3:BQ33)/SUM(clinker!G2:G32)</f>
        <v>2.5442763172108012</v>
      </c>
      <c r="BR34" s="1">
        <f>SUMPRODUCT(clinker!H2:H32,uncertainty!BR3:BR33)/SUM(clinker!H2:H32)</f>
        <v>2.6485134538516681</v>
      </c>
      <c r="BS34" s="1">
        <f>SUMPRODUCT(clinker!I2:I32,uncertainty!BS3:BS33)/SUM(clinker!I2:I32)</f>
        <v>2.7416416903382301</v>
      </c>
      <c r="BT34" s="1">
        <f>SUMPRODUCT(clinker!J2:J32,uncertainty!BT3:BT33)/SUM(clinker!J2:J32)</f>
        <v>3.4352464884651179</v>
      </c>
      <c r="BU34" s="1">
        <f>SUMPRODUCT(clinker!K2:K32,uncertainty!BU3:BU33)/SUM(clinker!K2:K32)</f>
        <v>3.3723074746089976</v>
      </c>
      <c r="BV34" s="1">
        <f>SUMPRODUCT(clinker!L2:L32,uncertainty!BV3:BV33)/SUM(clinker!L2:L32)</f>
        <v>3.2308390745501283</v>
      </c>
      <c r="BW34" s="1">
        <f>SUMPRODUCT(clinker!M2:M32,uncertainty!BW3:BW33)/SUM(clinker!M2:M32)</f>
        <v>3.1552020704687518</v>
      </c>
      <c r="BX34" s="1">
        <f>SUMPRODUCT(clinker!N2:N32,uncertainty!BX3:BX33)/SUM(clinker!N2:N32)</f>
        <v>3.0670449759340856</v>
      </c>
      <c r="BY34" s="1">
        <f>SUMPRODUCT(clinker!O2:O32,uncertainty!BY3:BY33)/SUM(clinker!O2:O32)</f>
        <v>2.9762707431575373</v>
      </c>
      <c r="BZ34" s="1">
        <f>SUMPRODUCT(clinker!P2:P32,uncertainty!BZ3:BZ33)/SUM(clinker!P2:P32)</f>
        <v>3.0872438295973361</v>
      </c>
      <c r="CA34" s="1">
        <f>SUMPRODUCT(clinker!Q2:Q32,uncertainty!CA3:CA33)/SUM(clinker!Q2:Q32)</f>
        <v>3.2242795471887442</v>
      </c>
      <c r="CB34" s="1">
        <f>SUMPRODUCT(clinker!R2:R32,uncertainty!CB3:CB33)/SUM(clinker!R2:R32)</f>
        <v>3.3456276359700241</v>
      </c>
      <c r="CC34" s="1">
        <f>SUMPRODUCT(clinker!S2:S32,uncertainty!CC3:CC33)/SUM(clinker!S2:S32)</f>
        <v>3.4780690552449758</v>
      </c>
      <c r="CD34" s="1">
        <f>SUMPRODUCT(clinker!T2:T32,uncertainty!CD3:CD33)/SUM(clinker!T2:T32)</f>
        <v>3.5453176616901607</v>
      </c>
      <c r="CE34" s="1">
        <f>SUMPRODUCT(clinker!U2:U32,uncertainty!CE3:CE33)/SUM(clinker!U2:U32)</f>
        <v>3.7613141869340772</v>
      </c>
      <c r="CF34" s="1">
        <f>SUMPRODUCT(clinker!V2:V32,uncertainty!CF3:CF33)/SUM(clinker!V2:V32)</f>
        <v>3.9817384886248104</v>
      </c>
      <c r="CG34" s="1">
        <f>SUMPRODUCT(clinker!W2:W32,uncertainty!CG3:CG33)/SUM(clinker!W2:W32)</f>
        <v>4.209074390578242</v>
      </c>
      <c r="CH34" s="1">
        <f>SUMPRODUCT(clinker!X2:X32,uncertainty!CH3:CH33)/SUM(clinker!X2:X32)</f>
        <v>4.4289269246406118</v>
      </c>
      <c r="CI34" s="1">
        <f>SUMPRODUCT(clinker!Y2:Y32,uncertainty!CI3:CI33)/SUM(clinker!Y2:Y32)</f>
        <v>4.6440846609766471</v>
      </c>
      <c r="CJ34" s="1">
        <f>SUMPRODUCT(clinker!Z2:Z32,uncertainty!CJ3:CJ33)/SUM(clinker!Z2:Z32)</f>
        <v>4.9295532863545377</v>
      </c>
      <c r="CK34" s="1">
        <f>SUMPRODUCT(clinker!AA2:AA32,uncertainty!CK3:CK33)/SUM(clinker!AA2:AA32)</f>
        <v>5.2185811716745949</v>
      </c>
      <c r="CL34" s="1">
        <f>SUMPRODUCT(clinker!AB2:AB32,uncertainty!CL3:CL33)/SUM(clinker!AB2:AB32)</f>
        <v>5.4964320979804535</v>
      </c>
      <c r="CM34" s="1">
        <f>SUMPRODUCT(clinker!AC2:AC32,uncertainty!CM3:CM33)/SUM(clinker!AC2:AC32)</f>
        <v>5.7747418785497189</v>
      </c>
      <c r="CN34" s="1">
        <f>SUMPRODUCT(clinker!AD2:AD32,uncertainty!CN3:CN33)/SUM(clinker!AD2:AD32)</f>
        <v>6.0715654698085793</v>
      </c>
    </row>
    <row r="36" spans="1:92">
      <c r="C36" s="4" t="s">
        <v>0</v>
      </c>
      <c r="D36" s="4" t="s">
        <v>1</v>
      </c>
      <c r="E36" s="4" t="s">
        <v>2</v>
      </c>
      <c r="F36" s="4" t="s">
        <v>3</v>
      </c>
      <c r="G36" s="4" t="s">
        <v>4</v>
      </c>
      <c r="H36" s="4" t="s">
        <v>5</v>
      </c>
      <c r="I36" s="4" t="s">
        <v>6</v>
      </c>
      <c r="J36" s="4" t="s">
        <v>7</v>
      </c>
      <c r="K36" s="4" t="s">
        <v>8</v>
      </c>
      <c r="L36" s="4" t="s">
        <v>9</v>
      </c>
      <c r="M36" s="4" t="s">
        <v>10</v>
      </c>
      <c r="N36" s="4" t="s">
        <v>11</v>
      </c>
      <c r="O36" s="4" t="s">
        <v>12</v>
      </c>
      <c r="P36" s="4" t="s">
        <v>13</v>
      </c>
      <c r="Q36" s="4" t="s">
        <v>14</v>
      </c>
      <c r="R36" s="4" t="s">
        <v>15</v>
      </c>
      <c r="S36" s="4" t="s">
        <v>16</v>
      </c>
      <c r="T36" s="4" t="s">
        <v>17</v>
      </c>
      <c r="U36" s="4" t="s">
        <v>18</v>
      </c>
      <c r="V36" s="4" t="s">
        <v>19</v>
      </c>
      <c r="W36" s="4" t="s">
        <v>20</v>
      </c>
      <c r="X36" s="4" t="s">
        <v>21</v>
      </c>
      <c r="Y36" s="4" t="s">
        <v>22</v>
      </c>
      <c r="Z36" s="4" t="s">
        <v>23</v>
      </c>
      <c r="AA36" s="4" t="s">
        <v>24</v>
      </c>
      <c r="AB36" s="4" t="s">
        <v>25</v>
      </c>
      <c r="AC36" s="4" t="s">
        <v>26</v>
      </c>
      <c r="AD36" s="4" t="s">
        <v>171</v>
      </c>
    </row>
    <row r="37" spans="1:92">
      <c r="B37" s="2" t="s">
        <v>141</v>
      </c>
      <c r="C37" s="22">
        <f>MAX(C3:C33)</f>
        <v>10.807867504739313</v>
      </c>
      <c r="D37" s="22">
        <f t="shared" ref="D37:AC37" si="105">MAX(D3:D33)</f>
        <v>10.770329614269007</v>
      </c>
      <c r="E37" s="22">
        <f t="shared" si="105"/>
        <v>10.807867504739313</v>
      </c>
      <c r="F37" s="22">
        <f t="shared" si="105"/>
        <v>10.846197490364998</v>
      </c>
      <c r="G37" s="22">
        <f t="shared" si="105"/>
        <v>10.307764064044152</v>
      </c>
      <c r="H37" s="22">
        <f t="shared" si="105"/>
        <v>11.049434374663708</v>
      </c>
      <c r="I37" s="22">
        <f t="shared" si="105"/>
        <v>11.007270324653609</v>
      </c>
      <c r="J37" s="22">
        <f t="shared" si="105"/>
        <v>10.965856099730654</v>
      </c>
      <c r="K37" s="22">
        <f t="shared" si="105"/>
        <v>10.925200226998129</v>
      </c>
      <c r="L37" s="22">
        <f t="shared" si="105"/>
        <v>8.0454956342042721</v>
      </c>
      <c r="M37" s="22">
        <f t="shared" si="105"/>
        <v>10.846197490364998</v>
      </c>
      <c r="N37" s="22">
        <f t="shared" si="105"/>
        <v>10.807867504739313</v>
      </c>
      <c r="O37" s="22">
        <f t="shared" si="105"/>
        <v>7.8892331693264079</v>
      </c>
      <c r="P37" s="22">
        <f t="shared" si="105"/>
        <v>7.9404030124421263</v>
      </c>
      <c r="Q37" s="22">
        <f t="shared" si="105"/>
        <v>7.992496481075233</v>
      </c>
      <c r="R37" s="22">
        <f t="shared" si="105"/>
        <v>8.0454956342042721</v>
      </c>
      <c r="S37" s="22">
        <f t="shared" si="105"/>
        <v>8.0993826925266337</v>
      </c>
      <c r="T37" s="22">
        <f t="shared" si="105"/>
        <v>8.1541400527584749</v>
      </c>
      <c r="U37" s="22">
        <f t="shared" si="105"/>
        <v>8.2661962231730257</v>
      </c>
      <c r="V37" s="22">
        <f t="shared" si="105"/>
        <v>8.3815273071201037</v>
      </c>
      <c r="W37" s="22">
        <f t="shared" si="105"/>
        <v>8.5</v>
      </c>
      <c r="X37" s="22">
        <f t="shared" si="105"/>
        <v>8.6214847909162362</v>
      </c>
      <c r="Y37" s="22">
        <f t="shared" si="105"/>
        <v>8.7458561616344905</v>
      </c>
      <c r="Z37" s="22">
        <f t="shared" si="105"/>
        <v>8.9375611886017303</v>
      </c>
      <c r="AA37" s="22">
        <f t="shared" si="105"/>
        <v>9.1350971532874237</v>
      </c>
      <c r="AB37" s="22">
        <f t="shared" si="105"/>
        <v>9.3380940239430004</v>
      </c>
      <c r="AC37" s="22">
        <f t="shared" si="105"/>
        <v>9.5462034338264541</v>
      </c>
      <c r="AD37" s="22">
        <f t="shared" ref="AD37" si="106">MAX(AD3:AD33)</f>
        <v>9.7590983190046803</v>
      </c>
      <c r="AE37" s="23"/>
    </row>
    <row r="38" spans="1:92">
      <c r="B38" s="2" t="s">
        <v>142</v>
      </c>
      <c r="C38" s="22">
        <f>MIN(C3:C33)</f>
        <v>7.1784399419372447</v>
      </c>
      <c r="D38" s="22">
        <f t="shared" ref="D38:AC38" si="107">MIN(D3:D33)</f>
        <v>7.1470273540822546</v>
      </c>
      <c r="E38" s="22">
        <f t="shared" si="107"/>
        <v>7.1784399419372447</v>
      </c>
      <c r="F38" s="22">
        <f t="shared" si="107"/>
        <v>7.2111025509279782</v>
      </c>
      <c r="G38" s="22">
        <f t="shared" si="107"/>
        <v>7.2449982746719819</v>
      </c>
      <c r="H38" s="22">
        <f t="shared" si="107"/>
        <v>7.2801098892805181</v>
      </c>
      <c r="I38" s="22">
        <f t="shared" si="107"/>
        <v>10.358088626768938</v>
      </c>
      <c r="J38" s="22">
        <f t="shared" si="107"/>
        <v>10.358088626768938</v>
      </c>
      <c r="K38" s="22">
        <f t="shared" si="107"/>
        <v>10.332473082471592</v>
      </c>
      <c r="L38" s="22">
        <f t="shared" si="107"/>
        <v>7.2449982746719819</v>
      </c>
      <c r="M38" s="22">
        <f t="shared" si="107"/>
        <v>10.283968105745952</v>
      </c>
      <c r="N38" s="22">
        <f t="shared" si="107"/>
        <v>7.1784399419372447</v>
      </c>
      <c r="O38" s="22">
        <f t="shared" si="107"/>
        <v>7.1470273540822546</v>
      </c>
      <c r="P38" s="22">
        <f t="shared" si="107"/>
        <v>7.1784399419372447</v>
      </c>
      <c r="Q38" s="22">
        <f t="shared" si="107"/>
        <v>7.2111025509279782</v>
      </c>
      <c r="R38" s="22">
        <f t="shared" si="107"/>
        <v>7.2449982746719819</v>
      </c>
      <c r="S38" s="22">
        <f t="shared" si="107"/>
        <v>7.2801098892805181</v>
      </c>
      <c r="T38" s="22">
        <f t="shared" si="107"/>
        <v>7.3164198895361388</v>
      </c>
      <c r="U38" s="22">
        <f t="shared" si="107"/>
        <v>7.392563831310488</v>
      </c>
      <c r="V38" s="22">
        <f t="shared" si="107"/>
        <v>7.4732857566133521</v>
      </c>
      <c r="W38" s="22">
        <f t="shared" si="107"/>
        <v>7.5584389922787629</v>
      </c>
      <c r="X38" s="22">
        <f t="shared" si="107"/>
        <v>7.6478755219995573</v>
      </c>
      <c r="Y38" s="22">
        <f t="shared" si="107"/>
        <v>7.7414468931847624</v>
      </c>
      <c r="Z38" s="22">
        <f t="shared" si="107"/>
        <v>7.8892331693264088</v>
      </c>
      <c r="AA38" s="22">
        <f t="shared" si="107"/>
        <v>8.0454956342042721</v>
      </c>
      <c r="AB38" s="22">
        <f t="shared" si="107"/>
        <v>8.2097503007095174</v>
      </c>
      <c r="AC38" s="22">
        <f t="shared" si="107"/>
        <v>8.3815273071201055</v>
      </c>
      <c r="AD38" s="22">
        <f t="shared" ref="AD38" si="108">MIN(AD3:AD33)</f>
        <v>8.5603738236130784</v>
      </c>
      <c r="AE38" s="23"/>
    </row>
    <row r="39" spans="1:92">
      <c r="B39" s="2"/>
    </row>
    <row r="40" spans="1:92" ht="15">
      <c r="A40" s="2" t="s">
        <v>150</v>
      </c>
    </row>
    <row r="41" spans="1:92">
      <c r="A41" s="1" t="s">
        <v>156</v>
      </c>
    </row>
    <row r="42" spans="1:92">
      <c r="A42" s="1" t="s">
        <v>157</v>
      </c>
    </row>
    <row r="43" spans="1:92">
      <c r="A43" s="1" t="s">
        <v>158</v>
      </c>
    </row>
    <row r="44" spans="1:92">
      <c r="A44" s="1" t="s">
        <v>175</v>
      </c>
    </row>
  </sheetData>
  <phoneticPr fontId="1" type="noConversion"/>
  <conditionalFormatting sqref="AH3:BI33">
    <cfRule type="cellIs" dxfId="0" priority="1" operator="equal">
      <formula>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cement_extended</vt:lpstr>
      <vt:lpstr>cement</vt:lpstr>
      <vt:lpstr>cement_previous</vt:lpstr>
      <vt:lpstr>clinker</vt:lpstr>
      <vt:lpstr>clinker-cement ratio</vt:lpstr>
      <vt:lpstr>Clinker Emission factor</vt:lpstr>
      <vt:lpstr>cement emissions</vt:lpstr>
      <vt:lpstr>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2023-10-05T21:13:36Z</dcterms:modified>
</cp:coreProperties>
</file>