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_master\UCL\OSeMOSYS_Workspace\OSeMOSYS_Diffusion_Kenya\data\final_0810\ScenarioA\"/>
    </mc:Choice>
  </mc:AlternateContent>
  <xr:revisionPtr revIDLastSave="0" documentId="13_ncr:1_{4BC4625B-A6DE-4A2A-BEDA-1363BD82CB0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parameters" sheetId="2" r:id="rId2"/>
  </sheets>
  <definedNames>
    <definedName name="_Ref174039136" localSheetId="0">Sheet1!$A$3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31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C29" i="1"/>
  <c r="B29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6" i="1"/>
  <c r="B6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1" i="1"/>
  <c r="Q31" i="1"/>
  <c r="C20" i="1"/>
  <c r="D20" i="1"/>
  <c r="E20" i="1"/>
  <c r="E31" i="1" s="1"/>
  <c r="F20" i="1"/>
  <c r="F31" i="1" s="1"/>
  <c r="G20" i="1"/>
  <c r="G31" i="1" s="1"/>
  <c r="H20" i="1"/>
  <c r="H31" i="1" s="1"/>
  <c r="I20" i="1"/>
  <c r="I31" i="1" s="1"/>
  <c r="I34" i="1" s="1"/>
  <c r="J20" i="1"/>
  <c r="J31" i="1" s="1"/>
  <c r="J34" i="1" s="1"/>
  <c r="K20" i="1"/>
  <c r="K31" i="1" s="1"/>
  <c r="K34" i="1" s="1"/>
  <c r="L20" i="1"/>
  <c r="L31" i="1" s="1"/>
  <c r="L34" i="1" s="1"/>
  <c r="M20" i="1"/>
  <c r="M31" i="1" s="1"/>
  <c r="N20" i="1"/>
  <c r="N31" i="1" s="1"/>
  <c r="O20" i="1"/>
  <c r="O31" i="1" s="1"/>
  <c r="P20" i="1"/>
  <c r="P31" i="1" s="1"/>
  <c r="Q20" i="1"/>
  <c r="R20" i="1"/>
  <c r="S20" i="1"/>
  <c r="T20" i="1"/>
  <c r="T31" i="1" s="1"/>
  <c r="U20" i="1"/>
  <c r="U31" i="1" s="1"/>
  <c r="V20" i="1"/>
  <c r="V31" i="1" s="1"/>
  <c r="W20" i="1"/>
  <c r="W31" i="1" s="1"/>
  <c r="X20" i="1"/>
  <c r="X31" i="1" s="1"/>
  <c r="Y20" i="1"/>
  <c r="Y31" i="1" s="1"/>
  <c r="Z20" i="1"/>
  <c r="Z31" i="1" s="1"/>
  <c r="B20" i="1"/>
  <c r="B31" i="1" s="1"/>
  <c r="B19" i="1"/>
  <c r="B22" i="1" s="1"/>
  <c r="D14" i="2"/>
  <c r="E15" i="2"/>
  <c r="D15" i="2"/>
  <c r="D17" i="2" s="1"/>
  <c r="D18" i="2" s="1"/>
  <c r="E12" i="2"/>
  <c r="E14" i="2" s="1"/>
  <c r="E17" i="2" s="1"/>
  <c r="E18" i="2" s="1"/>
  <c r="D12" i="2"/>
  <c r="E6" i="2"/>
  <c r="D6" i="2"/>
  <c r="G34" i="1" l="1"/>
  <c r="N34" i="1"/>
  <c r="R34" i="1"/>
  <c r="P34" i="1"/>
  <c r="Q34" i="1"/>
  <c r="B11" i="1"/>
  <c r="D31" i="1"/>
  <c r="T34" i="1"/>
  <c r="U34" i="1"/>
  <c r="B34" i="1"/>
  <c r="V34" i="1"/>
  <c r="C34" i="1"/>
  <c r="W34" i="1"/>
  <c r="H34" i="1"/>
  <c r="M34" i="1"/>
  <c r="S31" i="1"/>
  <c r="S34" i="1" s="1"/>
  <c r="O34" i="1"/>
  <c r="D34" i="1"/>
  <c r="X34" i="1"/>
  <c r="E34" i="1"/>
  <c r="Y34" i="1"/>
  <c r="F34" i="1"/>
  <c r="Z34" i="1"/>
  <c r="V9" i="1"/>
  <c r="X9" i="1"/>
  <c r="E9" i="1"/>
  <c r="Z9" i="1"/>
  <c r="G9" i="1"/>
  <c r="J9" i="1"/>
  <c r="S9" i="1"/>
  <c r="U9" i="1"/>
  <c r="C9" i="1"/>
  <c r="W9" i="1"/>
  <c r="D9" i="1"/>
  <c r="Y9" i="1"/>
  <c r="F9" i="1"/>
  <c r="I9" i="1"/>
  <c r="K9" i="1"/>
  <c r="M9" i="1"/>
  <c r="O9" i="1"/>
  <c r="Q9" i="1"/>
  <c r="R9" i="1"/>
  <c r="T9" i="1"/>
  <c r="H9" i="1"/>
  <c r="L9" i="1"/>
  <c r="P9" i="1"/>
  <c r="N9" i="1"/>
  <c r="B35" i="1" l="1"/>
  <c r="F11" i="1"/>
  <c r="F19" i="1"/>
  <c r="F22" i="1" s="1"/>
  <c r="Y11" i="1"/>
  <c r="Y19" i="1"/>
  <c r="Y22" i="1" s="1"/>
  <c r="D11" i="1"/>
  <c r="D19" i="1"/>
  <c r="D22" i="1" s="1"/>
  <c r="O11" i="1"/>
  <c r="O19" i="1"/>
  <c r="O22" i="1" s="1"/>
  <c r="K11" i="1"/>
  <c r="K19" i="1"/>
  <c r="K22" i="1" s="1"/>
  <c r="I11" i="1"/>
  <c r="I19" i="1"/>
  <c r="I22" i="1" s="1"/>
  <c r="U11" i="1"/>
  <c r="U19" i="1"/>
  <c r="U22" i="1" s="1"/>
  <c r="S11" i="1"/>
  <c r="S19" i="1"/>
  <c r="S22" i="1" s="1"/>
  <c r="J11" i="1"/>
  <c r="J19" i="1"/>
  <c r="J22" i="1" s="1"/>
  <c r="G11" i="1"/>
  <c r="G19" i="1"/>
  <c r="G22" i="1" s="1"/>
  <c r="T11" i="1"/>
  <c r="T19" i="1"/>
  <c r="T22" i="1" s="1"/>
  <c r="R11" i="1"/>
  <c r="R19" i="1"/>
  <c r="R22" i="1" s="1"/>
  <c r="M11" i="1"/>
  <c r="M19" i="1"/>
  <c r="M22" i="1" s="1"/>
  <c r="P11" i="1"/>
  <c r="P19" i="1"/>
  <c r="P22" i="1" s="1"/>
  <c r="L11" i="1"/>
  <c r="L19" i="1"/>
  <c r="L22" i="1" s="1"/>
  <c r="X11" i="1"/>
  <c r="X19" i="1"/>
  <c r="X22" i="1" s="1"/>
  <c r="Q11" i="1"/>
  <c r="Q19" i="1"/>
  <c r="Q22" i="1" s="1"/>
  <c r="W11" i="1"/>
  <c r="W19" i="1"/>
  <c r="W22" i="1" s="1"/>
  <c r="C11" i="1"/>
  <c r="C19" i="1"/>
  <c r="C22" i="1" s="1"/>
  <c r="N11" i="1"/>
  <c r="N19" i="1"/>
  <c r="N22" i="1" s="1"/>
  <c r="Z11" i="1"/>
  <c r="Z19" i="1"/>
  <c r="Z22" i="1" s="1"/>
  <c r="E11" i="1"/>
  <c r="E19" i="1"/>
  <c r="E22" i="1" s="1"/>
  <c r="H11" i="1"/>
  <c r="H19" i="1"/>
  <c r="H22" i="1" s="1"/>
  <c r="V11" i="1"/>
  <c r="V19" i="1"/>
  <c r="V22" i="1" s="1"/>
  <c r="B23" i="1" l="1"/>
  <c r="B12" i="1"/>
</calcChain>
</file>

<file path=xl/sharedStrings.xml><?xml version="1.0" encoding="utf-8"?>
<sst xmlns="http://schemas.openxmlformats.org/spreadsheetml/2006/main" count="65" uniqueCount="26">
  <si>
    <t>t</t>
  </si>
  <si>
    <t>y</t>
  </si>
  <si>
    <t>TotalCapacityAnnual</t>
  </si>
  <si>
    <t>PWRWND101</t>
  </si>
  <si>
    <t>NewCapacity</t>
  </si>
  <si>
    <t>CapitalInvestment</t>
    <phoneticPr fontId="2" type="noConversion"/>
  </si>
  <si>
    <t>PWRWND101</t>
    <phoneticPr fontId="2" type="noConversion"/>
  </si>
  <si>
    <t>CapitalCost</t>
    <phoneticPr fontId="2" type="noConversion"/>
  </si>
  <si>
    <t>PWRSOL101</t>
  </si>
  <si>
    <t>PWRHYD101</t>
  </si>
  <si>
    <t>PWRGEO101</t>
  </si>
  <si>
    <t>initial Capacity</t>
    <phoneticPr fontId="5" type="noConversion"/>
  </si>
  <si>
    <t>Initial Capital Cost</t>
    <phoneticPr fontId="5" type="noConversion"/>
  </si>
  <si>
    <t>saturated Capacity</t>
    <phoneticPr fontId="5" type="noConversion"/>
  </si>
  <si>
    <t>saturated Capital Cost</t>
    <phoneticPr fontId="5" type="noConversion"/>
  </si>
  <si>
    <t>capital cost (ln)</t>
    <phoneticPr fontId="5" type="noConversion"/>
  </si>
  <si>
    <t>capacity (ln)</t>
    <phoneticPr fontId="5" type="noConversion"/>
  </si>
  <si>
    <t>beta</t>
    <phoneticPr fontId="5" type="noConversion"/>
  </si>
  <si>
    <t>alph</t>
    <phoneticPr fontId="5" type="noConversion"/>
  </si>
  <si>
    <t>CapitalCost with Curve</t>
    <phoneticPr fontId="2" type="noConversion"/>
  </si>
  <si>
    <t>Error</t>
    <phoneticPr fontId="2" type="noConversion"/>
  </si>
  <si>
    <t>Error - Average</t>
    <phoneticPr fontId="2" type="noConversion"/>
  </si>
  <si>
    <t>Iterative 0</t>
    <phoneticPr fontId="2" type="noConversion"/>
  </si>
  <si>
    <t>Iterative 1</t>
    <phoneticPr fontId="2" type="noConversion"/>
  </si>
  <si>
    <t>Iterative 2</t>
    <phoneticPr fontId="2" type="noConversion"/>
  </si>
  <si>
    <t>TotalCapitalInvestment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</si>
</sst>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9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176" fontId="0" fillId="0" borderId="0" xfId="0" applyNumberFormat="1"/>
    <xf numFmtId="176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topLeftCell="H1" zoomScale="85" zoomScaleNormal="85" workbookViewId="0">
      <selection activeCell="A11" sqref="A11:Z12"/>
    </sheetView>
  </sheetViews>
  <sheetFormatPr defaultRowHeight="14" x14ac:dyDescent="0.3"/>
  <cols>
    <col min="1" max="1" width="21.25" customWidth="1"/>
    <col min="2" max="26" width="12.33203125" customWidth="1"/>
  </cols>
  <sheetData>
    <row r="1" spans="1:26" x14ac:dyDescent="0.3">
      <c r="A1" s="1" t="s">
        <v>0</v>
      </c>
      <c r="B1" s="1" t="s">
        <v>6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</row>
    <row r="2" spans="1:26" x14ac:dyDescent="0.3">
      <c r="A2" s="1" t="s">
        <v>1</v>
      </c>
      <c r="B2" s="1">
        <v>2026</v>
      </c>
      <c r="C2" s="1">
        <v>2027</v>
      </c>
      <c r="D2" s="1">
        <v>2028</v>
      </c>
      <c r="E2" s="1">
        <v>2029</v>
      </c>
      <c r="F2" s="1">
        <v>2030</v>
      </c>
      <c r="G2" s="1">
        <v>2031</v>
      </c>
      <c r="H2" s="1">
        <v>2032</v>
      </c>
      <c r="I2" s="1">
        <v>2033</v>
      </c>
      <c r="J2" s="1">
        <v>2034</v>
      </c>
      <c r="K2" s="1">
        <v>2035</v>
      </c>
      <c r="L2" s="1">
        <v>2036</v>
      </c>
      <c r="M2" s="1">
        <v>2037</v>
      </c>
      <c r="N2" s="1">
        <v>2038</v>
      </c>
      <c r="O2" s="1">
        <v>2039</v>
      </c>
      <c r="P2" s="1">
        <v>2040</v>
      </c>
      <c r="Q2" s="1">
        <v>2041</v>
      </c>
      <c r="R2" s="1">
        <v>2042</v>
      </c>
      <c r="S2" s="1">
        <v>2043</v>
      </c>
      <c r="T2" s="1">
        <v>2044</v>
      </c>
      <c r="U2" s="1">
        <v>2045</v>
      </c>
      <c r="V2" s="1">
        <v>2046</v>
      </c>
      <c r="W2" s="1">
        <v>2047</v>
      </c>
      <c r="X2" s="1">
        <v>2048</v>
      </c>
      <c r="Y2" s="1">
        <v>2049</v>
      </c>
      <c r="Z2" s="1">
        <v>2050</v>
      </c>
    </row>
    <row r="3" spans="1:26" x14ac:dyDescent="0.3">
      <c r="A3" s="2" t="s">
        <v>22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2" t="s">
        <v>2</v>
      </c>
      <c r="B4" s="1">
        <v>0.01</v>
      </c>
      <c r="C4" s="1">
        <v>2.23E-2</v>
      </c>
      <c r="D4" s="1">
        <v>3.73E-2</v>
      </c>
      <c r="E4" s="1">
        <v>5.5800000000000002E-2</v>
      </c>
      <c r="F4" s="1">
        <v>7.85E-2</v>
      </c>
      <c r="G4" s="1">
        <v>0.10630000000000001</v>
      </c>
      <c r="H4" s="1">
        <v>0.1404</v>
      </c>
      <c r="I4" s="1">
        <v>0.18229999999999999</v>
      </c>
      <c r="J4" s="1">
        <v>0.2336</v>
      </c>
      <c r="K4" s="1">
        <v>0.29670000000000002</v>
      </c>
      <c r="L4" s="1">
        <v>0.374</v>
      </c>
      <c r="M4" s="1">
        <v>0.46889999999999998</v>
      </c>
      <c r="N4" s="1">
        <v>0.58540000000000003</v>
      </c>
      <c r="O4" s="1">
        <v>0.72829999999999995</v>
      </c>
      <c r="P4" s="1">
        <v>0.90359999999999996</v>
      </c>
      <c r="Q4" s="1">
        <v>1.1187</v>
      </c>
      <c r="R4" s="1">
        <v>1.3826000000000001</v>
      </c>
      <c r="S4" s="1">
        <v>1.7064999999999999</v>
      </c>
      <c r="T4" s="1">
        <v>2.1038999999999999</v>
      </c>
      <c r="U4" s="1">
        <v>2.5914999999999999</v>
      </c>
      <c r="V4" s="1">
        <v>3.1797</v>
      </c>
      <c r="W4" s="1">
        <v>3.8993000000000002</v>
      </c>
      <c r="X4" s="1">
        <v>4.6513</v>
      </c>
      <c r="Y4" s="1">
        <v>5.1571999999999996</v>
      </c>
      <c r="Z4" s="1">
        <v>5.8136999999999999</v>
      </c>
    </row>
    <row r="5" spans="1:26" x14ac:dyDescent="0.3">
      <c r="A5" s="2" t="s">
        <v>4</v>
      </c>
      <c r="B5" s="1">
        <v>0.01</v>
      </c>
      <c r="C5" s="1">
        <v>1.23E-2</v>
      </c>
      <c r="D5" s="1">
        <v>1.5100000000000001E-2</v>
      </c>
      <c r="E5" s="1">
        <v>1.8499999999999999E-2</v>
      </c>
      <c r="F5" s="1">
        <v>2.2700000000000001E-2</v>
      </c>
      <c r="G5" s="1">
        <v>2.7799999999999998E-2</v>
      </c>
      <c r="H5" s="1">
        <v>3.4099999999999998E-2</v>
      </c>
      <c r="I5" s="1">
        <v>4.19E-2</v>
      </c>
      <c r="J5" s="1">
        <v>5.1400000000000001E-2</v>
      </c>
      <c r="K5" s="1">
        <v>6.3E-2</v>
      </c>
      <c r="L5" s="1">
        <v>7.7299999999999994E-2</v>
      </c>
      <c r="M5" s="1">
        <v>9.4899999999999998E-2</v>
      </c>
      <c r="N5" s="1">
        <v>0.1164</v>
      </c>
      <c r="O5" s="1">
        <v>0.1429</v>
      </c>
      <c r="P5" s="1">
        <v>0.17530000000000001</v>
      </c>
      <c r="Q5" s="1">
        <v>0.21510000000000001</v>
      </c>
      <c r="R5" s="1">
        <v>0.26390000000000002</v>
      </c>
      <c r="S5" s="1">
        <v>0.32390000000000002</v>
      </c>
      <c r="T5" s="1">
        <v>0.39739999999999998</v>
      </c>
      <c r="U5" s="1">
        <v>0.48759999999999998</v>
      </c>
      <c r="V5" s="1">
        <v>0.59830000000000005</v>
      </c>
      <c r="W5" s="1">
        <v>0.73180000000000001</v>
      </c>
      <c r="X5" s="1">
        <v>0.7671</v>
      </c>
      <c r="Y5" s="1">
        <v>0.52439999999999998</v>
      </c>
      <c r="Z5" s="1">
        <v>0.67910000000000004</v>
      </c>
    </row>
    <row r="6" spans="1:26" x14ac:dyDescent="0.3">
      <c r="A6" s="2" t="s">
        <v>25</v>
      </c>
      <c r="B6" s="1">
        <f>B7</f>
        <v>20.052900000000001</v>
      </c>
      <c r="C6" s="1">
        <f>SUM($B$7:C7)</f>
        <v>44.575900000000004</v>
      </c>
      <c r="D6" s="1">
        <f>SUM($B$7:D7)</f>
        <v>74.565400000000011</v>
      </c>
      <c r="E6" s="1">
        <f>SUM($B$7:E7)</f>
        <v>111.24000000000001</v>
      </c>
      <c r="F6" s="1">
        <f>SUM($B$7:F7)</f>
        <v>156.08960000000002</v>
      </c>
      <c r="G6" s="1">
        <f>SUM($B$7:G7)</f>
        <v>210.93680000000001</v>
      </c>
      <c r="H6" s="1">
        <f>SUM($B$7:H7)</f>
        <v>278.0102</v>
      </c>
      <c r="I6" s="1">
        <f>SUM($B$7:I7)</f>
        <v>360.03480000000002</v>
      </c>
      <c r="J6" s="1">
        <f>SUM($B$7:J7)</f>
        <v>460.34390000000002</v>
      </c>
      <c r="K6" s="1">
        <f>SUM($B$7:K7)</f>
        <v>583.01330000000007</v>
      </c>
      <c r="L6" s="1">
        <f>SUM($B$7:L7)</f>
        <v>733.02670000000012</v>
      </c>
      <c r="M6" s="1">
        <f>SUM($B$7:M7)</f>
        <v>916.48030000000017</v>
      </c>
      <c r="N6" s="1">
        <f>SUM($B$7:N7)</f>
        <v>1140.8273000000002</v>
      </c>
      <c r="O6" s="1">
        <f>SUM($B$7:O7)</f>
        <v>1415.1847000000002</v>
      </c>
      <c r="P6" s="1">
        <f>SUM($B$7:P7)</f>
        <v>1750.6989000000003</v>
      </c>
      <c r="Q6" s="1">
        <f>SUM($B$7:Q7)</f>
        <v>2162.3748000000005</v>
      </c>
      <c r="R6" s="1">
        <f>SUM($B$7:R7)</f>
        <v>2667.5012000000006</v>
      </c>
      <c r="S6" s="1">
        <f>SUM($B$7:S7)</f>
        <v>3287.2912000000006</v>
      </c>
      <c r="T6" s="1">
        <f>SUM($B$7:T7)</f>
        <v>4047.7736000000004</v>
      </c>
      <c r="U6" s="1">
        <f>SUM($B$7:U7)</f>
        <v>4980.8855000000003</v>
      </c>
      <c r="V6" s="1">
        <f>SUM($B$7:V7)</f>
        <v>6125.8137999999999</v>
      </c>
      <c r="W6" s="1">
        <f>SUM($B$7:W7)</f>
        <v>7526.2965000000004</v>
      </c>
      <c r="X6" s="1">
        <f>SUM($B$7:X7)</f>
        <v>8994.4331000000002</v>
      </c>
      <c r="Y6" s="1">
        <f>SUM($B$7:Y7)</f>
        <v>9997.9673000000003</v>
      </c>
      <c r="Z6" s="1">
        <f>SUM($B$7:Z7)</f>
        <v>11297.667100000001</v>
      </c>
    </row>
    <row r="7" spans="1:26" x14ac:dyDescent="0.3">
      <c r="A7" s="3" t="s">
        <v>5</v>
      </c>
      <c r="B7" s="1">
        <v>20.052900000000001</v>
      </c>
      <c r="C7" s="1">
        <v>24.523</v>
      </c>
      <c r="D7" s="1">
        <v>29.9895</v>
      </c>
      <c r="E7" s="1">
        <v>36.674599999999998</v>
      </c>
      <c r="F7" s="1">
        <v>44.849600000000002</v>
      </c>
      <c r="G7" s="1">
        <v>54.847200000000001</v>
      </c>
      <c r="H7" s="1">
        <v>67.073400000000007</v>
      </c>
      <c r="I7" s="1">
        <v>82.024600000000007</v>
      </c>
      <c r="J7" s="1">
        <v>100.3091</v>
      </c>
      <c r="K7" s="1">
        <v>122.6694</v>
      </c>
      <c r="L7" s="1">
        <v>150.01339999999999</v>
      </c>
      <c r="M7" s="1">
        <v>183.45359999999999</v>
      </c>
      <c r="N7" s="1">
        <v>224.34700000000001</v>
      </c>
      <c r="O7" s="1">
        <v>274.35739999999998</v>
      </c>
      <c r="P7" s="1">
        <v>335.51420000000002</v>
      </c>
      <c r="Q7" s="1">
        <v>411.67590000000001</v>
      </c>
      <c r="R7" s="1">
        <v>505.12639999999999</v>
      </c>
      <c r="S7" s="1">
        <v>619.79</v>
      </c>
      <c r="T7" s="1">
        <v>760.48239999999998</v>
      </c>
      <c r="U7" s="1">
        <v>933.11189999999999</v>
      </c>
      <c r="V7" s="1">
        <v>1144.9283</v>
      </c>
      <c r="W7" s="1">
        <v>1400.4827</v>
      </c>
      <c r="X7" s="1">
        <v>1468.1366</v>
      </c>
      <c r="Y7" s="1">
        <v>1003.5342000000001</v>
      </c>
      <c r="Z7" s="1">
        <v>1299.6998000000001</v>
      </c>
    </row>
    <row r="8" spans="1:26" x14ac:dyDescent="0.3">
      <c r="A8" s="3" t="s">
        <v>7</v>
      </c>
      <c r="B8">
        <v>1837</v>
      </c>
      <c r="C8">
        <v>1808</v>
      </c>
      <c r="D8">
        <v>1780</v>
      </c>
      <c r="E8">
        <v>1752</v>
      </c>
      <c r="F8">
        <v>1724</v>
      </c>
      <c r="G8">
        <v>1697</v>
      </c>
      <c r="H8">
        <v>1671</v>
      </c>
      <c r="I8">
        <v>1644</v>
      </c>
      <c r="J8">
        <v>1618</v>
      </c>
      <c r="K8">
        <v>1593</v>
      </c>
      <c r="L8">
        <v>1568</v>
      </c>
      <c r="M8">
        <v>1543</v>
      </c>
      <c r="N8">
        <v>1519</v>
      </c>
      <c r="O8">
        <v>1495</v>
      </c>
      <c r="P8">
        <v>1472</v>
      </c>
      <c r="Q8">
        <v>1448</v>
      </c>
      <c r="R8">
        <v>1426</v>
      </c>
      <c r="S8">
        <v>1403</v>
      </c>
      <c r="T8">
        <v>1381</v>
      </c>
      <c r="U8">
        <v>1360</v>
      </c>
      <c r="V8">
        <v>1338</v>
      </c>
      <c r="W8">
        <v>1317</v>
      </c>
      <c r="X8">
        <v>1296</v>
      </c>
      <c r="Y8">
        <v>1276</v>
      </c>
      <c r="Z8">
        <v>1256</v>
      </c>
    </row>
    <row r="9" spans="1:26" x14ac:dyDescent="0.3">
      <c r="A9" s="3" t="s">
        <v>19</v>
      </c>
      <c r="B9" s="10">
        <f>parameters!$D$18*B4^(-parameters!$D$17)</f>
        <v>2052.6880000000001</v>
      </c>
      <c r="C9" s="10">
        <f>parameters!$D$18*C4^(-parameters!$D$17)</f>
        <v>1945.1789821431248</v>
      </c>
      <c r="D9" s="10">
        <f>parameters!$D$18*D4^(-parameters!$D$17)</f>
        <v>1879.2052498870569</v>
      </c>
      <c r="E9" s="10">
        <f>parameters!$D$18*E4^(-parameters!$D$17)</f>
        <v>1829.1136174372441</v>
      </c>
      <c r="F9" s="10">
        <f>parameters!$D$18*F4^(-parameters!$D$17)</f>
        <v>1787.7115167306713</v>
      </c>
      <c r="G9" s="10">
        <f>parameters!$D$18*G4^(-parameters!$D$17)</f>
        <v>1751.724439127325</v>
      </c>
      <c r="H9" s="10">
        <f>parameters!$D$18*H4^(-parameters!$D$17)</f>
        <v>1719.3352701753315</v>
      </c>
      <c r="I9" s="10">
        <f>parameters!$D$18*I4^(-parameters!$D$17)</f>
        <v>1689.4785652353178</v>
      </c>
      <c r="J9" s="10">
        <f>parameters!$D$18*J4^(-parameters!$D$17)</f>
        <v>1661.6110849917698</v>
      </c>
      <c r="K9" s="10">
        <f>parameters!$D$18*K4^(-parameters!$D$17)</f>
        <v>1635.1731626705593</v>
      </c>
      <c r="L9" s="10">
        <f>parameters!$D$18*L4^(-parameters!$D$17)</f>
        <v>1609.9739489678122</v>
      </c>
      <c r="M9" s="10">
        <f>parameters!$D$18*M4^(-parameters!$D$17)</f>
        <v>1585.7374094609945</v>
      </c>
      <c r="N9" s="10">
        <f>parameters!$D$18*N4^(-parameters!$D$17)</f>
        <v>1562.3087270020428</v>
      </c>
      <c r="O9" s="10">
        <f>parameters!$D$18*O4^(-parameters!$D$17)</f>
        <v>1539.5863808589975</v>
      </c>
      <c r="P9" s="10">
        <f>parameters!$D$18*P4^(-parameters!$D$17)</f>
        <v>1517.4737856333782</v>
      </c>
      <c r="Q9" s="10">
        <f>parameters!$D$18*Q4^(-parameters!$D$17)</f>
        <v>1495.8932936577044</v>
      </c>
      <c r="R9" s="10">
        <f>parameters!$D$18*R4^(-parameters!$D$17)</f>
        <v>1474.7915579238609</v>
      </c>
      <c r="S9" s="10">
        <f>parameters!$D$18*S4^(-parameters!$D$17)</f>
        <v>1454.1162163230715</v>
      </c>
      <c r="T9" s="10">
        <f>parameters!$D$18*T4^(-parameters!$D$17)</f>
        <v>1433.8394441656067</v>
      </c>
      <c r="U9" s="10">
        <f>parameters!$D$18*U4^(-parameters!$D$17)</f>
        <v>1413.9311719297032</v>
      </c>
      <c r="V9" s="10">
        <f>parameters!$D$18*V4^(-parameters!$D$17)</f>
        <v>1394.6635647355895</v>
      </c>
      <c r="W9" s="10">
        <f>parameters!$D$18*W4^(-parameters!$D$17)</f>
        <v>1375.7083277431675</v>
      </c>
      <c r="X9" s="10">
        <f>parameters!$D$18*X4^(-parameters!$D$17)</f>
        <v>1359.5308422966739</v>
      </c>
      <c r="Y9" s="10">
        <f>parameters!$D$18*Y4^(-parameters!$D$17)</f>
        <v>1350.1478847882909</v>
      </c>
      <c r="Z9" s="10">
        <f>parameters!$D$18*Z4^(-parameters!$D$17)</f>
        <v>1339.3396467513451</v>
      </c>
    </row>
    <row r="11" spans="1:26" x14ac:dyDescent="0.3">
      <c r="A11" s="3" t="s">
        <v>20</v>
      </c>
      <c r="B11">
        <f>B9-B8</f>
        <v>215.6880000000001</v>
      </c>
      <c r="C11">
        <f t="shared" ref="C11:Z11" si="0">C9-C8</f>
        <v>137.17898214312481</v>
      </c>
      <c r="D11">
        <f t="shared" si="0"/>
        <v>99.20524988705688</v>
      </c>
      <c r="E11">
        <f t="shared" si="0"/>
        <v>77.113617437244102</v>
      </c>
      <c r="F11">
        <f t="shared" si="0"/>
        <v>63.711516730671292</v>
      </c>
      <c r="G11">
        <f t="shared" si="0"/>
        <v>54.724439127325013</v>
      </c>
      <c r="H11">
        <f t="shared" si="0"/>
        <v>48.335270175331516</v>
      </c>
      <c r="I11">
        <f t="shared" si="0"/>
        <v>45.478565235317774</v>
      </c>
      <c r="J11">
        <f t="shared" si="0"/>
        <v>43.611084991769758</v>
      </c>
      <c r="K11">
        <f t="shared" si="0"/>
        <v>42.17316267055935</v>
      </c>
      <c r="L11">
        <f t="shared" si="0"/>
        <v>41.973948967812248</v>
      </c>
      <c r="M11">
        <f t="shared" si="0"/>
        <v>42.737409460994513</v>
      </c>
      <c r="N11">
        <f t="shared" si="0"/>
        <v>43.308727002042815</v>
      </c>
      <c r="O11">
        <f t="shared" si="0"/>
        <v>44.586380858997472</v>
      </c>
      <c r="P11">
        <f t="shared" si="0"/>
        <v>45.473785633378156</v>
      </c>
      <c r="Q11">
        <f t="shared" si="0"/>
        <v>47.893293657704362</v>
      </c>
      <c r="R11">
        <f t="shared" si="0"/>
        <v>48.791557923860864</v>
      </c>
      <c r="S11">
        <f t="shared" si="0"/>
        <v>51.116216323071512</v>
      </c>
      <c r="T11">
        <f t="shared" si="0"/>
        <v>52.839444165606665</v>
      </c>
      <c r="U11">
        <f t="shared" si="0"/>
        <v>53.931171929703169</v>
      </c>
      <c r="V11">
        <f t="shared" si="0"/>
        <v>56.663564735589489</v>
      </c>
      <c r="W11">
        <f t="shared" si="0"/>
        <v>58.708327743167501</v>
      </c>
      <c r="X11">
        <f t="shared" si="0"/>
        <v>63.530842296673882</v>
      </c>
      <c r="Y11">
        <f t="shared" si="0"/>
        <v>74.147884788290867</v>
      </c>
      <c r="Z11">
        <f t="shared" si="0"/>
        <v>83.339646751345072</v>
      </c>
    </row>
    <row r="12" spans="1:26" x14ac:dyDescent="0.3">
      <c r="A12" s="3" t="s">
        <v>21</v>
      </c>
      <c r="B12">
        <f>AVERAGE(B11:Z11)</f>
        <v>65.450483625465566</v>
      </c>
    </row>
    <row r="15" spans="1:26" x14ac:dyDescent="0.3">
      <c r="A15" s="2" t="s">
        <v>23</v>
      </c>
    </row>
    <row r="16" spans="1:26" x14ac:dyDescent="0.3">
      <c r="A16" s="2" t="s">
        <v>2</v>
      </c>
      <c r="B16" s="1">
        <v>0.01</v>
      </c>
      <c r="C16" s="1">
        <v>2.23E-2</v>
      </c>
      <c r="D16" s="1">
        <v>3.73E-2</v>
      </c>
      <c r="E16" s="1">
        <v>5.5800000000000002E-2</v>
      </c>
      <c r="F16" s="1">
        <v>7.85E-2</v>
      </c>
      <c r="G16" s="1">
        <v>0.10630000000000001</v>
      </c>
      <c r="H16" s="1">
        <v>0.1404</v>
      </c>
      <c r="I16" s="1">
        <v>0.18229999999999999</v>
      </c>
      <c r="J16" s="1">
        <v>0.2336</v>
      </c>
      <c r="K16" s="1">
        <v>0.29670000000000002</v>
      </c>
      <c r="L16" s="1">
        <v>0.374</v>
      </c>
      <c r="M16" s="1">
        <v>0.46889999999999998</v>
      </c>
      <c r="N16" s="1">
        <v>0.58540000000000003</v>
      </c>
      <c r="O16" s="1">
        <v>0.72829999999999995</v>
      </c>
      <c r="P16" s="1">
        <v>0.90359999999999996</v>
      </c>
      <c r="Q16" s="1">
        <v>1.1187</v>
      </c>
      <c r="R16" s="1">
        <v>1.3826000000000001</v>
      </c>
      <c r="S16" s="1">
        <v>1.7064999999999999</v>
      </c>
      <c r="T16" s="1">
        <v>2.1038999999999999</v>
      </c>
      <c r="U16" s="1">
        <v>2.5914999999999999</v>
      </c>
      <c r="V16" s="1">
        <v>3.1797</v>
      </c>
      <c r="W16" s="1">
        <v>3.8993000000000002</v>
      </c>
      <c r="X16" s="1">
        <v>4.7793000000000001</v>
      </c>
      <c r="Y16" s="1">
        <v>5.7641999999999998</v>
      </c>
      <c r="Z16" s="1">
        <v>6.9935</v>
      </c>
    </row>
    <row r="17" spans="1:26" x14ac:dyDescent="0.3">
      <c r="A17" s="2" t="s">
        <v>4</v>
      </c>
      <c r="B17" s="1">
        <v>0.01</v>
      </c>
      <c r="C17" s="1">
        <v>1.23E-2</v>
      </c>
      <c r="D17" s="1">
        <v>1.5100000000000001E-2</v>
      </c>
      <c r="E17" s="1">
        <v>1.8499999999999999E-2</v>
      </c>
      <c r="F17" s="1">
        <v>2.2700000000000001E-2</v>
      </c>
      <c r="G17" s="1">
        <v>2.7799999999999998E-2</v>
      </c>
      <c r="H17" s="1">
        <v>3.4099999999999998E-2</v>
      </c>
      <c r="I17" s="1">
        <v>4.19E-2</v>
      </c>
      <c r="J17" s="1">
        <v>5.1400000000000001E-2</v>
      </c>
      <c r="K17" s="1">
        <v>6.3E-2</v>
      </c>
      <c r="L17" s="1">
        <v>7.7299999999999994E-2</v>
      </c>
      <c r="M17" s="1">
        <v>9.4899999999999998E-2</v>
      </c>
      <c r="N17" s="1">
        <v>0.1164</v>
      </c>
      <c r="O17" s="1">
        <v>0.1429</v>
      </c>
      <c r="P17" s="1">
        <v>0.17530000000000001</v>
      </c>
      <c r="Q17" s="1">
        <v>0.21510000000000001</v>
      </c>
      <c r="R17" s="1">
        <v>0.26390000000000002</v>
      </c>
      <c r="S17" s="1">
        <v>0.32390000000000002</v>
      </c>
      <c r="T17" s="1">
        <v>0.39739999999999998</v>
      </c>
      <c r="U17" s="1">
        <v>0.48759999999999998</v>
      </c>
      <c r="V17" s="1">
        <v>0.59830000000000005</v>
      </c>
      <c r="W17" s="1">
        <v>0.73180000000000001</v>
      </c>
      <c r="X17" s="1">
        <v>0.89510000000000001</v>
      </c>
      <c r="Y17" s="1">
        <v>1.0033000000000001</v>
      </c>
      <c r="Z17" s="1">
        <v>1.252</v>
      </c>
    </row>
    <row r="18" spans="1:26" x14ac:dyDescent="0.3">
      <c r="A18" s="3" t="s">
        <v>5</v>
      </c>
      <c r="B18" s="1">
        <v>20.53</v>
      </c>
      <c r="C18" s="1">
        <v>23.865200000000002</v>
      </c>
      <c r="D18" s="1">
        <v>28.288900000000002</v>
      </c>
      <c r="E18" s="1">
        <v>33.786799999999999</v>
      </c>
      <c r="F18" s="1">
        <v>40.527099999999997</v>
      </c>
      <c r="G18" s="1">
        <v>48.7256</v>
      </c>
      <c r="H18" s="1">
        <v>58.660200000000003</v>
      </c>
      <c r="I18" s="1">
        <v>70.719899999999996</v>
      </c>
      <c r="J18" s="1">
        <v>85.386200000000002</v>
      </c>
      <c r="K18" s="1">
        <v>103.0668</v>
      </c>
      <c r="L18" s="1">
        <v>124.52930000000001</v>
      </c>
      <c r="M18" s="1">
        <v>150.5197</v>
      </c>
      <c r="N18" s="1">
        <v>181.8929</v>
      </c>
      <c r="O18" s="1">
        <v>220.03919999999999</v>
      </c>
      <c r="P18" s="1">
        <v>265.95580000000001</v>
      </c>
      <c r="Q18" s="1">
        <v>321.81040000000002</v>
      </c>
      <c r="R18" s="1">
        <v>389.31849999999997</v>
      </c>
      <c r="S18" s="1">
        <v>470.89269999999999</v>
      </c>
      <c r="T18" s="1">
        <v>569.83780000000002</v>
      </c>
      <c r="U18" s="1">
        <v>689.43939999999998</v>
      </c>
      <c r="V18" s="1">
        <v>834.5752</v>
      </c>
      <c r="W18" s="1">
        <v>1006.9529</v>
      </c>
      <c r="X18" s="1">
        <v>1217.3766000000001</v>
      </c>
      <c r="Y18" s="1">
        <v>1354.5146999999999</v>
      </c>
      <c r="Z18" s="1">
        <v>1676.4236000000001</v>
      </c>
    </row>
    <row r="19" spans="1:26" x14ac:dyDescent="0.3">
      <c r="A19" s="3" t="s">
        <v>7</v>
      </c>
      <c r="B19" s="11">
        <f>B9</f>
        <v>2052.6880000000001</v>
      </c>
      <c r="C19" s="11">
        <f t="shared" ref="C19:Z19" si="1">C9</f>
        <v>1945.1789821431248</v>
      </c>
      <c r="D19" s="11">
        <f t="shared" si="1"/>
        <v>1879.2052498870569</v>
      </c>
      <c r="E19" s="11">
        <f t="shared" si="1"/>
        <v>1829.1136174372441</v>
      </c>
      <c r="F19" s="11">
        <f t="shared" si="1"/>
        <v>1787.7115167306713</v>
      </c>
      <c r="G19" s="11">
        <f t="shared" si="1"/>
        <v>1751.724439127325</v>
      </c>
      <c r="H19" s="11">
        <f t="shared" si="1"/>
        <v>1719.3352701753315</v>
      </c>
      <c r="I19" s="11">
        <f t="shared" si="1"/>
        <v>1689.4785652353178</v>
      </c>
      <c r="J19" s="11">
        <f t="shared" si="1"/>
        <v>1661.6110849917698</v>
      </c>
      <c r="K19" s="11">
        <f t="shared" si="1"/>
        <v>1635.1731626705593</v>
      </c>
      <c r="L19" s="11">
        <f t="shared" si="1"/>
        <v>1609.9739489678122</v>
      </c>
      <c r="M19" s="11">
        <f t="shared" si="1"/>
        <v>1585.7374094609945</v>
      </c>
      <c r="N19" s="11">
        <f t="shared" si="1"/>
        <v>1562.3087270020428</v>
      </c>
      <c r="O19" s="11">
        <f t="shared" si="1"/>
        <v>1539.5863808589975</v>
      </c>
      <c r="P19" s="11">
        <f t="shared" si="1"/>
        <v>1517.4737856333782</v>
      </c>
      <c r="Q19" s="11">
        <f t="shared" si="1"/>
        <v>1495.8932936577044</v>
      </c>
      <c r="R19" s="11">
        <f t="shared" si="1"/>
        <v>1474.7915579238609</v>
      </c>
      <c r="S19" s="11">
        <f t="shared" si="1"/>
        <v>1454.1162163230715</v>
      </c>
      <c r="T19" s="11">
        <f t="shared" si="1"/>
        <v>1433.8394441656067</v>
      </c>
      <c r="U19" s="11">
        <f t="shared" si="1"/>
        <v>1413.9311719297032</v>
      </c>
      <c r="V19" s="11">
        <f t="shared" si="1"/>
        <v>1394.6635647355895</v>
      </c>
      <c r="W19" s="11">
        <f t="shared" si="1"/>
        <v>1375.7083277431675</v>
      </c>
      <c r="X19" s="11">
        <f t="shared" si="1"/>
        <v>1359.5308422966739</v>
      </c>
      <c r="Y19" s="11">
        <f t="shared" si="1"/>
        <v>1350.1478847882909</v>
      </c>
      <c r="Z19" s="11">
        <f t="shared" si="1"/>
        <v>1339.3396467513451</v>
      </c>
    </row>
    <row r="20" spans="1:26" x14ac:dyDescent="0.3">
      <c r="A20" s="3" t="s">
        <v>19</v>
      </c>
      <c r="B20" s="11">
        <f>parameters!$D$18*B16^(-parameters!$D$17)</f>
        <v>2052.6880000000001</v>
      </c>
      <c r="C20" s="11">
        <f>parameters!$D$18*C16^(-parameters!$D$17)</f>
        <v>1945.1789821431248</v>
      </c>
      <c r="D20" s="11">
        <f>parameters!$D$18*D16^(-parameters!$D$17)</f>
        <v>1879.2052498870569</v>
      </c>
      <c r="E20" s="11">
        <f>parameters!$D$18*E16^(-parameters!$D$17)</f>
        <v>1829.1136174372441</v>
      </c>
      <c r="F20" s="11">
        <f>parameters!$D$18*F16^(-parameters!$D$17)</f>
        <v>1787.7115167306713</v>
      </c>
      <c r="G20" s="11">
        <f>parameters!$D$18*G16^(-parameters!$D$17)</f>
        <v>1751.724439127325</v>
      </c>
      <c r="H20" s="11">
        <f>parameters!$D$18*H16^(-parameters!$D$17)</f>
        <v>1719.3352701753315</v>
      </c>
      <c r="I20" s="11">
        <f>parameters!$D$18*I16^(-parameters!$D$17)</f>
        <v>1689.4785652353178</v>
      </c>
      <c r="J20" s="11">
        <f>parameters!$D$18*J16^(-parameters!$D$17)</f>
        <v>1661.6110849917698</v>
      </c>
      <c r="K20" s="11">
        <f>parameters!$D$18*K16^(-parameters!$D$17)</f>
        <v>1635.1731626705593</v>
      </c>
      <c r="L20" s="11">
        <f>parameters!$D$18*L16^(-parameters!$D$17)</f>
        <v>1609.9739489678122</v>
      </c>
      <c r="M20" s="11">
        <f>parameters!$D$18*M16^(-parameters!$D$17)</f>
        <v>1585.7374094609945</v>
      </c>
      <c r="N20" s="11">
        <f>parameters!$D$18*N16^(-parameters!$D$17)</f>
        <v>1562.3087270020428</v>
      </c>
      <c r="O20" s="11">
        <f>parameters!$D$18*O16^(-parameters!$D$17)</f>
        <v>1539.5863808589975</v>
      </c>
      <c r="P20" s="11">
        <f>parameters!$D$18*P16^(-parameters!$D$17)</f>
        <v>1517.4737856333782</v>
      </c>
      <c r="Q20" s="11">
        <f>parameters!$D$18*Q16^(-parameters!$D$17)</f>
        <v>1495.8932936577044</v>
      </c>
      <c r="R20" s="11">
        <f>parameters!$D$18*R16^(-parameters!$D$17)</f>
        <v>1474.7915579238609</v>
      </c>
      <c r="S20" s="11">
        <f>parameters!$D$18*S16^(-parameters!$D$17)</f>
        <v>1454.1162163230715</v>
      </c>
      <c r="T20" s="11">
        <f>parameters!$D$18*T16^(-parameters!$D$17)</f>
        <v>1433.8394441656067</v>
      </c>
      <c r="U20" s="11">
        <f>parameters!$D$18*U16^(-parameters!$D$17)</f>
        <v>1413.9311719297032</v>
      </c>
      <c r="V20" s="11">
        <f>parameters!$D$18*V16^(-parameters!$D$17)</f>
        <v>1394.6635647355895</v>
      </c>
      <c r="W20" s="11">
        <f>parameters!$D$18*W16^(-parameters!$D$17)</f>
        <v>1375.7083277431675</v>
      </c>
      <c r="X20" s="11">
        <f>parameters!$D$18*X16^(-parameters!$D$17)</f>
        <v>1357.0574268948051</v>
      </c>
      <c r="Y20" s="11">
        <f>parameters!$D$18*Y16^(-parameters!$D$17)</f>
        <v>1340.1080680071814</v>
      </c>
      <c r="Z20" s="11">
        <f>parameters!$D$18*Z16^(-parameters!$D$17)</f>
        <v>1322.8430041812514</v>
      </c>
    </row>
    <row r="21" spans="1:26" x14ac:dyDescent="0.3">
      <c r="B21" s="1"/>
    </row>
    <row r="22" spans="1:26" x14ac:dyDescent="0.3">
      <c r="A22" s="3" t="s">
        <v>20</v>
      </c>
      <c r="B22" s="10">
        <f>B20-B19</f>
        <v>0</v>
      </c>
      <c r="C22">
        <f t="shared" ref="C22:Z22" si="2">C20-C19</f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2"/>
        <v>-2.4734154018688059</v>
      </c>
      <c r="Y22">
        <f t="shared" si="2"/>
        <v>-10.039816781109494</v>
      </c>
      <c r="Z22">
        <f t="shared" si="2"/>
        <v>-16.496642570093627</v>
      </c>
    </row>
    <row r="23" spans="1:26" x14ac:dyDescent="0.3">
      <c r="A23" s="3" t="s">
        <v>21</v>
      </c>
      <c r="B23" s="10">
        <f>AVERAGE(B22:Z22)</f>
        <v>-1.1603949901228772</v>
      </c>
    </row>
    <row r="24" spans="1:26" x14ac:dyDescent="0.3">
      <c r="B24" s="1"/>
    </row>
    <row r="25" spans="1:26" x14ac:dyDescent="0.3">
      <c r="B25" s="1"/>
    </row>
    <row r="26" spans="1:26" x14ac:dyDescent="0.3">
      <c r="A26" s="2" t="s">
        <v>24</v>
      </c>
    </row>
    <row r="27" spans="1:26" x14ac:dyDescent="0.3">
      <c r="A27" s="2" t="s">
        <v>2</v>
      </c>
      <c r="B27" s="1">
        <v>0.01</v>
      </c>
      <c r="C27" s="1">
        <v>2.23E-2</v>
      </c>
      <c r="D27" s="1">
        <v>3.73E-2</v>
      </c>
      <c r="E27" s="1">
        <v>5.5800000000000002E-2</v>
      </c>
      <c r="F27" s="1">
        <v>7.85E-2</v>
      </c>
      <c r="G27" s="1">
        <v>0.10630000000000001</v>
      </c>
      <c r="H27" s="1">
        <v>0.1404</v>
      </c>
      <c r="I27" s="1">
        <v>0.18229999999999999</v>
      </c>
      <c r="J27" s="1">
        <v>0.2336</v>
      </c>
      <c r="K27" s="1">
        <v>0.29670000000000002</v>
      </c>
      <c r="L27" s="1">
        <v>0.374</v>
      </c>
      <c r="M27" s="1">
        <v>0.46889999999999998</v>
      </c>
      <c r="N27" s="1">
        <v>0.58540000000000003</v>
      </c>
      <c r="O27" s="1">
        <v>0.72829999999999995</v>
      </c>
      <c r="P27" s="1">
        <v>0.90359999999999996</v>
      </c>
      <c r="Q27" s="1">
        <v>1.1187</v>
      </c>
      <c r="R27" s="1">
        <v>1.3826000000000001</v>
      </c>
      <c r="S27" s="1">
        <v>1.7064999999999999</v>
      </c>
      <c r="T27" s="1">
        <v>2.1038999999999999</v>
      </c>
      <c r="U27" s="1">
        <v>2.5914999999999999</v>
      </c>
      <c r="V27" s="1">
        <v>3.1797</v>
      </c>
      <c r="W27" s="1">
        <v>3.8993000000000002</v>
      </c>
      <c r="X27" s="1">
        <v>4.7793000000000001</v>
      </c>
      <c r="Y27" s="1">
        <v>5.7641999999999998</v>
      </c>
      <c r="Z27" s="1">
        <v>7.0007000000000001</v>
      </c>
    </row>
    <row r="28" spans="1:26" x14ac:dyDescent="0.3">
      <c r="A28" s="2" t="s">
        <v>4</v>
      </c>
      <c r="B28" s="1">
        <v>0.01</v>
      </c>
      <c r="C28" s="1">
        <v>1.23E-2</v>
      </c>
      <c r="D28" s="1">
        <v>1.5100000000000001E-2</v>
      </c>
      <c r="E28" s="1">
        <v>1.8499999999999999E-2</v>
      </c>
      <c r="F28">
        <v>2.2700000000000001E-2</v>
      </c>
      <c r="G28">
        <v>2.7799999999999998E-2</v>
      </c>
      <c r="H28">
        <v>3.4099999999999998E-2</v>
      </c>
      <c r="I28">
        <v>4.19E-2</v>
      </c>
      <c r="J28">
        <v>5.1400000000000001E-2</v>
      </c>
      <c r="K28">
        <v>6.3E-2</v>
      </c>
      <c r="L28">
        <v>7.7299999999999994E-2</v>
      </c>
      <c r="M28">
        <v>9.4899999999999998E-2</v>
      </c>
      <c r="N28">
        <v>0.1164</v>
      </c>
      <c r="O28">
        <v>0.1429</v>
      </c>
      <c r="P28">
        <v>0.17530000000000001</v>
      </c>
      <c r="Q28">
        <v>0.21510000000000001</v>
      </c>
      <c r="R28">
        <v>0.26390000000000002</v>
      </c>
      <c r="S28">
        <v>0.32390000000000002</v>
      </c>
      <c r="T28">
        <v>0.39739999999999998</v>
      </c>
      <c r="U28">
        <v>0.48759999999999998</v>
      </c>
      <c r="V28">
        <v>0.59830000000000005</v>
      </c>
      <c r="W28">
        <v>0.73180000000000001</v>
      </c>
      <c r="X28">
        <v>0.89510000000000001</v>
      </c>
      <c r="Y28">
        <v>1.0033000000000001</v>
      </c>
      <c r="Z28">
        <v>1.2592000000000001</v>
      </c>
    </row>
    <row r="29" spans="1:26" x14ac:dyDescent="0.3">
      <c r="A29" s="2" t="s">
        <v>25</v>
      </c>
      <c r="B29" s="1">
        <f>B30</f>
        <v>20.53</v>
      </c>
      <c r="C29" s="1">
        <f>SUM($B$30:C30)</f>
        <v>44.395200000000003</v>
      </c>
      <c r="D29" s="1">
        <f>SUM($B$30:D30)</f>
        <v>72.684100000000001</v>
      </c>
      <c r="E29" s="1">
        <f>SUM($B$30:E30)</f>
        <v>106.4709</v>
      </c>
      <c r="F29" s="1">
        <f>SUM($B$30:F30)</f>
        <v>146.99799999999999</v>
      </c>
      <c r="G29" s="1">
        <f>SUM($B$30:G30)</f>
        <v>195.72359999999998</v>
      </c>
      <c r="H29" s="1">
        <f>SUM($B$30:H30)</f>
        <v>254.38379999999998</v>
      </c>
      <c r="I29" s="1">
        <f>SUM($B$30:I30)</f>
        <v>325.1037</v>
      </c>
      <c r="J29" s="1">
        <f>SUM($B$30:J30)</f>
        <v>410.48990000000003</v>
      </c>
      <c r="K29" s="1">
        <f>SUM($B$30:K30)</f>
        <v>513.55670000000009</v>
      </c>
      <c r="L29" s="1">
        <f>SUM($B$30:L30)</f>
        <v>638.08600000000013</v>
      </c>
      <c r="M29" s="1">
        <f>SUM($B$30:M30)</f>
        <v>788.60570000000007</v>
      </c>
      <c r="N29" s="1">
        <f>SUM($B$30:N30)</f>
        <v>970.49860000000012</v>
      </c>
      <c r="O29" s="1">
        <f>SUM($B$30:O30)</f>
        <v>1190.5378000000001</v>
      </c>
      <c r="P29" s="1">
        <f>SUM($B$30:P30)</f>
        <v>1456.4936</v>
      </c>
      <c r="Q29" s="1">
        <f>SUM($B$30:Q30)</f>
        <v>1778.3040000000001</v>
      </c>
      <c r="R29" s="1">
        <f>SUM($B$30:R30)</f>
        <v>2167.6224999999999</v>
      </c>
      <c r="S29" s="1">
        <f>SUM($B$30:S30)</f>
        <v>2638.5151999999998</v>
      </c>
      <c r="T29" s="1">
        <f>SUM($B$30:T30)</f>
        <v>3208.3530000000001</v>
      </c>
      <c r="U29" s="1">
        <f>SUM($B$30:U30)</f>
        <v>3897.7924000000003</v>
      </c>
      <c r="V29" s="1">
        <f>SUM($B$30:V30)</f>
        <v>4732.3676000000005</v>
      </c>
      <c r="W29" s="1">
        <f>SUM($B$30:W30)</f>
        <v>5739.3205000000007</v>
      </c>
      <c r="X29" s="1">
        <f>SUM($B$30:X30)</f>
        <v>6956.6971000000012</v>
      </c>
      <c r="Y29" s="1">
        <f>SUM($B$30:Y30)</f>
        <v>8311.2118000000009</v>
      </c>
      <c r="Z29" s="1">
        <f>SUM($B$30:Z30)</f>
        <v>9987.635400000001</v>
      </c>
    </row>
    <row r="30" spans="1:26" x14ac:dyDescent="0.3">
      <c r="A30" s="3" t="s">
        <v>5</v>
      </c>
      <c r="B30" s="1">
        <v>20.53</v>
      </c>
      <c r="C30" s="1">
        <v>23.865200000000002</v>
      </c>
      <c r="D30" s="1">
        <v>28.288900000000002</v>
      </c>
      <c r="E30" s="1">
        <v>33.786799999999999</v>
      </c>
      <c r="F30" s="1">
        <v>40.527099999999997</v>
      </c>
      <c r="G30" s="1">
        <v>48.7256</v>
      </c>
      <c r="H30" s="1">
        <v>58.660200000000003</v>
      </c>
      <c r="I30" s="1">
        <v>70.719899999999996</v>
      </c>
      <c r="J30" s="1">
        <v>85.386200000000002</v>
      </c>
      <c r="K30" s="1">
        <v>103.0668</v>
      </c>
      <c r="L30" s="1">
        <v>124.52930000000001</v>
      </c>
      <c r="M30" s="1">
        <v>150.5197</v>
      </c>
      <c r="N30" s="1">
        <v>181.8929</v>
      </c>
      <c r="O30" s="1">
        <v>220.03919999999999</v>
      </c>
      <c r="P30" s="1">
        <v>265.95580000000001</v>
      </c>
      <c r="Q30" s="1">
        <v>321.81040000000002</v>
      </c>
      <c r="R30" s="1">
        <v>389.31849999999997</v>
      </c>
      <c r="S30" s="1">
        <v>470.89269999999999</v>
      </c>
      <c r="T30" s="1">
        <v>569.83780000000002</v>
      </c>
      <c r="U30" s="1">
        <v>689.43939999999998</v>
      </c>
      <c r="V30" s="1">
        <v>834.5752</v>
      </c>
      <c r="W30" s="1">
        <v>1006.9529</v>
      </c>
      <c r="X30" s="1">
        <v>1217.3766000000001</v>
      </c>
      <c r="Y30" s="1">
        <v>1354.5146999999999</v>
      </c>
      <c r="Z30" s="1">
        <v>1676.4236000000001</v>
      </c>
    </row>
    <row r="31" spans="1:26" x14ac:dyDescent="0.3">
      <c r="A31" s="3" t="s">
        <v>7</v>
      </c>
      <c r="B31" s="11">
        <f>B20</f>
        <v>2052.6880000000001</v>
      </c>
      <c r="C31" s="11">
        <f>C20</f>
        <v>1945.1789821431248</v>
      </c>
      <c r="D31" s="11">
        <f t="shared" ref="C31:Z31" si="3">D20</f>
        <v>1879.2052498870569</v>
      </c>
      <c r="E31" s="11">
        <f t="shared" si="3"/>
        <v>1829.1136174372441</v>
      </c>
      <c r="F31" s="11">
        <f t="shared" si="3"/>
        <v>1787.7115167306713</v>
      </c>
      <c r="G31" s="11">
        <f t="shared" si="3"/>
        <v>1751.724439127325</v>
      </c>
      <c r="H31" s="11">
        <f t="shared" si="3"/>
        <v>1719.3352701753315</v>
      </c>
      <c r="I31" s="11">
        <f t="shared" si="3"/>
        <v>1689.4785652353178</v>
      </c>
      <c r="J31" s="11">
        <f t="shared" si="3"/>
        <v>1661.6110849917698</v>
      </c>
      <c r="K31" s="11">
        <f t="shared" si="3"/>
        <v>1635.1731626705593</v>
      </c>
      <c r="L31" s="11">
        <f t="shared" si="3"/>
        <v>1609.9739489678122</v>
      </c>
      <c r="M31" s="11">
        <f t="shared" si="3"/>
        <v>1585.7374094609945</v>
      </c>
      <c r="N31" s="11">
        <f t="shared" si="3"/>
        <v>1562.3087270020428</v>
      </c>
      <c r="O31" s="11">
        <f t="shared" si="3"/>
        <v>1539.5863808589975</v>
      </c>
      <c r="P31" s="11">
        <f t="shared" si="3"/>
        <v>1517.4737856333782</v>
      </c>
      <c r="Q31" s="11">
        <f t="shared" si="3"/>
        <v>1495.8932936577044</v>
      </c>
      <c r="R31" s="11">
        <f t="shared" si="3"/>
        <v>1474.7915579238609</v>
      </c>
      <c r="S31" s="11">
        <f t="shared" si="3"/>
        <v>1454.1162163230715</v>
      </c>
      <c r="T31" s="11">
        <f t="shared" si="3"/>
        <v>1433.8394441656067</v>
      </c>
      <c r="U31" s="11">
        <f t="shared" si="3"/>
        <v>1413.9311719297032</v>
      </c>
      <c r="V31" s="11">
        <f t="shared" si="3"/>
        <v>1394.6635647355895</v>
      </c>
      <c r="W31" s="11">
        <f t="shared" si="3"/>
        <v>1375.7083277431675</v>
      </c>
      <c r="X31" s="11">
        <f t="shared" si="3"/>
        <v>1357.0574268948051</v>
      </c>
      <c r="Y31" s="11">
        <f t="shared" si="3"/>
        <v>1340.1080680071814</v>
      </c>
      <c r="Z31" s="11">
        <f t="shared" si="3"/>
        <v>1322.8430041812514</v>
      </c>
    </row>
    <row r="32" spans="1:26" x14ac:dyDescent="0.3">
      <c r="A32" s="3" t="s">
        <v>19</v>
      </c>
      <c r="B32" s="11">
        <f>parameters!$D$18*B27^(-parameters!$D$17)</f>
        <v>2052.6880000000001</v>
      </c>
      <c r="C32" s="11">
        <f>parameters!$D$18*C27^(-parameters!$D$17)</f>
        <v>1945.1789821431248</v>
      </c>
      <c r="D32" s="11">
        <f>parameters!$D$18*D27^(-parameters!$D$17)</f>
        <v>1879.2052498870569</v>
      </c>
      <c r="E32" s="11">
        <f>parameters!$D$18*E27^(-parameters!$D$17)</f>
        <v>1829.1136174372441</v>
      </c>
      <c r="F32" s="11">
        <f>parameters!$D$18*F27^(-parameters!$D$17)</f>
        <v>1787.7115167306713</v>
      </c>
      <c r="G32" s="11">
        <f>parameters!$D$18*G27^(-parameters!$D$17)</f>
        <v>1751.724439127325</v>
      </c>
      <c r="H32" s="11">
        <f>parameters!$D$18*H27^(-parameters!$D$17)</f>
        <v>1719.3352701753315</v>
      </c>
      <c r="I32" s="11">
        <f>parameters!$D$18*I27^(-parameters!$D$17)</f>
        <v>1689.4785652353178</v>
      </c>
      <c r="J32" s="11">
        <f>parameters!$D$18*J27^(-parameters!$D$17)</f>
        <v>1661.6110849917698</v>
      </c>
      <c r="K32" s="11">
        <f>parameters!$D$18*K27^(-parameters!$D$17)</f>
        <v>1635.1731626705593</v>
      </c>
      <c r="L32" s="11">
        <f>parameters!$D$18*L27^(-parameters!$D$17)</f>
        <v>1609.9739489678122</v>
      </c>
      <c r="M32" s="11">
        <f>parameters!$D$18*M27^(-parameters!$D$17)</f>
        <v>1585.7374094609945</v>
      </c>
      <c r="N32" s="11">
        <f>parameters!$D$18*N27^(-parameters!$D$17)</f>
        <v>1562.3087270020428</v>
      </c>
      <c r="O32" s="11">
        <f>parameters!$D$18*O27^(-parameters!$D$17)</f>
        <v>1539.5863808589975</v>
      </c>
      <c r="P32" s="11">
        <f>parameters!$D$18*P27^(-parameters!$D$17)</f>
        <v>1517.4737856333782</v>
      </c>
      <c r="Q32" s="11">
        <f>parameters!$D$18*Q27^(-parameters!$D$17)</f>
        <v>1495.8932936577044</v>
      </c>
      <c r="R32" s="11">
        <f>parameters!$D$18*R27^(-parameters!$D$17)</f>
        <v>1474.7915579238609</v>
      </c>
      <c r="S32" s="11">
        <f>parameters!$D$18*S27^(-parameters!$D$17)</f>
        <v>1454.1162163230715</v>
      </c>
      <c r="T32" s="11">
        <f>parameters!$D$18*T27^(-parameters!$D$17)</f>
        <v>1433.8394441656067</v>
      </c>
      <c r="U32" s="11">
        <f>parameters!$D$18*U27^(-parameters!$D$17)</f>
        <v>1413.9311719297032</v>
      </c>
      <c r="V32" s="11">
        <f>parameters!$D$18*V27^(-parameters!$D$17)</f>
        <v>1394.6635647355895</v>
      </c>
      <c r="W32" s="11">
        <f>parameters!$D$18*W27^(-parameters!$D$17)</f>
        <v>1375.7083277431675</v>
      </c>
      <c r="X32" s="11">
        <f>parameters!$D$18*X27^(-parameters!$D$17)</f>
        <v>1357.0574268948051</v>
      </c>
      <c r="Y32" s="11">
        <f>parameters!$D$18*Y27^(-parameters!$D$17)</f>
        <v>1340.1080680071814</v>
      </c>
      <c r="Z32" s="11">
        <f>parameters!$D$18*Z27^(-parameters!$D$17)</f>
        <v>1322.7517014404466</v>
      </c>
    </row>
    <row r="33" spans="1:26" x14ac:dyDescent="0.3">
      <c r="B33" s="1"/>
    </row>
    <row r="34" spans="1:26" x14ac:dyDescent="0.3">
      <c r="A34" s="3" t="s">
        <v>20</v>
      </c>
      <c r="B34" s="10">
        <f>B32-B31</f>
        <v>0</v>
      </c>
      <c r="C34">
        <f t="shared" ref="C34:Z34" si="4">C32-C31</f>
        <v>0</v>
      </c>
      <c r="D34">
        <f t="shared" si="4"/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-9.1302740804849236E-2</v>
      </c>
    </row>
    <row r="35" spans="1:26" x14ac:dyDescent="0.3">
      <c r="A35" s="3" t="s">
        <v>21</v>
      </c>
      <c r="B35" s="10">
        <f>AVERAGE(B34:Z34)</f>
        <v>-3.6521096321939697E-3</v>
      </c>
    </row>
    <row r="36" spans="1:26" x14ac:dyDescent="0.3">
      <c r="B36" s="1"/>
    </row>
    <row r="37" spans="1:26" x14ac:dyDescent="0.3">
      <c r="B37" s="1"/>
    </row>
    <row r="38" spans="1:26" x14ac:dyDescent="0.3">
      <c r="B38" s="1"/>
    </row>
    <row r="39" spans="1:26" x14ac:dyDescent="0.3">
      <c r="B39" s="1"/>
    </row>
    <row r="40" spans="1:26" x14ac:dyDescent="0.3">
      <c r="B40" s="1"/>
    </row>
    <row r="41" spans="1:26" x14ac:dyDescent="0.3">
      <c r="B4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457C-1549-4D1B-8A72-29F37F28D0B3}">
  <dimension ref="C4:G18"/>
  <sheetViews>
    <sheetView zoomScaleNormal="100" workbookViewId="0">
      <selection activeCell="G22" sqref="C4:G22"/>
    </sheetView>
  </sheetViews>
  <sheetFormatPr defaultRowHeight="14" x14ac:dyDescent="0.3"/>
  <cols>
    <col min="3" max="3" width="21.9140625" customWidth="1"/>
    <col min="4" max="4" width="16.6640625" customWidth="1"/>
    <col min="5" max="5" width="19.58203125" customWidth="1"/>
  </cols>
  <sheetData>
    <row r="4" spans="3:7" x14ac:dyDescent="0.3">
      <c r="C4" s="4"/>
      <c r="D4" s="4">
        <v>1090</v>
      </c>
      <c r="E4" s="4">
        <v>308</v>
      </c>
      <c r="F4" s="4"/>
      <c r="G4" s="4"/>
    </row>
    <row r="5" spans="3:7" x14ac:dyDescent="0.3">
      <c r="C5" s="4"/>
      <c r="D5" s="4">
        <v>1781</v>
      </c>
      <c r="E5" s="4">
        <v>1288</v>
      </c>
      <c r="F5" s="4"/>
      <c r="G5" s="4"/>
    </row>
    <row r="6" spans="3:7" x14ac:dyDescent="0.3">
      <c r="C6" s="4"/>
      <c r="D6" s="4">
        <f>D5/D9</f>
        <v>0.86764281761280815</v>
      </c>
      <c r="E6" s="4">
        <f>E5/E9</f>
        <v>0.80324140335253513</v>
      </c>
      <c r="F6" s="4"/>
      <c r="G6" s="4"/>
    </row>
    <row r="7" spans="3:7" ht="28" x14ac:dyDescent="0.3">
      <c r="C7" s="4"/>
      <c r="D7" s="5" t="s">
        <v>3</v>
      </c>
      <c r="E7" s="5" t="s">
        <v>8</v>
      </c>
      <c r="F7" s="6" t="s">
        <v>9</v>
      </c>
      <c r="G7" s="6" t="s">
        <v>10</v>
      </c>
    </row>
    <row r="8" spans="3:7" x14ac:dyDescent="0.3">
      <c r="C8" s="4" t="s">
        <v>11</v>
      </c>
      <c r="D8" s="4">
        <v>0.01</v>
      </c>
      <c r="E8" s="4">
        <v>5.0200000000000002E-3</v>
      </c>
      <c r="F8" s="7">
        <v>0.80449999999999999</v>
      </c>
      <c r="G8" s="7">
        <v>0.79110000000000003</v>
      </c>
    </row>
    <row r="9" spans="3:7" x14ac:dyDescent="0.3">
      <c r="C9" s="4" t="s">
        <v>12</v>
      </c>
      <c r="D9" s="8">
        <v>2052.6880000000001</v>
      </c>
      <c r="E9" s="8">
        <v>1603.5029999999999</v>
      </c>
      <c r="F9" s="9">
        <v>18.87</v>
      </c>
      <c r="G9" s="9">
        <v>151.06</v>
      </c>
    </row>
    <row r="10" spans="3:7" x14ac:dyDescent="0.3">
      <c r="C10" s="4"/>
      <c r="D10" s="4"/>
      <c r="E10" s="4"/>
      <c r="F10" s="7"/>
      <c r="G10" s="7"/>
    </row>
    <row r="11" spans="3:7" x14ac:dyDescent="0.3">
      <c r="C11" s="4" t="s">
        <v>13</v>
      </c>
      <c r="D11" s="4">
        <v>15.1</v>
      </c>
      <c r="E11" s="4">
        <v>14.8</v>
      </c>
      <c r="F11" s="7">
        <v>0.9</v>
      </c>
      <c r="G11" s="7">
        <v>6.7</v>
      </c>
    </row>
    <row r="12" spans="3:7" x14ac:dyDescent="0.3">
      <c r="C12" s="4" t="s">
        <v>14</v>
      </c>
      <c r="D12" s="4">
        <f>D9/D5*D4</f>
        <v>1256.2773273441887</v>
      </c>
      <c r="E12" s="4">
        <f>E9/E5*E4</f>
        <v>383.44636956521737</v>
      </c>
      <c r="F12" s="4"/>
      <c r="G12" s="4"/>
    </row>
    <row r="13" spans="3:7" x14ac:dyDescent="0.3">
      <c r="C13" s="4"/>
      <c r="D13" s="4"/>
      <c r="E13" s="4"/>
      <c r="F13" s="4"/>
      <c r="G13" s="4"/>
    </row>
    <row r="14" spans="3:7" x14ac:dyDescent="0.3">
      <c r="C14" s="4" t="s">
        <v>15</v>
      </c>
      <c r="D14" s="4">
        <f>LN(D9/D12)</f>
        <v>0.49099730806647224</v>
      </c>
      <c r="E14" s="4">
        <f>LN(E9/E12)</f>
        <v>1.4307461236907244</v>
      </c>
      <c r="F14" s="4"/>
      <c r="G14" s="4"/>
    </row>
    <row r="15" spans="3:7" x14ac:dyDescent="0.3">
      <c r="C15" s="4" t="s">
        <v>16</v>
      </c>
      <c r="D15" s="4">
        <f>LN(D8/D11)</f>
        <v>-7.3198649298089702</v>
      </c>
      <c r="E15" s="4">
        <f>LN(E8/E11)</f>
        <v>-7.9889525260485685</v>
      </c>
      <c r="F15" s="4"/>
      <c r="G15" s="4"/>
    </row>
    <row r="16" spans="3:7" x14ac:dyDescent="0.3">
      <c r="C16" s="4"/>
      <c r="D16" s="4"/>
      <c r="E16" s="4"/>
      <c r="F16" s="4"/>
      <c r="G16" s="4"/>
    </row>
    <row r="17" spans="3:7" x14ac:dyDescent="0.3">
      <c r="C17" s="4" t="s">
        <v>17</v>
      </c>
      <c r="D17" s="4">
        <f>-D14/D15</f>
        <v>6.7077372707652683E-2</v>
      </c>
      <c r="E17" s="4">
        <f>-E14/E15</f>
        <v>0.17909057777295223</v>
      </c>
      <c r="F17" s="4"/>
      <c r="G17" s="4"/>
    </row>
    <row r="18" spans="3:7" x14ac:dyDescent="0.3">
      <c r="C18" s="4" t="s">
        <v>18</v>
      </c>
      <c r="D18" s="4">
        <f>D9/D8^(-D17)</f>
        <v>1507.1906734410018</v>
      </c>
      <c r="E18" s="4">
        <f>E9/E8^(-E17)</f>
        <v>621.28014851798412</v>
      </c>
      <c r="F18" s="4"/>
      <c r="G18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parameters</vt:lpstr>
      <vt:lpstr>Sheet1!_Ref174039136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Song</dc:creator>
  <cp:lastModifiedBy>Jerry Song</cp:lastModifiedBy>
  <dcterms:created xsi:type="dcterms:W3CDTF">2015-06-05T18:17:20Z</dcterms:created>
  <dcterms:modified xsi:type="dcterms:W3CDTF">2024-08-10T08:02:52Z</dcterms:modified>
</cp:coreProperties>
</file>