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_master\UCL\OSeMOSYS_Workspace\OSeMOSYS_Diffusion_Kenya\data\final_0810\ScenarioC\"/>
    </mc:Choice>
  </mc:AlternateContent>
  <xr:revisionPtr revIDLastSave="0" documentId="13_ncr:1_{D824AC8A-BFC5-490B-93D1-329C2ADC77DD}" xr6:coauthVersionLast="47" xr6:coauthVersionMax="47" xr10:uidLastSave="{00000000-0000-0000-0000-000000000000}"/>
  <bookViews>
    <workbookView xWindow="-420" yWindow="2020" windowWidth="25820" windowHeight="15500" tabRatio="599" xr2:uid="{00000000-000D-0000-FFFF-FFFF00000000}"/>
  </bookViews>
  <sheets>
    <sheet name="Sheet1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P31" i="1"/>
  <c r="Q31" i="1"/>
  <c r="R31" i="1"/>
  <c r="S31" i="1"/>
  <c r="T31" i="1"/>
  <c r="U31" i="1"/>
  <c r="V31" i="1"/>
  <c r="Y31" i="1"/>
  <c r="C13" i="1"/>
  <c r="J13" i="1"/>
  <c r="K13" i="1"/>
  <c r="L13" i="1"/>
  <c r="M13" i="1"/>
  <c r="N13" i="1"/>
  <c r="O13" i="1"/>
  <c r="P13" i="1"/>
  <c r="Q13" i="1"/>
  <c r="S13" i="1"/>
  <c r="U13" i="1"/>
  <c r="V1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14" i="1"/>
  <c r="Y14" i="1"/>
  <c r="X14" i="1"/>
  <c r="W14" i="1"/>
  <c r="V14" i="1"/>
  <c r="U14" i="1"/>
  <c r="T14" i="1"/>
  <c r="S14" i="1"/>
  <c r="S16" i="1" s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24" i="1"/>
  <c r="C31" i="1" s="1"/>
  <c r="D24" i="1"/>
  <c r="D31" i="1" s="1"/>
  <c r="E24" i="1"/>
  <c r="E26" i="1" s="1"/>
  <c r="F24" i="1"/>
  <c r="F26" i="1" s="1"/>
  <c r="G24" i="1"/>
  <c r="G26" i="1" s="1"/>
  <c r="H24" i="1"/>
  <c r="H31" i="1" s="1"/>
  <c r="I24" i="1"/>
  <c r="I26" i="1" s="1"/>
  <c r="J24" i="1"/>
  <c r="J26" i="1" s="1"/>
  <c r="K24" i="1"/>
  <c r="K26" i="1" s="1"/>
  <c r="L24" i="1"/>
  <c r="L26" i="1" s="1"/>
  <c r="M24" i="1"/>
  <c r="M26" i="1" s="1"/>
  <c r="N24" i="1"/>
  <c r="N26" i="1" s="1"/>
  <c r="O24" i="1"/>
  <c r="O26" i="1" s="1"/>
  <c r="P24" i="1"/>
  <c r="P26" i="1" s="1"/>
  <c r="Q24" i="1"/>
  <c r="Q26" i="1" s="1"/>
  <c r="R24" i="1"/>
  <c r="R26" i="1" s="1"/>
  <c r="S24" i="1"/>
  <c r="S26" i="1" s="1"/>
  <c r="T24" i="1"/>
  <c r="T26" i="1" s="1"/>
  <c r="U24" i="1"/>
  <c r="U26" i="1" s="1"/>
  <c r="V24" i="1"/>
  <c r="V26" i="1" s="1"/>
  <c r="W24" i="1"/>
  <c r="W26" i="1" s="1"/>
  <c r="X24" i="1"/>
  <c r="X26" i="1" s="1"/>
  <c r="Y24" i="1"/>
  <c r="Y26" i="1" s="1"/>
  <c r="Z24" i="1"/>
  <c r="Z31" i="1" s="1"/>
  <c r="B24" i="1"/>
  <c r="B26" i="1" s="1"/>
  <c r="Z26" i="1"/>
  <c r="D26" i="1"/>
  <c r="C26" i="1"/>
  <c r="C6" i="1"/>
  <c r="C8" i="1" s="1"/>
  <c r="D6" i="1"/>
  <c r="D8" i="1" s="1"/>
  <c r="E6" i="1"/>
  <c r="E8" i="1" s="1"/>
  <c r="F6" i="1"/>
  <c r="F8" i="1" s="1"/>
  <c r="G6" i="1"/>
  <c r="G8" i="1" s="1"/>
  <c r="H6" i="1"/>
  <c r="H8" i="1" s="1"/>
  <c r="I6" i="1"/>
  <c r="I13" i="1" s="1"/>
  <c r="J6" i="1"/>
  <c r="J8" i="1" s="1"/>
  <c r="K6" i="1"/>
  <c r="K8" i="1" s="1"/>
  <c r="L6" i="1"/>
  <c r="L8" i="1" s="1"/>
  <c r="M6" i="1"/>
  <c r="M8" i="1" s="1"/>
  <c r="N6" i="1"/>
  <c r="N8" i="1" s="1"/>
  <c r="O6" i="1"/>
  <c r="O8" i="1" s="1"/>
  <c r="P6" i="1"/>
  <c r="P8" i="1" s="1"/>
  <c r="Q6" i="1"/>
  <c r="Q8" i="1" s="1"/>
  <c r="R6" i="1"/>
  <c r="R8" i="1" s="1"/>
  <c r="S6" i="1"/>
  <c r="S8" i="1" s="1"/>
  <c r="T6" i="1"/>
  <c r="T8" i="1" s="1"/>
  <c r="U6" i="1"/>
  <c r="U8" i="1" s="1"/>
  <c r="V6" i="1"/>
  <c r="V8" i="1" s="1"/>
  <c r="W6" i="1"/>
  <c r="W8" i="1" s="1"/>
  <c r="X6" i="1"/>
  <c r="X8" i="1" s="1"/>
  <c r="Y6" i="1"/>
  <c r="Y8" i="1" s="1"/>
  <c r="Z6" i="1"/>
  <c r="Z8" i="1" s="1"/>
  <c r="B6" i="1"/>
  <c r="B8" i="1" s="1"/>
  <c r="E15" i="2"/>
  <c r="D15" i="2"/>
  <c r="E12" i="2"/>
  <c r="E14" i="2" s="1"/>
  <c r="E17" i="2" s="1"/>
  <c r="E18" i="2" s="1"/>
  <c r="D12" i="2"/>
  <c r="D14" i="2" s="1"/>
  <c r="D17" i="2" s="1"/>
  <c r="D18" i="2" s="1"/>
  <c r="E6" i="2"/>
  <c r="D6" i="2"/>
  <c r="H26" i="1" l="1"/>
  <c r="M31" i="1"/>
  <c r="M34" i="1" s="1"/>
  <c r="N34" i="1"/>
  <c r="L31" i="1"/>
  <c r="L34" i="1" s="1"/>
  <c r="K31" i="1"/>
  <c r="K34" i="1" s="1"/>
  <c r="J31" i="1"/>
  <c r="Q34" i="1"/>
  <c r="I31" i="1"/>
  <c r="I34" i="1" s="1"/>
  <c r="R34" i="1"/>
  <c r="S34" i="1"/>
  <c r="B31" i="1"/>
  <c r="G31" i="1"/>
  <c r="G34" i="1" s="1"/>
  <c r="F31" i="1"/>
  <c r="F34" i="1" s="1"/>
  <c r="O31" i="1"/>
  <c r="O34" i="1" s="1"/>
  <c r="B34" i="1"/>
  <c r="X31" i="1"/>
  <c r="X34" i="1" s="1"/>
  <c r="N31" i="1"/>
  <c r="C34" i="1"/>
  <c r="W31" i="1"/>
  <c r="W34" i="1" s="1"/>
  <c r="I8" i="1"/>
  <c r="I16" i="1"/>
  <c r="H13" i="1"/>
  <c r="H16" i="1" s="1"/>
  <c r="B13" i="1"/>
  <c r="B16" i="1" s="1"/>
  <c r="G13" i="1"/>
  <c r="N16" i="1"/>
  <c r="Y13" i="1"/>
  <c r="Y16" i="1" s="1"/>
  <c r="D13" i="1"/>
  <c r="D16" i="1" s="1"/>
  <c r="T13" i="1"/>
  <c r="Z13" i="1"/>
  <c r="T16" i="1"/>
  <c r="V16" i="1"/>
  <c r="M16" i="1"/>
  <c r="F13" i="1"/>
  <c r="F16" i="1" s="1"/>
  <c r="E13" i="1"/>
  <c r="E16" i="1" s="1"/>
  <c r="O16" i="1"/>
  <c r="X13" i="1"/>
  <c r="X16" i="1" s="1"/>
  <c r="W13" i="1"/>
  <c r="W16" i="1" s="1"/>
  <c r="U16" i="1"/>
  <c r="R13" i="1"/>
  <c r="T34" i="1"/>
  <c r="U34" i="1"/>
  <c r="V34" i="1"/>
  <c r="D34" i="1"/>
  <c r="E34" i="1"/>
  <c r="Y34" i="1"/>
  <c r="Z34" i="1"/>
  <c r="H34" i="1"/>
  <c r="J34" i="1"/>
  <c r="P34" i="1"/>
  <c r="G16" i="1"/>
  <c r="J16" i="1"/>
  <c r="K16" i="1"/>
  <c r="L16" i="1"/>
  <c r="C16" i="1"/>
  <c r="Z16" i="1"/>
  <c r="P16" i="1"/>
  <c r="Q16" i="1"/>
  <c r="R16" i="1"/>
  <c r="B27" i="1"/>
  <c r="B9" i="1"/>
  <c r="B35" i="1" l="1"/>
  <c r="B17" i="1"/>
</calcChain>
</file>

<file path=xl/sharedStrings.xml><?xml version="1.0" encoding="utf-8"?>
<sst xmlns="http://schemas.openxmlformats.org/spreadsheetml/2006/main" count="90" uniqueCount="21">
  <si>
    <t>t</t>
  </si>
  <si>
    <t>y</t>
  </si>
  <si>
    <t>TotalCapacityAnnual</t>
  </si>
  <si>
    <t>PWRWND101</t>
  </si>
  <si>
    <t>PWRSOL101</t>
  </si>
  <si>
    <t>PWRHYD101</t>
  </si>
  <si>
    <t>PWRGEO101</t>
  </si>
  <si>
    <t>initial Capacity</t>
    <phoneticPr fontId="5" type="noConversion"/>
  </si>
  <si>
    <t>Initial Capital Cost</t>
    <phoneticPr fontId="5" type="noConversion"/>
  </si>
  <si>
    <t>saturated Capacity</t>
    <phoneticPr fontId="5" type="noConversion"/>
  </si>
  <si>
    <t>saturated Capital Cost</t>
    <phoneticPr fontId="5" type="noConversion"/>
  </si>
  <si>
    <t>capital cost (ln)</t>
    <phoneticPr fontId="5" type="noConversion"/>
  </si>
  <si>
    <t>capacity (ln)</t>
    <phoneticPr fontId="5" type="noConversion"/>
  </si>
  <si>
    <t>beta</t>
    <phoneticPr fontId="5" type="noConversion"/>
  </si>
  <si>
    <t>alph</t>
    <phoneticPr fontId="5" type="noConversion"/>
  </si>
  <si>
    <t>Iterative 0</t>
    <phoneticPr fontId="1" type="noConversion"/>
  </si>
  <si>
    <t>CapitalCost</t>
    <phoneticPr fontId="1" type="noConversion"/>
  </si>
  <si>
    <t>CapitalCost with Curve</t>
    <phoneticPr fontId="1" type="noConversion"/>
  </si>
  <si>
    <t>Error</t>
    <phoneticPr fontId="1" type="noConversion"/>
  </si>
  <si>
    <t>Error - Average</t>
    <phoneticPr fontId="1" type="noConversion"/>
  </si>
  <si>
    <t>Iterative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</si>
</sst>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zoomScale="85" zoomScaleNormal="85" workbookViewId="0">
      <selection activeCell="B24" sqref="B24:Z24"/>
    </sheetView>
  </sheetViews>
  <sheetFormatPr defaultRowHeight="14" x14ac:dyDescent="0.3"/>
  <cols>
    <col min="1" max="1" width="21.25" customWidth="1"/>
    <col min="2" max="26" width="12.33203125" customWidth="1"/>
  </cols>
  <sheetData>
    <row r="1" spans="1:26" x14ac:dyDescent="0.3">
      <c r="A1" s="1" t="s">
        <v>0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</row>
    <row r="2" spans="1:26" x14ac:dyDescent="0.3">
      <c r="A2" s="1" t="s">
        <v>1</v>
      </c>
      <c r="B2" s="1">
        <v>2026</v>
      </c>
      <c r="C2" s="1">
        <v>2027</v>
      </c>
      <c r="D2" s="1">
        <v>2028</v>
      </c>
      <c r="E2" s="1">
        <v>2029</v>
      </c>
      <c r="F2" s="1">
        <v>2030</v>
      </c>
      <c r="G2" s="1">
        <v>2031</v>
      </c>
      <c r="H2" s="1">
        <v>2032</v>
      </c>
      <c r="I2" s="1">
        <v>2033</v>
      </c>
      <c r="J2" s="1">
        <v>2034</v>
      </c>
      <c r="K2" s="1">
        <v>2035</v>
      </c>
      <c r="L2" s="1">
        <v>2036</v>
      </c>
      <c r="M2" s="1">
        <v>2037</v>
      </c>
      <c r="N2" s="1">
        <v>2038</v>
      </c>
      <c r="O2" s="1">
        <v>2039</v>
      </c>
      <c r="P2" s="1">
        <v>2040</v>
      </c>
      <c r="Q2" s="1">
        <v>2041</v>
      </c>
      <c r="R2" s="1">
        <v>2042</v>
      </c>
      <c r="S2" s="1">
        <v>2043</v>
      </c>
      <c r="T2" s="1">
        <v>2044</v>
      </c>
      <c r="U2" s="1">
        <v>2045</v>
      </c>
      <c r="V2" s="1">
        <v>2046</v>
      </c>
      <c r="W2" s="1">
        <v>2047</v>
      </c>
      <c r="X2" s="1">
        <v>2048</v>
      </c>
      <c r="Y2" s="1">
        <v>2049</v>
      </c>
      <c r="Z2" s="1">
        <v>2050</v>
      </c>
    </row>
    <row r="3" spans="1:26" x14ac:dyDescent="0.3">
      <c r="A3" s="2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2" t="s">
        <v>2</v>
      </c>
      <c r="B4" s="1">
        <v>0.01</v>
      </c>
      <c r="C4" s="1">
        <v>2.2800000000000001E-2</v>
      </c>
      <c r="D4" s="1">
        <v>3.9100000000000003E-2</v>
      </c>
      <c r="E4" s="1">
        <v>5.9900000000000002E-2</v>
      </c>
      <c r="F4" s="1">
        <v>8.6499999999999994E-2</v>
      </c>
      <c r="G4" s="1">
        <v>0.1205</v>
      </c>
      <c r="H4" s="1">
        <v>0.1638</v>
      </c>
      <c r="I4" s="1">
        <v>0.21920000000000001</v>
      </c>
      <c r="J4" s="1">
        <v>0.28989999999999999</v>
      </c>
      <c r="K4" s="1">
        <v>0.38019999999999998</v>
      </c>
      <c r="L4" s="1">
        <v>0.4955</v>
      </c>
      <c r="M4" s="1">
        <v>0.64280000000000004</v>
      </c>
      <c r="N4" s="1">
        <v>0.83089999999999997</v>
      </c>
      <c r="O4" s="1">
        <v>1.071</v>
      </c>
      <c r="P4" s="1">
        <v>1.3776999999999999</v>
      </c>
      <c r="Q4" s="1">
        <v>1.7693000000000001</v>
      </c>
      <c r="R4" s="1">
        <v>2.2694000000000001</v>
      </c>
      <c r="S4" s="1">
        <v>2.9079999999999999</v>
      </c>
      <c r="T4" s="1">
        <v>3.7235</v>
      </c>
      <c r="U4" s="1">
        <v>4.7649999999999997</v>
      </c>
      <c r="V4" s="1">
        <v>6.0849000000000002</v>
      </c>
      <c r="W4" s="1">
        <v>7.7675999999999998</v>
      </c>
      <c r="X4" s="1">
        <v>9.9129000000000005</v>
      </c>
      <c r="Y4" s="1">
        <v>12.501300000000001</v>
      </c>
      <c r="Z4" s="1">
        <v>15.5943</v>
      </c>
    </row>
    <row r="5" spans="1:26" x14ac:dyDescent="0.3">
      <c r="A5" s="3" t="s">
        <v>16</v>
      </c>
      <c r="B5">
        <v>2005.289</v>
      </c>
      <c r="C5">
        <v>1998.6120000000001</v>
      </c>
      <c r="D5">
        <v>1991.9570000000001</v>
      </c>
      <c r="E5">
        <v>1985.3240000000001</v>
      </c>
      <c r="F5">
        <v>1978.702</v>
      </c>
      <c r="G5">
        <v>1972.1130000000001</v>
      </c>
      <c r="H5">
        <v>1965.546</v>
      </c>
      <c r="I5">
        <v>1958.99</v>
      </c>
      <c r="J5">
        <v>1952.4670000000001</v>
      </c>
      <c r="K5">
        <v>1945.9659999999999</v>
      </c>
      <c r="L5">
        <v>1939.4760000000001</v>
      </c>
      <c r="M5">
        <v>1933.019</v>
      </c>
      <c r="N5">
        <v>1926.5730000000001</v>
      </c>
      <c r="O5">
        <v>1920.16</v>
      </c>
      <c r="P5">
        <v>1913.758</v>
      </c>
      <c r="Q5">
        <v>1913.758</v>
      </c>
      <c r="R5">
        <v>1913.758</v>
      </c>
      <c r="S5">
        <v>1913.758</v>
      </c>
      <c r="T5">
        <v>1913.758</v>
      </c>
      <c r="U5">
        <v>1913.758</v>
      </c>
      <c r="V5">
        <v>1913.758</v>
      </c>
      <c r="W5">
        <v>1913.758</v>
      </c>
      <c r="X5">
        <v>1913.758</v>
      </c>
      <c r="Y5">
        <v>1913.758</v>
      </c>
      <c r="Z5">
        <v>1913.758</v>
      </c>
    </row>
    <row r="6" spans="1:26" x14ac:dyDescent="0.3">
      <c r="A6" s="3" t="s">
        <v>17</v>
      </c>
      <c r="B6" s="10">
        <f>parameters!$D$18*B4^(-parameters!$D$17)</f>
        <v>2052.6880000000001</v>
      </c>
      <c r="C6" s="10">
        <f>parameters!$D$18*C4^(-parameters!$D$17)</f>
        <v>1942.2879432968539</v>
      </c>
      <c r="D6" s="10">
        <f>parameters!$D$18*D4^(-parameters!$D$17)</f>
        <v>1873.2739006986103</v>
      </c>
      <c r="E6" s="10">
        <f>parameters!$D$18*E4^(-parameters!$D$17)</f>
        <v>1820.435075391048</v>
      </c>
      <c r="F6" s="10">
        <f>parameters!$D$18*F4^(-parameters!$D$17)</f>
        <v>1776.1120664451703</v>
      </c>
      <c r="G6" s="10">
        <f>parameters!$D$18*G4^(-parameters!$D$17)</f>
        <v>1737.0534111705199</v>
      </c>
      <c r="H6" s="10">
        <f>parameters!$D$18*H4^(-parameters!$D$17)</f>
        <v>1701.6489009263978</v>
      </c>
      <c r="I6" s="10">
        <f>parameters!$D$18*I4^(-parameters!$D$17)</f>
        <v>1668.7177370050508</v>
      </c>
      <c r="J6" s="10">
        <f>parameters!$D$18*J4^(-parameters!$D$17)</f>
        <v>1637.7181982295779</v>
      </c>
      <c r="K6" s="10">
        <f>parameters!$D$18*K4^(-parameters!$D$17)</f>
        <v>1608.1993493991451</v>
      </c>
      <c r="L6" s="10">
        <f>parameters!$D$18*L4^(-parameters!$D$17)</f>
        <v>1579.8791519206618</v>
      </c>
      <c r="M6" s="10">
        <f>parameters!$D$18*M4^(-parameters!$D$17)</f>
        <v>1552.5370196314557</v>
      </c>
      <c r="N6" s="10">
        <f>parameters!$D$18*N4^(-parameters!$D$17)</f>
        <v>1526.0355675421997</v>
      </c>
      <c r="O6" s="10">
        <f>parameters!$D$18*O4^(-parameters!$D$17)</f>
        <v>1500.2719813612821</v>
      </c>
      <c r="P6" s="10">
        <f>parameters!$D$18*P4^(-parameters!$D$17)</f>
        <v>1475.1428178836707</v>
      </c>
      <c r="Q6" s="10">
        <f>parameters!$D$18*Q4^(-parameters!$D$17)</f>
        <v>1450.5955002991418</v>
      </c>
      <c r="R6" s="10">
        <f>parameters!$D$18*R4^(-parameters!$D$17)</f>
        <v>1426.5750357252132</v>
      </c>
      <c r="S6" s="10">
        <f>parameters!$D$18*S4^(-parameters!$D$17)</f>
        <v>1403.0446869607022</v>
      </c>
      <c r="T6" s="10">
        <f>parameters!$D$18*T4^(-parameters!$D$17)</f>
        <v>1379.9720204453076</v>
      </c>
      <c r="U6" s="10">
        <f>parameters!$D$18*U4^(-parameters!$D$17)</f>
        <v>1357.3302242741045</v>
      </c>
      <c r="V6" s="10">
        <f>parameters!$D$18*V4^(-parameters!$D$17)</f>
        <v>1335.2498485205156</v>
      </c>
      <c r="W6" s="10">
        <f>parameters!$D$18*W4^(-parameters!$D$17)</f>
        <v>1313.5605442702472</v>
      </c>
      <c r="X6" s="10">
        <f>parameters!$D$18*X4^(-parameters!$D$17)</f>
        <v>1292.2474108756739</v>
      </c>
      <c r="Y6" s="10">
        <f>parameters!$D$18*Y4^(-parameters!$D$17)</f>
        <v>1272.2935536972107</v>
      </c>
      <c r="Z6" s="10">
        <f>parameters!$D$18*Z4^(-parameters!$D$17)</f>
        <v>1253.5659316664237</v>
      </c>
    </row>
    <row r="8" spans="1:26" x14ac:dyDescent="0.3">
      <c r="A8" s="3" t="s">
        <v>18</v>
      </c>
      <c r="B8">
        <f>B6-B5</f>
        <v>47.399000000000115</v>
      </c>
      <c r="C8">
        <f t="shared" ref="C8:Z8" si="0">C6-C5</f>
        <v>-56.324056703146198</v>
      </c>
      <c r="D8">
        <f t="shared" si="0"/>
        <v>-118.6830993013898</v>
      </c>
      <c r="E8">
        <f t="shared" si="0"/>
        <v>-164.88892460895204</v>
      </c>
      <c r="F8">
        <f t="shared" si="0"/>
        <v>-202.58993355482971</v>
      </c>
      <c r="G8">
        <f t="shared" si="0"/>
        <v>-235.05958882948016</v>
      </c>
      <c r="H8">
        <f t="shared" si="0"/>
        <v>-263.89709907360225</v>
      </c>
      <c r="I8">
        <f t="shared" si="0"/>
        <v>-290.27226299494919</v>
      </c>
      <c r="J8">
        <f t="shared" si="0"/>
        <v>-314.74880177042223</v>
      </c>
      <c r="K8">
        <f t="shared" si="0"/>
        <v>-337.76665060085475</v>
      </c>
      <c r="L8">
        <f t="shared" si="0"/>
        <v>-359.59684807933832</v>
      </c>
      <c r="M8">
        <f t="shared" si="0"/>
        <v>-380.48198036854433</v>
      </c>
      <c r="N8">
        <f t="shared" si="0"/>
        <v>-400.53743245780038</v>
      </c>
      <c r="O8">
        <f t="shared" si="0"/>
        <v>-419.88801863871799</v>
      </c>
      <c r="P8">
        <f t="shared" si="0"/>
        <v>-438.61518211632938</v>
      </c>
      <c r="Q8">
        <f t="shared" si="0"/>
        <v>-463.16249970085823</v>
      </c>
      <c r="R8">
        <f t="shared" si="0"/>
        <v>-487.18296427478685</v>
      </c>
      <c r="S8">
        <f t="shared" si="0"/>
        <v>-510.71331303929787</v>
      </c>
      <c r="T8">
        <f t="shared" si="0"/>
        <v>-533.7859795546924</v>
      </c>
      <c r="U8">
        <f t="shared" si="0"/>
        <v>-556.42777572589557</v>
      </c>
      <c r="V8">
        <f t="shared" si="0"/>
        <v>-578.50815147948447</v>
      </c>
      <c r="W8">
        <f t="shared" si="0"/>
        <v>-600.19745572975285</v>
      </c>
      <c r="X8">
        <f t="shared" si="0"/>
        <v>-621.51058912432609</v>
      </c>
      <c r="Y8">
        <f t="shared" si="0"/>
        <v>-641.46444630278938</v>
      </c>
      <c r="Z8">
        <f t="shared" si="0"/>
        <v>-660.19206833357634</v>
      </c>
    </row>
    <row r="9" spans="1:26" x14ac:dyDescent="0.3">
      <c r="A9" s="3" t="s">
        <v>19</v>
      </c>
      <c r="B9">
        <f>AVERAGE(B8:Z8)</f>
        <v>-383.56384489455263</v>
      </c>
    </row>
    <row r="11" spans="1:26" x14ac:dyDescent="0.3">
      <c r="A11" s="2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 t="s">
        <v>2</v>
      </c>
      <c r="B12" s="1">
        <v>0.01</v>
      </c>
      <c r="C12" s="1">
        <v>2.23E-2</v>
      </c>
      <c r="D12" s="1">
        <v>3.73E-2</v>
      </c>
      <c r="E12" s="1">
        <v>5.5800000000000002E-2</v>
      </c>
      <c r="F12" s="1">
        <v>7.85E-2</v>
      </c>
      <c r="G12" s="1">
        <v>0.10630000000000001</v>
      </c>
      <c r="H12" s="1">
        <v>0.1404</v>
      </c>
      <c r="I12" s="1">
        <v>0.18229999999999999</v>
      </c>
      <c r="J12" s="1">
        <v>0.2336</v>
      </c>
      <c r="K12" s="1">
        <v>0.29670000000000002</v>
      </c>
      <c r="L12" s="1">
        <v>0.374</v>
      </c>
      <c r="M12" s="1">
        <v>0.46889999999999998</v>
      </c>
      <c r="N12" s="1">
        <v>0.58540000000000003</v>
      </c>
      <c r="O12" s="1">
        <v>0.72829999999999995</v>
      </c>
      <c r="P12" s="1">
        <v>0.90359999999999996</v>
      </c>
      <c r="Q12" s="1">
        <v>1.1187</v>
      </c>
      <c r="R12" s="1">
        <v>1.3826000000000001</v>
      </c>
      <c r="S12" s="1">
        <v>1.7064999999999999</v>
      </c>
      <c r="T12" s="1">
        <v>2.1038999999999999</v>
      </c>
      <c r="U12" s="1">
        <v>2.5914999999999999</v>
      </c>
      <c r="V12" s="1">
        <v>3.1797</v>
      </c>
      <c r="W12" s="1">
        <v>3.8993000000000002</v>
      </c>
      <c r="X12" s="1">
        <v>4.7793000000000001</v>
      </c>
      <c r="Y12" s="1">
        <v>5.8558000000000003</v>
      </c>
      <c r="Z12" s="1">
        <v>7.1723999999999997</v>
      </c>
    </row>
    <row r="13" spans="1:26" x14ac:dyDescent="0.3">
      <c r="A13" s="3" t="s">
        <v>16</v>
      </c>
      <c r="B13" s="10">
        <f>B6</f>
        <v>2052.6880000000001</v>
      </c>
      <c r="C13" s="10">
        <f t="shared" ref="C13:Z13" si="1">C6</f>
        <v>1942.2879432968539</v>
      </c>
      <c r="D13" s="10">
        <f t="shared" si="1"/>
        <v>1873.2739006986103</v>
      </c>
      <c r="E13" s="10">
        <f t="shared" si="1"/>
        <v>1820.435075391048</v>
      </c>
      <c r="F13" s="10">
        <f t="shared" si="1"/>
        <v>1776.1120664451703</v>
      </c>
      <c r="G13" s="10">
        <f t="shared" si="1"/>
        <v>1737.0534111705199</v>
      </c>
      <c r="H13" s="10">
        <f t="shared" si="1"/>
        <v>1701.6489009263978</v>
      </c>
      <c r="I13" s="10">
        <f t="shared" si="1"/>
        <v>1668.7177370050508</v>
      </c>
      <c r="J13" s="10">
        <f t="shared" si="1"/>
        <v>1637.7181982295779</v>
      </c>
      <c r="K13" s="10">
        <f t="shared" si="1"/>
        <v>1608.1993493991451</v>
      </c>
      <c r="L13" s="10">
        <f t="shared" si="1"/>
        <v>1579.8791519206618</v>
      </c>
      <c r="M13" s="10">
        <f t="shared" si="1"/>
        <v>1552.5370196314557</v>
      </c>
      <c r="N13" s="10">
        <f t="shared" si="1"/>
        <v>1526.0355675421997</v>
      </c>
      <c r="O13" s="10">
        <f t="shared" si="1"/>
        <v>1500.2719813612821</v>
      </c>
      <c r="P13" s="10">
        <f t="shared" si="1"/>
        <v>1475.1428178836707</v>
      </c>
      <c r="Q13" s="10">
        <f t="shared" si="1"/>
        <v>1450.5955002991418</v>
      </c>
      <c r="R13" s="10">
        <f t="shared" si="1"/>
        <v>1426.5750357252132</v>
      </c>
      <c r="S13" s="10">
        <f t="shared" si="1"/>
        <v>1403.0446869607022</v>
      </c>
      <c r="T13" s="10">
        <f t="shared" si="1"/>
        <v>1379.9720204453076</v>
      </c>
      <c r="U13" s="10">
        <f t="shared" si="1"/>
        <v>1357.3302242741045</v>
      </c>
      <c r="V13" s="10">
        <f t="shared" si="1"/>
        <v>1335.2498485205156</v>
      </c>
      <c r="W13" s="10">
        <f t="shared" si="1"/>
        <v>1313.5605442702472</v>
      </c>
      <c r="X13" s="10">
        <f t="shared" si="1"/>
        <v>1292.2474108756739</v>
      </c>
      <c r="Y13" s="10">
        <f t="shared" si="1"/>
        <v>1272.2935536972107</v>
      </c>
      <c r="Z13" s="10">
        <f t="shared" si="1"/>
        <v>1253.5659316664237</v>
      </c>
    </row>
    <row r="14" spans="1:26" x14ac:dyDescent="0.3">
      <c r="A14" s="3" t="s">
        <v>17</v>
      </c>
      <c r="B14" s="10">
        <f>parameters!$D$18*B12^(-parameters!$D$17)</f>
        <v>2052.6880000000001</v>
      </c>
      <c r="C14" s="10">
        <f>parameters!$D$18*C12^(-parameters!$D$17)</f>
        <v>1945.1789821431248</v>
      </c>
      <c r="D14" s="10">
        <f>parameters!$D$18*D12^(-parameters!$D$17)</f>
        <v>1879.2052498870569</v>
      </c>
      <c r="E14" s="10">
        <f>parameters!$D$18*E12^(-parameters!$D$17)</f>
        <v>1829.1136174372441</v>
      </c>
      <c r="F14" s="10">
        <f>parameters!$D$18*F12^(-parameters!$D$17)</f>
        <v>1787.7115167306713</v>
      </c>
      <c r="G14" s="10">
        <f>parameters!$D$18*G12^(-parameters!$D$17)</f>
        <v>1751.724439127325</v>
      </c>
      <c r="H14" s="10">
        <f>parameters!$D$18*H12^(-parameters!$D$17)</f>
        <v>1719.3352701753315</v>
      </c>
      <c r="I14" s="10">
        <f>parameters!$D$18*I12^(-parameters!$D$17)</f>
        <v>1689.4785652353178</v>
      </c>
      <c r="J14" s="10">
        <f>parameters!$D$18*J12^(-parameters!$D$17)</f>
        <v>1661.6110849917698</v>
      </c>
      <c r="K14" s="10">
        <f>parameters!$D$18*K12^(-parameters!$D$17)</f>
        <v>1635.1731626705593</v>
      </c>
      <c r="L14" s="10">
        <f>parameters!$D$18*L12^(-parameters!$D$17)</f>
        <v>1609.9739489678122</v>
      </c>
      <c r="M14" s="10">
        <f>parameters!$D$18*M12^(-parameters!$D$17)</f>
        <v>1585.7374094609945</v>
      </c>
      <c r="N14" s="10">
        <f>parameters!$D$18*N12^(-parameters!$D$17)</f>
        <v>1562.3087270020428</v>
      </c>
      <c r="O14" s="10">
        <f>parameters!$D$18*O12^(-parameters!$D$17)</f>
        <v>1539.5863808589975</v>
      </c>
      <c r="P14" s="10">
        <f>parameters!$D$18*P12^(-parameters!$D$17)</f>
        <v>1517.4737856333782</v>
      </c>
      <c r="Q14" s="10">
        <f>parameters!$D$18*Q12^(-parameters!$D$17)</f>
        <v>1495.8932936577044</v>
      </c>
      <c r="R14" s="10">
        <f>parameters!$D$18*R12^(-parameters!$D$17)</f>
        <v>1474.7915579238609</v>
      </c>
      <c r="S14" s="10">
        <f>parameters!$D$18*S12^(-parameters!$D$17)</f>
        <v>1454.1162163230715</v>
      </c>
      <c r="T14" s="10">
        <f>parameters!$D$18*T12^(-parameters!$D$17)</f>
        <v>1433.8394441656067</v>
      </c>
      <c r="U14" s="10">
        <f>parameters!$D$18*U12^(-parameters!$D$17)</f>
        <v>1413.9311719297032</v>
      </c>
      <c r="V14" s="10">
        <f>parameters!$D$18*V12^(-parameters!$D$17)</f>
        <v>1394.6635647355895</v>
      </c>
      <c r="W14" s="10">
        <f>parameters!$D$18*W12^(-parameters!$D$17)</f>
        <v>1375.7083277431675</v>
      </c>
      <c r="X14" s="10">
        <f>parameters!$D$18*X12^(-parameters!$D$17)</f>
        <v>1357.0574268948051</v>
      </c>
      <c r="Y14" s="10">
        <f>parameters!$D$18*Y12^(-parameters!$D$17)</f>
        <v>1338.6915745354197</v>
      </c>
      <c r="Z14" s="10">
        <f>parameters!$D$18*Z12^(-parameters!$D$17)</f>
        <v>1320.6035832224968</v>
      </c>
    </row>
    <row r="16" spans="1:26" x14ac:dyDescent="0.3">
      <c r="A16" s="3" t="s">
        <v>18</v>
      </c>
      <c r="B16">
        <f>B14-B13</f>
        <v>0</v>
      </c>
      <c r="C16">
        <f t="shared" ref="C16:Z16" si="2">C14-C13</f>
        <v>2.8910388462709307</v>
      </c>
      <c r="D16">
        <f t="shared" si="2"/>
        <v>5.9313491884465748</v>
      </c>
      <c r="E16">
        <f t="shared" si="2"/>
        <v>8.6785420461960712</v>
      </c>
      <c r="F16">
        <f t="shared" si="2"/>
        <v>11.599450285501007</v>
      </c>
      <c r="G16">
        <f t="shared" si="2"/>
        <v>14.671027956805119</v>
      </c>
      <c r="H16">
        <f t="shared" si="2"/>
        <v>17.686369248933715</v>
      </c>
      <c r="I16">
        <f t="shared" si="2"/>
        <v>20.760828230266952</v>
      </c>
      <c r="J16">
        <f t="shared" si="2"/>
        <v>23.892886762191893</v>
      </c>
      <c r="K16">
        <f t="shared" si="2"/>
        <v>26.973813271414201</v>
      </c>
      <c r="L16">
        <f t="shared" si="2"/>
        <v>30.09479704715045</v>
      </c>
      <c r="M16">
        <f t="shared" si="2"/>
        <v>33.200389829538835</v>
      </c>
      <c r="N16">
        <f t="shared" si="2"/>
        <v>36.2731594598431</v>
      </c>
      <c r="O16">
        <f t="shared" si="2"/>
        <v>39.314399497715385</v>
      </c>
      <c r="P16">
        <f t="shared" si="2"/>
        <v>42.330967749707497</v>
      </c>
      <c r="Q16">
        <f t="shared" si="2"/>
        <v>45.297793358562558</v>
      </c>
      <c r="R16">
        <f t="shared" si="2"/>
        <v>48.216522198647681</v>
      </c>
      <c r="S16">
        <f t="shared" si="2"/>
        <v>51.071529362369347</v>
      </c>
      <c r="T16">
        <f t="shared" si="2"/>
        <v>53.86742372029903</v>
      </c>
      <c r="U16">
        <f t="shared" si="2"/>
        <v>56.600947655598702</v>
      </c>
      <c r="V16">
        <f t="shared" si="2"/>
        <v>59.413716215073919</v>
      </c>
      <c r="W16">
        <f t="shared" si="2"/>
        <v>62.14778347292031</v>
      </c>
      <c r="X16">
        <f t="shared" si="2"/>
        <v>64.810016019131126</v>
      </c>
      <c r="Y16">
        <f t="shared" si="2"/>
        <v>66.39802083820905</v>
      </c>
      <c r="Z16">
        <f t="shared" si="2"/>
        <v>67.037651556073115</v>
      </c>
    </row>
    <row r="17" spans="1:26" x14ac:dyDescent="0.3">
      <c r="A17" s="3" t="s">
        <v>19</v>
      </c>
      <c r="B17">
        <f>AVERAGE(B16:Z16)</f>
        <v>35.566416952674665</v>
      </c>
    </row>
    <row r="19" spans="1:26" x14ac:dyDescent="0.3">
      <c r="A19" s="1" t="s">
        <v>0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</row>
    <row r="20" spans="1:26" x14ac:dyDescent="0.3">
      <c r="A20" s="1" t="s">
        <v>1</v>
      </c>
      <c r="B20" s="1">
        <v>2026</v>
      </c>
      <c r="C20" s="1">
        <v>2027</v>
      </c>
      <c r="D20" s="1">
        <v>2028</v>
      </c>
      <c r="E20" s="1">
        <v>2029</v>
      </c>
      <c r="F20" s="1">
        <v>2030</v>
      </c>
      <c r="G20" s="1">
        <v>2031</v>
      </c>
      <c r="H20" s="1">
        <v>2032</v>
      </c>
      <c r="I20" s="1">
        <v>2033</v>
      </c>
      <c r="J20" s="1">
        <v>2034</v>
      </c>
      <c r="K20" s="1">
        <v>2035</v>
      </c>
      <c r="L20" s="1">
        <v>2036</v>
      </c>
      <c r="M20" s="1">
        <v>2037</v>
      </c>
      <c r="N20" s="1">
        <v>2038</v>
      </c>
      <c r="O20" s="1">
        <v>2039</v>
      </c>
      <c r="P20" s="1">
        <v>2040</v>
      </c>
      <c r="Q20" s="1">
        <v>2041</v>
      </c>
      <c r="R20" s="1">
        <v>2042</v>
      </c>
      <c r="S20" s="1">
        <v>2043</v>
      </c>
      <c r="T20" s="1">
        <v>2044</v>
      </c>
      <c r="U20" s="1">
        <v>2045</v>
      </c>
      <c r="V20" s="1">
        <v>2046</v>
      </c>
      <c r="W20" s="1">
        <v>2047</v>
      </c>
      <c r="X20" s="1">
        <v>2048</v>
      </c>
      <c r="Y20" s="1">
        <v>2049</v>
      </c>
      <c r="Z20" s="1">
        <v>2050</v>
      </c>
    </row>
    <row r="21" spans="1:26" x14ac:dyDescent="0.3">
      <c r="A21" s="2" t="s">
        <v>15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2" t="s">
        <v>2</v>
      </c>
      <c r="B22" s="1">
        <v>0.01</v>
      </c>
      <c r="C22" s="1">
        <v>2.3699999999999999E-2</v>
      </c>
      <c r="D22" s="1">
        <v>4.2299999999999997E-2</v>
      </c>
      <c r="E22" s="1">
        <v>6.7799999999999999E-2</v>
      </c>
      <c r="F22" s="1">
        <v>0.1026</v>
      </c>
      <c r="G22" s="1">
        <v>0.1502</v>
      </c>
      <c r="H22" s="1">
        <v>0.2152</v>
      </c>
      <c r="I22" s="1">
        <v>0.3039</v>
      </c>
      <c r="J22" s="1">
        <v>0.42509999999999998</v>
      </c>
      <c r="K22" s="1">
        <v>0.5907</v>
      </c>
      <c r="L22" s="1">
        <v>0.81689999999999996</v>
      </c>
      <c r="M22" s="1">
        <v>1.1258999999999999</v>
      </c>
      <c r="N22" s="1">
        <v>1.548</v>
      </c>
      <c r="O22" s="1">
        <v>2.1246</v>
      </c>
      <c r="P22" s="1">
        <v>2.9121999999999999</v>
      </c>
      <c r="Q22" s="1">
        <v>3.9881000000000002</v>
      </c>
      <c r="R22" s="1">
        <v>4.8860000000000001</v>
      </c>
      <c r="S22" s="1">
        <v>5.7301000000000002</v>
      </c>
      <c r="T22" s="1">
        <v>6.2122999999999999</v>
      </c>
      <c r="U22" s="1">
        <v>6.4668999999999999</v>
      </c>
      <c r="V22" s="1">
        <v>6.4569000000000001</v>
      </c>
      <c r="W22" s="1">
        <v>6.4432</v>
      </c>
      <c r="X22" s="1">
        <v>6.4245000000000001</v>
      </c>
      <c r="Y22" s="1">
        <v>6.3990999999999998</v>
      </c>
      <c r="Z22" s="1">
        <v>6.3642000000000003</v>
      </c>
    </row>
    <row r="23" spans="1:26" x14ac:dyDescent="0.3">
      <c r="A23" s="3" t="s">
        <v>16</v>
      </c>
      <c r="B23">
        <v>1330.252</v>
      </c>
      <c r="C23">
        <v>1295.2280000000001</v>
      </c>
      <c r="D23">
        <v>1261.117</v>
      </c>
      <c r="E23">
        <v>1227.9079999999999</v>
      </c>
      <c r="F23">
        <v>1195.568</v>
      </c>
      <c r="G23">
        <v>1164.075</v>
      </c>
      <c r="H23">
        <v>1133.4290000000001</v>
      </c>
      <c r="I23">
        <v>1103.575</v>
      </c>
      <c r="J23">
        <v>1074.5129999999999</v>
      </c>
      <c r="K23">
        <v>1046.21</v>
      </c>
      <c r="L23">
        <v>1018.6660000000001</v>
      </c>
      <c r="M23">
        <v>991.83699999999999</v>
      </c>
      <c r="N23">
        <v>965.71199999999999</v>
      </c>
      <c r="O23">
        <v>940.28</v>
      </c>
      <c r="P23">
        <v>915.51900000000001</v>
      </c>
      <c r="Q23">
        <v>915.51900000000001</v>
      </c>
      <c r="R23">
        <v>915.51900000000001</v>
      </c>
      <c r="S23">
        <v>915.51900000000001</v>
      </c>
      <c r="T23">
        <v>915.51900000000001</v>
      </c>
      <c r="U23">
        <v>915.51900000000001</v>
      </c>
      <c r="V23">
        <v>915.51900000000001</v>
      </c>
      <c r="W23">
        <v>915.51900000000001</v>
      </c>
      <c r="X23">
        <v>915.51900000000001</v>
      </c>
      <c r="Y23">
        <v>915.51900000000001</v>
      </c>
      <c r="Z23">
        <v>915.51900000000001</v>
      </c>
    </row>
    <row r="24" spans="1:26" x14ac:dyDescent="0.3">
      <c r="A24" s="3" t="s">
        <v>17</v>
      </c>
      <c r="B24" s="10">
        <f>parameters!$E$18*B22^(-parameters!$E$17)</f>
        <v>1417.3223399611998</v>
      </c>
      <c r="C24" s="10">
        <f>parameters!$E$18*C22^(-parameters!$E$17)</f>
        <v>1214.3803598172262</v>
      </c>
      <c r="D24" s="10">
        <f>parameters!$E$18*D22^(-parameters!$E$17)</f>
        <v>1094.7046788384935</v>
      </c>
      <c r="E24" s="10">
        <f>parameters!$E$18*E22^(-parameters!$E$17)</f>
        <v>1006.0121512393445</v>
      </c>
      <c r="F24" s="10">
        <f>parameters!$E$18*F22^(-parameters!$E$17)</f>
        <v>934.07482563104418</v>
      </c>
      <c r="G24" s="10">
        <f>parameters!$E$18*G22^(-parameters!$E$17)</f>
        <v>872.44515355524481</v>
      </c>
      <c r="H24" s="10">
        <f>parameters!$E$18*H22^(-parameters!$E$17)</f>
        <v>818.02983017740519</v>
      </c>
      <c r="I24" s="10">
        <f>parameters!$E$18*I22^(-parameters!$E$17)</f>
        <v>768.99857460854139</v>
      </c>
      <c r="J24" s="10">
        <f>parameters!$E$18*J22^(-parameters!$E$17)</f>
        <v>724.13780238711479</v>
      </c>
      <c r="K24" s="10">
        <f>parameters!$E$18*K22^(-parameters!$E$17)</f>
        <v>682.70565198999384</v>
      </c>
      <c r="L24" s="10">
        <f>parameters!$E$18*L22^(-parameters!$E$17)</f>
        <v>644.19477825354693</v>
      </c>
      <c r="M24" s="10">
        <f>parameters!$E$18*M22^(-parameters!$E$17)</f>
        <v>608.22510865661991</v>
      </c>
      <c r="N24" s="10">
        <f>parameters!$E$18*N22^(-parameters!$E$17)</f>
        <v>574.51488708816544</v>
      </c>
      <c r="O24" s="10">
        <f>parameters!$E$18*O22^(-parameters!$E$17)</f>
        <v>542.84422036182275</v>
      </c>
      <c r="P24" s="10">
        <f>parameters!$E$18*P22^(-parameters!$E$17)</f>
        <v>513.03835517133496</v>
      </c>
      <c r="Q24" s="10">
        <f>parameters!$E$18*Q22^(-parameters!$E$17)</f>
        <v>484.94885681661628</v>
      </c>
      <c r="R24" s="10">
        <f>parameters!$E$18*R22^(-parameters!$E$17)</f>
        <v>467.6300414958252</v>
      </c>
      <c r="S24" s="10">
        <f>parameters!$E$18*S22^(-parameters!$E$17)</f>
        <v>454.47266852333473</v>
      </c>
      <c r="T24" s="10">
        <f>parameters!$E$18*T22^(-parameters!$E$17)</f>
        <v>447.94371013935034</v>
      </c>
      <c r="U24" s="10">
        <f>parameters!$E$18*U22^(-parameters!$E$17)</f>
        <v>444.73308178430256</v>
      </c>
      <c r="V24" s="10">
        <f>parameters!$E$18*V22^(-parameters!$E$17)</f>
        <v>444.85635598938694</v>
      </c>
      <c r="W24" s="10">
        <f>parameters!$E$18*W22^(-parameters!$E$17)</f>
        <v>445.0256075922519</v>
      </c>
      <c r="X24" s="10">
        <f>parameters!$E$18*X22^(-parameters!$E$17)</f>
        <v>445.25731598044888</v>
      </c>
      <c r="Y24" s="10">
        <f>parameters!$E$18*Y22^(-parameters!$E$17)</f>
        <v>445.57331969311667</v>
      </c>
      <c r="Z24" s="10">
        <f>parameters!$E$18*Z22^(-parameters!$E$17)</f>
        <v>446.00993417602814</v>
      </c>
    </row>
    <row r="26" spans="1:26" x14ac:dyDescent="0.3">
      <c r="A26" s="3" t="s">
        <v>18</v>
      </c>
      <c r="B26" s="10">
        <f>B24-B23</f>
        <v>87.070339961199807</v>
      </c>
      <c r="C26">
        <f t="shared" ref="C26:Z26" si="3">C24-C23</f>
        <v>-80.84764018277383</v>
      </c>
      <c r="D26">
        <f t="shared" si="3"/>
        <v>-166.4123211615065</v>
      </c>
      <c r="E26">
        <f t="shared" si="3"/>
        <v>-221.89584876065544</v>
      </c>
      <c r="F26">
        <f t="shared" si="3"/>
        <v>-261.49317436895581</v>
      </c>
      <c r="G26">
        <f t="shared" si="3"/>
        <v>-291.62984644475523</v>
      </c>
      <c r="H26">
        <f t="shared" si="3"/>
        <v>-315.3991698225949</v>
      </c>
      <c r="I26">
        <f t="shared" si="3"/>
        <v>-334.57642539145866</v>
      </c>
      <c r="J26">
        <f t="shared" si="3"/>
        <v>-350.37519761288513</v>
      </c>
      <c r="K26">
        <f t="shared" si="3"/>
        <v>-363.5043480100062</v>
      </c>
      <c r="L26">
        <f t="shared" si="3"/>
        <v>-374.47122174645312</v>
      </c>
      <c r="M26">
        <f t="shared" si="3"/>
        <v>-383.61189134338008</v>
      </c>
      <c r="N26">
        <f t="shared" si="3"/>
        <v>-391.19711291183455</v>
      </c>
      <c r="O26">
        <f t="shared" si="3"/>
        <v>-397.43577963817722</v>
      </c>
      <c r="P26">
        <f t="shared" si="3"/>
        <v>-402.48064482866505</v>
      </c>
      <c r="Q26">
        <f t="shared" si="3"/>
        <v>-430.57014318338372</v>
      </c>
      <c r="R26">
        <f t="shared" si="3"/>
        <v>-447.88895850417481</v>
      </c>
      <c r="S26">
        <f t="shared" si="3"/>
        <v>-461.04633147666527</v>
      </c>
      <c r="T26">
        <f t="shared" si="3"/>
        <v>-467.57528986064966</v>
      </c>
      <c r="U26">
        <f t="shared" si="3"/>
        <v>-470.78591821569745</v>
      </c>
      <c r="V26">
        <f t="shared" si="3"/>
        <v>-470.66264401061306</v>
      </c>
      <c r="W26">
        <f t="shared" si="3"/>
        <v>-470.4933924077481</v>
      </c>
      <c r="X26">
        <f t="shared" si="3"/>
        <v>-470.26168401955113</v>
      </c>
      <c r="Y26">
        <f t="shared" si="3"/>
        <v>-469.94568030688333</v>
      </c>
      <c r="Z26">
        <f t="shared" si="3"/>
        <v>-469.50906582397187</v>
      </c>
    </row>
    <row r="27" spans="1:26" x14ac:dyDescent="0.3">
      <c r="A27" s="3" t="s">
        <v>19</v>
      </c>
      <c r="B27">
        <f>AVERAGE(B26:Z26)</f>
        <v>-355.07997560288959</v>
      </c>
    </row>
    <row r="29" spans="1:26" x14ac:dyDescent="0.3">
      <c r="A29" s="2" t="s">
        <v>20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2" t="s">
        <v>2</v>
      </c>
      <c r="B30" s="1">
        <v>0.01</v>
      </c>
      <c r="C30" s="1">
        <v>2.3199999999999998E-2</v>
      </c>
      <c r="D30" s="1">
        <v>4.0500000000000001E-2</v>
      </c>
      <c r="E30" s="1">
        <v>6.3299999999999995E-2</v>
      </c>
      <c r="F30" s="1">
        <v>9.3299999999999994E-2</v>
      </c>
      <c r="G30" s="1">
        <v>0.13270000000000001</v>
      </c>
      <c r="H30" s="1">
        <v>0.1847</v>
      </c>
      <c r="I30" s="1">
        <v>0.253</v>
      </c>
      <c r="J30" s="1">
        <v>0.34300000000000003</v>
      </c>
      <c r="K30" s="1">
        <v>0.46139999999999998</v>
      </c>
      <c r="L30" s="1">
        <v>0.61719999999999997</v>
      </c>
      <c r="M30" s="1">
        <v>0.82220000000000004</v>
      </c>
      <c r="N30" s="1">
        <v>1.0920000000000001</v>
      </c>
      <c r="O30" s="1">
        <v>1.4471000000000001</v>
      </c>
      <c r="P30" s="1">
        <v>1.9144000000000001</v>
      </c>
      <c r="Q30" s="1">
        <v>2.5293000000000001</v>
      </c>
      <c r="R30" s="1">
        <v>3.3386</v>
      </c>
      <c r="S30" s="1">
        <v>4.4036</v>
      </c>
      <c r="T30" s="1">
        <v>5.8052000000000001</v>
      </c>
      <c r="U30" s="1">
        <v>7.6496000000000004</v>
      </c>
      <c r="V30" s="1">
        <v>10.0669</v>
      </c>
      <c r="W30" s="1">
        <v>13.2448</v>
      </c>
      <c r="X30" s="1">
        <v>16.276199999999999</v>
      </c>
      <c r="Y30" s="1">
        <v>16.321200000000001</v>
      </c>
      <c r="Z30" s="1">
        <v>16.321200000000001</v>
      </c>
    </row>
    <row r="31" spans="1:26" x14ac:dyDescent="0.3">
      <c r="A31" s="3" t="s">
        <v>16</v>
      </c>
      <c r="B31" s="10">
        <f>B24</f>
        <v>1417.3223399611998</v>
      </c>
      <c r="C31" s="10">
        <f t="shared" ref="C31:Z31" si="4">C24</f>
        <v>1214.3803598172262</v>
      </c>
      <c r="D31" s="10">
        <f t="shared" si="4"/>
        <v>1094.7046788384935</v>
      </c>
      <c r="E31" s="10">
        <f t="shared" si="4"/>
        <v>1006.0121512393445</v>
      </c>
      <c r="F31" s="10">
        <f t="shared" si="4"/>
        <v>934.07482563104418</v>
      </c>
      <c r="G31" s="10">
        <f t="shared" si="4"/>
        <v>872.44515355524481</v>
      </c>
      <c r="H31" s="10">
        <f t="shared" si="4"/>
        <v>818.02983017740519</v>
      </c>
      <c r="I31" s="10">
        <f t="shared" si="4"/>
        <v>768.99857460854139</v>
      </c>
      <c r="J31" s="10">
        <f t="shared" si="4"/>
        <v>724.13780238711479</v>
      </c>
      <c r="K31" s="10">
        <f t="shared" si="4"/>
        <v>682.70565198999384</v>
      </c>
      <c r="L31" s="10">
        <f t="shared" si="4"/>
        <v>644.19477825354693</v>
      </c>
      <c r="M31" s="10">
        <f t="shared" si="4"/>
        <v>608.22510865661991</v>
      </c>
      <c r="N31" s="10">
        <f t="shared" si="4"/>
        <v>574.51488708816544</v>
      </c>
      <c r="O31" s="10">
        <f t="shared" si="4"/>
        <v>542.84422036182275</v>
      </c>
      <c r="P31" s="10">
        <f t="shared" si="4"/>
        <v>513.03835517133496</v>
      </c>
      <c r="Q31" s="10">
        <f t="shared" si="4"/>
        <v>484.94885681661628</v>
      </c>
      <c r="R31" s="10">
        <f t="shared" si="4"/>
        <v>467.6300414958252</v>
      </c>
      <c r="S31" s="10">
        <f t="shared" si="4"/>
        <v>454.47266852333473</v>
      </c>
      <c r="T31" s="10">
        <f t="shared" si="4"/>
        <v>447.94371013935034</v>
      </c>
      <c r="U31" s="10">
        <f t="shared" si="4"/>
        <v>444.73308178430256</v>
      </c>
      <c r="V31" s="10">
        <f t="shared" si="4"/>
        <v>444.85635598938694</v>
      </c>
      <c r="W31" s="10">
        <f t="shared" si="4"/>
        <v>445.0256075922519</v>
      </c>
      <c r="X31" s="10">
        <f t="shared" si="4"/>
        <v>445.25731598044888</v>
      </c>
      <c r="Y31" s="10">
        <f t="shared" si="4"/>
        <v>445.57331969311667</v>
      </c>
      <c r="Z31" s="10">
        <f t="shared" si="4"/>
        <v>446.00993417602814</v>
      </c>
    </row>
    <row r="32" spans="1:26" x14ac:dyDescent="0.3">
      <c r="A32" s="3" t="s">
        <v>17</v>
      </c>
      <c r="B32" s="10">
        <f>parameters!$E$18*B30^(-parameters!$E$17)</f>
        <v>1417.3223399611998</v>
      </c>
      <c r="C32" s="10">
        <f>parameters!$E$18*C30^(-parameters!$E$17)</f>
        <v>1219.0265883709342</v>
      </c>
      <c r="D32" s="10">
        <f>parameters!$E$18*D30^(-parameters!$E$17)</f>
        <v>1103.2632742254061</v>
      </c>
      <c r="E32" s="10">
        <f>parameters!$E$18*E30^(-parameters!$E$17)</f>
        <v>1018.4618815803706</v>
      </c>
      <c r="F32" s="10">
        <f>parameters!$E$18*F30^(-parameters!$E$17)</f>
        <v>950.10579853470074</v>
      </c>
      <c r="G32" s="10">
        <f>parameters!$E$18*G30^(-parameters!$E$17)</f>
        <v>892.0167925852503</v>
      </c>
      <c r="H32" s="10">
        <f>parameters!$E$18*H30^(-parameters!$E$17)</f>
        <v>840.72961242066845</v>
      </c>
      <c r="I32" s="10">
        <f>parameters!$E$18*I30^(-parameters!$E$17)</f>
        <v>794.66295476022754</v>
      </c>
      <c r="J32" s="10">
        <f>parameters!$E$18*J30^(-parameters!$E$17)</f>
        <v>752.50938657293329</v>
      </c>
      <c r="K32" s="10">
        <f>parameters!$E$18*K30^(-parameters!$E$17)</f>
        <v>713.5887843049934</v>
      </c>
      <c r="L32" s="10">
        <f>parameters!$E$18*L30^(-parameters!$E$17)</f>
        <v>677.36105090915032</v>
      </c>
      <c r="M32" s="10">
        <f>parameters!$E$18*M30^(-parameters!$E$17)</f>
        <v>643.44911902746708</v>
      </c>
      <c r="N32" s="10">
        <f>parameters!$E$18*N30^(-parameters!$E$17)</f>
        <v>611.56435216540581</v>
      </c>
      <c r="O32" s="10">
        <f>parameters!$E$18*O30^(-parameters!$E$17)</f>
        <v>581.49194098358225</v>
      </c>
      <c r="P32" s="10">
        <f>parameters!$E$18*P30^(-parameters!$E$17)</f>
        <v>553.06742576436829</v>
      </c>
      <c r="Q32" s="10">
        <f>parameters!$E$18*Q30^(-parameters!$E$17)</f>
        <v>526.15525533312416</v>
      </c>
      <c r="R32" s="10">
        <f>parameters!$E$18*R30^(-parameters!$E$17)</f>
        <v>500.63594491127691</v>
      </c>
      <c r="S32" s="10">
        <f>parameters!$E$18*S30^(-parameters!$E$17)</f>
        <v>476.4173343889816</v>
      </c>
      <c r="T32" s="10">
        <f>parameters!$E$18*T30^(-parameters!$E$17)</f>
        <v>453.41409408187286</v>
      </c>
      <c r="U32" s="10">
        <f>parameters!$E$18*U30^(-parameters!$E$17)</f>
        <v>431.55495454957185</v>
      </c>
      <c r="V32" s="10">
        <f>parameters!$E$18*V30^(-parameters!$E$17)</f>
        <v>410.84527522321434</v>
      </c>
      <c r="W32" s="10">
        <f>parameters!$E$18*W30^(-parameters!$E$17)</f>
        <v>391.14674199781257</v>
      </c>
      <c r="X32" s="10">
        <f>parameters!$E$18*X30^(-parameters!$E$17)</f>
        <v>376.97256711520976</v>
      </c>
      <c r="Y32" s="10">
        <f>parameters!$E$18*Y30^(-parameters!$E$17)</f>
        <v>376.78621473607797</v>
      </c>
      <c r="Z32" s="10">
        <f>parameters!$E$18*Z30^(-parameters!$E$17)</f>
        <v>376.78621473607797</v>
      </c>
    </row>
    <row r="34" spans="1:26" x14ac:dyDescent="0.3">
      <c r="A34" s="3" t="s">
        <v>18</v>
      </c>
      <c r="B34" s="10">
        <f>B32-B31</f>
        <v>0</v>
      </c>
      <c r="C34">
        <f t="shared" ref="C34:Z34" si="5">C32-C31</f>
        <v>4.6462285537079424</v>
      </c>
      <c r="D34">
        <f t="shared" si="5"/>
        <v>8.558595386912657</v>
      </c>
      <c r="E34">
        <f t="shared" si="5"/>
        <v>12.449730341026111</v>
      </c>
      <c r="F34">
        <f t="shared" si="5"/>
        <v>16.030972903656561</v>
      </c>
      <c r="G34">
        <f t="shared" si="5"/>
        <v>19.571639030005485</v>
      </c>
      <c r="H34">
        <f t="shared" si="5"/>
        <v>22.699782243263257</v>
      </c>
      <c r="I34">
        <f t="shared" si="5"/>
        <v>25.664380151686146</v>
      </c>
      <c r="J34">
        <f t="shared" si="5"/>
        <v>28.371584185818506</v>
      </c>
      <c r="K34">
        <f t="shared" si="5"/>
        <v>30.883132314999557</v>
      </c>
      <c r="L34">
        <f t="shared" si="5"/>
        <v>33.166272655603393</v>
      </c>
      <c r="M34">
        <f t="shared" si="5"/>
        <v>35.224010370847168</v>
      </c>
      <c r="N34">
        <f t="shared" si="5"/>
        <v>37.04946507724037</v>
      </c>
      <c r="O34">
        <f t="shared" si="5"/>
        <v>38.647720621759504</v>
      </c>
      <c r="P34">
        <f t="shared" si="5"/>
        <v>40.029070593033339</v>
      </c>
      <c r="Q34">
        <f t="shared" si="5"/>
        <v>41.206398516507875</v>
      </c>
      <c r="R34">
        <f t="shared" si="5"/>
        <v>33.005903415451712</v>
      </c>
      <c r="S34">
        <f t="shared" si="5"/>
        <v>21.944665865646868</v>
      </c>
      <c r="T34">
        <f t="shared" si="5"/>
        <v>5.4703839425225169</v>
      </c>
      <c r="U34">
        <f t="shared" si="5"/>
        <v>-13.178127234730709</v>
      </c>
      <c r="V34">
        <f t="shared" si="5"/>
        <v>-34.011080766172597</v>
      </c>
      <c r="W34">
        <f t="shared" si="5"/>
        <v>-53.878865594439333</v>
      </c>
      <c r="X34">
        <f t="shared" si="5"/>
        <v>-68.284748865239123</v>
      </c>
      <c r="Y34">
        <f t="shared" si="5"/>
        <v>-68.787104957038707</v>
      </c>
      <c r="Z34">
        <f t="shared" si="5"/>
        <v>-69.223719439950173</v>
      </c>
    </row>
    <row r="35" spans="1:26" x14ac:dyDescent="0.3">
      <c r="A35" s="3" t="s">
        <v>19</v>
      </c>
      <c r="B35">
        <f>AVERAGE(B34:Z34)</f>
        <v>5.8902515724847326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5801-15C0-4D6C-8B38-5F8940CE23D6}">
  <dimension ref="C4:G18"/>
  <sheetViews>
    <sheetView zoomScaleNormal="100" workbookViewId="0">
      <selection activeCell="E18" sqref="E18"/>
    </sheetView>
  </sheetViews>
  <sheetFormatPr defaultRowHeight="14" x14ac:dyDescent="0.3"/>
  <cols>
    <col min="3" max="3" width="21.9140625" customWidth="1"/>
    <col min="4" max="4" width="16.6640625" customWidth="1"/>
    <col min="5" max="5" width="19.58203125" customWidth="1"/>
  </cols>
  <sheetData>
    <row r="4" spans="3:7" x14ac:dyDescent="0.3">
      <c r="C4" s="4"/>
      <c r="D4" s="4">
        <v>1090</v>
      </c>
      <c r="E4" s="4">
        <v>308</v>
      </c>
      <c r="F4" s="4"/>
      <c r="G4" s="4"/>
    </row>
    <row r="5" spans="3:7" x14ac:dyDescent="0.3">
      <c r="C5" s="4"/>
      <c r="D5" s="4">
        <v>1781</v>
      </c>
      <c r="E5" s="4">
        <v>1288</v>
      </c>
      <c r="F5" s="4"/>
      <c r="G5" s="4"/>
    </row>
    <row r="6" spans="3:7" x14ac:dyDescent="0.3">
      <c r="C6" s="4"/>
      <c r="D6" s="4">
        <f>D5/D9</f>
        <v>0.86764281761280815</v>
      </c>
      <c r="E6" s="4">
        <f>E5/E9</f>
        <v>0.80324140335253513</v>
      </c>
      <c r="F6" s="4"/>
      <c r="G6" s="4"/>
    </row>
    <row r="7" spans="3:7" ht="28" x14ac:dyDescent="0.3">
      <c r="C7" s="4"/>
      <c r="D7" s="5" t="s">
        <v>3</v>
      </c>
      <c r="E7" s="5" t="s">
        <v>4</v>
      </c>
      <c r="F7" s="6" t="s">
        <v>5</v>
      </c>
      <c r="G7" s="6" t="s">
        <v>6</v>
      </c>
    </row>
    <row r="8" spans="3:7" x14ac:dyDescent="0.3">
      <c r="C8" s="4" t="s">
        <v>7</v>
      </c>
      <c r="D8" s="4">
        <v>0.01</v>
      </c>
      <c r="E8" s="4">
        <v>5.0200000000000002E-3</v>
      </c>
      <c r="F8" s="7">
        <v>0.80449999999999999</v>
      </c>
      <c r="G8" s="7">
        <v>0.79110000000000003</v>
      </c>
    </row>
    <row r="9" spans="3:7" x14ac:dyDescent="0.3">
      <c r="C9" s="4" t="s">
        <v>8</v>
      </c>
      <c r="D9" s="8">
        <v>2052.6880000000001</v>
      </c>
      <c r="E9" s="8">
        <v>1603.5029999999999</v>
      </c>
      <c r="F9" s="9">
        <v>18.87</v>
      </c>
      <c r="G9" s="9">
        <v>151.06</v>
      </c>
    </row>
    <row r="10" spans="3:7" x14ac:dyDescent="0.3">
      <c r="C10" s="4"/>
      <c r="D10" s="4"/>
      <c r="E10" s="4"/>
      <c r="F10" s="7"/>
      <c r="G10" s="7"/>
    </row>
    <row r="11" spans="3:7" x14ac:dyDescent="0.3">
      <c r="C11" s="4" t="s">
        <v>9</v>
      </c>
      <c r="D11" s="4">
        <v>15.1</v>
      </c>
      <c r="E11" s="4">
        <v>14.8</v>
      </c>
      <c r="F11" s="7">
        <v>0.9</v>
      </c>
      <c r="G11" s="7">
        <v>6.7</v>
      </c>
    </row>
    <row r="12" spans="3:7" x14ac:dyDescent="0.3">
      <c r="C12" s="4" t="s">
        <v>10</v>
      </c>
      <c r="D12" s="4">
        <f>D9/D5*D4</f>
        <v>1256.2773273441887</v>
      </c>
      <c r="E12" s="4">
        <f>E9/E5*E4</f>
        <v>383.44636956521737</v>
      </c>
      <c r="F12" s="4"/>
      <c r="G12" s="4"/>
    </row>
    <row r="13" spans="3:7" x14ac:dyDescent="0.3">
      <c r="C13" s="4"/>
      <c r="D13" s="4"/>
      <c r="E13" s="4"/>
      <c r="F13" s="4"/>
      <c r="G13" s="4"/>
    </row>
    <row r="14" spans="3:7" x14ac:dyDescent="0.3">
      <c r="C14" s="4" t="s">
        <v>11</v>
      </c>
      <c r="D14" s="4">
        <f>LN(D9/D12)</f>
        <v>0.49099730806647224</v>
      </c>
      <c r="E14" s="4">
        <f>LN(E9/E12)</f>
        <v>1.4307461236907244</v>
      </c>
      <c r="F14" s="4"/>
      <c r="G14" s="4"/>
    </row>
    <row r="15" spans="3:7" x14ac:dyDescent="0.3">
      <c r="C15" s="4" t="s">
        <v>12</v>
      </c>
      <c r="D15" s="4">
        <f>LN(D8/D11)</f>
        <v>-7.3198649298089702</v>
      </c>
      <c r="E15" s="4">
        <f>LN(E8/E11)</f>
        <v>-7.9889525260485685</v>
      </c>
      <c r="F15" s="4"/>
      <c r="G15" s="4"/>
    </row>
    <row r="16" spans="3:7" x14ac:dyDescent="0.3">
      <c r="C16" s="4"/>
      <c r="D16" s="4"/>
      <c r="E16" s="4"/>
      <c r="F16" s="4"/>
      <c r="G16" s="4"/>
    </row>
    <row r="17" spans="3:7" x14ac:dyDescent="0.3">
      <c r="C17" s="4" t="s">
        <v>13</v>
      </c>
      <c r="D17" s="4">
        <f>-D14/D15</f>
        <v>6.7077372707652683E-2</v>
      </c>
      <c r="E17" s="4">
        <f>-E14/E15</f>
        <v>0.17909057777295223</v>
      </c>
      <c r="F17" s="4"/>
      <c r="G17" s="4"/>
    </row>
    <row r="18" spans="3:7" x14ac:dyDescent="0.3">
      <c r="C18" s="4" t="s">
        <v>14</v>
      </c>
      <c r="D18" s="4">
        <f>D9/D8^(-D17)</f>
        <v>1507.1906734410018</v>
      </c>
      <c r="E18" s="4">
        <f>E9/E8^(-E17)</f>
        <v>621.28014851798412</v>
      </c>
      <c r="F18" s="4"/>
      <c r="G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Song</dc:creator>
  <cp:lastModifiedBy>Jerry Song</cp:lastModifiedBy>
  <dcterms:created xsi:type="dcterms:W3CDTF">2015-06-05T18:17:20Z</dcterms:created>
  <dcterms:modified xsi:type="dcterms:W3CDTF">2024-08-10T08:14:08Z</dcterms:modified>
</cp:coreProperties>
</file>