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20490" windowHeight="9195"/>
  </bookViews>
  <sheets>
    <sheet name="Sheet1" sheetId="1" r:id="rId1"/>
  </sheets>
  <definedNames>
    <definedName name="d">Sheet1!$F$6</definedName>
    <definedName name="dt">Sheet1!$F$4</definedName>
    <definedName name="emrdt">Sheet1!$F$8</definedName>
    <definedName name="K">Sheet1!$B$6</definedName>
    <definedName name="n">Sheet1!$B$10</definedName>
    <definedName name="optType">Sheet1!$B$4</definedName>
    <definedName name="p">Sheet1!$F$7</definedName>
    <definedName name="rr">Sheet1!$B$7</definedName>
    <definedName name="S">Sheet1!$B$5</definedName>
    <definedName name="T">Sheet1!$B$9</definedName>
    <definedName name="u">Sheet1!$F$5</definedName>
    <definedName name="V">Sheet1!$B$8</definedName>
  </definedNames>
  <calcPr calcId="152511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E27" i="1"/>
  <c r="F27" i="1"/>
  <c r="B28" i="1"/>
  <c r="C28" i="1"/>
  <c r="F28" i="1"/>
  <c r="E28" i="1" s="1"/>
  <c r="B29" i="1"/>
  <c r="C29" i="1"/>
  <c r="D29" i="1"/>
  <c r="F29" i="1"/>
  <c r="E29" i="1" s="1"/>
  <c r="B30" i="1"/>
  <c r="C30" i="1"/>
  <c r="D30" i="1"/>
  <c r="E30" i="1"/>
  <c r="F30" i="1"/>
  <c r="B31" i="1"/>
  <c r="C31" i="1"/>
  <c r="D31" i="1"/>
  <c r="E31" i="1"/>
  <c r="F31" i="1"/>
  <c r="F26" i="1"/>
  <c r="E26" i="1" s="1"/>
  <c r="G27" i="1"/>
  <c r="G28" i="1"/>
  <c r="G29" i="1"/>
  <c r="G30" i="1"/>
  <c r="G31" i="1"/>
  <c r="G26" i="1"/>
  <c r="B34" i="1"/>
  <c r="B35" i="1"/>
  <c r="C35" i="1"/>
  <c r="B36" i="1"/>
  <c r="C36" i="1"/>
  <c r="D36" i="1"/>
  <c r="B37" i="1"/>
  <c r="C37" i="1"/>
  <c r="D37" i="1"/>
  <c r="E37" i="1"/>
  <c r="B38" i="1"/>
  <c r="C38" i="1"/>
  <c r="D38" i="1"/>
  <c r="E38" i="1"/>
  <c r="F38" i="1"/>
  <c r="G34" i="1"/>
  <c r="G35" i="1"/>
  <c r="F35" i="1" s="1"/>
  <c r="G36" i="1"/>
  <c r="G37" i="1"/>
  <c r="F37" i="1" s="1"/>
  <c r="G38" i="1"/>
  <c r="G33" i="1"/>
  <c r="F33" i="1" s="1"/>
  <c r="A33" i="1"/>
  <c r="A26" i="1"/>
  <c r="C21" i="1"/>
  <c r="D21" i="1"/>
  <c r="E22" i="1" s="1"/>
  <c r="F23" i="1" s="1"/>
  <c r="G24" i="1" s="1"/>
  <c r="E21" i="1"/>
  <c r="F21" i="1"/>
  <c r="G21" i="1"/>
  <c r="C22" i="1"/>
  <c r="D22" i="1"/>
  <c r="F22" i="1"/>
  <c r="G23" i="1" s="1"/>
  <c r="G22" i="1"/>
  <c r="C23" i="1"/>
  <c r="D23" i="1"/>
  <c r="E23" i="1"/>
  <c r="C24" i="1"/>
  <c r="D24" i="1"/>
  <c r="E24" i="1"/>
  <c r="F24" i="1"/>
  <c r="C25" i="1"/>
  <c r="D25" i="1"/>
  <c r="E25" i="1"/>
  <c r="F25" i="1"/>
  <c r="G25" i="1"/>
  <c r="D20" i="1"/>
  <c r="E20" i="1"/>
  <c r="F20" i="1"/>
  <c r="G20" i="1"/>
  <c r="C20" i="1"/>
  <c r="D19" i="1"/>
  <c r="E19" i="1"/>
  <c r="F19" i="1" s="1"/>
  <c r="G19" i="1" s="1"/>
  <c r="C19" i="1"/>
  <c r="B19" i="1"/>
  <c r="C17" i="1"/>
  <c r="D17" i="1"/>
  <c r="E17" i="1"/>
  <c r="F17" i="1"/>
  <c r="G17" i="1"/>
  <c r="B17" i="1"/>
  <c r="F8" i="1"/>
  <c r="F7" i="1"/>
  <c r="F6" i="1"/>
  <c r="D28" i="1" l="1"/>
  <c r="D27" i="1"/>
  <c r="C27" i="1" s="1"/>
  <c r="F34" i="1"/>
  <c r="E33" i="1" s="1"/>
  <c r="F36" i="1"/>
  <c r="E36" i="1" s="1"/>
  <c r="E34" i="1"/>
  <c r="F5" i="1"/>
  <c r="F4" i="1"/>
  <c r="D26" i="1" l="1"/>
  <c r="C26" i="1" s="1"/>
  <c r="B26" i="1"/>
  <c r="E35" i="1"/>
  <c r="D35" i="1" s="1"/>
  <c r="D33" i="1"/>
  <c r="D34" i="1" l="1"/>
  <c r="C34" i="1" s="1"/>
  <c r="C33" i="1" l="1"/>
  <c r="B33" i="1" s="1"/>
</calcChain>
</file>

<file path=xl/sharedStrings.xml><?xml version="1.0" encoding="utf-8"?>
<sst xmlns="http://schemas.openxmlformats.org/spreadsheetml/2006/main" count="26" uniqueCount="22">
  <si>
    <t>binomial pricing of american options on stocks paying no dividend</t>
    <phoneticPr fontId="3" type="noConversion"/>
  </si>
  <si>
    <t>option type (C=1,P=-1)</t>
    <phoneticPr fontId="3" type="noConversion"/>
  </si>
  <si>
    <t>stock price (S)</t>
    <phoneticPr fontId="3" type="noConversion"/>
  </si>
  <si>
    <t>exercise price (K)</t>
    <phoneticPr fontId="3" type="noConversion"/>
  </si>
  <si>
    <t>interest rate (rr, annual)</t>
    <phoneticPr fontId="3" type="noConversion"/>
  </si>
  <si>
    <t>volatility (V, annual)</t>
    <phoneticPr fontId="3" type="noConversion"/>
  </si>
  <si>
    <t>time to maturity(T, years)</t>
    <phoneticPr fontId="3" type="noConversion"/>
  </si>
  <si>
    <t>number of steps (n)</t>
    <phoneticPr fontId="3" type="noConversion"/>
  </si>
  <si>
    <t>step(dt)</t>
    <phoneticPr fontId="3" type="noConversion"/>
  </si>
  <si>
    <t>u</t>
    <phoneticPr fontId="3" type="noConversion"/>
  </si>
  <si>
    <t>d</t>
    <phoneticPr fontId="3" type="noConversion"/>
  </si>
  <si>
    <t>p</t>
    <phoneticPr fontId="3" type="noConversion"/>
  </si>
  <si>
    <t>emrdt</t>
    <phoneticPr fontId="3" type="noConversion"/>
  </si>
  <si>
    <t>&lt;--</t>
    <phoneticPr fontId="3" type="noConversion"/>
  </si>
  <si>
    <t>step size</t>
    <phoneticPr fontId="3" type="noConversion"/>
  </si>
  <si>
    <t>up movement multiplier</t>
    <phoneticPr fontId="3" type="noConversion"/>
  </si>
  <si>
    <t>down movement multiplier</t>
    <phoneticPr fontId="3" type="noConversion"/>
  </si>
  <si>
    <t>risk-neutral probability of up movement</t>
    <phoneticPr fontId="3" type="noConversion"/>
  </si>
  <si>
    <t>discount factor per step</t>
    <phoneticPr fontId="3" type="noConversion"/>
  </si>
  <si>
    <t>step</t>
    <phoneticPr fontId="3" type="noConversion"/>
  </si>
  <si>
    <t>time</t>
    <phoneticPr fontId="3" type="noConversion"/>
  </si>
  <si>
    <t>stock price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</si>
</sst>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1"/>
      <color theme="1"/>
      <name val="Consolas"/>
      <family val="2"/>
      <charset val="134"/>
    </font>
    <font>
      <sz val="11"/>
      <color theme="1"/>
      <name val="Consolas"/>
      <family val="2"/>
      <charset val="134"/>
    </font>
    <font>
      <sz val="11"/>
      <color rgb="FFFF0000"/>
      <name val="Consolas"/>
      <family val="2"/>
      <charset val="134"/>
    </font>
    <font>
      <sz val="9"/>
      <name val="Consolas"/>
      <family val="2"/>
      <charset val="134"/>
    </font>
    <font>
      <b/>
      <sz val="11"/>
      <color theme="1"/>
      <name val="Consolas"/>
      <family val="3"/>
    </font>
    <font>
      <sz val="11"/>
      <name val="Consola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0" fillId="4" borderId="0" xfId="0" applyFill="1">
      <alignment vertical="center"/>
    </xf>
    <xf numFmtId="9" fontId="0" fillId="4" borderId="0" xfId="0" applyNumberFormat="1" applyFill="1">
      <alignment vertical="center"/>
    </xf>
    <xf numFmtId="0" fontId="1" fillId="2" borderId="1" xfId="1" applyBorder="1" applyAlignment="1">
      <alignment horizontal="right" vertical="center"/>
    </xf>
    <xf numFmtId="176" fontId="0" fillId="3" borderId="0" xfId="0" applyNumberFormat="1" applyFill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5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176" fontId="5" fillId="3" borderId="0" xfId="0" applyNumberFormat="1" applyFont="1" applyFill="1" applyAlignment="1">
      <alignment horizontal="center" vertical="center"/>
    </xf>
  </cellXfs>
  <cellStyles count="2">
    <cellStyle name="20% - 着色 2" xfId="1" builtinId="34"/>
    <cellStyle name="常规" xfId="0" builtinId="0"/>
  </cellStyles>
  <dxfs count="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4" sqref="B4"/>
    </sheetView>
  </sheetViews>
  <sheetFormatPr defaultRowHeight="15" x14ac:dyDescent="0.25"/>
  <cols>
    <col min="1" max="1" width="27.875" style="2" customWidth="1"/>
    <col min="2" max="16384" width="9" style="2"/>
  </cols>
  <sheetData>
    <row r="1" spans="1:8" x14ac:dyDescent="0.25">
      <c r="A1" s="1" t="s">
        <v>0</v>
      </c>
    </row>
    <row r="4" spans="1:8" x14ac:dyDescent="0.25">
      <c r="A4" s="2" t="s">
        <v>1</v>
      </c>
      <c r="B4" s="4">
        <v>-1</v>
      </c>
      <c r="E4" s="2" t="s">
        <v>8</v>
      </c>
      <c r="F4" s="2">
        <f>T/n</f>
        <v>0.12</v>
      </c>
      <c r="G4" s="3" t="s">
        <v>13</v>
      </c>
      <c r="H4" s="2" t="s">
        <v>14</v>
      </c>
    </row>
    <row r="5" spans="1:8" x14ac:dyDescent="0.25">
      <c r="A5" s="2" t="s">
        <v>2</v>
      </c>
      <c r="B5" s="4">
        <v>60</v>
      </c>
      <c r="E5" s="2" t="s">
        <v>9</v>
      </c>
      <c r="F5" s="2">
        <f>EXP(V*SQRT(dt))</f>
        <v>1.0717384313858811</v>
      </c>
      <c r="G5" s="3" t="s">
        <v>13</v>
      </c>
      <c r="H5" s="2" t="s">
        <v>15</v>
      </c>
    </row>
    <row r="6" spans="1:8" x14ac:dyDescent="0.25">
      <c r="A6" s="2" t="s">
        <v>3</v>
      </c>
      <c r="B6" s="4">
        <v>60</v>
      </c>
      <c r="E6" s="2" t="s">
        <v>10</v>
      </c>
      <c r="F6" s="2">
        <f>1/u</f>
        <v>0.93306348892134527</v>
      </c>
      <c r="G6" s="3" t="s">
        <v>13</v>
      </c>
      <c r="H6" s="2" t="s">
        <v>16</v>
      </c>
    </row>
    <row r="7" spans="1:8" x14ac:dyDescent="0.25">
      <c r="A7" s="2" t="s">
        <v>4</v>
      </c>
      <c r="B7" s="5">
        <v>0.04</v>
      </c>
      <c r="E7" s="2" t="s">
        <v>11</v>
      </c>
      <c r="F7" s="2">
        <f>(EXP(rr*dt)-d)/(u-d)</f>
        <v>0.51738294069343427</v>
      </c>
      <c r="G7" s="3" t="s">
        <v>13</v>
      </c>
      <c r="H7" s="2" t="s">
        <v>17</v>
      </c>
    </row>
    <row r="8" spans="1:8" x14ac:dyDescent="0.25">
      <c r="A8" s="2" t="s">
        <v>5</v>
      </c>
      <c r="B8" s="5">
        <v>0.2</v>
      </c>
      <c r="E8" s="2" t="s">
        <v>12</v>
      </c>
      <c r="F8" s="2">
        <f>EXP(-rr*dt)</f>
        <v>0.99521150159009719</v>
      </c>
      <c r="G8" s="3" t="s">
        <v>13</v>
      </c>
      <c r="H8" s="2" t="s">
        <v>18</v>
      </c>
    </row>
    <row r="9" spans="1:8" x14ac:dyDescent="0.25">
      <c r="A9" s="2" t="s">
        <v>6</v>
      </c>
      <c r="B9" s="4">
        <v>0.6</v>
      </c>
    </row>
    <row r="10" spans="1:8" x14ac:dyDescent="0.25">
      <c r="A10" s="2" t="s">
        <v>7</v>
      </c>
      <c r="B10" s="4">
        <v>5</v>
      </c>
    </row>
    <row r="16" spans="1:8" ht="15.75" thickBot="1" x14ac:dyDescent="0.3">
      <c r="A16" s="6" t="s">
        <v>19</v>
      </c>
      <c r="B16" s="8">
        <v>0</v>
      </c>
      <c r="C16" s="8">
        <v>1</v>
      </c>
      <c r="D16" s="8">
        <v>2</v>
      </c>
      <c r="E16" s="8">
        <v>3</v>
      </c>
      <c r="F16" s="8">
        <v>4</v>
      </c>
      <c r="G16" s="8">
        <v>5</v>
      </c>
    </row>
    <row r="17" spans="1:9" ht="15.75" thickTop="1" x14ac:dyDescent="0.25">
      <c r="A17" s="3" t="s">
        <v>20</v>
      </c>
      <c r="B17" s="7">
        <f>B16*dt</f>
        <v>0</v>
      </c>
      <c r="C17" s="7">
        <f>C16*dt</f>
        <v>0.12</v>
      </c>
      <c r="D17" s="7">
        <f>D16*dt</f>
        <v>0.24</v>
      </c>
      <c r="E17" s="7">
        <f>E16*dt</f>
        <v>0.36</v>
      </c>
      <c r="F17" s="7">
        <f>F16*dt</f>
        <v>0.48</v>
      </c>
      <c r="G17" s="7">
        <f>G16*dt</f>
        <v>0.6</v>
      </c>
    </row>
    <row r="18" spans="1:9" x14ac:dyDescent="0.25">
      <c r="A18" s="3"/>
      <c r="B18" s="7"/>
      <c r="C18" s="7"/>
      <c r="D18" s="7"/>
      <c r="E18" s="7"/>
      <c r="F18" s="7"/>
      <c r="G18" s="7"/>
    </row>
    <row r="19" spans="1:9" x14ac:dyDescent="0.25">
      <c r="A19" s="9" t="s">
        <v>21</v>
      </c>
      <c r="B19" s="7">
        <f>S</f>
        <v>60</v>
      </c>
      <c r="C19" s="7">
        <f>B19*u</f>
        <v>64.304305883152864</v>
      </c>
      <c r="D19" s="7">
        <f>C19*u</f>
        <v>68.917395918568133</v>
      </c>
      <c r="E19" s="7">
        <f>D19*u</f>
        <v>73.861421796965928</v>
      </c>
      <c r="F19" s="7">
        <f>E19*u</f>
        <v>79.16012433661119</v>
      </c>
      <c r="G19" s="7">
        <f>F19*u</f>
        <v>84.838947484830982</v>
      </c>
    </row>
    <row r="20" spans="1:9" x14ac:dyDescent="0.25">
      <c r="B20" s="7"/>
      <c r="C20" s="7">
        <f>IF(ROW()-ROW(C$19)&gt;C$16,"",B19*d)</f>
        <v>55.983809335280718</v>
      </c>
      <c r="D20" s="7">
        <f>IF(ROW()-ROW(D$19)&gt;D$16,"",C19*d)</f>
        <v>60</v>
      </c>
      <c r="E20" s="7">
        <f>IF(ROW()-ROW(E$19)&gt;E$16,"",D19*d)</f>
        <v>64.304305883152864</v>
      </c>
      <c r="F20" s="7">
        <f>IF(ROW()-ROW(F$19)&gt;F$16,"",E19*d)</f>
        <v>68.917395918568133</v>
      </c>
      <c r="G20" s="7">
        <f>IF(ROW()-ROW(G$19)&gt;G$16,"",F19*d)</f>
        <v>73.861421796965928</v>
      </c>
    </row>
    <row r="21" spans="1:9" x14ac:dyDescent="0.25">
      <c r="B21" s="7"/>
      <c r="C21" s="7" t="str">
        <f>IF(ROW()-ROW(C$19)&gt;C$16,"",B20*d)</f>
        <v/>
      </c>
      <c r="D21" s="7">
        <f>IF(ROW()-ROW(D$19)&gt;D$16,"",C20*d)</f>
        <v>52.236448461484407</v>
      </c>
      <c r="E21" s="7">
        <f>IF(ROW()-ROW(E$19)&gt;E$16,"",D20*d)</f>
        <v>55.983809335280718</v>
      </c>
      <c r="F21" s="7">
        <f>IF(ROW()-ROW(F$19)&gt;F$16,"",E20*d)</f>
        <v>60</v>
      </c>
      <c r="G21" s="7">
        <f>IF(ROW()-ROW(G$19)&gt;G$16,"",F20*d)</f>
        <v>64.304305883152864</v>
      </c>
    </row>
    <row r="22" spans="1:9" x14ac:dyDescent="0.25">
      <c r="B22" s="7"/>
      <c r="C22" s="7" t="str">
        <f>IF(ROW()-ROW(C$19)&gt;C$16,"",B21*d)</f>
        <v/>
      </c>
      <c r="D22" s="7" t="str">
        <f>IF(ROW()-ROW(D$19)&gt;D$16,"",C21*d)</f>
        <v/>
      </c>
      <c r="E22" s="7">
        <f>IF(ROW()-ROW(E$19)&gt;E$16,"",D21*d)</f>
        <v>48.739922850332682</v>
      </c>
      <c r="F22" s="7">
        <f>IF(ROW()-ROW(F$19)&gt;F$16,"",E21*d)</f>
        <v>52.236448461484407</v>
      </c>
      <c r="G22" s="7">
        <f>IF(ROW()-ROW(G$19)&gt;G$16,"",F21*d)</f>
        <v>55.983809335280718</v>
      </c>
    </row>
    <row r="23" spans="1:9" x14ac:dyDescent="0.25">
      <c r="B23" s="7"/>
      <c r="C23" s="7" t="str">
        <f>IF(ROW()-ROW(C$19)&gt;C$16,"",B22*d)</f>
        <v/>
      </c>
      <c r="D23" s="7" t="str">
        <f>IF(ROW()-ROW(D$19)&gt;D$16,"",C22*d)</f>
        <v/>
      </c>
      <c r="E23" s="7" t="str">
        <f>IF(ROW()-ROW(E$19)&gt;E$16,"",D22*d)</f>
        <v/>
      </c>
      <c r="F23" s="7">
        <f>IF(ROW()-ROW(F$19)&gt;F$16,"",E22*d)</f>
        <v>45.477442464488611</v>
      </c>
      <c r="G23" s="7">
        <f>IF(ROW()-ROW(G$19)&gt;G$16,"",F22*d)</f>
        <v>48.739922850332682</v>
      </c>
    </row>
    <row r="24" spans="1:9" x14ac:dyDescent="0.25">
      <c r="B24" s="7"/>
      <c r="C24" s="7" t="str">
        <f>IF(ROW()-ROW(C$19)&gt;C$16,"",B23*d)</f>
        <v/>
      </c>
      <c r="D24" s="7" t="str">
        <f>IF(ROW()-ROW(D$19)&gt;D$16,"",C23*d)</f>
        <v/>
      </c>
      <c r="E24" s="7" t="str">
        <f>IF(ROW()-ROW(E$19)&gt;E$16,"",D23*d)</f>
        <v/>
      </c>
      <c r="F24" s="7" t="str">
        <f>IF(ROW()-ROW(F$19)&gt;F$16,"",E23*d)</f>
        <v/>
      </c>
      <c r="G24" s="7">
        <f>IF(ROW()-ROW(G$19)&gt;G$16,"",F23*d)</f>
        <v>42.433341133135485</v>
      </c>
    </row>
    <row r="25" spans="1:9" x14ac:dyDescent="0.25">
      <c r="B25" s="7"/>
      <c r="C25" s="7" t="str">
        <f>IF(ROW()-ROW(C$19)&gt;C$16,"",B24*d)</f>
        <v/>
      </c>
      <c r="D25" s="7" t="str">
        <f>IF(ROW()-ROW(D$19)&gt;D$16,"",C24*d)</f>
        <v/>
      </c>
      <c r="E25" s="7" t="str">
        <f>IF(ROW()-ROW(E$19)&gt;E$16,"",D24*d)</f>
        <v/>
      </c>
      <c r="F25" s="7" t="str">
        <f>IF(ROW()-ROW(F$19)&gt;F$16,"",E24*d)</f>
        <v/>
      </c>
      <c r="G25" s="7" t="str">
        <f>IF(ROW()-ROW(G$19)&gt;G$16,"",F24*d)</f>
        <v/>
      </c>
    </row>
    <row r="26" spans="1:9" x14ac:dyDescent="0.25">
      <c r="A26" s="9" t="str">
        <f>"American "&amp;IF(optType=1,"Call","Put")&amp;" Price"</f>
        <v>American Put Price</v>
      </c>
      <c r="B26" s="11">
        <f>IF(ROW()-ROW(B$26)&gt;B$16,"",MAX((p*C26+(1-p)*C27)*emrdt,0,optType*(B19-K)))</f>
        <v>3.2843739387199982</v>
      </c>
      <c r="C26" s="11">
        <f>IF(ROW()-ROW(C$26)&gt;C$16,"",MAX((p*D26+(1-p)*D27)*emrdt,0,optType*(C19-K)))</f>
        <v>1.5476422445089884</v>
      </c>
      <c r="D26" s="11">
        <f>IF(ROW()-ROW(D$26)&gt;D$16,"",MAX((p*E26+(1-p)*E27)*emrdt,0,optType*(D19-K)))</f>
        <v>0.4450086870873502</v>
      </c>
      <c r="E26" s="11">
        <f>IF(ROW()-ROW(E$26)&gt;E$16,"",MAX((p*F26+(1-p)*F27)*emrdt,0,optType*(E19-K)))</f>
        <v>0</v>
      </c>
      <c r="F26" s="11">
        <f>IF(ROW()-ROW(F$26)&gt;F$16,"",MAX((p*G26+(1-p)*G27)*emrdt,0,optType*(F19-K)))</f>
        <v>0</v>
      </c>
      <c r="G26" s="11">
        <f>MAX(0,optType*(G19-K))</f>
        <v>0</v>
      </c>
    </row>
    <row r="27" spans="1:9" x14ac:dyDescent="0.25">
      <c r="B27" s="11" t="str">
        <f>IF(ROW()-ROW(B$26)&gt;B$16,"",MAX((p*C27+(1-p)*C28)*emrdt,0,optType*(B20-K)))</f>
        <v/>
      </c>
      <c r="C27" s="11">
        <f>IF(ROW()-ROW(C$26)&gt;C$16,"",MAX((p*D27+(1-p)*D28)*emrdt,0,optType*(C20-K)))</f>
        <v>5.178957283875838</v>
      </c>
      <c r="D27" s="11">
        <f>IF(ROW()-ROW(D$26)&gt;D$16,"",MAX((p*E27+(1-p)*E28)*emrdt,0,optType*(D20-K)))</f>
        <v>2.7451347936724146</v>
      </c>
      <c r="E27" s="11">
        <f>IF(ROW()-ROW(E$26)&gt;E$16,"",MAX((p*F27+(1-p)*F28)*emrdt,0,optType*(E20-K)))</f>
        <v>0.92651068766647304</v>
      </c>
      <c r="F27" s="11">
        <f>IF(ROW()-ROW(F$26)&gt;F$16,"",MAX((p*G27+(1-p)*G28)*emrdt,0,optType*(F20-K)))</f>
        <v>0</v>
      </c>
      <c r="G27" s="11">
        <f>MAX(0,optType*(G20-K))</f>
        <v>0</v>
      </c>
      <c r="I27" s="10"/>
    </row>
    <row r="28" spans="1:9" x14ac:dyDescent="0.25">
      <c r="B28" s="11" t="str">
        <f>IF(ROW()-ROW(B$26)&gt;B$16,"",MAX((p*C28+(1-p)*C29)*emrdt,0,optType*(B21-K)))</f>
        <v/>
      </c>
      <c r="C28" s="11" t="str">
        <f>IF(ROW()-ROW(C$26)&gt;C$16,"",MAX((p*D28+(1-p)*D29)*emrdt,0,optType*(C21-K)))</f>
        <v/>
      </c>
      <c r="D28" s="11">
        <f>IF(ROW()-ROW(D$26)&gt;D$16,"",MAX((p*E28+(1-p)*E29)*emrdt,0,optType*(D21-K)))</f>
        <v>7.8397355644365243</v>
      </c>
      <c r="E28" s="11">
        <f>IF(ROW()-ROW(E$26)&gt;E$16,"",MAX((p*F28+(1-p)*F29)*emrdt,0,optType*(E21-K)))</f>
        <v>4.7221337231627905</v>
      </c>
      <c r="F28" s="11">
        <f>IF(ROW()-ROW(F$26)&gt;F$16,"",MAX((p*G28+(1-p)*G29)*emrdt,0,optType*(F21-K)))</f>
        <v>1.9290006673323707</v>
      </c>
      <c r="G28" s="11">
        <f>MAX(0,optType*(G21-K))</f>
        <v>0</v>
      </c>
    </row>
    <row r="29" spans="1:9" x14ac:dyDescent="0.25">
      <c r="B29" s="11" t="str">
        <f>IF(ROW()-ROW(B$26)&gt;B$16,"",MAX((p*C29+(1-p)*C30)*emrdt,0,optType*(B22-K)))</f>
        <v/>
      </c>
      <c r="C29" s="11" t="str">
        <f>IF(ROW()-ROW(C$26)&gt;C$16,"",MAX((p*D29+(1-p)*D30)*emrdt,0,optType*(C22-K)))</f>
        <v/>
      </c>
      <c r="D29" s="11" t="str">
        <f>IF(ROW()-ROW(D$26)&gt;D$16,"",MAX((p*E29+(1-p)*E30)*emrdt,0,optType*(D22-K)))</f>
        <v/>
      </c>
      <c r="E29" s="11">
        <f>IF(ROW()-ROW(E$26)&gt;E$16,"",MAX((p*F29+(1-p)*F30)*emrdt,0,optType*(E22-K)))</f>
        <v>11.260077149667318</v>
      </c>
      <c r="F29" s="11">
        <f>IF(ROW()-ROW(F$26)&gt;F$16,"",MAX((p*G29+(1-p)*G30)*emrdt,0,optType*(F22-K)))</f>
        <v>7.7635515385155927</v>
      </c>
      <c r="G29" s="11">
        <f>MAX(0,optType*(G22-K))</f>
        <v>4.0161906647192822</v>
      </c>
    </row>
    <row r="30" spans="1:9" x14ac:dyDescent="0.25">
      <c r="B30" s="11" t="str">
        <f>IF(ROW()-ROW(B$26)&gt;B$16,"",MAX((p*C30+(1-p)*C31)*emrdt,0,optType*(B23-K)))</f>
        <v/>
      </c>
      <c r="C30" s="11" t="str">
        <f>IF(ROW()-ROW(C$26)&gt;C$16,"",MAX((p*D30+(1-p)*D31)*emrdt,0,optType*(C23-K)))</f>
        <v/>
      </c>
      <c r="D30" s="11" t="str">
        <f>IF(ROW()-ROW(D$26)&gt;D$16,"",MAX((p*E30+(1-p)*E31)*emrdt,0,optType*(D23-K)))</f>
        <v/>
      </c>
      <c r="E30" s="11" t="str">
        <f>IF(ROW()-ROW(E$26)&gt;E$16,"",MAX((p*F30+(1-p)*F31)*emrdt,0,optType*(E23-K)))</f>
        <v/>
      </c>
      <c r="F30" s="11">
        <f>IF(ROW()-ROW(F$26)&gt;F$16,"",MAX((p*G30+(1-p)*G31)*emrdt,0,optType*(F23-K)))</f>
        <v>14.522557535511389</v>
      </c>
      <c r="G30" s="11">
        <f>MAX(0,optType*(G23-K))</f>
        <v>11.260077149667318</v>
      </c>
    </row>
    <row r="31" spans="1:9" x14ac:dyDescent="0.25">
      <c r="B31" s="11" t="str">
        <f>IF(ROW()-ROW(B$26)&gt;B$16,"",MAX((p*C31+(1-p)*C32)*emrdt,0,optType*(B24-K)))</f>
        <v/>
      </c>
      <c r="C31" s="11" t="str">
        <f>IF(ROW()-ROW(C$26)&gt;C$16,"",MAX((p*D31+(1-p)*D32)*emrdt,0,optType*(C24-K)))</f>
        <v/>
      </c>
      <c r="D31" s="11" t="str">
        <f>IF(ROW()-ROW(D$26)&gt;D$16,"",MAX((p*E31+(1-p)*E32)*emrdt,0,optType*(D24-K)))</f>
        <v/>
      </c>
      <c r="E31" s="11" t="str">
        <f>IF(ROW()-ROW(E$26)&gt;E$16,"",MAX((p*F31+(1-p)*F32)*emrdt,0,optType*(E24-K)))</f>
        <v/>
      </c>
      <c r="F31" s="11" t="str">
        <f>IF(ROW()-ROW(F$26)&gt;F$16,"",MAX((p*G31+(1-p)*G32)*emrdt,0,optType*(F24-K)))</f>
        <v/>
      </c>
      <c r="G31" s="11">
        <f>MAX(0,optType*(G24-K))</f>
        <v>17.566658866864515</v>
      </c>
    </row>
    <row r="32" spans="1:9" x14ac:dyDescent="0.25">
      <c r="B32" s="11"/>
      <c r="C32" s="11"/>
      <c r="D32" s="11"/>
      <c r="E32" s="11"/>
      <c r="F32" s="11"/>
      <c r="G32" s="11"/>
    </row>
    <row r="33" spans="1:7" x14ac:dyDescent="0.25">
      <c r="A33" s="9" t="str">
        <f>"European "&amp;IF(optType=1,"Call","Put")&amp;" Price"</f>
        <v>European Put Price</v>
      </c>
      <c r="B33" s="11">
        <f>IF(ROW()-ROW(B$33)&gt;B$16,"",(p*C33+(1-p)*C34)*emrdt)</f>
        <v>3.1716803585013431</v>
      </c>
      <c r="C33" s="11">
        <f>IF(ROW()-ROW(C$33)&gt;C$16,"",(p*D33+(1-p)*D34)*emrdt)</f>
        <v>1.5158072510775751</v>
      </c>
      <c r="D33" s="11">
        <f>IF(ROW()-ROW(D$33)&gt;D$16,"",(p*E33+(1-p)*E34)*emrdt)</f>
        <v>0.4450086870873502</v>
      </c>
      <c r="E33" s="11">
        <f>IF(ROW()-ROW(E$33)&gt;E$16,"",(p*F33+(1-p)*F34)*emrdt)</f>
        <v>0</v>
      </c>
      <c r="F33" s="11">
        <f>IF(ROW()-ROW(F$33)&gt;F$16,"",(p*G33+(1-p)*G34)*emrdt)</f>
        <v>0</v>
      </c>
      <c r="G33" s="11">
        <f>MAX(0,optType*(G19-K))</f>
        <v>0</v>
      </c>
    </row>
    <row r="34" spans="1:7" x14ac:dyDescent="0.25">
      <c r="B34" s="11" t="str">
        <f>IF(ROW()-ROW(B$33)&gt;B$16,"",(p*C34+(1-p)*C35)*emrdt)</f>
        <v/>
      </c>
      <c r="C34" s="11">
        <f>IF(ROW()-ROW(C$33)&gt;C$16,"",(p*D34+(1-p)*D35)*emrdt)</f>
        <v>4.9784568553705864</v>
      </c>
      <c r="D34" s="11">
        <f>IF(ROW()-ROW(D$33)&gt;D$16,"",(p*E34+(1-p)*E35)*emrdt)</f>
        <v>2.6788541512673221</v>
      </c>
      <c r="E34" s="11">
        <f>IF(ROW()-ROW(E$33)&gt;E$16,"",(p*F34+(1-p)*F35)*emrdt)</f>
        <v>0.92651068766647304</v>
      </c>
      <c r="F34" s="11">
        <f>IF(ROW()-ROW(F$33)&gt;F$16,"",(p*G34+(1-p)*G35)*emrdt)</f>
        <v>0</v>
      </c>
      <c r="G34" s="11">
        <f>MAX(0,optType*(G20-K))</f>
        <v>0</v>
      </c>
    </row>
    <row r="35" spans="1:7" x14ac:dyDescent="0.25">
      <c r="B35" s="11" t="str">
        <f>IF(ROW()-ROW(B$33)&gt;B$16,"",(p*C35+(1-p)*C36)*emrdt)</f>
        <v/>
      </c>
      <c r="C35" s="11" t="str">
        <f>IF(ROW()-ROW(C$33)&gt;C$16,"",(p*D35+(1-p)*D36)*emrdt)</f>
        <v/>
      </c>
      <c r="D35" s="11">
        <f>IF(ROW()-ROW(D$33)&gt;D$16,"",(p*E35+(1-p)*E36)*emrdt)</f>
        <v>7.4933477459274238</v>
      </c>
      <c r="E35" s="11">
        <f>IF(ROW()-ROW(E$33)&gt;E$16,"",(p*F35+(1-p)*F36)*emrdt)</f>
        <v>4.5841370382538864</v>
      </c>
      <c r="F35" s="11">
        <f>IF(ROW()-ROW(F$33)&gt;F$16,"",(p*G35+(1-p)*G36)*emrdt)</f>
        <v>1.9290006673323707</v>
      </c>
      <c r="G35" s="11">
        <f>MAX(0,optType*(G21-K))</f>
        <v>0</v>
      </c>
    </row>
    <row r="36" spans="1:7" x14ac:dyDescent="0.25">
      <c r="B36" s="11" t="str">
        <f>IF(ROW()-ROW(B$33)&gt;B$16,"",(p*C36+(1-p)*C37)*emrdt)</f>
        <v/>
      </c>
      <c r="C36" s="11" t="str">
        <f>IF(ROW()-ROW(C$33)&gt;C$16,"",(p*D36+(1-p)*D37)*emrdt)</f>
        <v/>
      </c>
      <c r="D36" s="11" t="str">
        <f>IF(ROW()-ROW(D$33)&gt;D$16,"",(p*E36+(1-p)*E37)*emrdt)</f>
        <v/>
      </c>
      <c r="E36" s="11">
        <f>IF(ROW()-ROW(E$33)&gt;E$16,"",(p*F36+(1-p)*F37)*emrdt)</f>
        <v>10.686833123500284</v>
      </c>
      <c r="F36" s="11">
        <f>IF(ROW()-ROW(F$33)&gt;F$16,"",(p*G36+(1-p)*G37)*emrdt)</f>
        <v>7.4762416339214255</v>
      </c>
      <c r="G36" s="11">
        <f>MAX(0,optType*(G22-K))</f>
        <v>4.0161906647192822</v>
      </c>
    </row>
    <row r="37" spans="1:7" x14ac:dyDescent="0.25">
      <c r="B37" s="11" t="str">
        <f>IF(ROW()-ROW(B$33)&gt;B$16,"",(p*C37+(1-p)*C38)*emrdt)</f>
        <v/>
      </c>
      <c r="C37" s="11" t="str">
        <f>IF(ROW()-ROW(C$33)&gt;C$16,"",(p*D37+(1-p)*D38)*emrdt)</f>
        <v/>
      </c>
      <c r="D37" s="11" t="str">
        <f>IF(ROW()-ROW(D$33)&gt;D$16,"",(p*E37+(1-p)*E38)*emrdt)</f>
        <v/>
      </c>
      <c r="E37" s="11" t="str">
        <f>IF(ROW()-ROW(E$33)&gt;E$16,"",(p*F37+(1-p)*F38)*emrdt)</f>
        <v/>
      </c>
      <c r="F37" s="11">
        <f>IF(ROW()-ROW(F$33)&gt;F$16,"",(p*G37+(1-p)*G38)*emrdt)</f>
        <v>14.235247630917222</v>
      </c>
      <c r="G37" s="11">
        <f>MAX(0,optType*(G23-K))</f>
        <v>11.260077149667318</v>
      </c>
    </row>
    <row r="38" spans="1:7" x14ac:dyDescent="0.25">
      <c r="B38" s="11" t="str">
        <f>IF(ROW()-ROW(B$33)&gt;B$16,"",(p*C38+(1-p)*C39)*emrdt)</f>
        <v/>
      </c>
      <c r="C38" s="11" t="str">
        <f>IF(ROW()-ROW(C$33)&gt;C$16,"",(p*D38+(1-p)*D39)*emrdt)</f>
        <v/>
      </c>
      <c r="D38" s="11" t="str">
        <f>IF(ROW()-ROW(D$33)&gt;D$16,"",(p*E38+(1-p)*E39)*emrdt)</f>
        <v/>
      </c>
      <c r="E38" s="11" t="str">
        <f>IF(ROW()-ROW(E$33)&gt;E$16,"",(p*F38+(1-p)*F39)*emrdt)</f>
        <v/>
      </c>
      <c r="F38" s="11" t="str">
        <f>IF(ROW()-ROW(F$33)&gt;F$16,"",(p*G38+(1-p)*G39)*emrdt)</f>
        <v/>
      </c>
      <c r="G38" s="11">
        <f>MAX(0,optType*(G24-K))</f>
        <v>17.566658866864515</v>
      </c>
    </row>
  </sheetData>
  <phoneticPr fontId="3" type="noConversion"/>
  <conditionalFormatting sqref="B26:F31">
    <cfRule type="expression" priority="2">
      <formula>ABS(B26-B33)&gt;0.00001</formula>
    </cfRule>
    <cfRule type="expression" dxfId="2" priority="1">
      <formula>ABS(B26-B33)&gt;0.0001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Sheet1</vt:lpstr>
      <vt:lpstr>d</vt:lpstr>
      <vt:lpstr>dt</vt:lpstr>
      <vt:lpstr>emrdt</vt:lpstr>
      <vt:lpstr>K</vt:lpstr>
      <vt:lpstr>n</vt:lpstr>
      <vt:lpstr>optType</vt:lpstr>
      <vt:lpstr>p</vt:lpstr>
      <vt:lpstr>rr</vt:lpstr>
      <vt:lpstr>S</vt:lpstr>
      <vt:lpstr>T</vt:lpstr>
      <vt:lpstr>u</vt:lpstr>
      <vt:lpstr>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2013-11-20T04:12:13Z</dcterms:created>
  <dcterms:modified xsi:type="dcterms:W3CDTF">2013-11-20T05:11:43Z</dcterms:modified>
</cp:coreProperties>
</file>