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ropbox\workspace\office15\"/>
    </mc:Choice>
  </mc:AlternateContent>
  <bookViews>
    <workbookView xWindow="0" yWindow="0" windowWidth="20490" windowHeight="9195"/>
  </bookViews>
  <sheets>
    <sheet name="Sheet1" sheetId="1" r:id="rId1"/>
  </sheets>
  <definedNames>
    <definedName name="d">Sheet1!$F$6</definedName>
    <definedName name="dt">Sheet1!$F$4</definedName>
    <definedName name="emrdt">Sheet1!$F$8</definedName>
    <definedName name="K">Sheet1!$B$6</definedName>
    <definedName name="n">Sheet1!$B$11</definedName>
    <definedName name="optType">Sheet1!$B$4</definedName>
    <definedName name="p">Sheet1!$F$7</definedName>
    <definedName name="q">Sheet1!$B$8</definedName>
    <definedName name="rr">Sheet1!$B$7</definedName>
    <definedName name="S">Sheet1!$B$5</definedName>
    <definedName name="T">Sheet1!$B$10</definedName>
    <definedName name="u">Sheet1!$F$5</definedName>
    <definedName name="V">Sheet1!$B$9</definedName>
  </definedNames>
  <calcPr calcId="152511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42" i="1" s="1"/>
  <c r="B32" i="1"/>
  <c r="B43" i="1" s="1"/>
  <c r="C32" i="1"/>
  <c r="C43" i="1" s="1"/>
  <c r="B33" i="1"/>
  <c r="B44" i="1" s="1"/>
  <c r="C33" i="1"/>
  <c r="C44" i="1" s="1"/>
  <c r="D33" i="1"/>
  <c r="D44" i="1" s="1"/>
  <c r="B34" i="1"/>
  <c r="B45" i="1" s="1"/>
  <c r="C34" i="1"/>
  <c r="C45" i="1" s="1"/>
  <c r="D34" i="1"/>
  <c r="D45" i="1" s="1"/>
  <c r="E34" i="1"/>
  <c r="E45" i="1" s="1"/>
  <c r="B35" i="1"/>
  <c r="B46" i="1" s="1"/>
  <c r="C35" i="1"/>
  <c r="C46" i="1" s="1"/>
  <c r="D35" i="1"/>
  <c r="D46" i="1" s="1"/>
  <c r="E35" i="1"/>
  <c r="E46" i="1" s="1"/>
  <c r="F35" i="1"/>
  <c r="F46" i="1" s="1"/>
  <c r="B36" i="1"/>
  <c r="B47" i="1" s="1"/>
  <c r="C36" i="1"/>
  <c r="C47" i="1" s="1"/>
  <c r="D36" i="1"/>
  <c r="D47" i="1" s="1"/>
  <c r="E36" i="1"/>
  <c r="E47" i="1" s="1"/>
  <c r="F36" i="1"/>
  <c r="F47" i="1" s="1"/>
  <c r="G36" i="1"/>
  <c r="G47" i="1" s="1"/>
  <c r="B37" i="1"/>
  <c r="B48" i="1" s="1"/>
  <c r="C37" i="1"/>
  <c r="C48" i="1" s="1"/>
  <c r="D37" i="1"/>
  <c r="D48" i="1" s="1"/>
  <c r="E37" i="1"/>
  <c r="E48" i="1" s="1"/>
  <c r="F37" i="1"/>
  <c r="F48" i="1" s="1"/>
  <c r="G37" i="1"/>
  <c r="G48" i="1" s="1"/>
  <c r="H37" i="1"/>
  <c r="H48" i="1" s="1"/>
  <c r="B38" i="1"/>
  <c r="B49" i="1" s="1"/>
  <c r="C38" i="1"/>
  <c r="C49" i="1" s="1"/>
  <c r="D38" i="1"/>
  <c r="D49" i="1" s="1"/>
  <c r="E38" i="1"/>
  <c r="E49" i="1" s="1"/>
  <c r="F38" i="1"/>
  <c r="F49" i="1" s="1"/>
  <c r="G38" i="1"/>
  <c r="G49" i="1" s="1"/>
  <c r="H38" i="1"/>
  <c r="H49" i="1" s="1"/>
  <c r="I38" i="1"/>
  <c r="I49" i="1" s="1"/>
  <c r="B39" i="1"/>
  <c r="B50" i="1" s="1"/>
  <c r="C39" i="1"/>
  <c r="C50" i="1" s="1"/>
  <c r="D39" i="1"/>
  <c r="D50" i="1" s="1"/>
  <c r="E39" i="1"/>
  <c r="E50" i="1" s="1"/>
  <c r="F39" i="1"/>
  <c r="F50" i="1" s="1"/>
  <c r="G39" i="1"/>
  <c r="G50" i="1" s="1"/>
  <c r="H39" i="1"/>
  <c r="H50" i="1" s="1"/>
  <c r="I39" i="1"/>
  <c r="I50" i="1" s="1"/>
  <c r="J39" i="1"/>
  <c r="J50" i="1" s="1"/>
  <c r="B19" i="1"/>
  <c r="A41" i="1"/>
  <c r="A30" i="1"/>
  <c r="F4" i="1"/>
  <c r="G17" i="1" s="1"/>
  <c r="K17" i="1" l="1"/>
  <c r="J17" i="1"/>
  <c r="I17" i="1"/>
  <c r="H17" i="1"/>
  <c r="D17" i="1"/>
  <c r="F8" i="1"/>
  <c r="E17" i="1"/>
  <c r="F5" i="1"/>
  <c r="F6" i="1" s="1"/>
  <c r="F7" i="1" s="1"/>
  <c r="B17" i="1"/>
  <c r="F17" i="1"/>
  <c r="C17" i="1"/>
  <c r="C19" i="1" l="1"/>
  <c r="C20" i="1" s="1"/>
  <c r="D19" i="1" l="1"/>
  <c r="D21" i="1" l="1"/>
  <c r="D20" i="1"/>
  <c r="E19" i="1"/>
  <c r="E20" i="1" l="1"/>
  <c r="E22" i="1"/>
  <c r="E21" i="1"/>
  <c r="F19" i="1"/>
  <c r="F21" i="1" l="1"/>
  <c r="F22" i="1"/>
  <c r="G23" i="1" s="1"/>
  <c r="F23" i="1"/>
  <c r="F20" i="1"/>
  <c r="G19" i="1"/>
  <c r="G21" i="1" l="1"/>
  <c r="G20" i="1"/>
  <c r="G22" i="1"/>
  <c r="G24" i="1"/>
  <c r="H19" i="1"/>
  <c r="H23" i="1" l="1"/>
  <c r="I24" i="1" s="1"/>
  <c r="H22" i="1"/>
  <c r="H20" i="1"/>
  <c r="H21" i="1"/>
  <c r="H25" i="1"/>
  <c r="I26" i="1" s="1"/>
  <c r="H24" i="1"/>
  <c r="I25" i="1" s="1"/>
  <c r="I19" i="1"/>
  <c r="I22" i="1" l="1"/>
  <c r="I23" i="1"/>
  <c r="I20" i="1"/>
  <c r="I21" i="1"/>
  <c r="J19" i="1"/>
  <c r="J27" i="1" s="1"/>
  <c r="J26" i="1" l="1"/>
  <c r="J21" i="1"/>
  <c r="J23" i="1"/>
  <c r="J20" i="1"/>
  <c r="J24" i="1"/>
  <c r="J22" i="1"/>
  <c r="J25" i="1"/>
  <c r="K19" i="1"/>
  <c r="K41" i="1" s="1"/>
  <c r="K24" i="1" l="1"/>
  <c r="K46" i="1" s="1"/>
  <c r="K30" i="1"/>
  <c r="K23" i="1"/>
  <c r="K45" i="1" s="1"/>
  <c r="K22" i="1"/>
  <c r="K44" i="1" s="1"/>
  <c r="K28" i="1"/>
  <c r="K50" i="1" s="1"/>
  <c r="K20" i="1"/>
  <c r="K42" i="1" s="1"/>
  <c r="K27" i="1"/>
  <c r="K49" i="1" s="1"/>
  <c r="K21" i="1"/>
  <c r="K43" i="1" s="1"/>
  <c r="K26" i="1"/>
  <c r="K48" i="1" s="1"/>
  <c r="K25" i="1"/>
  <c r="K47" i="1" s="1"/>
  <c r="K31" i="1" l="1"/>
  <c r="K37" i="1"/>
  <c r="K39" i="1"/>
  <c r="K35" i="1"/>
  <c r="K36" i="1"/>
  <c r="K32" i="1"/>
  <c r="K33" i="1"/>
  <c r="K38" i="1"/>
  <c r="K34" i="1"/>
  <c r="J33" i="1" l="1"/>
  <c r="J44" i="1" s="1"/>
  <c r="J37" i="1"/>
  <c r="J48" i="1" s="1"/>
  <c r="J34" i="1"/>
  <c r="J32" i="1"/>
  <c r="J36" i="1"/>
  <c r="J31" i="1"/>
  <c r="J38" i="1"/>
  <c r="J49" i="1" s="1"/>
  <c r="J35" i="1"/>
  <c r="J30" i="1"/>
  <c r="I33" i="1" l="1"/>
  <c r="J45" i="1"/>
  <c r="I44" i="1" s="1"/>
  <c r="I30" i="1"/>
  <c r="J41" i="1"/>
  <c r="J47" i="1"/>
  <c r="I36" i="1"/>
  <c r="J46" i="1"/>
  <c r="I35" i="1"/>
  <c r="J43" i="1"/>
  <c r="I32" i="1"/>
  <c r="I34" i="1"/>
  <c r="J42" i="1"/>
  <c r="I31" i="1"/>
  <c r="I37" i="1"/>
  <c r="I48" i="1" s="1"/>
  <c r="H33" i="1" l="1"/>
  <c r="H32" i="1"/>
  <c r="I43" i="1"/>
  <c r="H36" i="1"/>
  <c r="I47" i="1"/>
  <c r="H31" i="1"/>
  <c r="G31" i="1" s="1"/>
  <c r="I42" i="1"/>
  <c r="H35" i="1"/>
  <c r="I46" i="1"/>
  <c r="H34" i="1"/>
  <c r="I45" i="1"/>
  <c r="H30" i="1"/>
  <c r="I41" i="1"/>
  <c r="H44" i="1" l="1"/>
  <c r="H42" i="1"/>
  <c r="H47" i="1"/>
  <c r="G30" i="1"/>
  <c r="F30" i="1" s="1"/>
  <c r="H41" i="1"/>
  <c r="G35" i="1"/>
  <c r="G33" i="1"/>
  <c r="G34" i="1"/>
  <c r="H45" i="1"/>
  <c r="H46" i="1"/>
  <c r="G32" i="1"/>
  <c r="F31" i="1" s="1"/>
  <c r="H43" i="1"/>
  <c r="G42" i="1" l="1"/>
  <c r="G41" i="1"/>
  <c r="F33" i="1"/>
  <c r="G44" i="1"/>
  <c r="G46" i="1"/>
  <c r="G43" i="1"/>
  <c r="F32" i="1"/>
  <c r="G45" i="1"/>
  <c r="F34" i="1"/>
  <c r="E30" i="1"/>
  <c r="F42" i="1" l="1"/>
  <c r="F41" i="1"/>
  <c r="E41" i="1" s="1"/>
  <c r="E33" i="1"/>
  <c r="F44" i="1"/>
  <c r="E32" i="1"/>
  <c r="F43" i="1"/>
  <c r="E31" i="1"/>
  <c r="F45" i="1"/>
  <c r="E44" i="1" l="1"/>
  <c r="E42" i="1"/>
  <c r="D31" i="1"/>
  <c r="D32" i="1"/>
  <c r="E43" i="1"/>
  <c r="D30" i="1"/>
  <c r="C30" i="1" s="1"/>
  <c r="D43" i="1" l="1"/>
  <c r="D41" i="1"/>
  <c r="C31" i="1"/>
  <c r="B30" i="1" s="1"/>
  <c r="D42" i="1"/>
  <c r="C42" i="1" l="1"/>
  <c r="C41" i="1"/>
  <c r="B41" i="1" s="1"/>
</calcChain>
</file>

<file path=xl/sharedStrings.xml><?xml version="1.0" encoding="utf-8"?>
<sst xmlns="http://schemas.openxmlformats.org/spreadsheetml/2006/main" count="31" uniqueCount="27">
  <si>
    <t>option type (C=1,P=-1)</t>
    <phoneticPr fontId="3" type="noConversion"/>
  </si>
  <si>
    <t>step(dt)</t>
    <phoneticPr fontId="3" type="noConversion"/>
  </si>
  <si>
    <t>&lt;--</t>
    <phoneticPr fontId="3" type="noConversion"/>
  </si>
  <si>
    <t>step size</t>
    <phoneticPr fontId="3" type="noConversion"/>
  </si>
  <si>
    <t>stock price (S)</t>
    <phoneticPr fontId="3" type="noConversion"/>
  </si>
  <si>
    <t>u</t>
    <phoneticPr fontId="3" type="noConversion"/>
  </si>
  <si>
    <t>up movement multiplier</t>
    <phoneticPr fontId="3" type="noConversion"/>
  </si>
  <si>
    <t>exercise price (K)</t>
    <phoneticPr fontId="3" type="noConversion"/>
  </si>
  <si>
    <t>d</t>
    <phoneticPr fontId="3" type="noConversion"/>
  </si>
  <si>
    <t>down movement multiplier</t>
    <phoneticPr fontId="3" type="noConversion"/>
  </si>
  <si>
    <t>interest rate (rr, annual)</t>
    <phoneticPr fontId="3" type="noConversion"/>
  </si>
  <si>
    <t>p</t>
    <phoneticPr fontId="3" type="noConversion"/>
  </si>
  <si>
    <t>risk-neutral probability of up movement</t>
    <phoneticPr fontId="3" type="noConversion"/>
  </si>
  <si>
    <t>volatility (V, annual)</t>
    <phoneticPr fontId="3" type="noConversion"/>
  </si>
  <si>
    <t>emrdt</t>
    <phoneticPr fontId="3" type="noConversion"/>
  </si>
  <si>
    <t>discount factor per step</t>
    <phoneticPr fontId="3" type="noConversion"/>
  </si>
  <si>
    <t>time to maturity(T, years)</t>
    <phoneticPr fontId="3" type="noConversion"/>
  </si>
  <si>
    <t>number of steps (n)</t>
    <phoneticPr fontId="3" type="noConversion"/>
  </si>
  <si>
    <t>step</t>
    <phoneticPr fontId="3" type="noConversion"/>
  </si>
  <si>
    <t>time</t>
    <phoneticPr fontId="3" type="noConversion"/>
  </si>
  <si>
    <t>stock price</t>
    <phoneticPr fontId="3" type="noConversion"/>
  </si>
  <si>
    <t>divident yield(q, annual)</t>
    <phoneticPr fontId="3" type="noConversion"/>
  </si>
  <si>
    <t>but on all other there kind of circumstances(put on stock w/w dividend, call and put</t>
    <phoneticPr fontId="3" type="noConversion"/>
  </si>
  <si>
    <t>on stocks w/ dividend), the american options have high value than the european counterpart</t>
    <phoneticPr fontId="3" type="noConversion"/>
  </si>
  <si>
    <t>comment:</t>
    <phoneticPr fontId="3" type="noConversion"/>
  </si>
  <si>
    <t>american and european call on stocks w/o dividend have the same value</t>
  </si>
  <si>
    <t>binomial pricing of american options on stocks with dividend yield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</si>
</sst>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0.00;;;"/>
  </numFmts>
  <fonts count="7" x14ac:knownFonts="1">
    <font>
      <sz val="11"/>
      <color theme="1"/>
      <name val="Consolas"/>
      <family val="2"/>
      <charset val="134"/>
    </font>
    <font>
      <sz val="11"/>
      <color theme="1"/>
      <name val="Consolas"/>
      <family val="2"/>
      <charset val="134"/>
    </font>
    <font>
      <b/>
      <sz val="11"/>
      <color theme="1"/>
      <name val="Consolas"/>
      <family val="3"/>
    </font>
    <font>
      <sz val="9"/>
      <name val="Consolas"/>
      <family val="2"/>
      <charset val="134"/>
    </font>
    <font>
      <sz val="11"/>
      <name val="Consolas"/>
      <family val="2"/>
      <charset val="134"/>
    </font>
    <font>
      <sz val="8"/>
      <color theme="7"/>
      <name val="Consolas"/>
      <family val="2"/>
      <charset val="134"/>
    </font>
    <font>
      <sz val="8"/>
      <color theme="7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 applyAlignment="1">
      <alignment horizontal="right" vertical="center"/>
    </xf>
    <xf numFmtId="9" fontId="0" fillId="4" borderId="0" xfId="0" applyNumberFormat="1" applyFill="1">
      <alignment vertical="center"/>
    </xf>
    <xf numFmtId="0" fontId="1" fillId="2" borderId="1" xfId="1" applyBorder="1" applyAlignment="1">
      <alignment horizontal="right" vertical="center"/>
    </xf>
    <xf numFmtId="0" fontId="1" fillId="2" borderId="1" xfId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176" fontId="4" fillId="3" borderId="0" xfId="0" applyNumberFormat="1" applyFont="1" applyFill="1" applyAlignment="1">
      <alignment horizontal="center" vertical="center"/>
    </xf>
    <xf numFmtId="0" fontId="0" fillId="3" borderId="0" xfId="0" applyNumberFormat="1" applyFill="1">
      <alignment vertical="center"/>
    </xf>
    <xf numFmtId="177" fontId="0" fillId="3" borderId="0" xfId="0" applyNumberFormat="1" applyFill="1" applyAlignment="1">
      <alignment horizontal="center" vertical="center"/>
    </xf>
    <xf numFmtId="177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</cellXfs>
  <cellStyles count="2">
    <cellStyle name="20% - 着色 2" xfId="1" builtinId="34"/>
    <cellStyle name="常规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B4" sqref="B4"/>
    </sheetView>
  </sheetViews>
  <sheetFormatPr defaultRowHeight="15" x14ac:dyDescent="0.25"/>
  <cols>
    <col min="1" max="1" width="27.875" style="2" customWidth="1"/>
    <col min="2" max="11" width="9" style="11"/>
    <col min="12" max="16384" width="9" style="2"/>
  </cols>
  <sheetData>
    <row r="1" spans="1:11" x14ac:dyDescent="0.25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 t="s">
        <v>0</v>
      </c>
      <c r="B4" s="3">
        <v>-1</v>
      </c>
      <c r="C4" s="2"/>
      <c r="D4" s="2"/>
      <c r="E4" s="2" t="s">
        <v>1</v>
      </c>
      <c r="F4" s="2">
        <f>T/n</f>
        <v>5.5555555555555552E-2</v>
      </c>
      <c r="G4" s="4" t="s">
        <v>2</v>
      </c>
      <c r="H4" s="2" t="s">
        <v>3</v>
      </c>
      <c r="I4" s="2"/>
      <c r="J4" s="2"/>
      <c r="K4" s="2"/>
    </row>
    <row r="5" spans="1:11" x14ac:dyDescent="0.25">
      <c r="A5" s="2" t="s">
        <v>4</v>
      </c>
      <c r="B5" s="3">
        <v>50</v>
      </c>
      <c r="C5" s="2"/>
      <c r="D5" s="2"/>
      <c r="E5" s="2" t="s">
        <v>5</v>
      </c>
      <c r="F5" s="2">
        <f>EXP(V*SQRT(dt))</f>
        <v>1.073270660257192</v>
      </c>
      <c r="G5" s="4" t="s">
        <v>2</v>
      </c>
      <c r="H5" s="2" t="s">
        <v>6</v>
      </c>
      <c r="I5" s="2"/>
      <c r="J5" s="2"/>
      <c r="K5" s="2"/>
    </row>
    <row r="6" spans="1:11" x14ac:dyDescent="0.25">
      <c r="A6" s="2" t="s">
        <v>7</v>
      </c>
      <c r="B6" s="3">
        <v>50</v>
      </c>
      <c r="C6" s="2"/>
      <c r="D6" s="2"/>
      <c r="E6" s="2" t="s">
        <v>8</v>
      </c>
      <c r="F6" s="2">
        <f>1/u</f>
        <v>0.93173142342339454</v>
      </c>
      <c r="G6" s="4" t="s">
        <v>2</v>
      </c>
      <c r="H6" s="2" t="s">
        <v>9</v>
      </c>
      <c r="I6" s="2"/>
      <c r="J6" s="2"/>
      <c r="K6" s="2"/>
    </row>
    <row r="7" spans="1:11" x14ac:dyDescent="0.25">
      <c r="A7" s="2" t="s">
        <v>10</v>
      </c>
      <c r="B7" s="5">
        <v>7.0000000000000007E-2</v>
      </c>
      <c r="C7" s="2"/>
      <c r="D7" s="2"/>
      <c r="E7" s="2" t="s">
        <v>11</v>
      </c>
      <c r="F7" s="2">
        <f>(EXP((rr-q)*dt)-d)/(u-d)</f>
        <v>0.50985888167821058</v>
      </c>
      <c r="G7" s="4" t="s">
        <v>2</v>
      </c>
      <c r="H7" s="2" t="s">
        <v>12</v>
      </c>
      <c r="I7" s="2"/>
      <c r="J7" s="2"/>
      <c r="K7" s="2"/>
    </row>
    <row r="8" spans="1:11" x14ac:dyDescent="0.25">
      <c r="A8" s="2" t="s">
        <v>21</v>
      </c>
      <c r="B8" s="5">
        <v>0</v>
      </c>
      <c r="C8" s="2"/>
      <c r="D8" s="2"/>
      <c r="E8" s="2" t="s">
        <v>14</v>
      </c>
      <c r="F8" s="2">
        <f>EXP(-rr*dt)</f>
        <v>0.9961186630467882</v>
      </c>
      <c r="G8" s="4" t="s">
        <v>2</v>
      </c>
      <c r="H8" s="2" t="s">
        <v>15</v>
      </c>
      <c r="I8" s="2"/>
      <c r="J8" s="2"/>
      <c r="K8" s="2"/>
    </row>
    <row r="9" spans="1:11" x14ac:dyDescent="0.25">
      <c r="A9" s="2" t="s">
        <v>13</v>
      </c>
      <c r="B9" s="5">
        <v>0.3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 t="s">
        <v>16</v>
      </c>
      <c r="B10" s="3">
        <v>0.5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17</v>
      </c>
      <c r="B11" s="3">
        <v>9</v>
      </c>
      <c r="C11" s="2"/>
      <c r="D11" s="15" t="s">
        <v>24</v>
      </c>
      <c r="E11" s="16" t="s">
        <v>25</v>
      </c>
      <c r="F11" s="2"/>
      <c r="G11" s="2"/>
      <c r="H11" s="2"/>
      <c r="I11" s="2"/>
      <c r="J11" s="2"/>
      <c r="K11" s="2"/>
    </row>
    <row r="12" spans="1:11" x14ac:dyDescent="0.25">
      <c r="B12" s="2"/>
      <c r="C12" s="2"/>
      <c r="D12" s="16"/>
      <c r="E12" s="16" t="s">
        <v>22</v>
      </c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16"/>
      <c r="E13" s="16" t="s">
        <v>23</v>
      </c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thickBot="1" x14ac:dyDescent="0.3">
      <c r="A16" s="6" t="s">
        <v>18</v>
      </c>
      <c r="B16" s="7">
        <v>0</v>
      </c>
      <c r="C16" s="7">
        <v>1</v>
      </c>
      <c r="D16" s="7">
        <v>2</v>
      </c>
      <c r="E16" s="7">
        <v>3</v>
      </c>
      <c r="F16" s="7">
        <v>4</v>
      </c>
      <c r="G16" s="7">
        <v>5</v>
      </c>
      <c r="H16" s="7">
        <v>6</v>
      </c>
      <c r="I16" s="7">
        <v>7</v>
      </c>
      <c r="J16" s="7">
        <v>8</v>
      </c>
      <c r="K16" s="7">
        <v>9</v>
      </c>
    </row>
    <row r="17" spans="1:11" ht="15.75" thickTop="1" x14ac:dyDescent="0.25">
      <c r="A17" s="4" t="s">
        <v>19</v>
      </c>
      <c r="B17" s="12">
        <f t="shared" ref="B17:K17" si="0">B16*dt</f>
        <v>0</v>
      </c>
      <c r="C17" s="12">
        <f t="shared" si="0"/>
        <v>5.5555555555555552E-2</v>
      </c>
      <c r="D17" s="12">
        <f t="shared" si="0"/>
        <v>0.1111111111111111</v>
      </c>
      <c r="E17" s="12">
        <f t="shared" si="0"/>
        <v>0.16666666666666666</v>
      </c>
      <c r="F17" s="12">
        <f t="shared" si="0"/>
        <v>0.22222222222222221</v>
      </c>
      <c r="G17" s="12">
        <f t="shared" si="0"/>
        <v>0.27777777777777779</v>
      </c>
      <c r="H17" s="12">
        <f t="shared" si="0"/>
        <v>0.33333333333333331</v>
      </c>
      <c r="I17" s="12">
        <f t="shared" si="0"/>
        <v>0.38888888888888884</v>
      </c>
      <c r="J17" s="12">
        <f t="shared" si="0"/>
        <v>0.44444444444444442</v>
      </c>
      <c r="K17" s="12">
        <f t="shared" si="0"/>
        <v>0.5</v>
      </c>
    </row>
    <row r="18" spans="1:11" x14ac:dyDescent="0.25">
      <c r="A18" s="4"/>
      <c r="B18" s="12"/>
      <c r="C18" s="12"/>
      <c r="D18" s="12"/>
      <c r="E18" s="12"/>
      <c r="F18" s="12"/>
      <c r="G18" s="12"/>
      <c r="H18" s="13"/>
      <c r="I18" s="13"/>
      <c r="J18" s="13"/>
      <c r="K18" s="13"/>
    </row>
    <row r="19" spans="1:11" x14ac:dyDescent="0.25">
      <c r="A19" s="9" t="s">
        <v>20</v>
      </c>
      <c r="B19" s="14">
        <f>S</f>
        <v>50</v>
      </c>
      <c r="C19" s="14">
        <f t="shared" ref="C19:K19" si="1">B19*u</f>
        <v>53.663533012859602</v>
      </c>
      <c r="D19" s="14">
        <f t="shared" si="1"/>
        <v>57.595495508445445</v>
      </c>
      <c r="E19" s="14">
        <f t="shared" si="1"/>
        <v>61.815555492189375</v>
      </c>
      <c r="F19" s="14">
        <f t="shared" si="1"/>
        <v>66.34482205726718</v>
      </c>
      <c r="G19" s="14">
        <f t="shared" si="1"/>
        <v>71.20595097404906</v>
      </c>
      <c r="H19" s="14">
        <f t="shared" si="1"/>
        <v>76.423258016158883</v>
      </c>
      <c r="I19" s="14">
        <f t="shared" si="1"/>
        <v>82.022840590008585</v>
      </c>
      <c r="J19" s="14">
        <f t="shared" si="1"/>
        <v>88.032708276208922</v>
      </c>
      <c r="K19" s="14">
        <f t="shared" si="1"/>
        <v>94.482922935835518</v>
      </c>
    </row>
    <row r="20" spans="1:11" x14ac:dyDescent="0.25">
      <c r="B20" s="8"/>
      <c r="C20" s="14">
        <f t="shared" ref="C20:J20" si="2">IF(ROW()-C$19&lt;=C$16,B19*d,"")</f>
        <v>46.58657117116973</v>
      </c>
      <c r="D20" s="14">
        <f t="shared" si="2"/>
        <v>50</v>
      </c>
      <c r="E20" s="14">
        <f t="shared" si="2"/>
        <v>53.663533012859602</v>
      </c>
      <c r="F20" s="14">
        <f t="shared" si="2"/>
        <v>57.595495508445438</v>
      </c>
      <c r="G20" s="14">
        <f t="shared" si="2"/>
        <v>61.815555492189375</v>
      </c>
      <c r="H20" s="14">
        <f t="shared" si="2"/>
        <v>66.34482205726718</v>
      </c>
      <c r="I20" s="14">
        <f t="shared" si="2"/>
        <v>71.20595097404906</v>
      </c>
      <c r="J20" s="14">
        <f t="shared" si="2"/>
        <v>76.423258016158883</v>
      </c>
      <c r="K20" s="14">
        <f t="shared" ref="K20:K28" si="3">IF(ROW()-K$19&gt;K$16,"",J19*d)</f>
        <v>82.022840590008585</v>
      </c>
    </row>
    <row r="21" spans="1:11" x14ac:dyDescent="0.25">
      <c r="B21" s="8"/>
      <c r="C21" s="14"/>
      <c r="D21" s="14">
        <f t="shared" ref="D21:J21" si="4">IF(ROW()-D$19&lt;=D$16,C20*d,"")</f>
        <v>43.406172269729247</v>
      </c>
      <c r="E21" s="14">
        <f t="shared" si="4"/>
        <v>46.58657117116973</v>
      </c>
      <c r="F21" s="14">
        <f t="shared" si="4"/>
        <v>50</v>
      </c>
      <c r="G21" s="14">
        <f t="shared" si="4"/>
        <v>53.663533012859595</v>
      </c>
      <c r="H21" s="14">
        <f t="shared" si="4"/>
        <v>57.595495508445438</v>
      </c>
      <c r="I21" s="14">
        <f t="shared" si="4"/>
        <v>61.815555492189375</v>
      </c>
      <c r="J21" s="14">
        <f t="shared" si="4"/>
        <v>66.34482205726718</v>
      </c>
      <c r="K21" s="14">
        <f t="shared" si="3"/>
        <v>71.20595097404906</v>
      </c>
    </row>
    <row r="22" spans="1:11" x14ac:dyDescent="0.25">
      <c r="B22" s="8"/>
      <c r="C22" s="14"/>
      <c r="D22" s="14"/>
      <c r="E22" s="14">
        <f t="shared" ref="E22:J22" si="5">IF(ROW()-E$19&lt;=E$16,D21*d,"")</f>
        <v>40.442894674235909</v>
      </c>
      <c r="F22" s="14">
        <f t="shared" si="5"/>
        <v>43.406172269729247</v>
      </c>
      <c r="G22" s="14">
        <f t="shared" si="5"/>
        <v>46.58657117116973</v>
      </c>
      <c r="H22" s="14">
        <f t="shared" si="5"/>
        <v>49.999999999999993</v>
      </c>
      <c r="I22" s="14">
        <f t="shared" si="5"/>
        <v>53.663533012859595</v>
      </c>
      <c r="J22" s="14">
        <f t="shared" si="5"/>
        <v>57.595495508445438</v>
      </c>
      <c r="K22" s="14">
        <f t="shared" si="3"/>
        <v>61.815555492189375</v>
      </c>
    </row>
    <row r="23" spans="1:11" x14ac:dyDescent="0.25">
      <c r="B23" s="8"/>
      <c r="C23" s="14"/>
      <c r="D23" s="14"/>
      <c r="E23" s="14"/>
      <c r="F23" s="14">
        <f>IF(ROW()-F$19&lt;=F$16,E22*d,"")</f>
        <v>37.681915822188245</v>
      </c>
      <c r="G23" s="14">
        <f>IF(ROW()-G$19&lt;=G$16,F22*d,"")</f>
        <v>40.442894674235909</v>
      </c>
      <c r="H23" s="14">
        <f>IF(ROW()-H$19&lt;=H$16,G22*d,"")</f>
        <v>43.406172269729247</v>
      </c>
      <c r="I23" s="14">
        <f>IF(ROW()-I$19&lt;=I$16,H22*d,"")</f>
        <v>46.586571171169723</v>
      </c>
      <c r="J23" s="14">
        <f>IF(ROW()-J$19&lt;=J$16,I22*d,"")</f>
        <v>49.999999999999993</v>
      </c>
      <c r="K23" s="14">
        <f t="shared" si="3"/>
        <v>53.663533012859595</v>
      </c>
    </row>
    <row r="24" spans="1:11" x14ac:dyDescent="0.25">
      <c r="B24" s="8"/>
      <c r="C24" s="14"/>
      <c r="D24" s="14"/>
      <c r="E24" s="14"/>
      <c r="F24" s="14"/>
      <c r="G24" s="14">
        <f>IF(ROW()-G$19&lt;=G$16,F23*d,"")</f>
        <v>35.109425066327987</v>
      </c>
      <c r="H24" s="14">
        <f>IF(ROW()-H$19&lt;=H$16,G23*d,"")</f>
        <v>37.681915822188245</v>
      </c>
      <c r="I24" s="14">
        <f>IF(ROW()-I$19&lt;=I$16,H23*d,"")</f>
        <v>40.442894674235909</v>
      </c>
      <c r="J24" s="14">
        <f>IF(ROW()-J$19&lt;=J$16,I23*d,"")</f>
        <v>43.40617226972924</v>
      </c>
      <c r="K24" s="14">
        <f t="shared" si="3"/>
        <v>46.586571171169723</v>
      </c>
    </row>
    <row r="25" spans="1:11" x14ac:dyDescent="0.25">
      <c r="B25" s="8"/>
      <c r="C25" s="14"/>
      <c r="D25" s="14"/>
      <c r="E25" s="14"/>
      <c r="F25" s="14"/>
      <c r="G25" s="14"/>
      <c r="H25" s="14">
        <f>IF(ROW()-H$19&lt;=H$16,G24*d,"")</f>
        <v>32.71255459262678</v>
      </c>
      <c r="I25" s="14">
        <f>IF(ROW()-I$19&lt;=I$16,H24*d,"")</f>
        <v>35.109425066327987</v>
      </c>
      <c r="J25" s="14">
        <f>IF(ROW()-J$19&lt;=J$16,I24*d,"")</f>
        <v>37.681915822188245</v>
      </c>
      <c r="K25" s="14">
        <f t="shared" si="3"/>
        <v>40.442894674235902</v>
      </c>
    </row>
    <row r="26" spans="1:11" x14ac:dyDescent="0.25">
      <c r="B26" s="10"/>
      <c r="C26" s="14"/>
      <c r="D26" s="14"/>
      <c r="E26" s="14"/>
      <c r="F26" s="14"/>
      <c r="G26" s="14"/>
      <c r="H26" s="14"/>
      <c r="I26" s="14">
        <f>IF(ROW()-I$19&lt;=I$16,H25*d,"")</f>
        <v>30.479315054403653</v>
      </c>
      <c r="J26" s="14">
        <f>IF(ROW()-J$19&lt;=J$16,I25*d,"")</f>
        <v>32.71255459262678</v>
      </c>
      <c r="K26" s="14">
        <f t="shared" si="3"/>
        <v>35.109425066327987</v>
      </c>
    </row>
    <row r="27" spans="1:11" x14ac:dyDescent="0.25">
      <c r="B27" s="10"/>
      <c r="C27" s="14"/>
      <c r="D27" s="14"/>
      <c r="E27" s="14"/>
      <c r="F27" s="14"/>
      <c r="G27" s="14"/>
      <c r="H27" s="14"/>
      <c r="I27" s="14"/>
      <c r="J27" s="14">
        <f>IF(ROW()-J$19&lt;=J$16,I26*d,"")</f>
        <v>28.398535600609613</v>
      </c>
      <c r="K27" s="14">
        <f t="shared" si="3"/>
        <v>30.479315054403653</v>
      </c>
    </row>
    <row r="28" spans="1:11" x14ac:dyDescent="0.25">
      <c r="B28" s="10"/>
      <c r="C28" s="14"/>
      <c r="D28" s="14"/>
      <c r="E28" s="14"/>
      <c r="F28" s="14"/>
      <c r="G28" s="14"/>
      <c r="H28" s="14"/>
      <c r="I28" s="14"/>
      <c r="J28" s="14"/>
      <c r="K28" s="14">
        <f t="shared" si="3"/>
        <v>26.45980799829594</v>
      </c>
    </row>
    <row r="29" spans="1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9" t="str">
        <f>"American "&amp;IF(optType=1,"Call","Put")&amp;" Price"</f>
        <v>American Put Price</v>
      </c>
      <c r="B30" s="14">
        <f t="shared" ref="B30:J30" si="6">IF(B19="","",MAX(0,optType*(B19-K),(p*C30+(1-p)*C31)*emrdt))</f>
        <v>3.6169556893410348</v>
      </c>
      <c r="C30" s="14">
        <f t="shared" si="6"/>
        <v>2.1641444162349059</v>
      </c>
      <c r="D30" s="14">
        <f t="shared" si="6"/>
        <v>1.0961028383191505</v>
      </c>
      <c r="E30" s="14">
        <f t="shared" si="6"/>
        <v>0.42341801714235278</v>
      </c>
      <c r="F30" s="14">
        <f t="shared" si="6"/>
        <v>9.4700424092809987E-2</v>
      </c>
      <c r="G30" s="14">
        <f t="shared" si="6"/>
        <v>0</v>
      </c>
      <c r="H30" s="14">
        <f t="shared" si="6"/>
        <v>0</v>
      </c>
      <c r="I30" s="14">
        <f t="shared" si="6"/>
        <v>0</v>
      </c>
      <c r="J30" s="14">
        <f t="shared" si="6"/>
        <v>0</v>
      </c>
      <c r="K30" s="14">
        <f t="shared" ref="K30:K39" si="7">MAX(0,optType*(K19-K))</f>
        <v>0</v>
      </c>
    </row>
    <row r="31" spans="1:11" x14ac:dyDescent="0.25">
      <c r="B31" s="14" t="str">
        <f t="shared" ref="B31:J31" si="8">IF(B20="","",MAX(0,optType*(B20-K),(p*C31+(1-p)*C32)*emrdt))</f>
        <v/>
      </c>
      <c r="C31" s="14">
        <f t="shared" si="8"/>
        <v>5.1569653467577314</v>
      </c>
      <c r="D31" s="14">
        <f t="shared" si="8"/>
        <v>3.2923562044561638</v>
      </c>
      <c r="E31" s="14">
        <f t="shared" si="8"/>
        <v>1.804562583895581</v>
      </c>
      <c r="F31" s="14">
        <f t="shared" si="8"/>
        <v>0.76872554104167123</v>
      </c>
      <c r="G31" s="14">
        <f t="shared" si="8"/>
        <v>0.19396336482320514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4">
        <f t="shared" si="7"/>
        <v>0</v>
      </c>
    </row>
    <row r="32" spans="1:11" x14ac:dyDescent="0.25">
      <c r="B32" s="14" t="str">
        <f t="shared" ref="B32:J32" si="9">IF(B21="","",MAX(0,optType*(B21-K),(p*C32+(1-p)*C33)*emrdt))</f>
        <v/>
      </c>
      <c r="C32" s="14" t="str">
        <f t="shared" si="9"/>
        <v/>
      </c>
      <c r="D32" s="14">
        <f t="shared" si="9"/>
        <v>7.1375815553966229</v>
      </c>
      <c r="E32" s="14">
        <f t="shared" si="9"/>
        <v>4.8661750463791469</v>
      </c>
      <c r="F32" s="14">
        <f t="shared" si="9"/>
        <v>2.8964157318270036</v>
      </c>
      <c r="G32" s="14">
        <f t="shared" si="9"/>
        <v>1.3727207946184186</v>
      </c>
      <c r="H32" s="14">
        <f t="shared" si="9"/>
        <v>0.39727157775628336</v>
      </c>
      <c r="I32" s="14">
        <f t="shared" si="9"/>
        <v>0</v>
      </c>
      <c r="J32" s="14">
        <f t="shared" si="9"/>
        <v>0</v>
      </c>
      <c r="K32" s="14">
        <f t="shared" si="7"/>
        <v>0</v>
      </c>
    </row>
    <row r="33" spans="1:11" x14ac:dyDescent="0.25">
      <c r="B33" s="14" t="str">
        <f t="shared" ref="B33:J33" si="10">IF(B22="","",MAX(0,optType*(B22-K),(p*C33+(1-p)*C34)*emrdt))</f>
        <v/>
      </c>
      <c r="C33" s="14" t="str">
        <f t="shared" si="10"/>
        <v/>
      </c>
      <c r="D33" s="14" t="str">
        <f t="shared" si="10"/>
        <v/>
      </c>
      <c r="E33" s="14">
        <f t="shared" si="10"/>
        <v>9.5571053257640912</v>
      </c>
      <c r="F33" s="14">
        <f t="shared" si="10"/>
        <v>6.9538597999159926</v>
      </c>
      <c r="G33" s="14">
        <f t="shared" si="10"/>
        <v>4.5044325590780758</v>
      </c>
      <c r="H33" s="14">
        <f t="shared" si="10"/>
        <v>2.3983237899777419</v>
      </c>
      <c r="I33" s="14">
        <f t="shared" si="10"/>
        <v>0.81368307173275567</v>
      </c>
      <c r="J33" s="14">
        <f t="shared" si="10"/>
        <v>0</v>
      </c>
      <c r="K33" s="14">
        <f t="shared" si="7"/>
        <v>0</v>
      </c>
    </row>
    <row r="34" spans="1:11" x14ac:dyDescent="0.25">
      <c r="B34" s="14" t="str">
        <f t="shared" ref="B34:J34" si="11">IF(B23="","",MAX(0,optType*(B23-K),(p*C34+(1-p)*C35)*emrdt))</f>
        <v/>
      </c>
      <c r="C34" s="14" t="str">
        <f t="shared" si="11"/>
        <v/>
      </c>
      <c r="D34" s="14" t="str">
        <f t="shared" si="11"/>
        <v/>
      </c>
      <c r="E34" s="14" t="str">
        <f t="shared" si="11"/>
        <v/>
      </c>
      <c r="F34" s="14">
        <f t="shared" si="11"/>
        <v>12.318084177811755</v>
      </c>
      <c r="G34" s="14">
        <f t="shared" si="11"/>
        <v>9.5571053257640912</v>
      </c>
      <c r="H34" s="14">
        <f t="shared" si="11"/>
        <v>6.7310762013514918</v>
      </c>
      <c r="I34" s="14">
        <f t="shared" si="11"/>
        <v>4.0657785038532301</v>
      </c>
      <c r="J34" s="14">
        <f t="shared" si="11"/>
        <v>1.6665681067942475</v>
      </c>
      <c r="K34" s="14">
        <f t="shared" si="7"/>
        <v>0</v>
      </c>
    </row>
    <row r="35" spans="1:11" x14ac:dyDescent="0.25">
      <c r="B35" s="14" t="str">
        <f t="shared" ref="B35:J35" si="12">IF(B24="","",MAX(0,optType*(B24-K),(p*C35+(1-p)*C36)*emrdt))</f>
        <v/>
      </c>
      <c r="C35" s="14" t="str">
        <f t="shared" si="12"/>
        <v/>
      </c>
      <c r="D35" s="14" t="str">
        <f t="shared" si="12"/>
        <v/>
      </c>
      <c r="E35" s="14" t="str">
        <f t="shared" si="12"/>
        <v/>
      </c>
      <c r="F35" s="14" t="str">
        <f t="shared" si="12"/>
        <v/>
      </c>
      <c r="G35" s="14">
        <f t="shared" si="12"/>
        <v>14.890574933672013</v>
      </c>
      <c r="H35" s="14">
        <f t="shared" si="12"/>
        <v>12.318084177811755</v>
      </c>
      <c r="I35" s="14">
        <f t="shared" si="12"/>
        <v>9.5571053257640912</v>
      </c>
      <c r="J35" s="14">
        <f t="shared" si="12"/>
        <v>6.5938277302707604</v>
      </c>
      <c r="K35" s="14">
        <f t="shared" si="7"/>
        <v>3.413428828830277</v>
      </c>
    </row>
    <row r="36" spans="1:11" x14ac:dyDescent="0.25">
      <c r="B36" s="14" t="str">
        <f t="shared" ref="B36:J36" si="13">IF(B25="","",MAX(0,optType*(B25-K),(p*C36+(1-p)*C37)*emrdt))</f>
        <v/>
      </c>
      <c r="C36" s="14" t="str">
        <f t="shared" si="13"/>
        <v/>
      </c>
      <c r="D36" s="14" t="str">
        <f t="shared" si="13"/>
        <v/>
      </c>
      <c r="E36" s="14" t="str">
        <f t="shared" si="13"/>
        <v/>
      </c>
      <c r="F36" s="14" t="str">
        <f t="shared" si="13"/>
        <v/>
      </c>
      <c r="G36" s="14" t="str">
        <f t="shared" si="13"/>
        <v/>
      </c>
      <c r="H36" s="14">
        <f t="shared" si="13"/>
        <v>17.28744540737322</v>
      </c>
      <c r="I36" s="14">
        <f t="shared" si="13"/>
        <v>14.890574933672013</v>
      </c>
      <c r="J36" s="14">
        <f t="shared" si="13"/>
        <v>12.318084177811755</v>
      </c>
      <c r="K36" s="14">
        <f t="shared" si="7"/>
        <v>9.5571053257640983</v>
      </c>
    </row>
    <row r="37" spans="1:11" x14ac:dyDescent="0.25">
      <c r="B37" s="14" t="str">
        <f t="shared" ref="B37:J37" si="14">IF(B26="","",MAX(0,optType*(B26-K),(p*C37+(1-p)*C38)*emrdt))</f>
        <v/>
      </c>
      <c r="C37" s="14" t="str">
        <f t="shared" si="14"/>
        <v/>
      </c>
      <c r="D37" s="14" t="str">
        <f t="shared" si="14"/>
        <v/>
      </c>
      <c r="E37" s="14" t="str">
        <f t="shared" si="14"/>
        <v/>
      </c>
      <c r="F37" s="14" t="str">
        <f t="shared" si="14"/>
        <v/>
      </c>
      <c r="G37" s="14" t="str">
        <f t="shared" si="14"/>
        <v/>
      </c>
      <c r="H37" s="14" t="str">
        <f t="shared" si="14"/>
        <v/>
      </c>
      <c r="I37" s="14">
        <f t="shared" si="14"/>
        <v>19.520684945596347</v>
      </c>
      <c r="J37" s="14">
        <f t="shared" si="14"/>
        <v>17.28744540737322</v>
      </c>
      <c r="K37" s="14">
        <f t="shared" si="7"/>
        <v>14.890574933672013</v>
      </c>
    </row>
    <row r="38" spans="1:11" x14ac:dyDescent="0.25">
      <c r="B38" s="14" t="str">
        <f t="shared" ref="B38:J38" si="15">IF(B27="","",MAX(0,optType*(B27-K),(p*C38+(1-p)*C39)*emrdt))</f>
        <v/>
      </c>
      <c r="C38" s="14" t="str">
        <f t="shared" si="15"/>
        <v/>
      </c>
      <c r="D38" s="14" t="str">
        <f t="shared" si="15"/>
        <v/>
      </c>
      <c r="E38" s="14" t="str">
        <f t="shared" si="15"/>
        <v/>
      </c>
      <c r="F38" s="14" t="str">
        <f t="shared" si="15"/>
        <v/>
      </c>
      <c r="G38" s="14" t="str">
        <f t="shared" si="15"/>
        <v/>
      </c>
      <c r="H38" s="14" t="str">
        <f t="shared" si="15"/>
        <v/>
      </c>
      <c r="I38" s="14" t="str">
        <f t="shared" si="15"/>
        <v/>
      </c>
      <c r="J38" s="14">
        <f t="shared" si="15"/>
        <v>21.601464399390387</v>
      </c>
      <c r="K38" s="14">
        <f t="shared" si="7"/>
        <v>19.520684945596347</v>
      </c>
    </row>
    <row r="39" spans="1:11" x14ac:dyDescent="0.25">
      <c r="B39" s="14" t="str">
        <f t="shared" ref="B39:J39" si="16">IF(B28="","",MAX(0,optType*(B28-K),(p*C39+(1-p)*C40)*emrdt))</f>
        <v/>
      </c>
      <c r="C39" s="14" t="str">
        <f t="shared" si="16"/>
        <v/>
      </c>
      <c r="D39" s="14" t="str">
        <f t="shared" si="16"/>
        <v/>
      </c>
      <c r="E39" s="14" t="str">
        <f t="shared" si="16"/>
        <v/>
      </c>
      <c r="F39" s="14" t="str">
        <f t="shared" si="16"/>
        <v/>
      </c>
      <c r="G39" s="14" t="str">
        <f t="shared" si="16"/>
        <v/>
      </c>
      <c r="H39" s="14" t="str">
        <f t="shared" si="16"/>
        <v/>
      </c>
      <c r="I39" s="14" t="str">
        <f t="shared" si="16"/>
        <v/>
      </c>
      <c r="J39" s="14" t="str">
        <f t="shared" si="16"/>
        <v/>
      </c>
      <c r="K39" s="14">
        <f t="shared" si="7"/>
        <v>23.54019200170406</v>
      </c>
    </row>
    <row r="40" spans="1:1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9" t="str">
        <f>"European "&amp;IF(optType=1,"Call","Put")&amp;" Price"</f>
        <v>European Put Price</v>
      </c>
      <c r="B41" s="14">
        <f t="shared" ref="B41:J41" si="17">IF(B30="","",(p*C41+(1-p)*C42)*emrdt)</f>
        <v>3.4581391758577755</v>
      </c>
      <c r="C41" s="14">
        <f t="shared" si="17"/>
        <v>2.0928646996955393</v>
      </c>
      <c r="D41" s="14">
        <f t="shared" si="17"/>
        <v>1.0716831927371666</v>
      </c>
      <c r="E41" s="14">
        <f t="shared" si="17"/>
        <v>0.418033925749971</v>
      </c>
      <c r="F41" s="14">
        <f t="shared" si="17"/>
        <v>9.4700424092809987E-2</v>
      </c>
      <c r="G41" s="14">
        <f t="shared" si="17"/>
        <v>0</v>
      </c>
      <c r="H41" s="14">
        <f t="shared" si="17"/>
        <v>0</v>
      </c>
      <c r="I41" s="14">
        <f t="shared" si="17"/>
        <v>0</v>
      </c>
      <c r="J41" s="14">
        <f t="shared" si="17"/>
        <v>0</v>
      </c>
      <c r="K41" s="14">
        <f t="shared" ref="K41:K50" si="18">MAX(0,optType*(K19-K))</f>
        <v>0</v>
      </c>
    </row>
    <row r="42" spans="1:11" x14ac:dyDescent="0.25">
      <c r="B42" s="14" t="str">
        <f t="shared" ref="B42:J42" si="19">IF(B31="","",(p*C42+(1-p)*C43)*emrdt)</f>
        <v/>
      </c>
      <c r="C42" s="14">
        <f t="shared" si="19"/>
        <v>4.9058280016521252</v>
      </c>
      <c r="D42" s="14">
        <f t="shared" si="19"/>
        <v>3.1717646447249037</v>
      </c>
      <c r="E42" s="14">
        <f t="shared" si="19"/>
        <v>1.760147479480243</v>
      </c>
      <c r="F42" s="14">
        <f t="shared" si="19"/>
        <v>0.75769796125006916</v>
      </c>
      <c r="G42" s="14">
        <f t="shared" si="19"/>
        <v>0.19396336482320514</v>
      </c>
      <c r="H42" s="14">
        <f t="shared" si="19"/>
        <v>0</v>
      </c>
      <c r="I42" s="14">
        <f t="shared" si="19"/>
        <v>0</v>
      </c>
      <c r="J42" s="14">
        <f t="shared" si="19"/>
        <v>0</v>
      </c>
      <c r="K42" s="14">
        <f t="shared" si="18"/>
        <v>0</v>
      </c>
    </row>
    <row r="43" spans="1:11" x14ac:dyDescent="0.25">
      <c r="B43" s="14" t="str">
        <f t="shared" ref="B43:J43" si="20">IF(B32="","",(p*C43+(1-p)*C44)*emrdt)</f>
        <v/>
      </c>
      <c r="C43" s="14" t="str">
        <f t="shared" si="20"/>
        <v/>
      </c>
      <c r="D43" s="14">
        <f t="shared" si="20"/>
        <v>6.7486502722972448</v>
      </c>
      <c r="E43" s="14">
        <f t="shared" si="20"/>
        <v>4.6653838847602715</v>
      </c>
      <c r="F43" s="14">
        <f t="shared" si="20"/>
        <v>2.8169168790366133</v>
      </c>
      <c r="G43" s="14">
        <f t="shared" si="20"/>
        <v>1.3501343436840565</v>
      </c>
      <c r="H43" s="14">
        <f t="shared" si="20"/>
        <v>0.39727157775628336</v>
      </c>
      <c r="I43" s="14">
        <f t="shared" si="20"/>
        <v>0</v>
      </c>
      <c r="J43" s="14">
        <f t="shared" si="20"/>
        <v>0</v>
      </c>
      <c r="K43" s="14">
        <f t="shared" si="18"/>
        <v>0</v>
      </c>
    </row>
    <row r="44" spans="1:11" x14ac:dyDescent="0.25">
      <c r="B44" s="14" t="str">
        <f t="shared" ref="B44:J44" si="21">IF(B33="","",(p*C44+(1-p)*C45)*emrdt)</f>
        <v/>
      </c>
      <c r="C44" s="14" t="str">
        <f t="shared" si="21"/>
        <v/>
      </c>
      <c r="D44" s="14" t="str">
        <f t="shared" si="21"/>
        <v/>
      </c>
      <c r="E44" s="14">
        <f t="shared" si="21"/>
        <v>8.9693734041369719</v>
      </c>
      <c r="F44" s="14">
        <f t="shared" si="21"/>
        <v>6.6253006681957007</v>
      </c>
      <c r="G44" s="14">
        <f t="shared" si="21"/>
        <v>4.3650998000885846</v>
      </c>
      <c r="H44" s="14">
        <f t="shared" si="21"/>
        <v>2.3520627086297892</v>
      </c>
      <c r="I44" s="14">
        <f t="shared" si="21"/>
        <v>0.81368307173275567</v>
      </c>
      <c r="J44" s="14">
        <f t="shared" si="21"/>
        <v>0</v>
      </c>
      <c r="K44" s="14">
        <f t="shared" si="18"/>
        <v>0</v>
      </c>
    </row>
    <row r="45" spans="1:11" x14ac:dyDescent="0.25">
      <c r="B45" s="14" t="str">
        <f t="shared" ref="B45:J45" si="22">IF(B34="","",(p*C45+(1-p)*C46)*emrdt)</f>
        <v/>
      </c>
      <c r="C45" s="14" t="str">
        <f t="shared" si="22"/>
        <v/>
      </c>
      <c r="D45" s="14" t="str">
        <f t="shared" si="22"/>
        <v/>
      </c>
      <c r="E45" s="14" t="str">
        <f t="shared" si="22"/>
        <v/>
      </c>
      <c r="F45" s="14">
        <f t="shared" si="22"/>
        <v>11.479048814504223</v>
      </c>
      <c r="G45" s="14">
        <f t="shared" si="22"/>
        <v>9.0290955444540941</v>
      </c>
      <c r="H45" s="14">
        <f t="shared" si="22"/>
        <v>6.4938199581531242</v>
      </c>
      <c r="I45" s="14">
        <f t="shared" si="22"/>
        <v>3.9710275554328183</v>
      </c>
      <c r="J45" s="14">
        <f t="shared" si="22"/>
        <v>1.6665681067942475</v>
      </c>
      <c r="K45" s="14">
        <f t="shared" si="18"/>
        <v>0</v>
      </c>
    </row>
    <row r="46" spans="1:11" x14ac:dyDescent="0.25">
      <c r="B46" s="14" t="str">
        <f t="shared" ref="B46:J46" si="23">IF(B35="","",(p*C46+(1-p)*C47)*emrdt)</f>
        <v/>
      </c>
      <c r="C46" s="14" t="str">
        <f t="shared" si="23"/>
        <v/>
      </c>
      <c r="D46" s="14" t="str">
        <f t="shared" si="23"/>
        <v/>
      </c>
      <c r="E46" s="14" t="str">
        <f t="shared" si="23"/>
        <v/>
      </c>
      <c r="F46" s="14" t="str">
        <f t="shared" si="23"/>
        <v/>
      </c>
      <c r="G46" s="14">
        <f t="shared" si="23"/>
        <v>14.118815293045552</v>
      </c>
      <c r="H46" s="14">
        <f t="shared" si="23"/>
        <v>11.738140427737941</v>
      </c>
      <c r="I46" s="14">
        <f t="shared" si="23"/>
        <v>9.1697248692701283</v>
      </c>
      <c r="J46" s="14">
        <f t="shared" si="23"/>
        <v>6.399760882610166</v>
      </c>
      <c r="K46" s="14">
        <f t="shared" si="18"/>
        <v>3.413428828830277</v>
      </c>
    </row>
    <row r="47" spans="1:11" x14ac:dyDescent="0.25">
      <c r="B47" s="14" t="str">
        <f t="shared" ref="B47:J47" si="24">IF(B36="","",(p*C47+(1-p)*C48)*emrdt)</f>
        <v/>
      </c>
      <c r="C47" s="14" t="str">
        <f t="shared" si="24"/>
        <v/>
      </c>
      <c r="D47" s="14" t="str">
        <f t="shared" si="24"/>
        <v/>
      </c>
      <c r="E47" s="14" t="str">
        <f t="shared" si="24"/>
        <v/>
      </c>
      <c r="F47" s="14" t="str">
        <f t="shared" si="24"/>
        <v/>
      </c>
      <c r="G47" s="14" t="str">
        <f t="shared" si="24"/>
        <v/>
      </c>
      <c r="H47" s="14">
        <f t="shared" si="24"/>
        <v>16.707501657299403</v>
      </c>
      <c r="I47" s="14">
        <f t="shared" si="24"/>
        <v>14.503194477178049</v>
      </c>
      <c r="J47" s="14">
        <f t="shared" si="24"/>
        <v>12.124017330151164</v>
      </c>
      <c r="K47" s="14">
        <f t="shared" si="18"/>
        <v>9.5571053257640983</v>
      </c>
    </row>
    <row r="48" spans="1:11" x14ac:dyDescent="0.25">
      <c r="B48" s="14" t="str">
        <f t="shared" ref="B48:J48" si="25">IF(B37="","",(p*C48+(1-p)*C49)*emrdt)</f>
        <v/>
      </c>
      <c r="C48" s="14" t="str">
        <f t="shared" si="25"/>
        <v/>
      </c>
      <c r="D48" s="14" t="str">
        <f t="shared" si="25"/>
        <v/>
      </c>
      <c r="E48" s="14" t="str">
        <f t="shared" si="25"/>
        <v/>
      </c>
      <c r="F48" s="14" t="str">
        <f t="shared" si="25"/>
        <v/>
      </c>
      <c r="G48" s="14" t="str">
        <f t="shared" si="25"/>
        <v/>
      </c>
      <c r="H48" s="14" t="str">
        <f t="shared" si="25"/>
        <v/>
      </c>
      <c r="I48" s="14">
        <f t="shared" si="25"/>
        <v>19.133304489102382</v>
      </c>
      <c r="J48" s="14">
        <f t="shared" si="25"/>
        <v>17.093378559712626</v>
      </c>
      <c r="K48" s="14">
        <f t="shared" si="18"/>
        <v>14.890574933672013</v>
      </c>
    </row>
    <row r="49" spans="2:11" x14ac:dyDescent="0.25">
      <c r="B49" s="14" t="str">
        <f t="shared" ref="B49:J49" si="26">IF(B38="","",(p*C49+(1-p)*C50)*emrdt)</f>
        <v/>
      </c>
      <c r="C49" s="14" t="str">
        <f t="shared" si="26"/>
        <v/>
      </c>
      <c r="D49" s="14" t="str">
        <f t="shared" si="26"/>
        <v/>
      </c>
      <c r="E49" s="14" t="str">
        <f t="shared" si="26"/>
        <v/>
      </c>
      <c r="F49" s="14" t="str">
        <f t="shared" si="26"/>
        <v/>
      </c>
      <c r="G49" s="14" t="str">
        <f t="shared" si="26"/>
        <v/>
      </c>
      <c r="H49" s="14" t="str">
        <f t="shared" si="26"/>
        <v/>
      </c>
      <c r="I49" s="14" t="str">
        <f t="shared" si="26"/>
        <v/>
      </c>
      <c r="J49" s="14">
        <f t="shared" si="26"/>
        <v>21.407397551729797</v>
      </c>
      <c r="K49" s="14">
        <f t="shared" si="18"/>
        <v>19.520684945596347</v>
      </c>
    </row>
    <row r="50" spans="2:11" x14ac:dyDescent="0.25">
      <c r="B50" s="14" t="str">
        <f t="shared" ref="B50:J50" si="27">IF(B39="","",(p*C50+(1-p)*C51)*emrdt)</f>
        <v/>
      </c>
      <c r="C50" s="14" t="str">
        <f t="shared" si="27"/>
        <v/>
      </c>
      <c r="D50" s="14" t="str">
        <f t="shared" si="27"/>
        <v/>
      </c>
      <c r="E50" s="14" t="str">
        <f t="shared" si="27"/>
        <v/>
      </c>
      <c r="F50" s="14" t="str">
        <f t="shared" si="27"/>
        <v/>
      </c>
      <c r="G50" s="14" t="str">
        <f t="shared" si="27"/>
        <v/>
      </c>
      <c r="H50" s="14" t="str">
        <f t="shared" si="27"/>
        <v/>
      </c>
      <c r="I50" s="14" t="str">
        <f t="shared" si="27"/>
        <v/>
      </c>
      <c r="J50" s="14" t="str">
        <f t="shared" si="27"/>
        <v/>
      </c>
      <c r="K50" s="14">
        <f t="shared" si="18"/>
        <v>23.54019200170406</v>
      </c>
    </row>
  </sheetData>
  <phoneticPr fontId="3" type="noConversion"/>
  <conditionalFormatting sqref="B26:B28">
    <cfRule type="expression" dxfId="2" priority="7">
      <formula>ABS(B26-B34)&gt;0.0001</formula>
    </cfRule>
    <cfRule type="expression" priority="8">
      <formula>ABS(B26-B34)&gt;0.00001</formula>
    </cfRule>
  </conditionalFormatting>
  <conditionalFormatting sqref="B30">
    <cfRule type="expression" dxfId="1" priority="2">
      <formula>ABS(B41-B30)&gt;0.0001</formula>
    </cfRule>
  </conditionalFormatting>
  <conditionalFormatting sqref="C30:J39">
    <cfRule type="expression" dxfId="0" priority="1">
      <formula>ABS(C41-C30)&gt;0.0001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13</vt:i4>
      </vt:variant>
    </vt:vector>
  </HeadingPairs>
  <TitlesOfParts>
    <vt:vector size="14" baseType="lpstr">
      <vt:lpstr>Sheet1</vt:lpstr>
      <vt:lpstr>d</vt:lpstr>
      <vt:lpstr>dt</vt:lpstr>
      <vt:lpstr>emrdt</vt:lpstr>
      <vt:lpstr>K</vt:lpstr>
      <vt:lpstr>n</vt:lpstr>
      <vt:lpstr>optType</vt:lpstr>
      <vt:lpstr>p</vt:lpstr>
      <vt:lpstr>q</vt:lpstr>
      <vt:lpstr>rr</vt:lpstr>
      <vt:lpstr>S</vt:lpstr>
      <vt:lpstr>T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2013-11-20T05:11:20Z</dcterms:created>
  <dcterms:modified xsi:type="dcterms:W3CDTF">2013-11-20T06:58:54Z</dcterms:modified>
</cp:coreProperties>
</file>