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ropbox\workspace\office15\"/>
    </mc:Choice>
  </mc:AlternateContent>
  <bookViews>
    <workbookView xWindow="0" yWindow="0" windowWidth="20490" windowHeight="9195"/>
  </bookViews>
  <sheets>
    <sheet name="Sheet1" sheetId="1" r:id="rId1"/>
  </sheets>
  <definedNames>
    <definedName name="d">Sheet1!$F$6</definedName>
    <definedName name="div">Sheet1!$B$11</definedName>
    <definedName name="dt">Sheet1!$F$4</definedName>
    <definedName name="emrdt">Sheet1!$F$8</definedName>
    <definedName name="exdiv">Sheet1!$B$12</definedName>
    <definedName name="K">Sheet1!$B$6</definedName>
    <definedName name="n">Sheet1!$B$10</definedName>
    <definedName name="optType">Sheet1!$B$4</definedName>
    <definedName name="p">Sheet1!$F$7</definedName>
    <definedName name="rr">Sheet1!$B$7</definedName>
    <definedName name="S">Sheet1!$B$5</definedName>
    <definedName name="T">Sheet1!$B$9</definedName>
    <definedName name="u">Sheet1!$F$5</definedName>
    <definedName name="V">Sheet1!$B$8</definedName>
  </definedNames>
  <calcPr calcId="152511" iterate="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D33" i="1" s="1"/>
  <c r="B34" i="1"/>
  <c r="E34" i="1"/>
  <c r="D34" i="1" s="1"/>
  <c r="C34" i="1" s="1"/>
  <c r="B35" i="1"/>
  <c r="C35" i="1"/>
  <c r="E35" i="1"/>
  <c r="D35" i="1" s="1"/>
  <c r="B36" i="1"/>
  <c r="C36" i="1"/>
  <c r="D36" i="1"/>
  <c r="E36" i="1"/>
  <c r="B37" i="1"/>
  <c r="C37" i="1"/>
  <c r="D37" i="1"/>
  <c r="E37" i="1"/>
  <c r="B38" i="1"/>
  <c r="C38" i="1"/>
  <c r="D38" i="1"/>
  <c r="E38" i="1"/>
  <c r="F34" i="1"/>
  <c r="F35" i="1"/>
  <c r="F36" i="1"/>
  <c r="F37" i="1"/>
  <c r="F38" i="1"/>
  <c r="F33" i="1"/>
  <c r="G34" i="1"/>
  <c r="G35" i="1"/>
  <c r="G36" i="1"/>
  <c r="G37" i="1"/>
  <c r="G38" i="1"/>
  <c r="G33" i="1"/>
  <c r="G41" i="1"/>
  <c r="G42" i="1"/>
  <c r="G43" i="1"/>
  <c r="G44" i="1"/>
  <c r="G45" i="1"/>
  <c r="G40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C26" i="1"/>
  <c r="D26" i="1"/>
  <c r="E26" i="1"/>
  <c r="F26" i="1"/>
  <c r="G26" i="1"/>
  <c r="B26" i="1"/>
  <c r="B19" i="1"/>
  <c r="F45" i="1"/>
  <c r="E45" i="1"/>
  <c r="D45" i="1"/>
  <c r="C45" i="1"/>
  <c r="B45" i="1"/>
  <c r="E44" i="1"/>
  <c r="D44" i="1"/>
  <c r="C44" i="1"/>
  <c r="B44" i="1"/>
  <c r="D43" i="1"/>
  <c r="C43" i="1"/>
  <c r="B43" i="1"/>
  <c r="C42" i="1"/>
  <c r="B42" i="1"/>
  <c r="B41" i="1"/>
  <c r="A40" i="1"/>
  <c r="A33" i="1"/>
  <c r="G25" i="1"/>
  <c r="F25" i="1"/>
  <c r="E25" i="1"/>
  <c r="D25" i="1"/>
  <c r="C25" i="1"/>
  <c r="F24" i="1"/>
  <c r="E24" i="1"/>
  <c r="D24" i="1"/>
  <c r="C24" i="1"/>
  <c r="E23" i="1"/>
  <c r="D23" i="1"/>
  <c r="C23" i="1"/>
  <c r="D22" i="1"/>
  <c r="C22" i="1"/>
  <c r="C21" i="1"/>
  <c r="F4" i="1"/>
  <c r="E17" i="1" s="1"/>
  <c r="C33" i="1" l="1"/>
  <c r="B33" i="1" s="1"/>
  <c r="D17" i="1"/>
  <c r="F17" i="1"/>
  <c r="F5" i="1"/>
  <c r="F6" i="1" s="1"/>
  <c r="F7" i="1" s="1"/>
  <c r="B17" i="1"/>
  <c r="C17" i="1"/>
  <c r="G17" i="1"/>
  <c r="F8" i="1"/>
  <c r="C20" i="1" l="1"/>
  <c r="D21" i="1" s="1"/>
  <c r="E22" i="1" s="1"/>
  <c r="F23" i="1" s="1"/>
  <c r="G24" i="1" s="1"/>
  <c r="C19" i="1"/>
  <c r="D20" i="1" l="1"/>
  <c r="E21" i="1" s="1"/>
  <c r="F22" i="1" s="1"/>
  <c r="G23" i="1" s="1"/>
  <c r="D19" i="1"/>
  <c r="E20" i="1" l="1"/>
  <c r="F21" i="1" s="1"/>
  <c r="G22" i="1" s="1"/>
  <c r="E19" i="1"/>
  <c r="F44" i="1"/>
  <c r="F20" i="1" l="1"/>
  <c r="G21" i="1" s="1"/>
  <c r="F19" i="1"/>
  <c r="F43" i="1"/>
  <c r="E43" i="1" s="1"/>
  <c r="G19" i="1" l="1"/>
  <c r="G20" i="1"/>
  <c r="F42" i="1"/>
  <c r="E42" i="1" s="1"/>
  <c r="D42" i="1" s="1"/>
  <c r="F41" i="1" l="1"/>
  <c r="E41" i="1" s="1"/>
  <c r="D41" i="1" s="1"/>
  <c r="C41" i="1" s="1"/>
  <c r="F40" i="1" l="1"/>
  <c r="E40" i="1" s="1"/>
  <c r="D40" i="1" s="1"/>
  <c r="C40" i="1" s="1"/>
  <c r="B40" i="1" s="1"/>
</calcChain>
</file>

<file path=xl/sharedStrings.xml><?xml version="1.0" encoding="utf-8"?>
<sst xmlns="http://schemas.openxmlformats.org/spreadsheetml/2006/main" count="29" uniqueCount="26">
  <si>
    <t>binomial pricing of american options on stocks paying no dividend</t>
    <phoneticPr fontId="4" type="noConversion"/>
  </si>
  <si>
    <t>option type (C=1,P=-1)</t>
    <phoneticPr fontId="4" type="noConversion"/>
  </si>
  <si>
    <t>step(dt)</t>
    <phoneticPr fontId="4" type="noConversion"/>
  </si>
  <si>
    <t>&lt;--</t>
    <phoneticPr fontId="4" type="noConversion"/>
  </si>
  <si>
    <t>up movement multiplier</t>
    <phoneticPr fontId="4" type="noConversion"/>
  </si>
  <si>
    <t>exercise price (K)</t>
    <phoneticPr fontId="4" type="noConversion"/>
  </si>
  <si>
    <t>d</t>
    <phoneticPr fontId="4" type="noConversion"/>
  </si>
  <si>
    <t>risk-neutral probability of up movement</t>
    <phoneticPr fontId="4" type="noConversion"/>
  </si>
  <si>
    <t>emrdt</t>
    <phoneticPr fontId="4" type="noConversion"/>
  </si>
  <si>
    <t>discount factor per step</t>
    <phoneticPr fontId="4" type="noConversion"/>
  </si>
  <si>
    <t>volatility (V, annual)</t>
    <phoneticPr fontId="4" type="noConversion"/>
  </si>
  <si>
    <t>time to maturity(T, years)</t>
    <phoneticPr fontId="4" type="noConversion"/>
  </si>
  <si>
    <t>number of steps (n)</t>
    <phoneticPr fontId="4" type="noConversion"/>
  </si>
  <si>
    <t>step</t>
    <phoneticPr fontId="4" type="noConversion"/>
  </si>
  <si>
    <t>time</t>
    <phoneticPr fontId="4" type="noConversion"/>
  </si>
  <si>
    <t>dividend amount</t>
    <phoneticPr fontId="4" type="noConversion"/>
  </si>
  <si>
    <t>time to ex-dividend date</t>
    <phoneticPr fontId="4" type="noConversion"/>
  </si>
  <si>
    <t>&lt;--</t>
    <phoneticPr fontId="4" type="noConversion"/>
  </si>
  <si>
    <t>step size</t>
    <phoneticPr fontId="4" type="noConversion"/>
  </si>
  <si>
    <t>stock price (S)</t>
    <phoneticPr fontId="4" type="noConversion"/>
  </si>
  <si>
    <t>p</t>
    <phoneticPr fontId="4" type="noConversion"/>
  </si>
  <si>
    <t>u</t>
    <phoneticPr fontId="4" type="noConversion"/>
  </si>
  <si>
    <t>down movement multiplier</t>
    <phoneticPr fontId="4" type="noConversion"/>
  </si>
  <si>
    <t>interest rate (rr, annual)</t>
    <phoneticPr fontId="4" type="noConversion"/>
  </si>
  <si>
    <t>stock price(uncertain part</t>
    <phoneticPr fontId="4" type="noConversion"/>
  </si>
  <si>
    <t>stock price(total)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</si>
</sst>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6" x14ac:knownFonts="1">
    <font>
      <sz val="11"/>
      <color theme="1"/>
      <name val="Consolas"/>
      <family val="2"/>
      <charset val="134"/>
    </font>
    <font>
      <sz val="11"/>
      <color theme="1"/>
      <name val="Consolas"/>
      <family val="2"/>
      <charset val="134"/>
    </font>
    <font>
      <sz val="11"/>
      <color rgb="FFFF0000"/>
      <name val="Consolas"/>
      <family val="2"/>
      <charset val="134"/>
    </font>
    <font>
      <b/>
      <sz val="11"/>
      <color theme="1"/>
      <name val="Consolas"/>
      <family val="3"/>
    </font>
    <font>
      <sz val="9"/>
      <name val="Consolas"/>
      <family val="2"/>
      <charset val="134"/>
    </font>
    <font>
      <sz val="11"/>
      <name val="Consola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right" vertical="center"/>
    </xf>
    <xf numFmtId="9" fontId="0" fillId="4" borderId="0" xfId="0" applyNumberFormat="1" applyFill="1">
      <alignment vertical="center"/>
    </xf>
    <xf numFmtId="0" fontId="1" fillId="2" borderId="1" xfId="1" applyBorder="1" applyAlignment="1">
      <alignment horizontal="right" vertical="center"/>
    </xf>
    <xf numFmtId="0" fontId="1" fillId="2" borderId="1" xfId="1" applyBorder="1" applyAlignment="1">
      <alignment horizontal="center" vertical="center"/>
    </xf>
    <xf numFmtId="0" fontId="3" fillId="5" borderId="0" xfId="0" applyFont="1" applyFill="1" applyAlignment="1">
      <alignment horizontal="right" vertical="center"/>
    </xf>
    <xf numFmtId="177" fontId="0" fillId="3" borderId="0" xfId="0" applyNumberFormat="1" applyFill="1">
      <alignment vertical="center"/>
    </xf>
    <xf numFmtId="177" fontId="0" fillId="3" borderId="0" xfId="0" applyNumberFormat="1" applyFill="1" applyAlignment="1">
      <alignment horizontal="center" vertical="center"/>
    </xf>
    <xf numFmtId="177" fontId="5" fillId="3" borderId="0" xfId="0" applyNumberFormat="1" applyFont="1" applyFill="1" applyAlignment="1">
      <alignment horizontal="center" vertical="center"/>
    </xf>
    <xf numFmtId="0" fontId="2" fillId="3" borderId="0" xfId="0" applyFont="1" applyFill="1">
      <alignment vertical="center"/>
    </xf>
  </cellXfs>
  <cellStyles count="2">
    <cellStyle name="20% - 着色 2" xfId="1" builtinId="34"/>
    <cellStyle name="常规" xfId="0" builtinId="0"/>
  </cellStyles>
  <dxfs count="27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workbookViewId="0">
      <selection activeCell="B33" sqref="B33"/>
    </sheetView>
  </sheetViews>
  <sheetFormatPr defaultRowHeight="15" x14ac:dyDescent="0.25"/>
  <cols>
    <col min="1" max="1" width="27.875" style="2" customWidth="1"/>
    <col min="2" max="16384" width="9" style="2"/>
  </cols>
  <sheetData>
    <row r="1" spans="1:8" x14ac:dyDescent="0.25">
      <c r="A1" s="1" t="s">
        <v>0</v>
      </c>
    </row>
    <row r="4" spans="1:8" x14ac:dyDescent="0.25">
      <c r="A4" s="2" t="s">
        <v>1</v>
      </c>
      <c r="B4" s="3">
        <v>-1</v>
      </c>
      <c r="E4" s="2" t="s">
        <v>2</v>
      </c>
      <c r="F4" s="2">
        <f>T/n</f>
        <v>0.12</v>
      </c>
      <c r="G4" s="4" t="s">
        <v>17</v>
      </c>
      <c r="H4" s="2" t="s">
        <v>18</v>
      </c>
    </row>
    <row r="5" spans="1:8" x14ac:dyDescent="0.25">
      <c r="A5" s="2" t="s">
        <v>19</v>
      </c>
      <c r="B5" s="3">
        <v>55</v>
      </c>
      <c r="E5" s="2" t="s">
        <v>21</v>
      </c>
      <c r="F5" s="2">
        <f>EXP(V*SQRT(dt))</f>
        <v>1.1486232653094688</v>
      </c>
      <c r="G5" s="4" t="s">
        <v>3</v>
      </c>
      <c r="H5" s="2" t="s">
        <v>4</v>
      </c>
    </row>
    <row r="6" spans="1:8" x14ac:dyDescent="0.25">
      <c r="A6" s="2" t="s">
        <v>5</v>
      </c>
      <c r="B6" s="3">
        <v>50</v>
      </c>
      <c r="E6" s="2" t="s">
        <v>6</v>
      </c>
      <c r="F6" s="2">
        <f>1/u</f>
        <v>0.87060747435807351</v>
      </c>
      <c r="G6" s="4" t="s">
        <v>17</v>
      </c>
      <c r="H6" s="2" t="s">
        <v>22</v>
      </c>
    </row>
    <row r="7" spans="1:8" x14ac:dyDescent="0.25">
      <c r="A7" s="2" t="s">
        <v>23</v>
      </c>
      <c r="B7" s="5">
        <v>0.08</v>
      </c>
      <c r="E7" s="2" t="s">
        <v>20</v>
      </c>
      <c r="F7" s="2">
        <f>(EXP(rr*dt)-d)/(u-d)</f>
        <v>0.50011099361190292</v>
      </c>
      <c r="G7" s="4" t="s">
        <v>3</v>
      </c>
      <c r="H7" s="2" t="s">
        <v>7</v>
      </c>
    </row>
    <row r="8" spans="1:8" x14ac:dyDescent="0.25">
      <c r="A8" s="2" t="s">
        <v>10</v>
      </c>
      <c r="B8" s="5">
        <v>0.4</v>
      </c>
      <c r="E8" s="2" t="s">
        <v>8</v>
      </c>
      <c r="F8" s="2">
        <f>EXP(-rr*dt)</f>
        <v>0.99044593289721605</v>
      </c>
      <c r="G8" s="4" t="s">
        <v>3</v>
      </c>
      <c r="H8" s="2" t="s">
        <v>9</v>
      </c>
    </row>
    <row r="9" spans="1:8" x14ac:dyDescent="0.25">
      <c r="A9" s="2" t="s">
        <v>11</v>
      </c>
      <c r="B9" s="3">
        <v>0.6</v>
      </c>
    </row>
    <row r="10" spans="1:8" x14ac:dyDescent="0.25">
      <c r="A10" s="2" t="s">
        <v>12</v>
      </c>
      <c r="B10" s="3">
        <v>5</v>
      </c>
    </row>
    <row r="11" spans="1:8" x14ac:dyDescent="0.25">
      <c r="A11" s="2" t="s">
        <v>15</v>
      </c>
      <c r="B11" s="3">
        <v>2</v>
      </c>
    </row>
    <row r="12" spans="1:8" x14ac:dyDescent="0.25">
      <c r="A12" s="2" t="s">
        <v>16</v>
      </c>
      <c r="B12" s="3">
        <v>0.25</v>
      </c>
    </row>
    <row r="16" spans="1:8" ht="15.75" thickBot="1" x14ac:dyDescent="0.3">
      <c r="A16" s="6" t="s">
        <v>13</v>
      </c>
      <c r="B16" s="7">
        <v>0</v>
      </c>
      <c r="C16" s="7">
        <v>1</v>
      </c>
      <c r="D16" s="7">
        <v>2</v>
      </c>
      <c r="E16" s="7">
        <v>3</v>
      </c>
      <c r="F16" s="7">
        <v>4</v>
      </c>
      <c r="G16" s="7">
        <v>5</v>
      </c>
    </row>
    <row r="17" spans="1:9" ht="15.75" thickTop="1" x14ac:dyDescent="0.25">
      <c r="A17" s="4" t="s">
        <v>14</v>
      </c>
      <c r="B17" s="10">
        <f t="shared" ref="B17:G17" si="0">B16*dt</f>
        <v>0</v>
      </c>
      <c r="C17" s="10">
        <f t="shared" si="0"/>
        <v>0.12</v>
      </c>
      <c r="D17" s="10">
        <f t="shared" si="0"/>
        <v>0.24</v>
      </c>
      <c r="E17" s="10">
        <f t="shared" si="0"/>
        <v>0.36</v>
      </c>
      <c r="F17" s="10">
        <f t="shared" si="0"/>
        <v>0.48</v>
      </c>
      <c r="G17" s="10">
        <f t="shared" si="0"/>
        <v>0.6</v>
      </c>
    </row>
    <row r="18" spans="1:9" x14ac:dyDescent="0.25">
      <c r="A18" s="4"/>
      <c r="B18" s="10"/>
      <c r="C18" s="10"/>
      <c r="D18" s="10"/>
      <c r="E18" s="10"/>
      <c r="F18" s="10"/>
      <c r="G18" s="10"/>
    </row>
    <row r="19" spans="1:9" x14ac:dyDescent="0.25">
      <c r="A19" s="8" t="s">
        <v>24</v>
      </c>
      <c r="B19" s="10">
        <f>S-div*EXP(-rr*exdiv)</f>
        <v>53.039602653386488</v>
      </c>
      <c r="C19" s="10">
        <f>B19*u</f>
        <v>60.922521590449556</v>
      </c>
      <c r="D19" s="10">
        <f>C19*u</f>
        <v>69.977025680108781</v>
      </c>
      <c r="E19" s="10">
        <f>D19*u</f>
        <v>80.377239733331095</v>
      </c>
      <c r="F19" s="10">
        <f>E19*u</f>
        <v>92.323167559060735</v>
      </c>
      <c r="G19" s="10">
        <f>F19*u</f>
        <v>106.04453818540156</v>
      </c>
    </row>
    <row r="20" spans="1:9" x14ac:dyDescent="0.25">
      <c r="B20" s="10"/>
      <c r="C20" s="10">
        <f t="shared" ref="C20:G25" si="1">IF(ROW()-ROW(C$19)&gt;C$16,"",B19*d)</f>
        <v>46.176674507020586</v>
      </c>
      <c r="D20" s="10">
        <f t="shared" si="1"/>
        <v>53.039602653386488</v>
      </c>
      <c r="E20" s="10">
        <f t="shared" si="1"/>
        <v>60.922521590449556</v>
      </c>
      <c r="F20" s="10">
        <f t="shared" si="1"/>
        <v>69.977025680108781</v>
      </c>
      <c r="G20" s="10">
        <f t="shared" si="1"/>
        <v>80.377239733331095</v>
      </c>
    </row>
    <row r="21" spans="1:9" x14ac:dyDescent="0.25">
      <c r="B21" s="10"/>
      <c r="C21" s="10" t="str">
        <f t="shared" si="1"/>
        <v/>
      </c>
      <c r="D21" s="10">
        <f t="shared" si="1"/>
        <v>40.201757966812032</v>
      </c>
      <c r="E21" s="10">
        <f t="shared" si="1"/>
        <v>46.176674507020586</v>
      </c>
      <c r="F21" s="10">
        <f t="shared" si="1"/>
        <v>53.039602653386488</v>
      </c>
      <c r="G21" s="10">
        <f t="shared" si="1"/>
        <v>60.922521590449556</v>
      </c>
    </row>
    <row r="22" spans="1:9" x14ac:dyDescent="0.25">
      <c r="B22" s="10"/>
      <c r="C22" s="10" t="str">
        <f t="shared" si="1"/>
        <v/>
      </c>
      <c r="D22" s="10" t="str">
        <f t="shared" si="1"/>
        <v/>
      </c>
      <c r="E22" s="10">
        <f t="shared" si="1"/>
        <v>34.999950968240782</v>
      </c>
      <c r="F22" s="10">
        <f t="shared" si="1"/>
        <v>40.201757966812032</v>
      </c>
      <c r="G22" s="10">
        <f t="shared" si="1"/>
        <v>46.176674507020586</v>
      </c>
    </row>
    <row r="23" spans="1:9" x14ac:dyDescent="0.25">
      <c r="B23" s="10"/>
      <c r="C23" s="10" t="str">
        <f t="shared" si="1"/>
        <v/>
      </c>
      <c r="D23" s="10" t="str">
        <f t="shared" si="1"/>
        <v/>
      </c>
      <c r="E23" s="10" t="str">
        <f t="shared" si="1"/>
        <v/>
      </c>
      <c r="F23" s="10">
        <f t="shared" si="1"/>
        <v>30.471218915116516</v>
      </c>
      <c r="G23" s="10">
        <f t="shared" si="1"/>
        <v>34.999950968240782</v>
      </c>
    </row>
    <row r="24" spans="1:9" x14ac:dyDescent="0.25">
      <c r="B24" s="10"/>
      <c r="C24" s="10" t="str">
        <f t="shared" si="1"/>
        <v/>
      </c>
      <c r="D24" s="10" t="str">
        <f t="shared" si="1"/>
        <v/>
      </c>
      <c r="E24" s="10" t="str">
        <f t="shared" si="1"/>
        <v/>
      </c>
      <c r="F24" s="10" t="str">
        <f t="shared" si="1"/>
        <v/>
      </c>
      <c r="G24" s="10">
        <f t="shared" si="1"/>
        <v>26.528470940301546</v>
      </c>
    </row>
    <row r="25" spans="1:9" x14ac:dyDescent="0.25">
      <c r="B25" s="10"/>
      <c r="C25" s="10" t="str">
        <f t="shared" si="1"/>
        <v/>
      </c>
      <c r="D25" s="10" t="str">
        <f t="shared" si="1"/>
        <v/>
      </c>
      <c r="E25" s="10" t="str">
        <f t="shared" si="1"/>
        <v/>
      </c>
      <c r="F25" s="10" t="str">
        <f t="shared" si="1"/>
        <v/>
      </c>
      <c r="G25" s="10" t="str">
        <f t="shared" si="1"/>
        <v/>
      </c>
    </row>
    <row r="26" spans="1:9" x14ac:dyDescent="0.25">
      <c r="A26" s="8" t="s">
        <v>25</v>
      </c>
      <c r="B26" s="9">
        <f>IF(B19="","",IF(B$17&gt;exdiv,B19,B19+div*EXP(-rr*(exdiv-B$17))))</f>
        <v>55</v>
      </c>
      <c r="C26" s="9">
        <f>IF(C19="","",IF(C$17&gt;exdiv,C19,C19+div*EXP(-rr*(exdiv-C$17))))</f>
        <v>62.901829376467745</v>
      </c>
      <c r="D26" s="9">
        <f>IF(D19="","",IF(D$17&gt;exdiv,D19,D19+div*EXP(-rr*(exdiv-D$17))))</f>
        <v>71.975426319938151</v>
      </c>
      <c r="E26" s="9">
        <f>IF(E19="","",IF(E$17&gt;exdiv,E19,E19+div*EXP(-rr*(exdiv-E$17))))</f>
        <v>80.377239733331095</v>
      </c>
      <c r="F26" s="9">
        <f>IF(F19="","",IF(F$17&gt;exdiv,F19,F19+div*EXP(-rr*(exdiv-F$17))))</f>
        <v>92.323167559060735</v>
      </c>
      <c r="G26" s="9">
        <f>IF(G19="","",IF(G$17&gt;exdiv,G19,G19+div*EXP(-rr*(exdiv-G$17))))</f>
        <v>106.04453818540156</v>
      </c>
    </row>
    <row r="27" spans="1:9" x14ac:dyDescent="0.25">
      <c r="B27" s="9" t="str">
        <f>IF(B20="","",IF(B$17&gt;exdiv,B20,B20+div*EXP(-rr*(exdiv-B$17))))</f>
        <v/>
      </c>
      <c r="C27" s="9">
        <f>IF(C20="","",IF(C$17&gt;exdiv,C20,C20+div*EXP(-rr*(exdiv-C$17))))</f>
        <v>48.155982293038775</v>
      </c>
      <c r="D27" s="9">
        <f>IF(D20="","",IF(D$17&gt;exdiv,D20,D20+div*EXP(-rr*(exdiv-D$17))))</f>
        <v>55.038003293215858</v>
      </c>
      <c r="E27" s="9">
        <f>IF(E20="","",IF(E$17&gt;exdiv,E20,E20+div*EXP(-rr*(exdiv-E$17))))</f>
        <v>60.922521590449556</v>
      </c>
      <c r="F27" s="9">
        <f>IF(F20="","",IF(F$17&gt;exdiv,F20,F20+div*EXP(-rr*(exdiv-F$17))))</f>
        <v>69.977025680108781</v>
      </c>
      <c r="G27" s="9">
        <f>IF(G20="","",IF(G$17&gt;exdiv,G20,G20+div*EXP(-rr*(exdiv-G$17))))</f>
        <v>80.377239733331095</v>
      </c>
      <c r="I27" s="12"/>
    </row>
    <row r="28" spans="1:9" x14ac:dyDescent="0.25">
      <c r="B28" s="9" t="str">
        <f>IF(B21="","",IF(B$17&gt;exdiv,B21,B21+div*EXP(-rr*(exdiv-B$17))))</f>
        <v/>
      </c>
      <c r="C28" s="9" t="str">
        <f>IF(C21="","",IF(C$17&gt;exdiv,C21,C21+div*EXP(-rr*(exdiv-C$17))))</f>
        <v/>
      </c>
      <c r="D28" s="9">
        <f>IF(D21="","",IF(D$17&gt;exdiv,D21,D21+div*EXP(-rr*(exdiv-D$17))))</f>
        <v>42.200158606641402</v>
      </c>
      <c r="E28" s="9">
        <f>IF(E21="","",IF(E$17&gt;exdiv,E21,E21+div*EXP(-rr*(exdiv-E$17))))</f>
        <v>46.176674507020586</v>
      </c>
      <c r="F28" s="9">
        <f>IF(F21="","",IF(F$17&gt;exdiv,F21,F21+div*EXP(-rr*(exdiv-F$17))))</f>
        <v>53.039602653386488</v>
      </c>
      <c r="G28" s="9">
        <f>IF(G21="","",IF(G$17&gt;exdiv,G21,G21+div*EXP(-rr*(exdiv-G$17))))</f>
        <v>60.922521590449556</v>
      </c>
    </row>
    <row r="29" spans="1:9" x14ac:dyDescent="0.25">
      <c r="B29" s="9" t="str">
        <f>IF(B22="","",IF(B$17&gt;exdiv,B22,B22+div*EXP(-rr*(exdiv-B$17))))</f>
        <v/>
      </c>
      <c r="C29" s="9" t="str">
        <f>IF(C22="","",IF(C$17&gt;exdiv,C22,C22+div*EXP(-rr*(exdiv-C$17))))</f>
        <v/>
      </c>
      <c r="D29" s="9" t="str">
        <f>IF(D22="","",IF(D$17&gt;exdiv,D22,D22+div*EXP(-rr*(exdiv-D$17))))</f>
        <v/>
      </c>
      <c r="E29" s="9">
        <f>IF(E22="","",IF(E$17&gt;exdiv,E22,E22+div*EXP(-rr*(exdiv-E$17))))</f>
        <v>34.999950968240782</v>
      </c>
      <c r="F29" s="9">
        <f>IF(F22="","",IF(F$17&gt;exdiv,F22,F22+div*EXP(-rr*(exdiv-F$17))))</f>
        <v>40.201757966812032</v>
      </c>
      <c r="G29" s="9">
        <f>IF(G22="","",IF(G$17&gt;exdiv,G22,G22+div*EXP(-rr*(exdiv-G$17))))</f>
        <v>46.176674507020586</v>
      </c>
    </row>
    <row r="30" spans="1:9" x14ac:dyDescent="0.25">
      <c r="B30" s="9" t="str">
        <f>IF(B23="","",IF(B$17&gt;exdiv,B23,B23+div*EXP(-rr*(exdiv-B$17))))</f>
        <v/>
      </c>
      <c r="C30" s="9" t="str">
        <f>IF(C23="","",IF(C$17&gt;exdiv,C23,C23+div*EXP(-rr*(exdiv-C$17))))</f>
        <v/>
      </c>
      <c r="D30" s="9" t="str">
        <f>IF(D23="","",IF(D$17&gt;exdiv,D23,D23+div*EXP(-rr*(exdiv-D$17))))</f>
        <v/>
      </c>
      <c r="E30" s="9" t="str">
        <f>IF(E23="","",IF(E$17&gt;exdiv,E23,E23+div*EXP(-rr*(exdiv-E$17))))</f>
        <v/>
      </c>
      <c r="F30" s="9">
        <f>IF(F23="","",IF(F$17&gt;exdiv,F23,F23+div*EXP(-rr*(exdiv-F$17))))</f>
        <v>30.471218915116516</v>
      </c>
      <c r="G30" s="9">
        <f>IF(G23="","",IF(G$17&gt;exdiv,G23,G23+div*EXP(-rr*(exdiv-G$17))))</f>
        <v>34.999950968240782</v>
      </c>
    </row>
    <row r="31" spans="1:9" x14ac:dyDescent="0.25">
      <c r="B31" s="9" t="str">
        <f>IF(B24="","",IF(B$17&gt;exdiv,B24,B24+div*EXP(-rr*(exdiv-B$17))))</f>
        <v/>
      </c>
      <c r="C31" s="9" t="str">
        <f>IF(C24="","",IF(C$17&gt;exdiv,C24,C24+div*EXP(-rr*(exdiv-C$17))))</f>
        <v/>
      </c>
      <c r="D31" s="9" t="str">
        <f>IF(D24="","",IF(D$17&gt;exdiv,D24,D24+div*EXP(-rr*(exdiv-D$17))))</f>
        <v/>
      </c>
      <c r="E31" s="9" t="str">
        <f>IF(E24="","",IF(E$17&gt;exdiv,E24,E24+div*EXP(-rr*(exdiv-E$17))))</f>
        <v/>
      </c>
      <c r="F31" s="9" t="str">
        <f>IF(F24="","",IF(F$17&gt;exdiv,F24,F24+div*EXP(-rr*(exdiv-F$17))))</f>
        <v/>
      </c>
      <c r="G31" s="9">
        <f>IF(G24="","",IF(G$17&gt;exdiv,G24,G24+div*EXP(-rr*(exdiv-G$17))))</f>
        <v>26.528470940301546</v>
      </c>
    </row>
    <row r="33" spans="1:7" x14ac:dyDescent="0.25">
      <c r="A33" s="8" t="str">
        <f>"American "&amp;IF(optType=1,"Call","Put")&amp;" Price"</f>
        <v>American Put Price</v>
      </c>
      <c r="B33" s="11">
        <f>IF(ROW()-ROW(B$33)&gt;B$16,"",MAX((p*C33+(1-p)*C34)*emrdt,0,optType*(B26-K)))</f>
        <v>4.2708632619844167</v>
      </c>
      <c r="C33" s="11">
        <f>IF(ROW()-ROW(C$33)&gt;C$16,"",MAX((p*D33+(1-p)*D34)*emrdt,0,optType*(C26-K)))</f>
        <v>1.878778496037607</v>
      </c>
      <c r="D33" s="11">
        <f>IF(ROW()-ROW(D$33)&gt;D$16,"",MAX((p*E33+(1-p)*E34)*emrdt,0,optType*(D26-K)))</f>
        <v>0.46403885758460101</v>
      </c>
      <c r="E33" s="11">
        <f>IF(ROW()-ROW(E$33)&gt;E$16,"",MAX((p*F33+(1-p)*F34)*emrdt,0,optType*(E26-K)))</f>
        <v>0</v>
      </c>
      <c r="F33" s="11">
        <f>IF(ROW()-ROW(F$33)&gt;F$16,"",MAX((p*G33+(1-p)*G34)*emrdt,0,optType*(F26-K)))</f>
        <v>0</v>
      </c>
      <c r="G33" s="11">
        <f>MAX(0,optType*(G26-K))</f>
        <v>0</v>
      </c>
    </row>
    <row r="34" spans="1:7" x14ac:dyDescent="0.25">
      <c r="B34" s="11" t="str">
        <f>IF(ROW()-ROW(B$33)&gt;B$16,"",MAX((p*C34+(1-p)*C35)*emrdt,0,optType*(B27-K)))</f>
        <v/>
      </c>
      <c r="C34" s="11">
        <f>IF(ROW()-ROW(C$33)&gt;C$16,"",MAX((p*D34+(1-p)*D35)*emrdt,0,optType*(C27-K)))</f>
        <v>6.7464240229940602</v>
      </c>
      <c r="D34" s="11">
        <f>IF(ROW()-ROW(D$33)&gt;D$16,"",MAX((p*E34+(1-p)*E35)*emrdt,0,optType*(D27-K)))</f>
        <v>3.3304006809509814</v>
      </c>
      <c r="E34" s="11">
        <f>IF(ROW()-ROW(E$33)&gt;E$16,"",MAX((p*F34+(1-p)*F35)*emrdt,0,optType*(E27-K)))</f>
        <v>0.93723821914595495</v>
      </c>
      <c r="F34" s="11">
        <f>IF(ROW()-ROW(F$33)&gt;F$16,"",MAX((p*G34+(1-p)*G35)*emrdt,0,optType*(F27-K)))</f>
        <v>0</v>
      </c>
      <c r="G34" s="11">
        <f>MAX(0,optType*(G27-K))</f>
        <v>0</v>
      </c>
    </row>
    <row r="35" spans="1:7" x14ac:dyDescent="0.25">
      <c r="B35" s="11" t="str">
        <f>IF(ROW()-ROW(B$33)&gt;B$16,"",MAX((p*C35+(1-p)*C36)*emrdt,0,optType*(B28-K)))</f>
        <v/>
      </c>
      <c r="C35" s="11" t="str">
        <f>IF(ROW()-ROW(C$33)&gt;C$16,"",MAX((p*D35+(1-p)*D36)*emrdt,0,optType*(C28-K)))</f>
        <v/>
      </c>
      <c r="D35" s="11">
        <f>IF(ROW()-ROW(D$33)&gt;D$16,"",MAX((p*E35+(1-p)*E36)*emrdt,0,optType*(D28-K)))</f>
        <v>10.294148314106579</v>
      </c>
      <c r="E35" s="11">
        <f>IF(ROW()-ROW(E$33)&gt;E$16,"",MAX((p*F35+(1-p)*F36)*emrdt,0,optType*(E28-K)))</f>
        <v>5.7888917551932373</v>
      </c>
      <c r="F35" s="11">
        <f>IF(ROW()-ROW(F$33)&gt;F$16,"",MAX((p*G35+(1-p)*G36)*emrdt,0,optType*(F28-K)))</f>
        <v>1.8929782820347825</v>
      </c>
      <c r="G35" s="11">
        <f>MAX(0,optType*(G28-K))</f>
        <v>0</v>
      </c>
    </row>
    <row r="36" spans="1:7" x14ac:dyDescent="0.25">
      <c r="B36" s="11" t="str">
        <f>IF(ROW()-ROW(B$33)&gt;B$16,"",MAX((p*C36+(1-p)*C37)*emrdt,0,optType*(B29-K)))</f>
        <v/>
      </c>
      <c r="C36" s="11" t="str">
        <f>IF(ROW()-ROW(C$33)&gt;C$16,"",MAX((p*D36+(1-p)*D37)*emrdt,0,optType*(C29-K)))</f>
        <v/>
      </c>
      <c r="D36" s="11" t="str">
        <f>IF(ROW()-ROW(D$33)&gt;D$16,"",MAX((p*E36+(1-p)*E37)*emrdt,0,optType*(D29-K)))</f>
        <v/>
      </c>
      <c r="E36" s="11">
        <f>IF(ROW()-ROW(E$33)&gt;E$16,"",MAX((p*F36+(1-p)*F37)*emrdt,0,optType*(E29-K)))</f>
        <v>15.000049031759218</v>
      </c>
      <c r="F36" s="11">
        <f>IF(ROW()-ROW(F$33)&gt;F$16,"",MAX((p*G36+(1-p)*G37)*emrdt,0,optType*(F29-K)))</f>
        <v>9.798242033187968</v>
      </c>
      <c r="G36" s="11">
        <f>MAX(0,optType*(G29-K))</f>
        <v>3.8233254929794143</v>
      </c>
    </row>
    <row r="37" spans="1:7" x14ac:dyDescent="0.25">
      <c r="B37" s="11" t="str">
        <f>IF(ROW()-ROW(B$33)&gt;B$16,"",MAX((p*C37+(1-p)*C38)*emrdt,0,optType*(B30-K)))</f>
        <v/>
      </c>
      <c r="C37" s="11" t="str">
        <f>IF(ROW()-ROW(C$33)&gt;C$16,"",MAX((p*D37+(1-p)*D38)*emrdt,0,optType*(C30-K)))</f>
        <v/>
      </c>
      <c r="D37" s="11" t="str">
        <f>IF(ROW()-ROW(D$33)&gt;D$16,"",MAX((p*E37+(1-p)*E38)*emrdt,0,optType*(D30-K)))</f>
        <v/>
      </c>
      <c r="E37" s="11" t="str">
        <f>IF(ROW()-ROW(E$33)&gt;E$16,"",MAX((p*F37+(1-p)*F38)*emrdt,0,optType*(E30-K)))</f>
        <v/>
      </c>
      <c r="F37" s="11">
        <f>IF(ROW()-ROW(F$33)&gt;F$16,"",MAX((p*G37+(1-p)*G38)*emrdt,0,optType*(F30-K)))</f>
        <v>19.528781084883484</v>
      </c>
      <c r="G37" s="11">
        <f>MAX(0,optType*(G30-K))</f>
        <v>15.000049031759218</v>
      </c>
    </row>
    <row r="38" spans="1:7" x14ac:dyDescent="0.25">
      <c r="B38" s="11" t="str">
        <f>IF(ROW()-ROW(B$33)&gt;B$16,"",MAX((p*C38+(1-p)*C39)*emrdt,0,optType*(B31-K)))</f>
        <v/>
      </c>
      <c r="C38" s="11" t="str">
        <f>IF(ROW()-ROW(C$33)&gt;C$16,"",MAX((p*D38+(1-p)*D39)*emrdt,0,optType*(C31-K)))</f>
        <v/>
      </c>
      <c r="D38" s="11" t="str">
        <f>IF(ROW()-ROW(D$33)&gt;D$16,"",MAX((p*E38+(1-p)*E39)*emrdt,0,optType*(D31-K)))</f>
        <v/>
      </c>
      <c r="E38" s="11" t="str">
        <f>IF(ROW()-ROW(E$33)&gt;E$16,"",MAX((p*F38+(1-p)*F39)*emrdt,0,optType*(E31-K)))</f>
        <v/>
      </c>
      <c r="F38" s="11" t="str">
        <f>IF(ROW()-ROW(F$33)&gt;F$16,"",MAX((p*G38+(1-p)*G39)*emrdt,0,optType*(F31-K)))</f>
        <v/>
      </c>
      <c r="G38" s="11">
        <f>MAX(0,optType*(G31-K))</f>
        <v>23.471529059698454</v>
      </c>
    </row>
    <row r="39" spans="1:7" x14ac:dyDescent="0.25">
      <c r="B39" s="11"/>
      <c r="C39" s="11"/>
      <c r="D39" s="11"/>
      <c r="E39" s="11"/>
      <c r="F39" s="11"/>
      <c r="G39" s="11"/>
    </row>
    <row r="40" spans="1:7" x14ac:dyDescent="0.25">
      <c r="A40" s="8" t="str">
        <f>"European "&amp;IF(optType=1,"Call","Put")&amp;" Price"</f>
        <v>European Put Price</v>
      </c>
      <c r="B40" s="11">
        <f>IF(ROW()-ROW(B$40)&gt;B$16,"",(p*C40+(1-p)*C41)*emrdt)</f>
        <v>4.0693021782327818</v>
      </c>
      <c r="C40" s="11">
        <f>IF(ROW()-ROW(C$40)&gt;C$16,"",(p*D40+(1-p)*D41)*emrdt)</f>
        <v>1.8207994096139766</v>
      </c>
      <c r="D40" s="11">
        <f>IF(ROW()-ROW(D$40)&gt;D$16,"",(p*E40+(1-p)*E41)*emrdt)</f>
        <v>0.46403885758460101</v>
      </c>
      <c r="E40" s="11">
        <f>IF(ROW()-ROW(E$40)&gt;E$16,"",(p*F40+(1-p)*F41)*emrdt)</f>
        <v>0</v>
      </c>
      <c r="F40" s="11">
        <f>IF(ROW()-ROW(F$40)&gt;F$16,"",(p*G40+(1-p)*G41)*emrdt)</f>
        <v>0</v>
      </c>
      <c r="G40" s="11">
        <f>MAX(0,optType*(G26-K))</f>
        <v>0</v>
      </c>
    </row>
    <row r="41" spans="1:7" x14ac:dyDescent="0.25">
      <c r="B41" s="11" t="str">
        <f>IF(ROW()-ROW(B$40)&gt;B$16,"",(p*C41+(1-p)*C42)*emrdt)</f>
        <v/>
      </c>
      <c r="C41" s="11">
        <f>IF(ROW()-ROW(C$40)&gt;C$16,"",(p*D41+(1-p)*D42)*emrdt)</f>
        <v>6.3973277093461176</v>
      </c>
      <c r="D41" s="11">
        <f>IF(ROW()-ROW(D$40)&gt;D$16,"",(p*E41+(1-p)*E42)*emrdt)</f>
        <v>3.2132979538426469</v>
      </c>
      <c r="E41" s="11">
        <f>IF(ROW()-ROW(E$40)&gt;E$16,"",(p*F41+(1-p)*F42)*emrdt)</f>
        <v>0.93723821914595495</v>
      </c>
      <c r="F41" s="11">
        <f>IF(ROW()-ROW(F$40)&gt;F$16,"",(p*G41+(1-p)*G42)*emrdt)</f>
        <v>0</v>
      </c>
      <c r="G41" s="11">
        <f>MAX(0,optType*(G27-K))</f>
        <v>0</v>
      </c>
    </row>
    <row r="42" spans="1:7" x14ac:dyDescent="0.25">
      <c r="B42" s="11" t="str">
        <f>IF(ROW()-ROW(B$40)&gt;B$16,"",(p*C42+(1-p)*C43)*emrdt)</f>
        <v/>
      </c>
      <c r="C42" s="11" t="str">
        <f>IF(ROW()-ROW(C$40)&gt;C$16,"",(p*D42+(1-p)*D43)*emrdt)</f>
        <v/>
      </c>
      <c r="D42" s="11">
        <f>IF(ROW()-ROW(D$40)&gt;D$16,"",(p*E42+(1-p)*E43)*emrdt)</f>
        <v>9.7062189712871536</v>
      </c>
      <c r="E42" s="11">
        <f>IF(ROW()-ROW(E$40)&gt;E$16,"",(p*F42+(1-p)*F43)*emrdt)</f>
        <v>5.5523745980236123</v>
      </c>
      <c r="F42" s="11">
        <f>IF(ROW()-ROW(F$40)&gt;F$16,"",(p*G42+(1-p)*G43)*emrdt)</f>
        <v>1.8929782820347825</v>
      </c>
      <c r="G42" s="11">
        <f>MAX(0,optType*(G28-K))</f>
        <v>0</v>
      </c>
    </row>
    <row r="43" spans="1:7" x14ac:dyDescent="0.25">
      <c r="B43" s="11" t="str">
        <f>IF(ROW()-ROW(B$40)&gt;B$16,"",(p*C43+(1-p)*C44)*emrdt)</f>
        <v/>
      </c>
      <c r="C43" s="11" t="str">
        <f>IF(ROW()-ROW(C$40)&gt;C$16,"",(p*D43+(1-p)*D44)*emrdt)</f>
        <v/>
      </c>
      <c r="D43" s="11" t="str">
        <f>IF(ROW()-ROW(D$40)&gt;D$16,"",(p*E43+(1-p)*E44)*emrdt)</f>
        <v/>
      </c>
      <c r="E43" s="11">
        <f>IF(ROW()-ROW(E$40)&gt;E$16,"",(p*F43+(1-p)*F44)*emrdt)</f>
        <v>14.049206331391051</v>
      </c>
      <c r="F43" s="11">
        <f>IF(ROW()-ROW(F$40)&gt;F$16,"",(p*G43+(1-p)*G44)*emrdt)</f>
        <v>9.3205386780487736</v>
      </c>
      <c r="G43" s="11">
        <f>MAX(0,optType*(G29-K))</f>
        <v>3.8233254929794143</v>
      </c>
    </row>
    <row r="44" spans="1:7" x14ac:dyDescent="0.25">
      <c r="B44" s="11" t="str">
        <f>IF(ROW()-ROW(B$40)&gt;B$16,"",(p*C44+(1-p)*C45)*emrdt)</f>
        <v/>
      </c>
      <c r="C44" s="11" t="str">
        <f>IF(ROW()-ROW(C$40)&gt;C$16,"",(p*D44+(1-p)*D45)*emrdt)</f>
        <v/>
      </c>
      <c r="D44" s="11" t="str">
        <f>IF(ROW()-ROW(D$40)&gt;D$16,"",(p*E44+(1-p)*E45)*emrdt)</f>
        <v/>
      </c>
      <c r="E44" s="11" t="str">
        <f>IF(ROW()-ROW(E$40)&gt;E$16,"",(p*F44+(1-p)*F45)*emrdt)</f>
        <v/>
      </c>
      <c r="F44" s="11">
        <f>IF(ROW()-ROW(F$40)&gt;F$16,"",(p*G44+(1-p)*G45)*emrdt)</f>
        <v>19.051077729744289</v>
      </c>
      <c r="G44" s="11">
        <f>MAX(0,optType*(G30-K))</f>
        <v>15.000049031759218</v>
      </c>
    </row>
    <row r="45" spans="1:7" x14ac:dyDescent="0.25">
      <c r="B45" s="11" t="str">
        <f>IF(ROW()-ROW(B$40)&gt;B$16,"",(p*C45+(1-p)*#REF!)*emrdt)</f>
        <v/>
      </c>
      <c r="C45" s="11" t="str">
        <f>IF(ROW()-ROW(C$40)&gt;C$16,"",(p*D45+(1-p)*#REF!)*emrdt)</f>
        <v/>
      </c>
      <c r="D45" s="11" t="str">
        <f>IF(ROW()-ROW(D$40)&gt;D$16,"",(p*E45+(1-p)*#REF!)*emrdt)</f>
        <v/>
      </c>
      <c r="E45" s="11" t="str">
        <f>IF(ROW()-ROW(E$40)&gt;E$16,"",(p*F45+(1-p)*#REF!)*emrdt)</f>
        <v/>
      </c>
      <c r="F45" s="11" t="str">
        <f>IF(ROW()-ROW(F$40)&gt;F$16,"",(p*G45+(1-p)*#REF!)*emrdt)</f>
        <v/>
      </c>
      <c r="G45" s="11">
        <f>MAX(0,optType*(G31-K))</f>
        <v>23.471529059698454</v>
      </c>
    </row>
  </sheetData>
  <phoneticPr fontId="4" type="noConversion"/>
  <conditionalFormatting sqref="B33:F38">
    <cfRule type="expression" dxfId="23" priority="9">
      <formula>ABS(B33-B40)&gt;0.0001</formula>
    </cfRule>
    <cfRule type="expression" priority="10">
      <formula>ABS(B33-B40)&gt;0.00001</formula>
    </cfRule>
  </conditionalFormatting>
  <conditionalFormatting sqref="B26">
    <cfRule type="expression" dxfId="18" priority="8">
      <formula>B$17&lt;=exdiv</formula>
    </cfRule>
    <cfRule type="expression" dxfId="17" priority="7">
      <formula>"b$17&lt;=exdiv and b19&lt;&gt;"""""</formula>
    </cfRule>
  </conditionalFormatting>
  <conditionalFormatting sqref="C26:D27 F26:G27">
    <cfRule type="expression" dxfId="12" priority="5">
      <formula>"b$17&lt;=exdiv and b19&lt;&gt;"""""</formula>
    </cfRule>
    <cfRule type="expression" dxfId="13" priority="6">
      <formula>C$17&lt;=exdiv</formula>
    </cfRule>
  </conditionalFormatting>
  <conditionalFormatting sqref="E26:E29">
    <cfRule type="expression" dxfId="9" priority="3">
      <formula>"b$17&lt;=exdiv and b19&lt;&gt;"""""</formula>
    </cfRule>
    <cfRule type="expression" dxfId="8" priority="4">
      <formula>E$17&lt;=exdiv</formula>
    </cfRule>
  </conditionalFormatting>
  <conditionalFormatting sqref="D28">
    <cfRule type="expression" dxfId="4" priority="1">
      <formula>"b$17&lt;=exdiv and b19&lt;&gt;"""""</formula>
    </cfRule>
    <cfRule type="expression" dxfId="5" priority="2">
      <formula>D$17&lt;=exdiv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14</vt:i4>
      </vt:variant>
    </vt:vector>
  </HeadingPairs>
  <TitlesOfParts>
    <vt:vector size="15" baseType="lpstr">
      <vt:lpstr>Sheet1</vt:lpstr>
      <vt:lpstr>d</vt:lpstr>
      <vt:lpstr>div</vt:lpstr>
      <vt:lpstr>dt</vt:lpstr>
      <vt:lpstr>emrdt</vt:lpstr>
      <vt:lpstr>exdiv</vt:lpstr>
      <vt:lpstr>K</vt:lpstr>
      <vt:lpstr>n</vt:lpstr>
      <vt:lpstr>optType</vt:lpstr>
      <vt:lpstr>p</vt:lpstr>
      <vt:lpstr>rr</vt:lpstr>
      <vt:lpstr>S</vt:lpstr>
      <vt:lpstr>T</vt:lpstr>
      <vt:lpstr>u</vt:lpstr>
      <vt:lpstr>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2013-11-20T06:50:26Z</dcterms:created>
  <dcterms:modified xsi:type="dcterms:W3CDTF">2013-11-20T07:45:03Z</dcterms:modified>
</cp:coreProperties>
</file>