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ropbox\workspace\office15\"/>
    </mc:Choice>
  </mc:AlternateContent>
  <bookViews>
    <workbookView xWindow="0" yWindow="0" windowWidth="15345" windowHeight="6045"/>
  </bookViews>
  <sheets>
    <sheet name="Sheet1" sheetId="1" r:id="rId1"/>
    <sheet name="CRR" sheetId="2" r:id="rId2"/>
  </sheets>
  <definedNames>
    <definedName name="d">Sheet1!$F$6</definedName>
    <definedName name="dt">Sheet1!$F$4</definedName>
    <definedName name="emrdt">Sheet1!$F$8</definedName>
    <definedName name="K">Sheet1!$B$6</definedName>
    <definedName name="n">Sheet1!$B$11</definedName>
    <definedName name="p">Sheet1!$F$7</definedName>
    <definedName name="q">Sheet1!$B$8</definedName>
    <definedName name="rr">Sheet1!$B$7</definedName>
    <definedName name="S">Sheet1!$B$5</definedName>
    <definedName name="sig">Sheet1!$B$9</definedName>
    <definedName name="T">Sheet1!$B$10</definedName>
    <definedName name="u">Sheet1!$F$5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B32" i="1"/>
  <c r="C32" i="1"/>
  <c r="B33" i="1"/>
  <c r="C33" i="1"/>
  <c r="D33" i="1"/>
  <c r="B34" i="1"/>
  <c r="C34" i="1"/>
  <c r="D34" i="1"/>
  <c r="E34" i="1"/>
  <c r="B35" i="1"/>
  <c r="C35" i="1"/>
  <c r="D35" i="1"/>
  <c r="E35" i="1"/>
  <c r="F35" i="1"/>
  <c r="B36" i="1"/>
  <c r="C36" i="1"/>
  <c r="D36" i="1"/>
  <c r="E36" i="1"/>
  <c r="F36" i="1"/>
  <c r="G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J39" i="1"/>
  <c r="C21" i="1"/>
  <c r="D21" i="1"/>
  <c r="E21" i="1"/>
  <c r="F21" i="1"/>
  <c r="G22" i="1" s="1"/>
  <c r="H23" i="1" s="1"/>
  <c r="I24" i="1" s="1"/>
  <c r="J25" i="1" s="1"/>
  <c r="K26" i="1" s="1"/>
  <c r="G21" i="1"/>
  <c r="H22" i="1" s="1"/>
  <c r="I23" i="1" s="1"/>
  <c r="J24" i="1" s="1"/>
  <c r="K25" i="1" s="1"/>
  <c r="H21" i="1"/>
  <c r="I21" i="1"/>
  <c r="J21" i="1"/>
  <c r="K22" i="1" s="1"/>
  <c r="K21" i="1"/>
  <c r="C22" i="1"/>
  <c r="D22" i="1"/>
  <c r="E22" i="1"/>
  <c r="F23" i="1" s="1"/>
  <c r="G24" i="1" s="1"/>
  <c r="H25" i="1" s="1"/>
  <c r="I26" i="1" s="1"/>
  <c r="J27" i="1" s="1"/>
  <c r="K28" i="1" s="1"/>
  <c r="F22" i="1"/>
  <c r="G23" i="1" s="1"/>
  <c r="H24" i="1" s="1"/>
  <c r="I25" i="1" s="1"/>
  <c r="J26" i="1" s="1"/>
  <c r="K27" i="1" s="1"/>
  <c r="I22" i="1"/>
  <c r="J23" i="1" s="1"/>
  <c r="K24" i="1" s="1"/>
  <c r="J22" i="1"/>
  <c r="K23" i="1" s="1"/>
  <c r="C23" i="1"/>
  <c r="D23" i="1"/>
  <c r="E23" i="1"/>
  <c r="C24" i="1"/>
  <c r="D24" i="1"/>
  <c r="E24" i="1"/>
  <c r="F24" i="1"/>
  <c r="C25" i="1"/>
  <c r="D25" i="1"/>
  <c r="E25" i="1"/>
  <c r="F25" i="1"/>
  <c r="G25" i="1"/>
  <c r="C26" i="1"/>
  <c r="D26" i="1"/>
  <c r="E26" i="1"/>
  <c r="F26" i="1"/>
  <c r="G26" i="1"/>
  <c r="H26" i="1"/>
  <c r="C27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J28" i="1"/>
  <c r="D20" i="1"/>
  <c r="E20" i="1"/>
  <c r="F20" i="1"/>
  <c r="G20" i="1"/>
  <c r="H20" i="1"/>
  <c r="I20" i="1"/>
  <c r="J20" i="1"/>
  <c r="K20" i="1"/>
  <c r="C20" i="1"/>
  <c r="C43" i="1"/>
  <c r="A30" i="1"/>
  <c r="B19" i="1"/>
  <c r="F4" i="1"/>
  <c r="F10" i="1" s="1"/>
  <c r="E43" i="1" l="1"/>
  <c r="C45" i="1" s="1"/>
  <c r="F5" i="1"/>
  <c r="F6" i="1" s="1"/>
  <c r="K39" i="1" s="1"/>
  <c r="F8" i="1"/>
  <c r="C17" i="1"/>
  <c r="D17" i="1" s="1"/>
  <c r="E17" i="1" s="1"/>
  <c r="F17" i="1" s="1"/>
  <c r="G17" i="1" s="1"/>
  <c r="H17" i="1" s="1"/>
  <c r="I17" i="1" s="1"/>
  <c r="J17" i="1" s="1"/>
  <c r="K17" i="1" s="1"/>
  <c r="C44" i="1" l="1"/>
  <c r="F7" i="1"/>
  <c r="C19" i="1"/>
  <c r="K38" i="1" s="1"/>
  <c r="J38" i="1" s="1"/>
  <c r="D19" i="1"/>
  <c r="K37" i="1" s="1"/>
  <c r="J37" i="1" l="1"/>
  <c r="I37" i="1" s="1"/>
  <c r="E19" i="1"/>
  <c r="K36" i="1" l="1"/>
  <c r="J36" i="1" s="1"/>
  <c r="I36" i="1" s="1"/>
  <c r="H36" i="1" s="1"/>
  <c r="F19" i="1"/>
  <c r="K35" i="1" l="1"/>
  <c r="J35" i="1" s="1"/>
  <c r="I35" i="1" s="1"/>
  <c r="H35" i="1" s="1"/>
  <c r="G35" i="1" s="1"/>
  <c r="G19" i="1"/>
  <c r="F34" i="1" l="1"/>
  <c r="K34" i="1"/>
  <c r="J34" i="1" s="1"/>
  <c r="I34" i="1" s="1"/>
  <c r="H34" i="1" s="1"/>
  <c r="G34" i="1" s="1"/>
  <c r="H19" i="1"/>
  <c r="K33" i="1" l="1"/>
  <c r="J33" i="1" s="1"/>
  <c r="I33" i="1" s="1"/>
  <c r="H33" i="1" s="1"/>
  <c r="G33" i="1" s="1"/>
  <c r="F33" i="1" s="1"/>
  <c r="E33" i="1" s="1"/>
  <c r="I19" i="1"/>
  <c r="D32" i="1" l="1"/>
  <c r="K32" i="1"/>
  <c r="J32" i="1" s="1"/>
  <c r="I32" i="1" s="1"/>
  <c r="H32" i="1" s="1"/>
  <c r="G32" i="1" s="1"/>
  <c r="F32" i="1" s="1"/>
  <c r="E32" i="1" s="1"/>
  <c r="J19" i="1"/>
  <c r="K19" i="1" l="1"/>
  <c r="K30" i="1" s="1"/>
  <c r="J30" i="1" l="1"/>
  <c r="I30" i="1" s="1"/>
  <c r="H30" i="1" s="1"/>
  <c r="G30" i="1" s="1"/>
  <c r="F30" i="1" s="1"/>
  <c r="E30" i="1" s="1"/>
  <c r="D30" i="1" s="1"/>
  <c r="C30" i="1" s="1"/>
  <c r="B30" i="1" s="1"/>
  <c r="K31" i="1"/>
  <c r="J31" i="1" s="1"/>
  <c r="I31" i="1" s="1"/>
  <c r="H31" i="1" s="1"/>
  <c r="G31" i="1" s="1"/>
  <c r="F31" i="1" s="1"/>
  <c r="E31" i="1" s="1"/>
  <c r="D31" i="1" s="1"/>
  <c r="C31" i="1" s="1"/>
</calcChain>
</file>

<file path=xl/sharedStrings.xml><?xml version="1.0" encoding="utf-8"?>
<sst xmlns="http://schemas.openxmlformats.org/spreadsheetml/2006/main" count="32" uniqueCount="29">
  <si>
    <t>Cox-Ross-Rubinstein Tree</t>
    <phoneticPr fontId="1" type="noConversion"/>
  </si>
  <si>
    <t>binomial pricing of european options for stocks with know divident yield</t>
    <phoneticPr fontId="1" type="noConversion"/>
  </si>
  <si>
    <t>option type (C=1, P=-1)</t>
    <phoneticPr fontId="1" type="noConversion"/>
  </si>
  <si>
    <t>stock price (S)</t>
    <phoneticPr fontId="1" type="noConversion"/>
  </si>
  <si>
    <t>exercise price (K)</t>
    <phoneticPr fontId="1" type="noConversion"/>
  </si>
  <si>
    <t>interest rate (rr, annual)</t>
    <phoneticPr fontId="1" type="noConversion"/>
  </si>
  <si>
    <t>divident yield (q, annual)</t>
    <phoneticPr fontId="1" type="noConversion"/>
  </si>
  <si>
    <t>volatility(sig, annual)</t>
    <phoneticPr fontId="1" type="noConversion"/>
  </si>
  <si>
    <t>time to maturity (T, years)</t>
    <phoneticPr fontId="1" type="noConversion"/>
  </si>
  <si>
    <t>number of steps (n)</t>
    <phoneticPr fontId="1" type="noConversion"/>
  </si>
  <si>
    <t>step (dt)</t>
    <phoneticPr fontId="1" type="noConversion"/>
  </si>
  <si>
    <t>u</t>
    <phoneticPr fontId="1" type="noConversion"/>
  </si>
  <si>
    <t>d</t>
    <phoneticPr fontId="1" type="noConversion"/>
  </si>
  <si>
    <t>p</t>
    <phoneticPr fontId="1" type="noConversion"/>
  </si>
  <si>
    <t>emrdt</t>
    <phoneticPr fontId="1" type="noConversion"/>
  </si>
  <si>
    <t>a</t>
    <phoneticPr fontId="1" type="noConversion"/>
  </si>
  <si>
    <t>Up movement multiplier</t>
    <phoneticPr fontId="1" type="noConversion"/>
  </si>
  <si>
    <t>Down movement multiplier</t>
    <phoneticPr fontId="1" type="noConversion"/>
  </si>
  <si>
    <t>Risk-neutral probability of up movement</t>
    <phoneticPr fontId="1" type="noConversion"/>
  </si>
  <si>
    <t>Discount factor per step</t>
    <phoneticPr fontId="1" type="noConversion"/>
  </si>
  <si>
    <t>&lt;----</t>
    <phoneticPr fontId="1" type="noConversion"/>
  </si>
  <si>
    <t>step</t>
    <phoneticPr fontId="1" type="noConversion"/>
  </si>
  <si>
    <t>time</t>
    <phoneticPr fontId="1" type="noConversion"/>
  </si>
  <si>
    <t>stock price</t>
    <phoneticPr fontId="1" type="noConversion"/>
  </si>
  <si>
    <t>verify by BSM model</t>
    <phoneticPr fontId="1" type="noConversion"/>
  </si>
  <si>
    <t>call price</t>
    <phoneticPr fontId="1" type="noConversion"/>
  </si>
  <si>
    <t>dOne</t>
    <phoneticPr fontId="1" type="noConversion"/>
  </si>
  <si>
    <t>dTwo</t>
    <phoneticPr fontId="1" type="noConversion"/>
  </si>
  <si>
    <t>put 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</si>
</sst>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 "/>
  </numFmts>
  <fonts count="5" x14ac:knownFonts="1">
    <font>
      <sz val="11"/>
      <color theme="1"/>
      <name val="Consolas"/>
      <family val="2"/>
      <charset val="134"/>
    </font>
    <font>
      <sz val="9"/>
      <name val="Consolas"/>
      <family val="2"/>
      <charset val="134"/>
    </font>
    <font>
      <b/>
      <sz val="11"/>
      <color theme="1"/>
      <name val="Consolas"/>
      <family val="3"/>
    </font>
    <font>
      <sz val="11"/>
      <color theme="0" tint="-0.14996795556505021"/>
      <name val="Consolas"/>
      <family val="2"/>
      <charset val="134"/>
    </font>
    <font>
      <sz val="11"/>
      <color theme="0" tint="-0.1499679555650502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9" fontId="0" fillId="2" borderId="0" xfId="0" applyNumberFormat="1" applyFill="1">
      <alignment vertical="center"/>
    </xf>
    <xf numFmtId="0" fontId="0" fillId="2" borderId="0" xfId="0" applyNumberForma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3" borderId="0" xfId="0" applyFill="1">
      <alignment vertical="center"/>
    </xf>
    <xf numFmtId="177" fontId="0" fillId="0" borderId="0" xfId="0" applyNumberFormat="1">
      <alignment vertical="center"/>
    </xf>
    <xf numFmtId="177" fontId="0" fillId="4" borderId="0" xfId="0" applyNumberFormat="1" applyFill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619124</xdr:colOff>
          <xdr:row>5</xdr:row>
          <xdr:rowOff>180974</xdr:rowOff>
        </xdr:from>
        <xdr:to>
          <xdr:col>7</xdr:col>
          <xdr:colOff>278945</xdr:colOff>
          <xdr:row>16</xdr:row>
          <xdr:rowOff>171449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29" workbookViewId="0">
      <selection activeCell="B45" sqref="B45"/>
    </sheetView>
  </sheetViews>
  <sheetFormatPr defaultRowHeight="15" x14ac:dyDescent="0.25"/>
  <cols>
    <col min="1" max="1" width="29.125" customWidth="1"/>
    <col min="2" max="2" width="10.75" customWidth="1"/>
    <col min="5" max="5" width="11.625" customWidth="1"/>
    <col min="7" max="7" width="6.625" customWidth="1"/>
    <col min="12" max="12" width="4" customWidth="1"/>
  </cols>
  <sheetData>
    <row r="1" spans="1:8" x14ac:dyDescent="0.25">
      <c r="A1" s="1" t="s">
        <v>1</v>
      </c>
    </row>
    <row r="4" spans="1:8" x14ac:dyDescent="0.25">
      <c r="A4" t="s">
        <v>2</v>
      </c>
      <c r="B4" s="2">
        <v>-1</v>
      </c>
      <c r="E4" t="s">
        <v>10</v>
      </c>
      <c r="F4">
        <f>T/n</f>
        <v>5.5555555555555552E-2</v>
      </c>
    </row>
    <row r="5" spans="1:8" x14ac:dyDescent="0.25">
      <c r="A5" t="s">
        <v>3</v>
      </c>
      <c r="B5" s="2">
        <v>50</v>
      </c>
      <c r="E5" t="s">
        <v>11</v>
      </c>
      <c r="F5">
        <f>EXP(sig*SQRT(dt))</f>
        <v>1.0482692303335082</v>
      </c>
      <c r="G5" t="s">
        <v>20</v>
      </c>
      <c r="H5" t="s">
        <v>16</v>
      </c>
    </row>
    <row r="6" spans="1:8" x14ac:dyDescent="0.25">
      <c r="A6" t="s">
        <v>4</v>
      </c>
      <c r="B6" s="2">
        <v>50</v>
      </c>
      <c r="E6" t="s">
        <v>12</v>
      </c>
      <c r="F6">
        <f>1/u</f>
        <v>0.95395340344183222</v>
      </c>
      <c r="G6" t="s">
        <v>20</v>
      </c>
      <c r="H6" t="s">
        <v>17</v>
      </c>
    </row>
    <row r="7" spans="1:8" x14ac:dyDescent="0.25">
      <c r="A7" t="s">
        <v>5</v>
      </c>
      <c r="B7" s="3">
        <v>0.08</v>
      </c>
      <c r="E7" t="s">
        <v>13</v>
      </c>
      <c r="F7">
        <f>(F10-d)/(u-d)</f>
        <v>0.51770988544101337</v>
      </c>
      <c r="G7" t="s">
        <v>20</v>
      </c>
      <c r="H7" t="s">
        <v>18</v>
      </c>
    </row>
    <row r="8" spans="1:8" x14ac:dyDescent="0.25">
      <c r="A8" t="s">
        <v>6</v>
      </c>
      <c r="B8" s="3">
        <v>0.03</v>
      </c>
      <c r="E8" t="s">
        <v>14</v>
      </c>
      <c r="F8">
        <f>EXP(-rr*dt)</f>
        <v>0.9955654174830928</v>
      </c>
      <c r="G8" t="s">
        <v>20</v>
      </c>
      <c r="H8" t="s">
        <v>19</v>
      </c>
    </row>
    <row r="9" spans="1:8" x14ac:dyDescent="0.25">
      <c r="A9" t="s">
        <v>7</v>
      </c>
      <c r="B9" s="3">
        <v>0.2</v>
      </c>
    </row>
    <row r="10" spans="1:8" x14ac:dyDescent="0.25">
      <c r="A10" t="s">
        <v>8</v>
      </c>
      <c r="B10" s="4">
        <v>0.5</v>
      </c>
      <c r="E10" s="5" t="s">
        <v>15</v>
      </c>
      <c r="F10" s="6">
        <f>EXP((rr-q)*dt)</f>
        <v>1.0027816393771962</v>
      </c>
    </row>
    <row r="11" spans="1:8" x14ac:dyDescent="0.25">
      <c r="A11" t="s">
        <v>9</v>
      </c>
      <c r="B11" s="4">
        <v>9</v>
      </c>
    </row>
    <row r="17" spans="1:11" x14ac:dyDescent="0.25">
      <c r="A17" s="7" t="s">
        <v>22</v>
      </c>
      <c r="B17">
        <v>0</v>
      </c>
      <c r="C17">
        <f>B$17+dt</f>
        <v>5.5555555555555552E-2</v>
      </c>
      <c r="D17">
        <f>C$17+dt</f>
        <v>0.1111111111111111</v>
      </c>
      <c r="E17">
        <f>D$17+dt</f>
        <v>0.16666666666666666</v>
      </c>
      <c r="F17">
        <f>E$17+dt</f>
        <v>0.22222222222222221</v>
      </c>
      <c r="G17">
        <f>F$17+dt</f>
        <v>0.27777777777777779</v>
      </c>
      <c r="H17">
        <f>G$17+dt</f>
        <v>0.33333333333333337</v>
      </c>
      <c r="I17">
        <f>H$17+dt</f>
        <v>0.38888888888888895</v>
      </c>
      <c r="J17">
        <f>I$17+dt</f>
        <v>0.44444444444444453</v>
      </c>
      <c r="K17">
        <f>J$17+dt</f>
        <v>0.50000000000000011</v>
      </c>
    </row>
    <row r="18" spans="1:11" x14ac:dyDescent="0.25">
      <c r="A18" s="7" t="s">
        <v>21</v>
      </c>
      <c r="B18" s="8">
        <v>0</v>
      </c>
      <c r="C18" s="8">
        <v>1</v>
      </c>
      <c r="D18" s="8">
        <v>2</v>
      </c>
      <c r="E18" s="8">
        <v>3</v>
      </c>
      <c r="F18" s="8">
        <v>4</v>
      </c>
      <c r="G18" s="8">
        <v>5</v>
      </c>
      <c r="H18" s="8">
        <v>6</v>
      </c>
      <c r="I18" s="8">
        <v>7</v>
      </c>
      <c r="J18" s="8">
        <v>8</v>
      </c>
      <c r="K18" s="8">
        <v>9</v>
      </c>
    </row>
    <row r="19" spans="1:11" x14ac:dyDescent="0.25">
      <c r="A19" s="7" t="s">
        <v>23</v>
      </c>
      <c r="B19" s="9">
        <f>S</f>
        <v>50</v>
      </c>
      <c r="C19" s="9">
        <f>B19*u</f>
        <v>52.413461516675412</v>
      </c>
      <c r="D19" s="9">
        <f>C19*u</f>
        <v>54.94341896320028</v>
      </c>
      <c r="E19" s="9">
        <f>D19*u</f>
        <v>57.595495508445431</v>
      </c>
      <c r="F19" s="9">
        <f>E19*u</f>
        <v>60.375585747315121</v>
      </c>
      <c r="G19" s="9">
        <f>F19*u</f>
        <v>63.28986880227275</v>
      </c>
      <c r="H19" s="9">
        <f>G19*u</f>
        <v>66.344822057267166</v>
      </c>
      <c r="I19" s="9">
        <f>H19*u</f>
        <v>69.547235554585001</v>
      </c>
      <c r="J19" s="9">
        <f>I19*u</f>
        <v>72.904227086628012</v>
      </c>
      <c r="K19" s="9">
        <f>J19*u</f>
        <v>76.42325801615884</v>
      </c>
    </row>
    <row r="20" spans="1:11" x14ac:dyDescent="0.25">
      <c r="B20" s="9"/>
      <c r="C20" s="9">
        <f>IF(ROW()-ROW(C$19)&gt;C$18,"",B19*d)</f>
        <v>47.697670172091613</v>
      </c>
      <c r="D20" s="9">
        <f>IF(ROW()-ROW(D$19)&gt;D$18,"",C19*d)</f>
        <v>50.000000000000007</v>
      </c>
      <c r="E20" s="9">
        <f>IF(ROW()-ROW(E$19)&gt;E$18,"",D19*d)</f>
        <v>52.413461516675412</v>
      </c>
      <c r="F20" s="9">
        <f>IF(ROW()-ROW(F$19)&gt;F$18,"",E19*d)</f>
        <v>54.94341896320028</v>
      </c>
      <c r="G20" s="9">
        <f>IF(ROW()-ROW(G$19)&gt;G$18,"",F19*d)</f>
        <v>57.595495508445438</v>
      </c>
      <c r="H20" s="9">
        <f>IF(ROW()-ROW(H$19)&gt;H$18,"",G19*d)</f>
        <v>60.375585747315128</v>
      </c>
      <c r="I20" s="9">
        <f>IF(ROW()-ROW(I$19)&gt;I$18,"",H19*d)</f>
        <v>63.289868802272757</v>
      </c>
      <c r="J20" s="9">
        <f>IF(ROW()-ROW(J$19)&gt;J$18,"",I19*d)</f>
        <v>66.344822057267166</v>
      </c>
      <c r="K20" s="9">
        <f>IF(ROW()-ROW(K$19)&gt;K$18,"",J19*d)</f>
        <v>69.547235554585001</v>
      </c>
    </row>
    <row r="21" spans="1:11" x14ac:dyDescent="0.25">
      <c r="B21" s="9"/>
      <c r="C21" s="9" t="str">
        <f>IF(ROW()-ROW(C$19)&gt;C$18,"",B20*d)</f>
        <v/>
      </c>
      <c r="D21" s="9">
        <f>IF(ROW()-ROW(D$19)&gt;D$18,"",C20*d)</f>
        <v>45.501354796912757</v>
      </c>
      <c r="E21" s="9">
        <f>IF(ROW()-ROW(E$19)&gt;E$18,"",D20*d)</f>
        <v>47.69767017209162</v>
      </c>
      <c r="F21" s="9">
        <f>IF(ROW()-ROW(F$19)&gt;F$18,"",E20*d)</f>
        <v>50.000000000000007</v>
      </c>
      <c r="G21" s="9">
        <f>IF(ROW()-ROW(G$19)&gt;G$18,"",F20*d)</f>
        <v>52.413461516675412</v>
      </c>
      <c r="H21" s="9">
        <f>IF(ROW()-ROW(H$19)&gt;H$18,"",G20*d)</f>
        <v>54.943418963200287</v>
      </c>
      <c r="I21" s="9">
        <f>IF(ROW()-ROW(I$19)&gt;I$18,"",H20*d)</f>
        <v>57.595495508445445</v>
      </c>
      <c r="J21" s="9">
        <f>IF(ROW()-ROW(J$19)&gt;J$18,"",I20*d)</f>
        <v>60.375585747315135</v>
      </c>
      <c r="K21" s="9">
        <f>IF(ROW()-ROW(K$19)&gt;K$18,"",J20*d)</f>
        <v>63.289868802272757</v>
      </c>
    </row>
    <row r="22" spans="1:11" x14ac:dyDescent="0.25">
      <c r="B22" s="9"/>
      <c r="C22" s="9" t="str">
        <f>IF(ROW()-ROW(C$19)&gt;C$18,"",B21*d)</f>
        <v/>
      </c>
      <c r="D22" s="9" t="str">
        <f>IF(ROW()-ROW(D$19)&gt;D$18,"",C21*d)</f>
        <v/>
      </c>
      <c r="E22" s="9">
        <f>IF(ROW()-ROW(E$19)&gt;E$18,"",D21*d)</f>
        <v>43.406172269729261</v>
      </c>
      <c r="F22" s="9">
        <f>IF(ROW()-ROW(F$19)&gt;F$18,"",E21*d)</f>
        <v>45.501354796912764</v>
      </c>
      <c r="G22" s="9">
        <f>IF(ROW()-ROW(G$19)&gt;G$18,"",F21*d)</f>
        <v>47.69767017209162</v>
      </c>
      <c r="H22" s="9">
        <f>IF(ROW()-ROW(H$19)&gt;H$18,"",G21*d)</f>
        <v>50.000000000000007</v>
      </c>
      <c r="I22" s="9">
        <f>IF(ROW()-ROW(I$19)&gt;I$18,"",H21*d)</f>
        <v>52.413461516675419</v>
      </c>
      <c r="J22" s="9">
        <f>IF(ROW()-ROW(J$19)&gt;J$18,"",I21*d)</f>
        <v>54.943418963200294</v>
      </c>
      <c r="K22" s="9">
        <f>IF(ROW()-ROW(K$19)&gt;K$18,"",J21*d)</f>
        <v>57.595495508445453</v>
      </c>
    </row>
    <row r="23" spans="1:11" x14ac:dyDescent="0.25">
      <c r="B23" s="9"/>
      <c r="C23" s="9" t="str">
        <f>IF(ROW()-ROW(C$19)&gt;C$18,"",B22*d)</f>
        <v/>
      </c>
      <c r="D23" s="9" t="str">
        <f>IF(ROW()-ROW(D$19)&gt;D$18,"",C22*d)</f>
        <v/>
      </c>
      <c r="E23" s="9" t="str">
        <f>IF(ROW()-ROW(E$19)&gt;E$18,"",D22*d)</f>
        <v/>
      </c>
      <c r="F23" s="9">
        <f>IF(ROW()-ROW(F$19)&gt;F$18,"",E22*d)</f>
        <v>41.407465767090706</v>
      </c>
      <c r="G23" s="9">
        <f>IF(ROW()-ROW(G$19)&gt;G$18,"",F22*d)</f>
        <v>43.406172269729268</v>
      </c>
      <c r="H23" s="9">
        <f>IF(ROW()-ROW(H$19)&gt;H$18,"",G22*d)</f>
        <v>45.501354796912764</v>
      </c>
      <c r="I23" s="9">
        <f>IF(ROW()-ROW(I$19)&gt;I$18,"",H22*d)</f>
        <v>47.69767017209162</v>
      </c>
      <c r="J23" s="9">
        <f>IF(ROW()-ROW(J$19)&gt;J$18,"",I22*d)</f>
        <v>50.000000000000014</v>
      </c>
      <c r="K23" s="9">
        <f>IF(ROW()-ROW(K$19)&gt;K$18,"",J22*d)</f>
        <v>52.413461516675426</v>
      </c>
    </row>
    <row r="24" spans="1:11" x14ac:dyDescent="0.25">
      <c r="B24" s="9"/>
      <c r="C24" s="9" t="str">
        <f>IF(ROW()-ROW(C$19)&gt;C$18,"",B23*d)</f>
        <v/>
      </c>
      <c r="D24" s="9" t="str">
        <f>IF(ROW()-ROW(D$19)&gt;D$18,"",C23*d)</f>
        <v/>
      </c>
      <c r="E24" s="9" t="str">
        <f>IF(ROW()-ROW(E$19)&gt;E$18,"",D23*d)</f>
        <v/>
      </c>
      <c r="F24" s="9" t="str">
        <f>IF(ROW()-ROW(F$19)&gt;F$18,"",E23*d)</f>
        <v/>
      </c>
      <c r="G24" s="9">
        <f>IF(ROW()-ROW(G$19)&gt;G$18,"",F23*d)</f>
        <v>39.500792896417337</v>
      </c>
      <c r="H24" s="9">
        <f>IF(ROW()-ROW(H$19)&gt;H$18,"",G23*d)</f>
        <v>41.407465767090713</v>
      </c>
      <c r="I24" s="9">
        <f>IF(ROW()-ROW(I$19)&gt;I$18,"",H23*d)</f>
        <v>43.406172269729268</v>
      </c>
      <c r="J24" s="9">
        <f>IF(ROW()-ROW(J$19)&gt;J$18,"",I23*d)</f>
        <v>45.501354796912764</v>
      </c>
      <c r="K24" s="9">
        <f>IF(ROW()-ROW(K$19)&gt;K$18,"",J23*d)</f>
        <v>47.697670172091627</v>
      </c>
    </row>
    <row r="25" spans="1:11" x14ac:dyDescent="0.25">
      <c r="B25" s="9"/>
      <c r="C25" s="9" t="str">
        <f>IF(ROW()-ROW(C$19)&gt;C$18,"",B24*d)</f>
        <v/>
      </c>
      <c r="D25" s="9" t="str">
        <f>IF(ROW()-ROW(D$19)&gt;D$18,"",C24*d)</f>
        <v/>
      </c>
      <c r="E25" s="9" t="str">
        <f>IF(ROW()-ROW(E$19)&gt;E$18,"",D24*d)</f>
        <v/>
      </c>
      <c r="F25" s="9" t="str">
        <f>IF(ROW()-ROW(F$19)&gt;F$18,"",E24*d)</f>
        <v/>
      </c>
      <c r="G25" s="9" t="str">
        <f>IF(ROW()-ROW(G$19)&gt;G$18,"",F24*d)</f>
        <v/>
      </c>
      <c r="H25" s="9">
        <f>IF(ROW()-ROW(H$19)&gt;H$18,"",G24*d)</f>
        <v>37.681915822188266</v>
      </c>
      <c r="I25" s="9">
        <f>IF(ROW()-ROW(I$19)&gt;I$18,"",H24*d)</f>
        <v>39.500792896417344</v>
      </c>
      <c r="J25" s="9">
        <f>IF(ROW()-ROW(J$19)&gt;J$18,"",I24*d)</f>
        <v>41.407465767090713</v>
      </c>
      <c r="K25" s="9">
        <f>IF(ROW()-ROW(K$19)&gt;K$18,"",J24*d)</f>
        <v>43.406172269729268</v>
      </c>
    </row>
    <row r="26" spans="1:11" x14ac:dyDescent="0.25">
      <c r="B26" s="9"/>
      <c r="C26" s="9" t="str">
        <f>IF(ROW()-ROW(C$19)&gt;C$18,"",B25*d)</f>
        <v/>
      </c>
      <c r="D26" s="9" t="str">
        <f>IF(ROW()-ROW(D$19)&gt;D$18,"",C25*d)</f>
        <v/>
      </c>
      <c r="E26" s="9" t="str">
        <f>IF(ROW()-ROW(E$19)&gt;E$18,"",D25*d)</f>
        <v/>
      </c>
      <c r="F26" s="9" t="str">
        <f>IF(ROW()-ROW(F$19)&gt;F$18,"",E25*d)</f>
        <v/>
      </c>
      <c r="G26" s="9" t="str">
        <f>IF(ROW()-ROW(G$19)&gt;G$18,"",F25*d)</f>
        <v/>
      </c>
      <c r="H26" s="9" t="str">
        <f>IF(ROW()-ROW(H$19)&gt;H$18,"",G25*d)</f>
        <v/>
      </c>
      <c r="I26" s="9">
        <f>IF(ROW()-ROW(I$19)&gt;I$18,"",H25*d)</f>
        <v>35.946791846785125</v>
      </c>
      <c r="J26" s="9">
        <f>IF(ROW()-ROW(J$19)&gt;J$18,"",I25*d)</f>
        <v>37.681915822188273</v>
      </c>
      <c r="K26" s="9">
        <f>IF(ROW()-ROW(K$19)&gt;K$18,"",J25*d)</f>
        <v>39.500792896417344</v>
      </c>
    </row>
    <row r="27" spans="1:11" x14ac:dyDescent="0.25">
      <c r="B27" s="9"/>
      <c r="C27" s="9" t="str">
        <f>IF(ROW()-ROW(C$19)&gt;C$18,"",B26*d)</f>
        <v/>
      </c>
      <c r="D27" s="9" t="str">
        <f>IF(ROW()-ROW(D$19)&gt;D$18,"",C26*d)</f>
        <v/>
      </c>
      <c r="E27" s="9" t="str">
        <f>IF(ROW()-ROW(E$19)&gt;E$18,"",D26*d)</f>
        <v/>
      </c>
      <c r="F27" s="9" t="str">
        <f>IF(ROW()-ROW(F$19)&gt;F$18,"",E26*d)</f>
        <v/>
      </c>
      <c r="G27" s="9" t="str">
        <f>IF(ROW()-ROW(G$19)&gt;G$18,"",F26*d)</f>
        <v/>
      </c>
      <c r="H27" s="9" t="str">
        <f>IF(ROW()-ROW(H$19)&gt;H$18,"",G26*d)</f>
        <v/>
      </c>
      <c r="I27" s="9" t="str">
        <f>IF(ROW()-ROW(I$19)&gt;I$18,"",H26*d)</f>
        <v/>
      </c>
      <c r="J27" s="9">
        <f>IF(ROW()-ROW(J$19)&gt;J$18,"",I26*d)</f>
        <v>34.291564425055775</v>
      </c>
      <c r="K27" s="9">
        <f>IF(ROW()-ROW(K$19)&gt;K$18,"",J26*d)</f>
        <v>35.946791846785132</v>
      </c>
    </row>
    <row r="28" spans="1:11" x14ac:dyDescent="0.25">
      <c r="B28" s="9"/>
      <c r="C28" s="9" t="str">
        <f>IF(ROW()-ROW(C$19)&gt;C$18,"",B27*d)</f>
        <v/>
      </c>
      <c r="D28" s="9" t="str">
        <f>IF(ROW()-ROW(D$19)&gt;D$18,"",C27*d)</f>
        <v/>
      </c>
      <c r="E28" s="9" t="str">
        <f>IF(ROW()-ROW(E$19)&gt;E$18,"",D27*d)</f>
        <v/>
      </c>
      <c r="F28" s="9" t="str">
        <f>IF(ROW()-ROW(F$19)&gt;F$18,"",E27*d)</f>
        <v/>
      </c>
      <c r="G28" s="9" t="str">
        <f>IF(ROW()-ROW(G$19)&gt;G$18,"",F27*d)</f>
        <v/>
      </c>
      <c r="H28" s="9" t="str">
        <f>IF(ROW()-ROW(H$19)&gt;H$18,"",G27*d)</f>
        <v/>
      </c>
      <c r="I28" s="9" t="str">
        <f>IF(ROW()-ROW(I$19)&gt;I$18,"",H27*d)</f>
        <v/>
      </c>
      <c r="J28" s="9" t="str">
        <f>IF(ROW()-ROW(J$19)&gt;J$18,"",I27*d)</f>
        <v/>
      </c>
      <c r="K28" s="9">
        <f>IF(ROW()-ROW(K$19)&gt;K$18,"",J27*d)</f>
        <v>32.712554592626816</v>
      </c>
    </row>
    <row r="29" spans="1:11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x14ac:dyDescent="0.25">
      <c r="A30" t="str">
        <f>IF($B$4=1,"Call","Put")&amp;" Price"</f>
        <v>Put Price</v>
      </c>
      <c r="B30" s="10">
        <f>IF(B19="","",(p*C30+(1-p)*C31)*emrdt)</f>
        <v>2.2501399428155198</v>
      </c>
      <c r="C30" s="9">
        <f>IF(C19="","",(p*D30+(1-p)*D31)*emrdt)</f>
        <v>1.34593801698735</v>
      </c>
      <c r="D30" s="9">
        <f>IF(D19="","",(p*E30+(1-p)*E31)*emrdt)</f>
        <v>0.68107450542327508</v>
      </c>
      <c r="E30" s="9">
        <f>IF(E19="","",(p*F30+(1-p)*F31)*emrdt)</f>
        <v>0.26250368473340641</v>
      </c>
      <c r="F30" s="9">
        <f>IF(F19="","",(p*G30+(1-p)*G31)*emrdt)</f>
        <v>5.8756829482277138E-2</v>
      </c>
      <c r="G30" s="9">
        <f>IF(G19="","",(p*H30+(1-p)*H31)*emrdt)</f>
        <v>0</v>
      </c>
      <c r="H30" s="9">
        <f>IF(H19="","",(p*I30+(1-p)*I31)*emrdt)</f>
        <v>0</v>
      </c>
      <c r="I30" s="9">
        <f>IF(I19="","",(p*J30+(1-p)*J31)*emrdt)</f>
        <v>0</v>
      </c>
      <c r="J30" s="9">
        <f>IF(J19="","",(p*K30+(1-p)*K31)*emrdt)</f>
        <v>0</v>
      </c>
      <c r="K30" s="9">
        <f>MAX(0,$B$4*(K19-K))</f>
        <v>0</v>
      </c>
    </row>
    <row r="31" spans="1:11" x14ac:dyDescent="0.25">
      <c r="B31" s="9" t="str">
        <f>IF(B20="","",(p*C31+(1-p)*C32)*emrdt)</f>
        <v/>
      </c>
      <c r="C31" s="9">
        <f>IF(C20="","",(p*D31+(1-p)*D32)*emrdt)</f>
        <v>3.2415290248956636</v>
      </c>
      <c r="D31" s="9">
        <f>IF(D20="","",(p*E31+(1-p)*E32)*emrdt)</f>
        <v>2.0720604514035696</v>
      </c>
      <c r="E31" s="9">
        <f>IF(E20="","",(p*F31+(1-p)*F32)*emrdt)</f>
        <v>1.1366757699638095</v>
      </c>
      <c r="F31" s="9">
        <f>IF(F20="","",(p*G31+(1-p)*G32)*emrdt)</f>
        <v>0.48363830348046516</v>
      </c>
      <c r="G31" s="9">
        <f>IF(G20="","",(p*H31+(1-p)*H32)*emrdt)</f>
        <v>0.12237147380815926</v>
      </c>
      <c r="H31" s="9">
        <f>IF(H20="","",(p*I31+(1-p)*I32)*emrdt)</f>
        <v>0</v>
      </c>
      <c r="I31" s="9">
        <f>IF(I20="","",(p*J31+(1-p)*J32)*emrdt)</f>
        <v>0</v>
      </c>
      <c r="J31" s="9">
        <f>IF(J20="","",(p*K31+(1-p)*K32)*emrdt)</f>
        <v>0</v>
      </c>
      <c r="K31" s="9">
        <f>MAX(0,$B$4*(K20-K))</f>
        <v>0</v>
      </c>
    </row>
    <row r="32" spans="1:11" x14ac:dyDescent="0.25">
      <c r="B32" s="9" t="str">
        <f>IF(B21="","",(p*C32+(1-p)*C33)*emrdt)</f>
        <v/>
      </c>
      <c r="C32" s="9" t="str">
        <f>IF(C21="","",(p*D32+(1-p)*D33)*emrdt)</f>
        <v/>
      </c>
      <c r="D32" s="9">
        <f>IF(D21="","",(p*E32+(1-p)*E33)*emrdt)</f>
        <v>4.5268224214366626</v>
      </c>
      <c r="E32" s="9">
        <f>IF(E21="","",(p*F32+(1-p)*F33)*emrdt)</f>
        <v>3.095277668764568</v>
      </c>
      <c r="F32" s="9">
        <f>IF(F21="","",(p*G32+(1-p)*G33)*emrdt)</f>
        <v>1.8481709405917812</v>
      </c>
      <c r="G32" s="9">
        <f>IF(G21="","",(p*H32+(1-p)*H33)*emrdt)</f>
        <v>0.87590364465656034</v>
      </c>
      <c r="H32" s="9">
        <f>IF(H21="","",(p*I32+(1-p)*I33)*emrdt)</f>
        <v>0.25486020491452588</v>
      </c>
      <c r="I32" s="9">
        <f>IF(I21="","",(p*J32+(1-p)*J33)*emrdt)</f>
        <v>0</v>
      </c>
      <c r="J32" s="9">
        <f>IF(J21="","",(p*K32+(1-p)*K33)*emrdt)</f>
        <v>0</v>
      </c>
      <c r="K32" s="9">
        <f>MAX(0,$B$4*(K21-K))</f>
        <v>0</v>
      </c>
    </row>
    <row r="33" spans="1:11" x14ac:dyDescent="0.25">
      <c r="B33" s="9" t="str">
        <f>IF(B22="","",(p*C33+(1-p)*C34)*emrdt)</f>
        <v/>
      </c>
      <c r="C33" s="9" t="str">
        <f>IF(C22="","",(p*D33+(1-p)*D34)*emrdt)</f>
        <v/>
      </c>
      <c r="D33" s="9" t="str">
        <f>IF(D22="","",(p*E33+(1-p)*E34)*emrdt)</f>
        <v/>
      </c>
      <c r="E33" s="9">
        <f>IF(E22="","",(p*F33+(1-p)*F34)*emrdt)</f>
        <v>6.1053097952337039</v>
      </c>
      <c r="F33" s="9">
        <f>IF(F22="","",(p*G33+(1-p)*G34)*emrdt)</f>
        <v>4.4625602795658388</v>
      </c>
      <c r="G33" s="9">
        <f>IF(G22="","",(p*H33+(1-p)*H34)*emrdt)</f>
        <v>2.9089116620686752</v>
      </c>
      <c r="H33" s="9">
        <f>IF(H22="","",(p*I33+(1-p)*I34)*emrdt)</f>
        <v>1.5506466821709621</v>
      </c>
      <c r="I33" s="9">
        <f>IF(I22="","",(p*J33+(1-p)*J34)*emrdt)</f>
        <v>0.53079138485249866</v>
      </c>
      <c r="J33" s="9">
        <f>IF(J22="","",(p*K33+(1-p)*K34)*emrdt)</f>
        <v>0</v>
      </c>
      <c r="K33" s="9">
        <f>MAX(0,$B$4*(K22-K))</f>
        <v>0</v>
      </c>
    </row>
    <row r="34" spans="1:11" x14ac:dyDescent="0.25">
      <c r="B34" s="9" t="str">
        <f>IF(B23="","",(p*C34+(1-p)*C35)*emrdt)</f>
        <v/>
      </c>
      <c r="C34" s="9" t="str">
        <f>IF(C23="","",(p*D34+(1-p)*D35)*emrdt)</f>
        <v/>
      </c>
      <c r="D34" s="9" t="str">
        <f>IF(D23="","",(p*E34+(1-p)*E35)*emrdt)</f>
        <v/>
      </c>
      <c r="E34" s="9" t="str">
        <f>IF(E23="","",(p*F34+(1-p)*F35)*emrdt)</f>
        <v/>
      </c>
      <c r="F34" s="9">
        <f>IF(F23="","",(p*G34+(1-p)*G35)*emrdt)</f>
        <v>7.9250915739998016</v>
      </c>
      <c r="G34" s="9">
        <f>IF(G23="","",(p*H34+(1-p)*H35)*emrdt)</f>
        <v>6.1715254110906388</v>
      </c>
      <c r="H34" s="9">
        <f>IF(H23="","",(p*I34+(1-p)*I35)*emrdt)</f>
        <v>4.3937948359112671</v>
      </c>
      <c r="I34" s="9">
        <f>IF(I23="","",(p*J34+(1-p)*J35)*emrdt)</f>
        <v>2.6597224309145671</v>
      </c>
      <c r="J34" s="9">
        <f>IF(J23="","",(p*K34+(1-p)*K35)*emrdt)</f>
        <v>1.1054667963094598</v>
      </c>
      <c r="K34" s="9">
        <f>MAX(0,$B$4*(K23-K))</f>
        <v>0</v>
      </c>
    </row>
    <row r="35" spans="1:11" x14ac:dyDescent="0.25">
      <c r="B35" s="9" t="str">
        <f>IF(B24="","",(p*C35+(1-p)*C36)*emrdt)</f>
        <v/>
      </c>
      <c r="C35" s="9" t="str">
        <f>IF(C24="","",(p*D35+(1-p)*D36)*emrdt)</f>
        <v/>
      </c>
      <c r="D35" s="9" t="str">
        <f>IF(D24="","",(p*E35+(1-p)*E36)*emrdt)</f>
        <v/>
      </c>
      <c r="E35" s="9" t="str">
        <f>IF(E24="","",(p*F35+(1-p)*F36)*emrdt)</f>
        <v/>
      </c>
      <c r="F35" s="9" t="str">
        <f>IF(F24="","",(p*G35+(1-p)*G36)*emrdt)</f>
        <v/>
      </c>
      <c r="G35" s="9">
        <f>IF(G24="","",(p*H35+(1-p)*H36)*emrdt)</f>
        <v>9.8806356058129818</v>
      </c>
      <c r="H35" s="9">
        <f>IF(H24="","",(p*I35+(1-p)*I36)*emrdt)</f>
        <v>8.1368129203607484</v>
      </c>
      <c r="I35" s="9">
        <f>IF(I24="","",(p*J35+(1-p)*J36)*emrdt)</f>
        <v>6.2957991178987864</v>
      </c>
      <c r="J35" s="9">
        <f>IF(J24="","",(p*K35+(1-p)*K36)*emrdt)</f>
        <v>4.3526885073384074</v>
      </c>
      <c r="K35" s="9">
        <f>MAX(0,$B$4*(K24-K))</f>
        <v>2.3023298279083733</v>
      </c>
    </row>
    <row r="36" spans="1:11" x14ac:dyDescent="0.25">
      <c r="B36" s="9" t="str">
        <f>IF(B25="","",(p*C36+(1-p)*C37)*emrdt)</f>
        <v/>
      </c>
      <c r="C36" s="9" t="str">
        <f>IF(C25="","",(p*D36+(1-p)*D37)*emrdt)</f>
        <v/>
      </c>
      <c r="D36" s="9" t="str">
        <f>IF(D25="","",(p*E36+(1-p)*E37)*emrdt)</f>
        <v/>
      </c>
      <c r="E36" s="9" t="str">
        <f>IF(E25="","",(p*F36+(1-p)*F37)*emrdt)</f>
        <v/>
      </c>
      <c r="F36" s="9" t="str">
        <f>IF(F25="","",(p*G36+(1-p)*G37)*emrdt)</f>
        <v/>
      </c>
      <c r="G36" s="9" t="str">
        <f>IF(G25="","",(p*H36+(1-p)*H37)*emrdt)</f>
        <v/>
      </c>
      <c r="H36" s="9">
        <f>IF(H25="","",(p*I36+(1-p)*I37)*emrdt)</f>
        <v>11.843781607394282</v>
      </c>
      <c r="I36" s="9">
        <f>IF(I25="","",(p*J36+(1-p)*J37)*emrdt)</f>
        <v>10.188182232431206</v>
      </c>
      <c r="J36" s="9">
        <f>IF(J25="","",(p*K36+(1-p)*K37)*emrdt)</f>
        <v>8.4397600715768597</v>
      </c>
      <c r="K36" s="9">
        <f>MAX(0,$B$4*(K25-K))</f>
        <v>6.593827730270732</v>
      </c>
    </row>
    <row r="37" spans="1:11" x14ac:dyDescent="0.25">
      <c r="B37" s="9" t="str">
        <f>IF(B26="","",(p*C37+(1-p)*C38)*emrdt)</f>
        <v/>
      </c>
      <c r="C37" s="9" t="str">
        <f>IF(C26="","",(p*D37+(1-p)*D38)*emrdt)</f>
        <v/>
      </c>
      <c r="D37" s="9" t="str">
        <f>IF(D26="","",(p*E37+(1-p)*E38)*emrdt)</f>
        <v/>
      </c>
      <c r="E37" s="9" t="str">
        <f>IF(E26="","",(p*F37+(1-p)*F38)*emrdt)</f>
        <v/>
      </c>
      <c r="F37" s="9" t="str">
        <f>IF(F26="","",(p*G37+(1-p)*G38)*emrdt)</f>
        <v/>
      </c>
      <c r="G37" s="9" t="str">
        <f>IF(G26="","",(p*H37+(1-p)*H38)*emrdt)</f>
        <v/>
      </c>
      <c r="H37" s="9" t="str">
        <f>IF(H26="","",(p*I37+(1-p)*I38)*emrdt)</f>
        <v/>
      </c>
      <c r="I37" s="9">
        <f>IF(I26="","",(p*J37+(1-p)*J38)*emrdt)</f>
        <v>13.730356334428244</v>
      </c>
      <c r="J37" s="9">
        <f>IF(J26="","",(p*K37+(1-p)*K38)*emrdt)</f>
        <v>12.159105938072594</v>
      </c>
      <c r="K37" s="9">
        <f>MAX(0,$B$4*(K26-K))</f>
        <v>10.499207103582656</v>
      </c>
    </row>
    <row r="38" spans="1:11" x14ac:dyDescent="0.25">
      <c r="B38" s="9" t="str">
        <f>IF(B27="","",(p*C38+(1-p)*C39)*emrdt)</f>
        <v/>
      </c>
      <c r="C38" s="9" t="str">
        <f>IF(C27="","",(p*D38+(1-p)*D39)*emrdt)</f>
        <v/>
      </c>
      <c r="D38" s="9" t="str">
        <f>IF(D27="","",(p*E38+(1-p)*E39)*emrdt)</f>
        <v/>
      </c>
      <c r="E38" s="9" t="str">
        <f>IF(E27="","",(p*F38+(1-p)*F39)*emrdt)</f>
        <v/>
      </c>
      <c r="F38" s="9" t="str">
        <f>IF(F27="","",(p*G38+(1-p)*G39)*emrdt)</f>
        <v/>
      </c>
      <c r="G38" s="9" t="str">
        <f>IF(G27="","",(p*H38+(1-p)*H39)*emrdt)</f>
        <v/>
      </c>
      <c r="H38" s="9" t="str">
        <f>IF(H27="","",(p*I38+(1-p)*I39)*emrdt)</f>
        <v/>
      </c>
      <c r="I38" s="9" t="str">
        <f>IF(I27="","",(p*J38+(1-p)*J39)*emrdt)</f>
        <v/>
      </c>
      <c r="J38" s="9">
        <f>IF(J27="","",(p*K38+(1-p)*K39)*emrdt)</f>
        <v>15.543811455749664</v>
      </c>
      <c r="K38" s="9">
        <f>MAX(0,$B$4*(K27-K))</f>
        <v>14.053208153214868</v>
      </c>
    </row>
    <row r="39" spans="1:11" x14ac:dyDescent="0.25">
      <c r="B39" s="9" t="str">
        <f>IF(B28="","",(p*C39+(1-p)*C40)*emrdt)</f>
        <v/>
      </c>
      <c r="C39" s="9" t="str">
        <f>IF(C28="","",(p*D39+(1-p)*D40)*emrdt)</f>
        <v/>
      </c>
      <c r="D39" s="9" t="str">
        <f>IF(D28="","",(p*E39+(1-p)*E40)*emrdt)</f>
        <v/>
      </c>
      <c r="E39" s="9" t="str">
        <f>IF(E28="","",(p*F39+(1-p)*F40)*emrdt)</f>
        <v/>
      </c>
      <c r="F39" s="9" t="str">
        <f>IF(F28="","",(p*G39+(1-p)*G40)*emrdt)</f>
        <v/>
      </c>
      <c r="G39" s="9" t="str">
        <f>IF(G28="","",(p*H39+(1-p)*H40)*emrdt)</f>
        <v/>
      </c>
      <c r="H39" s="9" t="str">
        <f>IF(H28="","",(p*I39+(1-p)*I40)*emrdt)</f>
        <v/>
      </c>
      <c r="I39" s="9" t="str">
        <f>IF(I28="","",(p*J39+(1-p)*J40)*emrdt)</f>
        <v/>
      </c>
      <c r="J39" s="9" t="str">
        <f>IF(J28="","",(p*K39+(1-p)*K40)*emrdt)</f>
        <v/>
      </c>
      <c r="K39" s="9">
        <f>MAX(0,$B$4*(K28-K))</f>
        <v>17.287445407373184</v>
      </c>
    </row>
    <row r="43" spans="1:11" x14ac:dyDescent="0.25">
      <c r="B43" t="s">
        <v>26</v>
      </c>
      <c r="C43">
        <f>(LN(S/K)+(rr-q+(sig^2)/2)*T)/(sig*SQRT(T))</f>
        <v>0.24748737341529162</v>
      </c>
      <c r="D43" t="s">
        <v>27</v>
      </c>
      <c r="E43">
        <f>$C$43-sig*SQRT(T)</f>
        <v>0.10606601717798209</v>
      </c>
    </row>
    <row r="44" spans="1:11" x14ac:dyDescent="0.25">
      <c r="A44" t="s">
        <v>24</v>
      </c>
      <c r="B44" s="11" t="s">
        <v>25</v>
      </c>
      <c r="C44" s="11">
        <f>S*EXP(-q*T)*_xlfn.NORM.S.DIST($C$43,TRUE)-K*EXP(-rr*T)*_xlfn.NORM.S.DIST($E$43,TRUE)</f>
        <v>3.3930843852789998</v>
      </c>
    </row>
    <row r="45" spans="1:11" x14ac:dyDescent="0.25">
      <c r="B45" s="11" t="s">
        <v>28</v>
      </c>
      <c r="C45" s="11">
        <f>-S*EXP(-q*T)*(1-_xlfn.NORM.S.DIST($C$43,TRUE))+K*EXP(-rr*T)*(1-_xlfn.NORM.S.DIST($E$43,TRUE))</f>
        <v>2.1769593627420285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"/>
  <sheetViews>
    <sheetView workbookViewId="0">
      <selection activeCell="I9" sqref="I9"/>
    </sheetView>
  </sheetViews>
  <sheetFormatPr defaultRowHeight="15" x14ac:dyDescent="0.25"/>
  <sheetData>
    <row r="4" spans="3:3" x14ac:dyDescent="0.25">
      <c r="C4" t="s">
        <v>0</v>
      </c>
    </row>
  </sheetData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7" r:id="rId3">
          <objectPr defaultSize="0" autoPict="0" r:id="rId4">
            <anchor moveWithCells="1">
              <from>
                <xdr:col>1</xdr:col>
                <xdr:colOff>619125</xdr:colOff>
                <xdr:row>5</xdr:row>
                <xdr:rowOff>180975</xdr:rowOff>
              </from>
              <to>
                <xdr:col>7</xdr:col>
                <xdr:colOff>276225</xdr:colOff>
                <xdr:row>16</xdr:row>
                <xdr:rowOff>171450</xdr:rowOff>
              </to>
            </anchor>
          </objectPr>
        </oleObject>
      </mc:Choice>
      <mc:Fallback>
        <oleObject progId="Equation.DSMT4" shapeId="1027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12</vt:i4>
      </vt:variant>
    </vt:vector>
  </HeadingPairs>
  <TitlesOfParts>
    <vt:vector size="14" baseType="lpstr">
      <vt:lpstr>Sheet1</vt:lpstr>
      <vt:lpstr>CRR</vt:lpstr>
      <vt:lpstr>d</vt:lpstr>
      <vt:lpstr>dt</vt:lpstr>
      <vt:lpstr>emrdt</vt:lpstr>
      <vt:lpstr>K</vt:lpstr>
      <vt:lpstr>n</vt:lpstr>
      <vt:lpstr>p</vt:lpstr>
      <vt:lpstr>q</vt:lpstr>
      <vt:lpstr>rr</vt:lpstr>
      <vt:lpstr>S</vt:lpstr>
      <vt:lpstr>sig</vt:lpstr>
      <vt:lpstr>T</vt:lpstr>
      <vt:lpstr>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2013-11-19T12:13:07Z</dcterms:created>
  <dcterms:modified xsi:type="dcterms:W3CDTF">2013-11-19T13:45:18Z</dcterms:modified>
</cp:coreProperties>
</file>