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ropbox\workspace\office15\"/>
    </mc:Choice>
  </mc:AlternateContent>
  <bookViews>
    <workbookView xWindow="0" yWindow="0" windowWidth="15345" windowHeight="4740"/>
  </bookViews>
  <sheets>
    <sheet name="Sheet1" sheetId="1" r:id="rId1"/>
  </sheets>
  <definedNames>
    <definedName name="cc">Sheet1!$B$26</definedName>
    <definedName name="dOne">Sheet1!$E$24</definedName>
    <definedName name="dTwo">Sheet1!$E$25</definedName>
    <definedName name="eqt">Sheet1!$E$23</definedName>
    <definedName name="ert">Sheet1!$E$22</definedName>
    <definedName name="K">Sheet1!$B$20</definedName>
    <definedName name="pp">Sheet1!$B$27</definedName>
    <definedName name="q">Sheet1!$B$15</definedName>
    <definedName name="rr">Sheet1!$B$17</definedName>
    <definedName name="S">Sheet1!$B$19</definedName>
    <definedName name="sig">Sheet1!$B$14</definedName>
    <definedName name="T">Sheet1!$B$16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1" l="1" a="1"/>
  <c r="B36" i="1" a="1"/>
  <c r="B37" i="1" a="1"/>
  <c r="B38" i="1" a="1"/>
  <c r="B39" i="1" a="1"/>
  <c r="B40" i="1" a="1"/>
  <c r="B41" i="1" a="1"/>
  <c r="B42" i="1" a="1"/>
  <c r="B43" i="1" a="1"/>
  <c r="B44" i="1" a="1"/>
  <c r="B45" i="1" a="1"/>
  <c r="B46" i="1" a="1"/>
  <c r="B47" i="1" a="1"/>
  <c r="B48" i="1" a="1"/>
  <c r="B49" i="1" a="1"/>
  <c r="B50" i="1" a="1"/>
  <c r="B51" i="1" a="1"/>
  <c r="B52" i="1" a="1"/>
  <c r="B53" i="1" a="1"/>
  <c r="B54" i="1" a="1"/>
  <c r="B55" i="1" a="1"/>
  <c r="B56" i="1" a="1"/>
  <c r="B57" i="1" a="1"/>
  <c r="B58" i="1" a="1"/>
  <c r="B59" i="1" a="1"/>
  <c r="B60" i="1" a="1"/>
  <c r="B61" i="1" a="1"/>
  <c r="B62" i="1" a="1"/>
  <c r="B63" i="1" a="1"/>
  <c r="B64" i="1" a="1"/>
  <c r="B34" i="1" a="1"/>
  <c r="Q33" i="1"/>
  <c r="S33" i="1"/>
  <c r="R33" i="1"/>
  <c r="S32" i="1"/>
  <c r="R32" i="1"/>
  <c r="Q34" i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N32" i="1"/>
  <c r="M32" i="1"/>
  <c r="L32" i="1"/>
  <c r="N33" i="1"/>
  <c r="M33" i="1"/>
  <c r="L33" i="1"/>
  <c r="H32" i="1"/>
  <c r="B38" i="1" s="1"/>
  <c r="G32" i="1"/>
  <c r="F32" i="1"/>
  <c r="K34" i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H33" i="1"/>
  <c r="G33" i="1"/>
  <c r="F33" i="1"/>
  <c r="E34" i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B59" i="1" l="1"/>
  <c r="B48" i="1"/>
  <c r="B51" i="1"/>
  <c r="B40" i="1"/>
  <c r="B64" i="1"/>
  <c r="B43" i="1"/>
  <c r="B56" i="1"/>
  <c r="B35" i="1"/>
  <c r="B61" i="1"/>
  <c r="B58" i="1"/>
  <c r="B53" i="1"/>
  <c r="B50" i="1"/>
  <c r="B45" i="1"/>
  <c r="B42" i="1"/>
  <c r="B37" i="1"/>
  <c r="B34" i="1"/>
  <c r="B63" i="1"/>
  <c r="B60" i="1"/>
  <c r="B55" i="1"/>
  <c r="B52" i="1"/>
  <c r="B47" i="1"/>
  <c r="B44" i="1"/>
  <c r="B39" i="1"/>
  <c r="B36" i="1"/>
  <c r="B62" i="1"/>
  <c r="B57" i="1"/>
  <c r="B54" i="1"/>
  <c r="B49" i="1"/>
  <c r="B46" i="1"/>
  <c r="B41" i="1"/>
  <c r="E24" i="1"/>
  <c r="E23" i="1"/>
  <c r="E22" i="1"/>
  <c r="B17" i="1"/>
  <c r="B16" i="1"/>
  <c r="B14" i="1"/>
  <c r="B15" i="1"/>
  <c r="E25" i="1" l="1"/>
  <c r="B27" i="1" s="1"/>
  <c r="K33" i="1" s="1"/>
  <c r="B26" i="1" l="1"/>
  <c r="E33" i="1" s="1"/>
</calcChain>
</file>

<file path=xl/sharedStrings.xml><?xml version="1.0" encoding="utf-8"?>
<sst xmlns="http://schemas.openxmlformats.org/spreadsheetml/2006/main" count="42" uniqueCount="39">
  <si>
    <t>Profit of Portfolio of Stocks and Options at Any Time</t>
    <phoneticPr fontId="2" type="noConversion"/>
  </si>
  <si>
    <t>position</t>
    <phoneticPr fontId="2" type="noConversion"/>
  </si>
  <si>
    <t>exercise</t>
    <phoneticPr fontId="2" type="noConversion"/>
  </si>
  <si>
    <t>premium/</t>
    <phoneticPr fontId="2" type="noConversion"/>
  </si>
  <si>
    <t>type</t>
    <phoneticPr fontId="2" type="noConversion"/>
  </si>
  <si>
    <t>price</t>
    <phoneticPr fontId="2" type="noConversion"/>
  </si>
  <si>
    <t>size</t>
    <phoneticPr fontId="2" type="noConversion"/>
  </si>
  <si>
    <t>share</t>
    <phoneticPr fontId="2" type="noConversion"/>
  </si>
  <si>
    <t>position 1: call</t>
    <phoneticPr fontId="2" type="noConversion"/>
  </si>
  <si>
    <t>position 2: call</t>
    <phoneticPr fontId="2" type="noConversion"/>
  </si>
  <si>
    <t>position 3: call</t>
    <phoneticPr fontId="2" type="noConversion"/>
  </si>
  <si>
    <t>position 4: put</t>
    <phoneticPr fontId="2" type="noConversion"/>
  </si>
  <si>
    <t>position 5: put</t>
    <phoneticPr fontId="2" type="noConversion"/>
  </si>
  <si>
    <t>position 6: put</t>
    <phoneticPr fontId="2" type="noConversion"/>
  </si>
  <si>
    <t>position 7: stock</t>
    <phoneticPr fontId="2" type="noConversion"/>
  </si>
  <si>
    <t>position 8: stock</t>
    <phoneticPr fontId="2" type="noConversion"/>
  </si>
  <si>
    <t>volatility (sig)</t>
    <phoneticPr fontId="2" type="noConversion"/>
  </si>
  <si>
    <t>divident yield (q)</t>
    <phoneticPr fontId="2" type="noConversion"/>
  </si>
  <si>
    <t>time to maturity (T, years)</t>
    <phoneticPr fontId="2" type="noConversion"/>
  </si>
  <si>
    <t>interest rate (rr)</t>
    <phoneticPr fontId="2" type="noConversion"/>
  </si>
  <si>
    <t>stock price (S)</t>
    <phoneticPr fontId="2" type="noConversion"/>
  </si>
  <si>
    <t>exercise price (K)</t>
    <phoneticPr fontId="2" type="noConversion"/>
  </si>
  <si>
    <t>shares/lot or contract</t>
    <phoneticPr fontId="2" type="noConversion"/>
  </si>
  <si>
    <t>lowest stock price</t>
    <phoneticPr fontId="2" type="noConversion"/>
  </si>
  <si>
    <t>stock price step</t>
    <phoneticPr fontId="2" type="noConversion"/>
  </si>
  <si>
    <t>call price (cc)</t>
    <phoneticPr fontId="2" type="noConversion"/>
  </si>
  <si>
    <t>put price (pp)</t>
    <phoneticPr fontId="2" type="noConversion"/>
  </si>
  <si>
    <t>intermediate variable</t>
    <phoneticPr fontId="2" type="noConversion"/>
  </si>
  <si>
    <t>ert</t>
    <phoneticPr fontId="2" type="noConversion"/>
  </si>
  <si>
    <t>eqt</t>
    <phoneticPr fontId="2" type="noConversion"/>
  </si>
  <si>
    <t>dOne</t>
    <phoneticPr fontId="2" type="noConversion"/>
  </si>
  <si>
    <t>dTwo</t>
    <phoneticPr fontId="2" type="noConversion"/>
  </si>
  <si>
    <t>stock price</t>
    <phoneticPr fontId="2" type="noConversion"/>
  </si>
  <si>
    <t>value</t>
    <phoneticPr fontId="2" type="noConversion"/>
  </si>
  <si>
    <t>portfolio</t>
    <phoneticPr fontId="2" type="noConversion"/>
  </si>
  <si>
    <t>size---&gt;</t>
    <phoneticPr fontId="2" type="noConversion"/>
  </si>
  <si>
    <t>call option component</t>
    <phoneticPr fontId="2" type="noConversion"/>
  </si>
  <si>
    <t>put option component</t>
    <phoneticPr fontId="2" type="noConversion"/>
  </si>
  <si>
    <t>stock component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</si>
</sst>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Consolas"/>
      <family val="2"/>
      <charset val="134"/>
    </font>
    <font>
      <b/>
      <sz val="11"/>
      <color theme="1"/>
      <name val="Consolas"/>
      <family val="3"/>
    </font>
    <font>
      <sz val="9"/>
      <name val="Consolas"/>
      <family val="2"/>
      <charset val="134"/>
    </font>
    <font>
      <sz val="11"/>
      <color theme="0" tint="-0.14996795556505021"/>
      <name val="Consolas"/>
      <family val="2"/>
      <charset val="134"/>
    </font>
    <font>
      <sz val="11"/>
      <color theme="0" tint="-0.1499679555650502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portfolio</a:t>
            </a:r>
            <a:r>
              <a:rPr lang="en-US" altLang="zh-CN" baseline="0"/>
              <a:t> value w.r.t. underlying stock price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Sheet1!$B$33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Sheet1!$A$34:$A$64</c:f>
              <c:numCache>
                <c:formatCode>0.00_ </c:formatCode>
                <c:ptCount val="31"/>
                <c:pt idx="0">
                  <c:v>1.0000000000000001E-5</c:v>
                </c:pt>
                <c:pt idx="1">
                  <c:v>3.0000100000000001</c:v>
                </c:pt>
                <c:pt idx="2">
                  <c:v>6.0000099999999996</c:v>
                </c:pt>
                <c:pt idx="3">
                  <c:v>9.0000099999999996</c:v>
                </c:pt>
                <c:pt idx="4">
                  <c:v>12.00001</c:v>
                </c:pt>
                <c:pt idx="5">
                  <c:v>15.00001</c:v>
                </c:pt>
                <c:pt idx="6">
                  <c:v>18.00001</c:v>
                </c:pt>
                <c:pt idx="7">
                  <c:v>21.00001</c:v>
                </c:pt>
                <c:pt idx="8">
                  <c:v>24.00001</c:v>
                </c:pt>
                <c:pt idx="9">
                  <c:v>27.00001</c:v>
                </c:pt>
                <c:pt idx="10">
                  <c:v>30.00001</c:v>
                </c:pt>
                <c:pt idx="11">
                  <c:v>33.000010000000003</c:v>
                </c:pt>
                <c:pt idx="12">
                  <c:v>36.000010000000003</c:v>
                </c:pt>
                <c:pt idx="13">
                  <c:v>39.000010000000003</c:v>
                </c:pt>
                <c:pt idx="14">
                  <c:v>42.000010000000003</c:v>
                </c:pt>
                <c:pt idx="15">
                  <c:v>45.000010000000003</c:v>
                </c:pt>
                <c:pt idx="16">
                  <c:v>48.000010000000003</c:v>
                </c:pt>
                <c:pt idx="17">
                  <c:v>51.000010000000003</c:v>
                </c:pt>
                <c:pt idx="18">
                  <c:v>54.000010000000003</c:v>
                </c:pt>
                <c:pt idx="19">
                  <c:v>57.000010000000003</c:v>
                </c:pt>
                <c:pt idx="20">
                  <c:v>60.000010000000003</c:v>
                </c:pt>
                <c:pt idx="21">
                  <c:v>63.000010000000003</c:v>
                </c:pt>
                <c:pt idx="22">
                  <c:v>66.000010000000003</c:v>
                </c:pt>
                <c:pt idx="23">
                  <c:v>69.000010000000003</c:v>
                </c:pt>
                <c:pt idx="24">
                  <c:v>72.000010000000003</c:v>
                </c:pt>
                <c:pt idx="25">
                  <c:v>75.000010000000003</c:v>
                </c:pt>
                <c:pt idx="26">
                  <c:v>78.000010000000003</c:v>
                </c:pt>
                <c:pt idx="27">
                  <c:v>81.000010000000003</c:v>
                </c:pt>
                <c:pt idx="28">
                  <c:v>84.000010000000003</c:v>
                </c:pt>
                <c:pt idx="29">
                  <c:v>87.000010000000003</c:v>
                </c:pt>
                <c:pt idx="30">
                  <c:v>90.000010000000003</c:v>
                </c:pt>
              </c:numCache>
            </c:numRef>
          </c:cat>
          <c:val>
            <c:numRef>
              <c:f>Sheet1!$B$34:$B$64</c:f>
              <c:numCache>
                <c:formatCode>0.00_ </c:formatCode>
                <c:ptCount val="31"/>
                <c:pt idx="0">
                  <c:v>1722</c:v>
                </c:pt>
                <c:pt idx="1">
                  <c:v>1722</c:v>
                </c:pt>
                <c:pt idx="2">
                  <c:v>1721.9999999999939</c:v>
                </c:pt>
                <c:pt idx="3">
                  <c:v>1721.9999999473009</c:v>
                </c:pt>
                <c:pt idx="4">
                  <c:v>1722.0000002158858</c:v>
                </c:pt>
                <c:pt idx="5">
                  <c:v>1722.0006981923618</c:v>
                </c:pt>
                <c:pt idx="6">
                  <c:v>1722.0189816712177</c:v>
                </c:pt>
                <c:pt idx="7">
                  <c:v>1722.1901226862567</c:v>
                </c:pt>
                <c:pt idx="8">
                  <c:v>1723.04445769424</c:v>
                </c:pt>
                <c:pt idx="9">
                  <c:v>1725.8164101922548</c:v>
                </c:pt>
                <c:pt idx="10">
                  <c:v>1732.3951507869524</c:v>
                </c:pt>
                <c:pt idx="11">
                  <c:v>1744.7229230960713</c:v>
                </c:pt>
                <c:pt idx="12">
                  <c:v>1763.9277214084984</c:v>
                </c:pt>
                <c:pt idx="13">
                  <c:v>1789.6996972229356</c:v>
                </c:pt>
                <c:pt idx="14">
                  <c:v>1820.2251846203062</c:v>
                </c:pt>
                <c:pt idx="15">
                  <c:v>1852.6407688696754</c:v>
                </c:pt>
                <c:pt idx="16">
                  <c:v>1883.742352454665</c:v>
                </c:pt>
                <c:pt idx="17">
                  <c:v>1910.659584390002</c:v>
                </c:pt>
                <c:pt idx="18">
                  <c:v>1931.3112684611563</c:v>
                </c:pt>
                <c:pt idx="19">
                  <c:v>1944.5893886339154</c:v>
                </c:pt>
                <c:pt idx="20">
                  <c:v>1950.3145057233783</c:v>
                </c:pt>
                <c:pt idx="21">
                  <c:v>1949.0472275440213</c:v>
                </c:pt>
                <c:pt idx="22">
                  <c:v>1941.8410077496706</c:v>
                </c:pt>
                <c:pt idx="23">
                  <c:v>1930.0003551021534</c:v>
                </c:pt>
                <c:pt idx="24">
                  <c:v>1914.8818298507799</c:v>
                </c:pt>
                <c:pt idx="25">
                  <c:v>1897.7523222644395</c:v>
                </c:pt>
                <c:pt idx="26">
                  <c:v>1879.7035218343028</c:v>
                </c:pt>
                <c:pt idx="27">
                  <c:v>1861.6130522659832</c:v>
                </c:pt>
                <c:pt idx="28">
                  <c:v>1844.1397346709487</c:v>
                </c:pt>
                <c:pt idx="29">
                  <c:v>1827.7408236946778</c:v>
                </c:pt>
                <c:pt idx="30">
                  <c:v>1812.7011500669114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940816"/>
        <c:axId val="270936336"/>
      </c:lineChart>
      <c:catAx>
        <c:axId val="270940816"/>
        <c:scaling>
          <c:orientation val="minMax"/>
        </c:scaling>
        <c:delete val="0"/>
        <c:axPos val="b"/>
        <c:numFmt formatCode="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0936336"/>
        <c:crosses val="autoZero"/>
        <c:auto val="1"/>
        <c:lblAlgn val="ctr"/>
        <c:lblOffset val="100"/>
        <c:noMultiLvlLbl val="0"/>
      </c:catAx>
      <c:valAx>
        <c:axId val="27093633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094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D14" max="100" page="10" val="40"/>
</file>

<file path=xl/ctrlProps/ctrlProp2.xml><?xml version="1.0" encoding="utf-8"?>
<formControlPr xmlns="http://schemas.microsoft.com/office/spreadsheetml/2009/9/main" objectType="Spin" dx="22" fmlaLink="D16" max="200" page="10" val="50"/>
</file>

<file path=xl/ctrlProps/ctrlProp3.xml><?xml version="1.0" encoding="utf-8"?>
<formControlPr xmlns="http://schemas.microsoft.com/office/spreadsheetml/2009/9/main" objectType="Spin" dx="22" fmlaLink="D16" max="200" page="10" val="50"/>
</file>

<file path=xl/ctrlProps/ctrlProp4.xml><?xml version="1.0" encoding="utf-8"?>
<formControlPr xmlns="http://schemas.microsoft.com/office/spreadsheetml/2009/9/main" objectType="Spin" dx="22" fmlaLink="D17" max="20" page="10" val="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57150</xdr:colOff>
          <xdr:row>13</xdr:row>
          <xdr:rowOff>28575</xdr:rowOff>
        </xdr:from>
        <xdr:to>
          <xdr:col>3</xdr:col>
          <xdr:colOff>0</xdr:colOff>
          <xdr:row>13</xdr:row>
          <xdr:rowOff>247650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57150</xdr:colOff>
          <xdr:row>14</xdr:row>
          <xdr:rowOff>28575</xdr:rowOff>
        </xdr:from>
        <xdr:to>
          <xdr:col>3</xdr:col>
          <xdr:colOff>0</xdr:colOff>
          <xdr:row>14</xdr:row>
          <xdr:rowOff>238125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57150</xdr:colOff>
          <xdr:row>15</xdr:row>
          <xdr:rowOff>19050</xdr:rowOff>
        </xdr:from>
        <xdr:to>
          <xdr:col>3</xdr:col>
          <xdr:colOff>0</xdr:colOff>
          <xdr:row>15</xdr:row>
          <xdr:rowOff>238125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57150</xdr:colOff>
          <xdr:row>16</xdr:row>
          <xdr:rowOff>9525</xdr:rowOff>
        </xdr:from>
        <xdr:to>
          <xdr:col>3</xdr:col>
          <xdr:colOff>0</xdr:colOff>
          <xdr:row>16</xdr:row>
          <xdr:rowOff>228600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0</xdr:colOff>
      <xdr:row>6</xdr:row>
      <xdr:rowOff>23812</xdr:rowOff>
    </xdr:from>
    <xdr:to>
      <xdr:col>14</xdr:col>
      <xdr:colOff>476250</xdr:colOff>
      <xdr:row>20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4"/>
  <sheetViews>
    <sheetView tabSelected="1" topLeftCell="A16" workbookViewId="0">
      <selection activeCell="B26" sqref="B26"/>
    </sheetView>
  </sheetViews>
  <sheetFormatPr defaultRowHeight="15" x14ac:dyDescent="0.25"/>
  <cols>
    <col min="1" max="1" width="29.625" customWidth="1"/>
    <col min="2" max="2" width="9.5" bestFit="1" customWidth="1"/>
    <col min="3" max="3" width="10.25" customWidth="1"/>
  </cols>
  <sheetData>
    <row r="1" spans="1:4" x14ac:dyDescent="0.25">
      <c r="A1" s="1" t="s">
        <v>0</v>
      </c>
    </row>
    <row r="3" spans="1:4" x14ac:dyDescent="0.25">
      <c r="A3" t="s">
        <v>1</v>
      </c>
      <c r="B3" t="s">
        <v>2</v>
      </c>
      <c r="C3" t="s">
        <v>1</v>
      </c>
      <c r="D3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s="2">
        <v>50</v>
      </c>
      <c r="C5" s="2">
        <v>1</v>
      </c>
      <c r="D5" s="2">
        <v>7.14</v>
      </c>
    </row>
    <row r="6" spans="1:4" x14ac:dyDescent="0.25">
      <c r="A6" t="s">
        <v>9</v>
      </c>
      <c r="B6" s="2">
        <v>60</v>
      </c>
      <c r="C6" s="2">
        <v>-2</v>
      </c>
      <c r="D6" s="2">
        <v>13.14</v>
      </c>
    </row>
    <row r="7" spans="1:4" x14ac:dyDescent="0.25">
      <c r="A7" t="s">
        <v>10</v>
      </c>
      <c r="B7" s="2">
        <v>70</v>
      </c>
      <c r="C7" s="2">
        <v>1</v>
      </c>
      <c r="D7" s="2">
        <v>1.92</v>
      </c>
    </row>
    <row r="8" spans="1:4" x14ac:dyDescent="0.25">
      <c r="A8" t="s">
        <v>11</v>
      </c>
      <c r="B8" s="2">
        <v>50</v>
      </c>
      <c r="C8" s="2">
        <v>0</v>
      </c>
      <c r="D8" s="2">
        <v>1</v>
      </c>
    </row>
    <row r="9" spans="1:4" x14ac:dyDescent="0.25">
      <c r="A9" t="s">
        <v>12</v>
      </c>
      <c r="B9" s="2">
        <v>50</v>
      </c>
      <c r="C9" s="2">
        <v>0</v>
      </c>
      <c r="D9" s="2">
        <v>1</v>
      </c>
    </row>
    <row r="10" spans="1:4" x14ac:dyDescent="0.25">
      <c r="A10" t="s">
        <v>13</v>
      </c>
      <c r="B10" s="2">
        <v>50</v>
      </c>
      <c r="C10" s="2">
        <v>0</v>
      </c>
      <c r="D10" s="2">
        <v>1</v>
      </c>
    </row>
    <row r="11" spans="1:4" x14ac:dyDescent="0.25">
      <c r="A11" t="s">
        <v>14</v>
      </c>
      <c r="B11" s="2">
        <v>30</v>
      </c>
      <c r="C11" s="2">
        <v>0</v>
      </c>
    </row>
    <row r="12" spans="1:4" x14ac:dyDescent="0.25">
      <c r="A12" t="s">
        <v>15</v>
      </c>
      <c r="B12" s="2">
        <v>40</v>
      </c>
      <c r="C12" s="2">
        <v>0</v>
      </c>
    </row>
    <row r="14" spans="1:4" ht="24.75" customHeight="1" x14ac:dyDescent="0.25">
      <c r="A14" t="s">
        <v>16</v>
      </c>
      <c r="B14">
        <f>D14/100</f>
        <v>0.4</v>
      </c>
      <c r="D14" s="2">
        <v>40</v>
      </c>
    </row>
    <row r="15" spans="1:4" ht="24.75" customHeight="1" x14ac:dyDescent="0.25">
      <c r="A15" t="s">
        <v>17</v>
      </c>
      <c r="B15">
        <f>D15/100</f>
        <v>0.01</v>
      </c>
      <c r="D15" s="2">
        <v>1</v>
      </c>
    </row>
    <row r="16" spans="1:4" ht="24.75" customHeight="1" x14ac:dyDescent="0.25">
      <c r="A16" t="s">
        <v>18</v>
      </c>
      <c r="B16">
        <f>D16/100</f>
        <v>0.5</v>
      </c>
      <c r="D16" s="2">
        <v>50</v>
      </c>
    </row>
    <row r="17" spans="1:19" ht="24.75" customHeight="1" x14ac:dyDescent="0.25">
      <c r="A17" t="s">
        <v>19</v>
      </c>
      <c r="B17">
        <f>D17/100</f>
        <v>0.04</v>
      </c>
      <c r="D17" s="2">
        <v>4</v>
      </c>
    </row>
    <row r="19" spans="1:19" x14ac:dyDescent="0.25">
      <c r="A19" t="s">
        <v>20</v>
      </c>
      <c r="B19" s="2">
        <v>50</v>
      </c>
    </row>
    <row r="20" spans="1:19" x14ac:dyDescent="0.25">
      <c r="A20" t="s">
        <v>21</v>
      </c>
      <c r="B20" s="2">
        <v>70</v>
      </c>
    </row>
    <row r="21" spans="1:19" x14ac:dyDescent="0.25">
      <c r="A21" t="s">
        <v>22</v>
      </c>
      <c r="B21" s="2">
        <v>100</v>
      </c>
      <c r="D21" s="5" t="s">
        <v>27</v>
      </c>
      <c r="E21" s="6"/>
      <c r="F21" s="6"/>
    </row>
    <row r="22" spans="1:19" x14ac:dyDescent="0.25">
      <c r="D22" s="6" t="s">
        <v>28</v>
      </c>
      <c r="E22" s="6">
        <f>EXP(-rr*T)</f>
        <v>0.98019867330675525</v>
      </c>
      <c r="F22" s="6"/>
    </row>
    <row r="23" spans="1:19" x14ac:dyDescent="0.25">
      <c r="A23" t="s">
        <v>23</v>
      </c>
      <c r="B23" s="2">
        <v>1.0000000000000001E-5</v>
      </c>
      <c r="D23" s="6" t="s">
        <v>29</v>
      </c>
      <c r="E23" s="6">
        <f>EXP(-q*T)</f>
        <v>0.99501247919268232</v>
      </c>
      <c r="F23" s="6"/>
    </row>
    <row r="24" spans="1:19" x14ac:dyDescent="0.25">
      <c r="A24" t="s">
        <v>24</v>
      </c>
      <c r="B24" s="2">
        <v>3</v>
      </c>
      <c r="D24" s="6" t="s">
        <v>30</v>
      </c>
      <c r="E24" s="6">
        <f>(LN(S/K)+(rr-q+(sig^2)/2))/(sig*SQRT(T))</f>
        <v>-0.80070027132671984</v>
      </c>
      <c r="F24" s="6"/>
    </row>
    <row r="25" spans="1:19" x14ac:dyDescent="0.25">
      <c r="D25" s="6" t="s">
        <v>31</v>
      </c>
      <c r="E25" s="6">
        <f>dOne-sig*SQRT(T)</f>
        <v>-1.0835429838013388</v>
      </c>
      <c r="F25" s="6"/>
    </row>
    <row r="26" spans="1:19" x14ac:dyDescent="0.25">
      <c r="A26" t="s">
        <v>25</v>
      </c>
      <c r="B26" s="7">
        <f>S*eqt*_xlfn.NORM.S.DIST(dOne,TRUE)-K*ert*_xlfn.NORM.S.DIST(dTwo,TRUE)</f>
        <v>0.97304685865434415</v>
      </c>
    </row>
    <row r="27" spans="1:19" x14ac:dyDescent="0.25">
      <c r="A27" t="s">
        <v>26</v>
      </c>
      <c r="B27" s="7">
        <f>-S*eqt*(1-_xlfn.NORM.S.DIST(dOne,TRUE))+K*ert*(1-_xlfn.NORM.S.DIST(dTwo,TRUE))</f>
        <v>19.836330030493095</v>
      </c>
    </row>
    <row r="30" spans="1:1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F31" t="s">
        <v>36</v>
      </c>
      <c r="L31" t="s">
        <v>37</v>
      </c>
      <c r="R31" t="s">
        <v>38</v>
      </c>
    </row>
    <row r="32" spans="1:19" x14ac:dyDescent="0.25">
      <c r="B32" t="s">
        <v>34</v>
      </c>
      <c r="E32" t="s">
        <v>35</v>
      </c>
      <c r="F32">
        <f>$C$5</f>
        <v>1</v>
      </c>
      <c r="G32">
        <f>$C$6</f>
        <v>-2</v>
      </c>
      <c r="H32">
        <f>$C$7</f>
        <v>1</v>
      </c>
      <c r="K32" t="s">
        <v>35</v>
      </c>
      <c r="L32">
        <f>$C$8</f>
        <v>0</v>
      </c>
      <c r="M32">
        <f>$C$9</f>
        <v>0</v>
      </c>
      <c r="N32">
        <f>$C$10</f>
        <v>0</v>
      </c>
      <c r="Q32" t="s">
        <v>35</v>
      </c>
      <c r="R32">
        <f>$C$11</f>
        <v>0</v>
      </c>
      <c r="S32">
        <f>$C$12</f>
        <v>0</v>
      </c>
    </row>
    <row r="33" spans="1:19" x14ac:dyDescent="0.25">
      <c r="A33" t="s">
        <v>32</v>
      </c>
      <c r="B33" t="s">
        <v>33</v>
      </c>
      <c r="E33">
        <f>cc</f>
        <v>0.97304685865434415</v>
      </c>
      <c r="F33">
        <f>$B$5</f>
        <v>50</v>
      </c>
      <c r="G33">
        <f>$B$6</f>
        <v>60</v>
      </c>
      <c r="H33">
        <f>$B$7</f>
        <v>70</v>
      </c>
      <c r="K33">
        <f>pp</f>
        <v>19.836330030493095</v>
      </c>
      <c r="L33">
        <f>$B$8</f>
        <v>50</v>
      </c>
      <c r="M33">
        <f>$B$9</f>
        <v>50</v>
      </c>
      <c r="N33">
        <f>$B$10</f>
        <v>50</v>
      </c>
      <c r="Q33">
        <f>S-K</f>
        <v>-20</v>
      </c>
      <c r="R33">
        <f>$B$11</f>
        <v>30</v>
      </c>
      <c r="S33">
        <f>$B$12</f>
        <v>40</v>
      </c>
    </row>
    <row r="34" spans="1:19" x14ac:dyDescent="0.25">
      <c r="A34" s="4">
        <f>$B$23</f>
        <v>1.0000000000000001E-5</v>
      </c>
      <c r="B34" s="4">
        <f t="array" ref="B34">SUM(F34:H34*$F$32:$H$32,L34:N34*$L$32:$N$32,R34:S34*$R$32:$S$32)*$B$21-SUM($C$5:$C$10*$D$5:$D$10)*$B$21</f>
        <v>1722</v>
      </c>
      <c r="C34" s="4"/>
      <c r="D34" s="4"/>
      <c r="E34" s="4">
        <f>$B$23</f>
        <v>1.0000000000000001E-5</v>
      </c>
      <c r="F34" s="4">
        <f t="dataTable" ref="F34:H64" dt2D="1" dtr="1" r1="B20" r2="B19" ca="1"/>
        <v>0</v>
      </c>
      <c r="G34" s="4">
        <v>0</v>
      </c>
      <c r="H34" s="4">
        <v>0</v>
      </c>
      <c r="I34" s="4"/>
      <c r="J34" s="4"/>
      <c r="K34" s="4">
        <f>$B$23</f>
        <v>1.0000000000000001E-5</v>
      </c>
      <c r="L34" s="4">
        <f t="dataTable" ref="L34:N64" dt2D="1" dtr="1" r1="B20" r2="B19"/>
        <v>49.00992371521297</v>
      </c>
      <c r="M34" s="4">
        <v>49.00992371521297</v>
      </c>
      <c r="N34" s="4">
        <v>49.00992371521297</v>
      </c>
      <c r="O34" s="4"/>
      <c r="P34" s="4"/>
      <c r="Q34" s="4">
        <f>$B$23</f>
        <v>1.0000000000000001E-5</v>
      </c>
      <c r="R34" s="4">
        <f t="dataTable" ref="R34:S64" dt2D="1" dtr="1" r1="B20" r2="B19" ca="1"/>
        <v>-29.99999</v>
      </c>
      <c r="S34" s="4">
        <v>-39.999989999999997</v>
      </c>
    </row>
    <row r="35" spans="1:19" x14ac:dyDescent="0.25">
      <c r="A35" s="4">
        <f>A34+$B$24</f>
        <v>3.0000100000000001</v>
      </c>
      <c r="B35" s="4">
        <f t="array" ref="B35">SUM(F35:H35*$F$32:$H$32,L35:N35*$L$32:$N$32,R35:S35*$R$32:$S$32)*$B$21-SUM($C$5:$C$10*$D$5:$D$10)*$B$21</f>
        <v>1722</v>
      </c>
      <c r="C35" s="4"/>
      <c r="D35" s="4"/>
      <c r="E35" s="4">
        <f>E34+$B$24</f>
        <v>3.0000100000000001</v>
      </c>
      <c r="F35" s="4">
        <v>-4.7988909977284779E-23</v>
      </c>
      <c r="G35" s="4">
        <v>-8.2242207402090263E-26</v>
      </c>
      <c r="H35" s="4">
        <v>-2.7127960524787575E-28</v>
      </c>
      <c r="I35" s="4"/>
      <c r="J35" s="4"/>
      <c r="K35" s="4">
        <f>K34+$B$24</f>
        <v>3.0000100000000001</v>
      </c>
      <c r="L35" s="4">
        <v>46.02488627763492</v>
      </c>
      <c r="M35" s="4">
        <v>46.02488627763492</v>
      </c>
      <c r="N35" s="4">
        <v>46.02488627763492</v>
      </c>
      <c r="O35" s="4"/>
      <c r="P35" s="4"/>
      <c r="Q35" s="4">
        <f>Q34+$B$24</f>
        <v>3.0000100000000001</v>
      </c>
      <c r="R35" s="4">
        <v>-26.99999</v>
      </c>
      <c r="S35" s="4">
        <v>-36.999989999999997</v>
      </c>
    </row>
    <row r="36" spans="1:19" x14ac:dyDescent="0.25">
      <c r="A36" s="4">
        <f t="shared" ref="A36:A64" si="0">A35+$B$24</f>
        <v>6.0000099999999996</v>
      </c>
      <c r="B36" s="4">
        <f t="array" ref="B36">SUM(F36:H36*$F$32:$H$32,L36:N36*$L$32:$N$32,R36:S36*$R$32:$S$32)*$B$21-SUM($C$5:$C$10*$D$5:$D$10)*$B$21</f>
        <v>1721.9999999999939</v>
      </c>
      <c r="C36" s="4"/>
      <c r="D36" s="4"/>
      <c r="E36" s="4">
        <f t="shared" ref="E36:E64" si="1">E35+$B$24</f>
        <v>6.0000099999999996</v>
      </c>
      <c r="F36" s="4">
        <v>-6.1753643374806644E-14</v>
      </c>
      <c r="G36" s="4">
        <v>-5.5204606092240469E-16</v>
      </c>
      <c r="H36" s="4">
        <v>-7.2095092282629599E-18</v>
      </c>
      <c r="I36" s="4"/>
      <c r="J36" s="4"/>
      <c r="K36" s="4">
        <f t="shared" ref="K36:K64" si="2">K35+$B$24</f>
        <v>6.0000099999999996</v>
      </c>
      <c r="L36" s="4">
        <v>43.03984884005682</v>
      </c>
      <c r="M36" s="4">
        <v>43.03984884005682</v>
      </c>
      <c r="N36" s="4">
        <v>43.03984884005682</v>
      </c>
      <c r="O36" s="4"/>
      <c r="P36" s="4"/>
      <c r="Q36" s="4">
        <f t="shared" ref="Q36:Q64" si="3">Q35+$B$24</f>
        <v>6.0000099999999996</v>
      </c>
      <c r="R36" s="4">
        <v>-23.99999</v>
      </c>
      <c r="S36" s="4">
        <v>-33.999989999999997</v>
      </c>
    </row>
    <row r="37" spans="1:19" x14ac:dyDescent="0.25">
      <c r="A37" s="4">
        <f t="shared" si="0"/>
        <v>9.0000099999999996</v>
      </c>
      <c r="B37" s="4">
        <f t="array" ref="B37">SUM(F37:H37*$F$32:$H$32,L37:N37*$L$32:$N$32,R37:S37*$R$32:$S$32)*$B$21-SUM($C$5:$C$10*$D$5:$D$10)*$B$21</f>
        <v>1721.9999999473009</v>
      </c>
      <c r="C37" s="4"/>
      <c r="D37" s="4"/>
      <c r="E37" s="4">
        <f t="shared" si="1"/>
        <v>9.0000099999999996</v>
      </c>
      <c r="F37" s="4">
        <v>-5.5769013824645544E-10</v>
      </c>
      <c r="G37" s="4">
        <v>-1.5594024938613258E-11</v>
      </c>
      <c r="H37" s="4">
        <v>-4.8908355098586257E-13</v>
      </c>
      <c r="I37" s="4"/>
      <c r="J37" s="4"/>
      <c r="K37" s="4">
        <f t="shared" si="2"/>
        <v>9.0000099999999996</v>
      </c>
      <c r="L37" s="4">
        <v>40.054811401921143</v>
      </c>
      <c r="M37" s="4">
        <v>40.054811401921143</v>
      </c>
      <c r="N37" s="4">
        <v>40.054811401921143</v>
      </c>
      <c r="O37" s="4"/>
      <c r="P37" s="4"/>
      <c r="Q37" s="4">
        <f t="shared" si="3"/>
        <v>9.0000099999999996</v>
      </c>
      <c r="R37" s="4">
        <v>-20.99999</v>
      </c>
      <c r="S37" s="4">
        <v>-30.99999</v>
      </c>
    </row>
    <row r="38" spans="1:19" x14ac:dyDescent="0.25">
      <c r="A38" s="4">
        <f t="shared" si="0"/>
        <v>12.00001</v>
      </c>
      <c r="B38" s="4">
        <f t="array" ref="B38">SUM(F38:H38*$F$32:$H$32,L38:N38*$L$32:$N$32,R38:S38*$R$32:$S$32)*$B$21-SUM($C$5:$C$10*$D$5:$D$10)*$B$21</f>
        <v>1722.0000002158858</v>
      </c>
      <c r="C38" s="4"/>
      <c r="D38" s="4"/>
      <c r="E38" s="4">
        <f t="shared" si="1"/>
        <v>12.00001</v>
      </c>
      <c r="F38" s="4">
        <v>-5.8734790108219638E-9</v>
      </c>
      <c r="G38" s="4">
        <v>-4.1682223875120934E-9</v>
      </c>
      <c r="H38" s="4">
        <v>-3.0410782597063754E-10</v>
      </c>
      <c r="I38" s="4"/>
      <c r="J38" s="4"/>
      <c r="K38" s="4">
        <f t="shared" si="2"/>
        <v>12.00001</v>
      </c>
      <c r="L38" s="4">
        <v>37.069773959027302</v>
      </c>
      <c r="M38" s="4">
        <v>37.069773959027302</v>
      </c>
      <c r="N38" s="4">
        <v>37.069773959027302</v>
      </c>
      <c r="O38" s="4"/>
      <c r="P38" s="4"/>
      <c r="Q38" s="4">
        <f t="shared" si="3"/>
        <v>12.00001</v>
      </c>
      <c r="R38" s="4">
        <v>-17.99999</v>
      </c>
      <c r="S38" s="4">
        <v>-27.99999</v>
      </c>
    </row>
    <row r="39" spans="1:19" x14ac:dyDescent="0.25">
      <c r="A39" s="4">
        <f t="shared" si="0"/>
        <v>15.00001</v>
      </c>
      <c r="B39" s="4">
        <f t="array" ref="B39">SUM(F39:H39*$F$32:$H$32,L39:N39*$L$32:$N$32,R39:S39*$R$32:$S$32)*$B$21-SUM($C$5:$C$10*$D$5:$D$10)*$B$21</f>
        <v>1722.0006981923618</v>
      </c>
      <c r="C39" s="4"/>
      <c r="D39" s="4"/>
      <c r="E39" s="4">
        <f t="shared" si="1"/>
        <v>15.00001</v>
      </c>
      <c r="F39" s="4">
        <v>7.1055195599324921E-6</v>
      </c>
      <c r="G39" s="4">
        <v>5.5410693850596485E-8</v>
      </c>
      <c r="H39" s="4">
        <v>-1.2774553708134393E-8</v>
      </c>
      <c r="I39" s="4"/>
      <c r="J39" s="4"/>
      <c r="K39" s="4">
        <f t="shared" si="2"/>
        <v>15.00001</v>
      </c>
      <c r="L39" s="4">
        <v>34.08474363284229</v>
      </c>
      <c r="M39" s="4">
        <v>34.08474363284229</v>
      </c>
      <c r="N39" s="4">
        <v>34.08474363284229</v>
      </c>
      <c r="O39" s="4"/>
      <c r="P39" s="4"/>
      <c r="Q39" s="4">
        <f t="shared" si="3"/>
        <v>15.00001</v>
      </c>
      <c r="R39" s="4">
        <v>-14.99999</v>
      </c>
      <c r="S39" s="4">
        <v>-24.99999</v>
      </c>
    </row>
    <row r="40" spans="1:19" x14ac:dyDescent="0.25">
      <c r="A40" s="4">
        <f t="shared" si="0"/>
        <v>18.00001</v>
      </c>
      <c r="B40" s="4">
        <f t="array" ref="B40">SUM(F40:H40*$F$32:$H$32,L40:N40*$L$32:$N$32,R40:S40*$R$32:$S$32)*$B$21-SUM($C$5:$C$10*$D$5:$D$10)*$B$21</f>
        <v>1722.0189816712177</v>
      </c>
      <c r="C40" s="4"/>
      <c r="D40" s="4"/>
      <c r="E40" s="4">
        <f t="shared" si="1"/>
        <v>18.00001</v>
      </c>
      <c r="F40" s="4">
        <v>2.0666783990665009E-4</v>
      </c>
      <c r="G40" s="4">
        <v>8.5266037501671764E-6</v>
      </c>
      <c r="H40" s="4">
        <v>2.0207977164567853E-7</v>
      </c>
      <c r="I40" s="4"/>
      <c r="J40" s="4"/>
      <c r="K40" s="4">
        <f t="shared" si="2"/>
        <v>18.00001</v>
      </c>
      <c r="L40" s="4">
        <v>31.099905757584601</v>
      </c>
      <c r="M40" s="4">
        <v>31.099905757584601</v>
      </c>
      <c r="N40" s="4">
        <v>31.099905757584601</v>
      </c>
      <c r="O40" s="4"/>
      <c r="P40" s="4"/>
      <c r="Q40" s="4">
        <f t="shared" si="3"/>
        <v>18.00001</v>
      </c>
      <c r="R40" s="4">
        <v>-11.99999</v>
      </c>
      <c r="S40" s="4">
        <v>-21.99999</v>
      </c>
    </row>
    <row r="41" spans="1:19" x14ac:dyDescent="0.25">
      <c r="A41" s="4">
        <f t="shared" si="0"/>
        <v>21.00001</v>
      </c>
      <c r="B41" s="4">
        <f t="array" ref="B41">SUM(F41:H41*$F$32:$H$32,L41:N41*$L$32:$N$32,R41:S41*$R$32:$S$32)*$B$21-SUM($C$5:$C$10*$D$5:$D$10)*$B$21</f>
        <v>1722.1901226862567</v>
      </c>
      <c r="C41" s="4"/>
      <c r="D41" s="4"/>
      <c r="E41" s="4">
        <f t="shared" si="1"/>
        <v>21.00001</v>
      </c>
      <c r="F41" s="4">
        <v>2.1998506892583758E-3</v>
      </c>
      <c r="G41" s="4">
        <v>1.542857573156118E-4</v>
      </c>
      <c r="H41" s="4">
        <v>9.9476879404311342E-6</v>
      </c>
      <c r="I41" s="4"/>
      <c r="J41" s="4"/>
      <c r="K41" s="4">
        <f t="shared" si="2"/>
        <v>21.00001</v>
      </c>
      <c r="L41" s="4">
        <v>28.116861502855901</v>
      </c>
      <c r="M41" s="4">
        <v>28.116861502855901</v>
      </c>
      <c r="N41" s="4">
        <v>28.116861502855901</v>
      </c>
      <c r="O41" s="4"/>
      <c r="P41" s="4"/>
      <c r="Q41" s="4">
        <f t="shared" si="3"/>
        <v>21.00001</v>
      </c>
      <c r="R41" s="4">
        <v>-8.9999900000000004</v>
      </c>
      <c r="S41" s="4">
        <v>-18.99999</v>
      </c>
    </row>
    <row r="42" spans="1:19" x14ac:dyDescent="0.25">
      <c r="A42" s="4">
        <f t="shared" si="0"/>
        <v>24.00001</v>
      </c>
      <c r="B42" s="4">
        <f t="array" ref="B42">SUM(F42:H42*$F$32:$H$32,L42:N42*$L$32:$N$32,R42:S42*$R$32:$S$32)*$B$21-SUM($C$5:$C$10*$D$5:$D$10)*$B$21</f>
        <v>1723.04445769424</v>
      </c>
      <c r="C42" s="4"/>
      <c r="D42" s="4"/>
      <c r="E42" s="4">
        <f t="shared" si="1"/>
        <v>24.00001</v>
      </c>
      <c r="F42" s="4">
        <v>1.2917359269743467E-2</v>
      </c>
      <c r="G42" s="4">
        <v>1.2993866787221475E-3</v>
      </c>
      <c r="H42" s="4">
        <v>1.2599103010156425E-4</v>
      </c>
      <c r="I42" s="4"/>
      <c r="J42" s="4"/>
      <c r="K42" s="4">
        <f t="shared" si="2"/>
        <v>24.00001</v>
      </c>
      <c r="L42" s="4">
        <v>25.142541573858345</v>
      </c>
      <c r="M42" s="4">
        <v>25.142541573858345</v>
      </c>
      <c r="N42" s="4">
        <v>25.142541573858345</v>
      </c>
      <c r="O42" s="4"/>
      <c r="P42" s="4"/>
      <c r="Q42" s="4">
        <f t="shared" si="3"/>
        <v>24.00001</v>
      </c>
      <c r="R42" s="4">
        <v>-5.9999900000000004</v>
      </c>
      <c r="S42" s="4">
        <v>-15.99999</v>
      </c>
    </row>
    <row r="43" spans="1:19" x14ac:dyDescent="0.25">
      <c r="A43" s="4">
        <f t="shared" si="0"/>
        <v>27.00001</v>
      </c>
      <c r="B43" s="4">
        <f t="array" ref="B43">SUM(F43:H43*$F$32:$H$32,L43:N43*$L$32:$N$32,R43:S43*$R$32:$S$32)*$B$21-SUM($C$5:$C$10*$D$5:$D$10)*$B$21</f>
        <v>1725.8164101922548</v>
      </c>
      <c r="C43" s="4"/>
      <c r="D43" s="4"/>
      <c r="E43" s="4">
        <f t="shared" si="1"/>
        <v>27.00001</v>
      </c>
      <c r="F43" s="4">
        <v>5.086889963615171E-2</v>
      </c>
      <c r="G43" s="4">
        <v>6.7890305701462095E-3</v>
      </c>
      <c r="H43" s="4">
        <v>8.7326342668865575E-4</v>
      </c>
      <c r="I43" s="4"/>
      <c r="J43" s="4"/>
      <c r="K43" s="4">
        <f t="shared" si="2"/>
        <v>27.00001</v>
      </c>
      <c r="L43" s="4">
        <v>22.195455676646699</v>
      </c>
      <c r="M43" s="4">
        <v>22.195455676646699</v>
      </c>
      <c r="N43" s="4">
        <v>22.195455676646699</v>
      </c>
      <c r="O43" s="4"/>
      <c r="P43" s="4"/>
      <c r="Q43" s="4">
        <f t="shared" si="3"/>
        <v>27.00001</v>
      </c>
      <c r="R43" s="4">
        <v>-2.9999900000000004</v>
      </c>
      <c r="S43" s="4">
        <v>-12.99999</v>
      </c>
    </row>
    <row r="44" spans="1:19" x14ac:dyDescent="0.25">
      <c r="A44" s="4">
        <f t="shared" si="0"/>
        <v>30.00001</v>
      </c>
      <c r="B44" s="4">
        <f t="array" ref="B44">SUM(F44:H44*$F$32:$H$32,L44:N44*$L$32:$N$32,R44:S44*$R$32:$S$32)*$B$21-SUM($C$5:$C$10*$D$5:$D$10)*$B$21</f>
        <v>1732.3951507869524</v>
      </c>
      <c r="C44" s="4"/>
      <c r="D44" s="4"/>
      <c r="E44" s="4">
        <f t="shared" si="1"/>
        <v>30.00001</v>
      </c>
      <c r="F44" s="4">
        <v>0.15069472977578791</v>
      </c>
      <c r="G44" s="4">
        <v>2.541612691961137E-2</v>
      </c>
      <c r="H44" s="4">
        <v>4.0890319329598968E-3</v>
      </c>
      <c r="I44" s="4"/>
      <c r="J44" s="4"/>
      <c r="K44" s="4">
        <f t="shared" si="2"/>
        <v>30.00001</v>
      </c>
      <c r="L44" s="4">
        <v>19.310244069208288</v>
      </c>
      <c r="M44" s="4">
        <v>19.310244069208288</v>
      </c>
      <c r="N44" s="4">
        <v>19.310244069208288</v>
      </c>
      <c r="O44" s="4"/>
      <c r="P44" s="4"/>
      <c r="Q44" s="4">
        <f t="shared" si="3"/>
        <v>30.00001</v>
      </c>
      <c r="R44" s="4">
        <v>9.9999999996214228E-6</v>
      </c>
      <c r="S44" s="4">
        <v>-9.9999900000000004</v>
      </c>
    </row>
    <row r="45" spans="1:19" x14ac:dyDescent="0.25">
      <c r="A45" s="4">
        <f t="shared" si="0"/>
        <v>33.000010000000003</v>
      </c>
      <c r="B45" s="4">
        <f t="array" ref="B45">SUM(F45:H45*$F$32:$H$32,L45:N45*$L$32:$N$32,R45:S45*$R$32:$S$32)*$B$21-SUM($C$5:$C$10*$D$5:$D$10)*$B$21</f>
        <v>1744.7229230960713</v>
      </c>
      <c r="C45" s="4"/>
      <c r="D45" s="4"/>
      <c r="E45" s="4">
        <f t="shared" si="1"/>
        <v>33.000010000000003</v>
      </c>
      <c r="F45" s="4">
        <v>0.36166407778259124</v>
      </c>
      <c r="G45" s="4">
        <v>7.4437576302594177E-2</v>
      </c>
      <c r="H45" s="4">
        <v>1.4440305783310126E-2</v>
      </c>
      <c r="I45" s="4"/>
      <c r="J45" s="4"/>
      <c r="K45" s="4">
        <f t="shared" si="2"/>
        <v>33.000010000000003</v>
      </c>
      <c r="L45" s="4">
        <v>16.53617597963704</v>
      </c>
      <c r="M45" s="4">
        <v>16.53617597963704</v>
      </c>
      <c r="N45" s="4">
        <v>16.53617597963704</v>
      </c>
      <c r="O45" s="4"/>
      <c r="P45" s="4"/>
      <c r="Q45" s="4">
        <f t="shared" si="3"/>
        <v>33.000010000000003</v>
      </c>
      <c r="R45" s="4">
        <v>3.0000100000000032</v>
      </c>
      <c r="S45" s="4">
        <v>-6.9999899999999968</v>
      </c>
    </row>
    <row r="46" spans="1:19" x14ac:dyDescent="0.25">
      <c r="A46" s="4">
        <f t="shared" si="0"/>
        <v>36.000010000000003</v>
      </c>
      <c r="B46" s="4">
        <f t="array" ref="B46">SUM(F46:H46*$F$32:$H$32,L46:N46*$L$32:$N$32,R46:S46*$R$32:$S$32)*$B$21-SUM($C$5:$C$10*$D$5:$D$10)*$B$21</f>
        <v>1763.9277214084984</v>
      </c>
      <c r="C46" s="4"/>
      <c r="D46" s="4"/>
      <c r="E46" s="4">
        <f t="shared" si="1"/>
        <v>36.000010000000003</v>
      </c>
      <c r="F46" s="4">
        <v>0.73973639250116729</v>
      </c>
      <c r="G46" s="4">
        <v>0.18083357820949075</v>
      </c>
      <c r="H46" s="4">
        <v>4.1207978002799073E-2</v>
      </c>
      <c r="I46" s="4"/>
      <c r="J46" s="4"/>
      <c r="K46" s="4">
        <f t="shared" si="2"/>
        <v>36.000010000000003</v>
      </c>
      <c r="L46" s="4">
        <v>13.929210856777566</v>
      </c>
      <c r="M46" s="4">
        <v>13.929210856777566</v>
      </c>
      <c r="N46" s="4">
        <v>13.929210856777566</v>
      </c>
      <c r="O46" s="4"/>
      <c r="P46" s="4"/>
      <c r="Q46" s="4">
        <f t="shared" si="3"/>
        <v>36.000010000000003</v>
      </c>
      <c r="R46" s="4">
        <v>6.0000100000000032</v>
      </c>
      <c r="S46" s="4">
        <v>-3.9999899999999968</v>
      </c>
    </row>
    <row r="47" spans="1:19" x14ac:dyDescent="0.25">
      <c r="A47" s="4">
        <f t="shared" si="0"/>
        <v>39.000010000000003</v>
      </c>
      <c r="B47" s="4">
        <f t="array" ref="B47">SUM(F47:H47*$F$32:$H$32,L47:N47*$L$32:$N$32,R47:S47*$R$32:$S$32)*$B$21-SUM($C$5:$C$10*$D$5:$D$10)*$B$21</f>
        <v>1789.6996972229356</v>
      </c>
      <c r="C47" s="4"/>
      <c r="D47" s="4"/>
      <c r="E47" s="4">
        <f t="shared" si="1"/>
        <v>39.000010000000003</v>
      </c>
      <c r="F47" s="4">
        <v>1.3367889901159504</v>
      </c>
      <c r="G47" s="4">
        <v>0.37970033913556467</v>
      </c>
      <c r="H47" s="4">
        <v>9.9608660384534309E-2</v>
      </c>
      <c r="I47" s="4"/>
      <c r="J47" s="4"/>
      <c r="K47" s="4">
        <f t="shared" si="2"/>
        <v>39.000010000000003</v>
      </c>
      <c r="L47" s="4">
        <v>11.54122601681431</v>
      </c>
      <c r="M47" s="4">
        <v>11.54122601681431</v>
      </c>
      <c r="N47" s="4">
        <v>11.54122601681431</v>
      </c>
      <c r="O47" s="4"/>
      <c r="P47" s="4"/>
      <c r="Q47" s="4">
        <f t="shared" si="3"/>
        <v>39.000010000000003</v>
      </c>
      <c r="R47" s="4">
        <v>9.0000100000000032</v>
      </c>
      <c r="S47" s="4">
        <v>-0.99998999999999683</v>
      </c>
    </row>
    <row r="48" spans="1:19" x14ac:dyDescent="0.25">
      <c r="A48" s="4">
        <f t="shared" si="0"/>
        <v>42.000010000000003</v>
      </c>
      <c r="B48" s="4">
        <f t="array" ref="B48">SUM(F48:H48*$F$32:$H$32,L48:N48*$L$32:$N$32,R48:S48*$R$32:$S$32)*$B$21-SUM($C$5:$C$10*$D$5:$D$10)*$B$21</f>
        <v>1820.2251846203062</v>
      </c>
      <c r="C48" s="4"/>
      <c r="D48" s="4"/>
      <c r="E48" s="4">
        <f t="shared" si="1"/>
        <v>42.000010000000003</v>
      </c>
      <c r="F48" s="4">
        <v>2.1914628136901992</v>
      </c>
      <c r="G48" s="4">
        <v>0.71009169706517916</v>
      </c>
      <c r="H48" s="4">
        <v>0.21097242664322113</v>
      </c>
      <c r="I48" s="4"/>
      <c r="J48" s="4"/>
      <c r="K48" s="4">
        <f t="shared" si="2"/>
        <v>42.000010000000003</v>
      </c>
      <c r="L48" s="4">
        <v>9.4108624028105048</v>
      </c>
      <c r="M48" s="4">
        <v>9.4108624028105048</v>
      </c>
      <c r="N48" s="4">
        <v>9.4108624028105048</v>
      </c>
      <c r="O48" s="4"/>
      <c r="P48" s="4"/>
      <c r="Q48" s="4">
        <f t="shared" si="3"/>
        <v>42.000010000000003</v>
      </c>
      <c r="R48" s="4">
        <v>12.000010000000003</v>
      </c>
      <c r="S48" s="4">
        <v>2.0000100000000032</v>
      </c>
    </row>
    <row r="49" spans="1:19" x14ac:dyDescent="0.25">
      <c r="A49" s="4">
        <f t="shared" si="0"/>
        <v>45.000010000000003</v>
      </c>
      <c r="B49" s="4">
        <f t="array" ref="B49">SUM(F49:H49*$F$32:$H$32,L49:N49*$L$32:$N$32,R49:S49*$R$32:$S$32)*$B$21-SUM($C$5:$C$10*$D$5:$D$10)*$B$21</f>
        <v>1852.6407688696754</v>
      </c>
      <c r="C49" s="4"/>
      <c r="D49" s="4"/>
      <c r="E49" s="4">
        <f t="shared" si="1"/>
        <v>45.000010000000003</v>
      </c>
      <c r="F49" s="4">
        <v>3.3242887902340463</v>
      </c>
      <c r="G49" s="4">
        <v>1.2097002437355755</v>
      </c>
      <c r="H49" s="4">
        <v>0.4015193859338595</v>
      </c>
      <c r="I49" s="4"/>
      <c r="J49" s="4"/>
      <c r="K49" s="4">
        <f t="shared" si="2"/>
        <v>45.000010000000003</v>
      </c>
      <c r="L49" s="4">
        <v>7.5586509417763068</v>
      </c>
      <c r="M49" s="4">
        <v>7.5586509417763068</v>
      </c>
      <c r="N49" s="4">
        <v>7.5586509417763068</v>
      </c>
      <c r="O49" s="4"/>
      <c r="P49" s="4"/>
      <c r="Q49" s="4">
        <f t="shared" si="3"/>
        <v>45.000010000000003</v>
      </c>
      <c r="R49" s="4">
        <v>15.000010000000003</v>
      </c>
      <c r="S49" s="4">
        <v>5.0000100000000032</v>
      </c>
    </row>
    <row r="50" spans="1:19" x14ac:dyDescent="0.25">
      <c r="A50" s="4">
        <f t="shared" si="0"/>
        <v>48.000010000000003</v>
      </c>
      <c r="B50" s="4">
        <f t="array" ref="B50">SUM(F50:H50*$F$32:$H$32,L50:N50*$L$32:$N$32,R50:S50*$R$32:$S$32)*$B$21-SUM($C$5:$C$10*$D$5:$D$10)*$B$21</f>
        <v>1883.742352454665</v>
      </c>
      <c r="C50" s="4"/>
      <c r="D50" s="4"/>
      <c r="E50" s="4">
        <f t="shared" si="1"/>
        <v>48.000010000000003</v>
      </c>
      <c r="F50" s="4">
        <v>4.7373838309597289</v>
      </c>
      <c r="G50" s="4">
        <v>1.9099775499064631</v>
      </c>
      <c r="H50" s="4">
        <v>0.69999479339984738</v>
      </c>
      <c r="I50" s="4"/>
      <c r="J50" s="4"/>
      <c r="K50" s="4">
        <f t="shared" si="2"/>
        <v>48.000010000000003</v>
      </c>
      <c r="L50" s="4">
        <v>5.9867085449239426</v>
      </c>
      <c r="M50" s="4">
        <v>5.9867085449239426</v>
      </c>
      <c r="N50" s="4">
        <v>5.9867085449239426</v>
      </c>
      <c r="O50" s="4"/>
      <c r="P50" s="4"/>
      <c r="Q50" s="4">
        <f t="shared" si="3"/>
        <v>48.000010000000003</v>
      </c>
      <c r="R50" s="4">
        <v>18.000010000000003</v>
      </c>
      <c r="S50" s="4">
        <v>8.0000100000000032</v>
      </c>
    </row>
    <row r="51" spans="1:19" x14ac:dyDescent="0.25">
      <c r="A51" s="4">
        <f t="shared" si="0"/>
        <v>51.000010000000003</v>
      </c>
      <c r="B51" s="4">
        <f t="array" ref="B51">SUM(F51:H51*$F$32:$H$32,L51:N51*$L$32:$N$32,R51:S51*$R$32:$S$32)*$B$21-SUM($C$5:$C$10*$D$5:$D$10)*$B$21</f>
        <v>1910.659584390002</v>
      </c>
      <c r="C51" s="4"/>
      <c r="D51" s="4"/>
      <c r="E51" s="4">
        <f t="shared" si="1"/>
        <v>51.000010000000003</v>
      </c>
      <c r="F51" s="4">
        <v>6.4174540915497893</v>
      </c>
      <c r="G51" s="4">
        <v>2.8328100565931678</v>
      </c>
      <c r="H51" s="4">
        <v>1.1347618655365661</v>
      </c>
      <c r="I51" s="4"/>
      <c r="J51" s="4"/>
      <c r="K51" s="4">
        <f t="shared" si="2"/>
        <v>51.000010000000003</v>
      </c>
      <c r="L51" s="4">
        <v>4.6817413679359596</v>
      </c>
      <c r="M51" s="4">
        <v>4.6817413679359596</v>
      </c>
      <c r="N51" s="4">
        <v>4.6817413679359596</v>
      </c>
      <c r="O51" s="4"/>
      <c r="P51" s="4"/>
      <c r="Q51" s="4">
        <f t="shared" si="3"/>
        <v>51.000010000000003</v>
      </c>
      <c r="R51" s="4">
        <v>21.000010000000003</v>
      </c>
      <c r="S51" s="4">
        <v>11.000010000000003</v>
      </c>
    </row>
    <row r="52" spans="1:19" x14ac:dyDescent="0.25">
      <c r="A52" s="4">
        <f t="shared" si="0"/>
        <v>54.000010000000003</v>
      </c>
      <c r="B52" s="4">
        <f t="array" ref="B52">SUM(F52:H52*$F$32:$H$32,L52:N52*$L$32:$N$32,R52:S52*$R$32:$S$32)*$B$21-SUM($C$5:$C$10*$D$5:$D$10)*$B$21</f>
        <v>1931.3112684611563</v>
      </c>
      <c r="C52" s="4"/>
      <c r="D52" s="4"/>
      <c r="E52" s="4">
        <f t="shared" si="1"/>
        <v>54.000010000000003</v>
      </c>
      <c r="F52" s="4">
        <v>8.3403890299206935</v>
      </c>
      <c r="G52" s="4">
        <v>3.9891456989271958</v>
      </c>
      <c r="H52" s="4">
        <v>1.7310150525452617</v>
      </c>
      <c r="I52" s="4"/>
      <c r="J52" s="4"/>
      <c r="K52" s="4">
        <f t="shared" si="2"/>
        <v>54.000010000000003</v>
      </c>
      <c r="L52" s="4">
        <v>3.6196388687288152</v>
      </c>
      <c r="M52" s="4">
        <v>3.6196388687288152</v>
      </c>
      <c r="N52" s="4">
        <v>3.6196388687288152</v>
      </c>
      <c r="O52" s="4"/>
      <c r="P52" s="4"/>
      <c r="Q52" s="4">
        <f t="shared" si="3"/>
        <v>54.000010000000003</v>
      </c>
      <c r="R52" s="4">
        <v>24.000010000000003</v>
      </c>
      <c r="S52" s="4">
        <v>14.000010000000003</v>
      </c>
    </row>
    <row r="53" spans="1:19" x14ac:dyDescent="0.25">
      <c r="A53" s="4">
        <f t="shared" si="0"/>
        <v>57.000010000000003</v>
      </c>
      <c r="B53" s="4">
        <f t="array" ref="B53">SUM(F53:H53*$F$32:$H$32,L53:N53*$L$32:$N$32,R53:S53*$R$32:$S$32)*$B$21-SUM($C$5:$C$10*$D$5:$D$10)*$B$21</f>
        <v>1944.5893886339154</v>
      </c>
      <c r="C53" s="4"/>
      <c r="D53" s="4"/>
      <c r="E53" s="4">
        <f t="shared" si="1"/>
        <v>57.000010000000003</v>
      </c>
      <c r="F53" s="4">
        <v>10.476011016923493</v>
      </c>
      <c r="G53" s="4">
        <v>5.3793694927027182</v>
      </c>
      <c r="H53" s="4">
        <v>2.5086218548210972</v>
      </c>
      <c r="I53" s="4"/>
      <c r="J53" s="4"/>
      <c r="K53" s="4">
        <f t="shared" si="2"/>
        <v>57.000010000000003</v>
      </c>
      <c r="L53" s="4">
        <v>2.7702234181535701</v>
      </c>
      <c r="M53" s="4">
        <v>2.7702234181535701</v>
      </c>
      <c r="N53" s="4">
        <v>2.7702234181535701</v>
      </c>
      <c r="O53" s="4"/>
      <c r="P53" s="4"/>
      <c r="Q53" s="4">
        <f t="shared" si="3"/>
        <v>57.000010000000003</v>
      </c>
      <c r="R53" s="4">
        <v>27.000010000000003</v>
      </c>
      <c r="S53" s="4">
        <v>17.000010000000003</v>
      </c>
    </row>
    <row r="54" spans="1:19" x14ac:dyDescent="0.25">
      <c r="A54" s="4">
        <f t="shared" si="0"/>
        <v>60.000010000000003</v>
      </c>
      <c r="B54" s="4">
        <f t="array" ref="B54">SUM(F54:H54*$F$32:$H$32,L54:N54*$L$32:$N$32,R54:S54*$R$32:$S$32)*$B$21-SUM($C$5:$C$10*$D$5:$D$10)*$B$21</f>
        <v>1950.3145057233783</v>
      </c>
      <c r="C54" s="4"/>
      <c r="D54" s="4"/>
      <c r="E54" s="4">
        <f t="shared" si="1"/>
        <v>60.000010000000003</v>
      </c>
      <c r="F54" s="4">
        <v>12.792099713261806</v>
      </c>
      <c r="G54" s="4">
        <v>6.994902610837503</v>
      </c>
      <c r="H54" s="4">
        <v>3.4808505656469819</v>
      </c>
      <c r="I54" s="4"/>
      <c r="J54" s="4"/>
      <c r="K54" s="4">
        <f t="shared" si="2"/>
        <v>60.000010000000003</v>
      </c>
      <c r="L54" s="4">
        <v>2.10127467691383</v>
      </c>
      <c r="M54" s="4">
        <v>2.10127467691383</v>
      </c>
      <c r="N54" s="4">
        <v>2.10127467691383</v>
      </c>
      <c r="O54" s="4"/>
      <c r="P54" s="4"/>
      <c r="Q54" s="4">
        <f t="shared" si="3"/>
        <v>60.000010000000003</v>
      </c>
      <c r="R54" s="4">
        <v>30.000010000000003</v>
      </c>
      <c r="S54" s="4">
        <v>20.000010000000003</v>
      </c>
    </row>
    <row r="55" spans="1:19" x14ac:dyDescent="0.25">
      <c r="A55" s="4">
        <f t="shared" si="0"/>
        <v>63.000010000000003</v>
      </c>
      <c r="B55" s="4">
        <f t="array" ref="B55">SUM(F55:H55*$F$32:$H$32,L55:N55*$L$32:$N$32,R55:S55*$R$32:$S$32)*$B$21-SUM($C$5:$C$10*$D$5:$D$10)*$B$21</f>
        <v>1949.0472275440213</v>
      </c>
      <c r="C55" s="4"/>
      <c r="D55" s="4"/>
      <c r="E55" s="4">
        <f t="shared" si="1"/>
        <v>63.000010000000003</v>
      </c>
      <c r="F55" s="4">
        <v>15.257329770103865</v>
      </c>
      <c r="G55" s="4">
        <v>8.8204300511420328</v>
      </c>
      <c r="H55" s="4">
        <v>4.6540026076204128</v>
      </c>
      <c r="I55" s="4"/>
      <c r="J55" s="4"/>
      <c r="K55" s="4">
        <f t="shared" si="2"/>
        <v>63.000010000000003</v>
      </c>
      <c r="L55" s="4">
        <v>1.581467296177844</v>
      </c>
      <c r="M55" s="4">
        <v>1.581467296177844</v>
      </c>
      <c r="N55" s="4">
        <v>1.581467296177844</v>
      </c>
      <c r="O55" s="4"/>
      <c r="P55" s="4"/>
      <c r="Q55" s="4">
        <f t="shared" si="3"/>
        <v>63.000010000000003</v>
      </c>
      <c r="R55" s="4">
        <v>33.000010000000003</v>
      </c>
      <c r="S55" s="4">
        <v>23.000010000000003</v>
      </c>
    </row>
    <row r="56" spans="1:19" x14ac:dyDescent="0.25">
      <c r="A56" s="4">
        <f t="shared" si="0"/>
        <v>66.000010000000003</v>
      </c>
      <c r="B56" s="4">
        <f t="array" ref="B56">SUM(F56:H56*$F$32:$H$32,L56:N56*$L$32:$N$32,R56:S56*$R$32:$S$32)*$B$21-SUM($C$5:$C$10*$D$5:$D$10)*$B$21</f>
        <v>1941.8410077496706</v>
      </c>
      <c r="C56" s="4"/>
      <c r="D56" s="4"/>
      <c r="E56" s="4">
        <f t="shared" si="1"/>
        <v>66.000010000000003</v>
      </c>
      <c r="F56" s="4">
        <v>17.843117928998034</v>
      </c>
      <c r="G56" s="4">
        <v>10.836254596605748</v>
      </c>
      <c r="H56" s="4">
        <v>6.0278013417101697</v>
      </c>
      <c r="I56" s="4"/>
      <c r="J56" s="4"/>
      <c r="K56" s="4">
        <f t="shared" si="2"/>
        <v>66.000010000000003</v>
      </c>
      <c r="L56" s="4">
        <v>1.1822180174939652</v>
      </c>
      <c r="M56" s="4">
        <v>1.1822180174939652</v>
      </c>
      <c r="N56" s="4">
        <v>1.1822180174939652</v>
      </c>
      <c r="O56" s="4"/>
      <c r="P56" s="4"/>
      <c r="Q56" s="4">
        <f t="shared" si="3"/>
        <v>66.000010000000003</v>
      </c>
      <c r="R56" s="4">
        <v>36.000010000000003</v>
      </c>
      <c r="S56" s="4">
        <v>26.000010000000003</v>
      </c>
    </row>
    <row r="57" spans="1:19" x14ac:dyDescent="0.25">
      <c r="A57" s="4">
        <f t="shared" si="0"/>
        <v>69.000010000000003</v>
      </c>
      <c r="B57" s="4">
        <f t="array" ref="B57">SUM(F57:H57*$F$32:$H$32,L57:N57*$L$32:$N$32,R57:S57*$R$32:$S$32)*$B$21-SUM($C$5:$C$10*$D$5:$D$10)*$B$21</f>
        <v>1930.0003551021534</v>
      </c>
      <c r="C57" s="4"/>
      <c r="D57" s="4"/>
      <c r="E57" s="4">
        <f t="shared" si="1"/>
        <v>69.000010000000003</v>
      </c>
      <c r="F57" s="4">
        <v>20.524563544201122</v>
      </c>
      <c r="G57" s="4">
        <v>13.020434054890934</v>
      </c>
      <c r="H57" s="4">
        <v>7.5963081166022803</v>
      </c>
      <c r="I57" s="4"/>
      <c r="J57" s="4"/>
      <c r="K57" s="4">
        <f t="shared" si="2"/>
        <v>69.000010000000003</v>
      </c>
      <c r="L57" s="4">
        <v>0.87862619511901396</v>
      </c>
      <c r="M57" s="4">
        <v>0.87862619511901396</v>
      </c>
      <c r="N57" s="4">
        <v>0.87862619511901396</v>
      </c>
      <c r="O57" s="4"/>
      <c r="P57" s="4"/>
      <c r="Q57" s="4">
        <f t="shared" si="3"/>
        <v>69.000010000000003</v>
      </c>
      <c r="R57" s="4">
        <v>39.000010000000003</v>
      </c>
      <c r="S57" s="4">
        <v>29.000010000000003</v>
      </c>
    </row>
    <row r="58" spans="1:19" x14ac:dyDescent="0.25">
      <c r="A58" s="4">
        <f t="shared" si="0"/>
        <v>72.000010000000003</v>
      </c>
      <c r="B58" s="4">
        <f t="array" ref="B58">SUM(F58:H58*$F$32:$H$32,L58:N58*$L$32:$N$32,R58:S58*$R$32:$S$32)*$B$21-SUM($C$5:$C$10*$D$5:$D$10)*$B$21</f>
        <v>1914.8818298507799</v>
      </c>
      <c r="C58" s="4"/>
      <c r="D58" s="4"/>
      <c r="E58" s="4">
        <f t="shared" si="1"/>
        <v>72.000010000000003</v>
      </c>
      <c r="F58" s="4">
        <v>23.280728514580709</v>
      </c>
      <c r="G58" s="4">
        <v>15.350518058783166</v>
      </c>
      <c r="H58" s="4">
        <v>9.3491259014934229</v>
      </c>
      <c r="I58" s="4"/>
      <c r="J58" s="4"/>
      <c r="K58" s="4">
        <f t="shared" si="2"/>
        <v>72.000010000000003</v>
      </c>
      <c r="L58" s="4">
        <v>0.64975372792055452</v>
      </c>
      <c r="M58" s="4">
        <v>0.64975372792055452</v>
      </c>
      <c r="N58" s="4">
        <v>0.64975372792055452</v>
      </c>
      <c r="O58" s="4"/>
      <c r="P58" s="4"/>
      <c r="Q58" s="4">
        <f t="shared" si="3"/>
        <v>72.000010000000003</v>
      </c>
      <c r="R58" s="4">
        <v>42.000010000000003</v>
      </c>
      <c r="S58" s="4">
        <v>32.000010000000003</v>
      </c>
    </row>
    <row r="59" spans="1:19" x14ac:dyDescent="0.25">
      <c r="A59" s="4">
        <f t="shared" si="0"/>
        <v>75.000010000000003</v>
      </c>
      <c r="B59" s="4">
        <f t="array" ref="B59">SUM(F59:H59*$F$32:$H$32,L59:N59*$L$32:$N$32,R59:S59*$R$32:$S$32)*$B$21-SUM($C$5:$C$10*$D$5:$D$10)*$B$21</f>
        <v>1897.7523222644395</v>
      </c>
      <c r="C59" s="4"/>
      <c r="D59" s="4"/>
      <c r="E59" s="4">
        <f t="shared" si="1"/>
        <v>75.000010000000003</v>
      </c>
      <c r="F59" s="4">
        <v>26.094490352397422</v>
      </c>
      <c r="G59" s="4">
        <v>17.804826221101223</v>
      </c>
      <c r="H59" s="4">
        <v>11.272685312449418</v>
      </c>
      <c r="I59" s="4"/>
      <c r="J59" s="4"/>
      <c r="K59" s="4">
        <f t="shared" si="2"/>
        <v>75.000010000000003</v>
      </c>
      <c r="L59" s="4">
        <v>0.47847812815921609</v>
      </c>
      <c r="M59" s="4">
        <v>0.47847812815921609</v>
      </c>
      <c r="N59" s="4">
        <v>0.47847812815921609</v>
      </c>
      <c r="O59" s="4"/>
      <c r="P59" s="4"/>
      <c r="Q59" s="4">
        <f t="shared" si="3"/>
        <v>75.000010000000003</v>
      </c>
      <c r="R59" s="4">
        <v>45.000010000000003</v>
      </c>
      <c r="S59" s="4">
        <v>35.000010000000003</v>
      </c>
    </row>
    <row r="60" spans="1:19" x14ac:dyDescent="0.25">
      <c r="A60" s="4">
        <f t="shared" si="0"/>
        <v>78.000010000000003</v>
      </c>
      <c r="B60" s="4">
        <f t="array" ref="B60">SUM(F60:H60*$F$32:$H$32,L60:N60*$L$32:$N$32,R60:S60*$R$32:$S$32)*$B$21-SUM($C$5:$C$10*$D$5:$D$10)*$B$21</f>
        <v>1879.7035218343028</v>
      </c>
      <c r="C60" s="4"/>
      <c r="D60" s="4"/>
      <c r="E60" s="4">
        <f t="shared" si="1"/>
        <v>78.000010000000003</v>
      </c>
      <c r="F60" s="4">
        <v>28.952156487723606</v>
      </c>
      <c r="G60" s="4">
        <v>20.363291923431845</v>
      </c>
      <c r="H60" s="4">
        <v>13.351462577483112</v>
      </c>
      <c r="I60" s="4"/>
      <c r="J60" s="4"/>
      <c r="K60" s="4">
        <f t="shared" si="2"/>
        <v>78.000010000000003</v>
      </c>
      <c r="L60" s="4">
        <v>0.35110682590735554</v>
      </c>
      <c r="M60" s="4">
        <v>0.35110682590735554</v>
      </c>
      <c r="N60" s="4">
        <v>0.35110682590735554</v>
      </c>
      <c r="O60" s="4"/>
      <c r="P60" s="4"/>
      <c r="Q60" s="4">
        <f t="shared" si="3"/>
        <v>78.000010000000003</v>
      </c>
      <c r="R60" s="4">
        <v>48.000010000000003</v>
      </c>
      <c r="S60" s="4">
        <v>38.000010000000003</v>
      </c>
    </row>
    <row r="61" spans="1:19" x14ac:dyDescent="0.25">
      <c r="A61" s="4">
        <f t="shared" si="0"/>
        <v>81.000010000000003</v>
      </c>
      <c r="B61" s="4">
        <f t="array" ref="B61">SUM(F61:H61*$F$32:$H$32,L61:N61*$L$32:$N$32,R61:S61*$R$32:$S$32)*$B$21-SUM($C$5:$C$10*$D$5:$D$10)*$B$21</f>
        <v>1861.6130522659832</v>
      </c>
      <c r="C61" s="4"/>
      <c r="D61" s="4"/>
      <c r="E61" s="4">
        <f t="shared" si="1"/>
        <v>81.000010000000003</v>
      </c>
      <c r="F61" s="4">
        <v>31.842974709697195</v>
      </c>
      <c r="G61" s="4">
        <v>23.007940096580562</v>
      </c>
      <c r="H61" s="4">
        <v>15.56903600612376</v>
      </c>
      <c r="I61" s="4"/>
      <c r="J61" s="4"/>
      <c r="K61" s="4">
        <f t="shared" si="2"/>
        <v>81.000010000000003</v>
      </c>
      <c r="L61" s="4">
        <v>0.25688761030290008</v>
      </c>
      <c r="M61" s="4">
        <v>0.25688761030290008</v>
      </c>
      <c r="N61" s="4">
        <v>0.25688761030290008</v>
      </c>
      <c r="O61" s="4"/>
      <c r="P61" s="4"/>
      <c r="Q61" s="4">
        <f t="shared" si="3"/>
        <v>81.000010000000003</v>
      </c>
      <c r="R61" s="4">
        <v>51.000010000000003</v>
      </c>
      <c r="S61" s="4">
        <v>41.000010000000003</v>
      </c>
    </row>
    <row r="62" spans="1:19" x14ac:dyDescent="0.25">
      <c r="A62" s="4">
        <f t="shared" si="0"/>
        <v>84.000010000000003</v>
      </c>
      <c r="B62" s="4">
        <f t="array" ref="B62">SUM(F62:H62*$F$32:$H$32,L62:N62*$L$32:$N$32,R62:S62*$R$32:$S$32)*$B$21-SUM($C$5:$C$10*$D$5:$D$10)*$B$21</f>
        <v>1844.1397346709487</v>
      </c>
      <c r="C62" s="4"/>
      <c r="D62" s="4"/>
      <c r="E62" s="4">
        <f t="shared" si="1"/>
        <v>84.000010000000003</v>
      </c>
      <c r="F62" s="4">
        <v>34.758627141814813</v>
      </c>
      <c r="G62" s="4">
        <v>25.723083099704951</v>
      </c>
      <c r="H62" s="4">
        <v>17.908936404304576</v>
      </c>
      <c r="I62" s="4"/>
      <c r="J62" s="4"/>
      <c r="K62" s="4">
        <f t="shared" si="2"/>
        <v>84.000010000000003</v>
      </c>
      <c r="L62" s="4">
        <v>0.18750260484247838</v>
      </c>
      <c r="M62" s="4">
        <v>0.18750260484247838</v>
      </c>
      <c r="N62" s="4">
        <v>0.18750260484247838</v>
      </c>
      <c r="O62" s="4"/>
      <c r="P62" s="4"/>
      <c r="Q62" s="4">
        <f t="shared" si="3"/>
        <v>84.000010000000003</v>
      </c>
      <c r="R62" s="4">
        <v>54.000010000000003</v>
      </c>
      <c r="S62" s="4">
        <v>44.000010000000003</v>
      </c>
    </row>
    <row r="63" spans="1:19" x14ac:dyDescent="0.25">
      <c r="A63" s="4">
        <f t="shared" si="0"/>
        <v>87.000010000000003</v>
      </c>
      <c r="B63" s="4">
        <f t="array" ref="B63">SUM(F63:H63*$F$32:$H$32,L63:N63*$L$32:$N$32,R63:S63*$R$32:$S$32)*$B$21-SUM($C$5:$C$10*$D$5:$D$10)*$B$21</f>
        <v>1827.7408236946778</v>
      </c>
      <c r="C63" s="4"/>
      <c r="D63" s="4"/>
      <c r="E63" s="4">
        <f t="shared" si="1"/>
        <v>87.000010000000003</v>
      </c>
      <c r="F63" s="4">
        <v>37.692758285176176</v>
      </c>
      <c r="G63" s="4">
        <v>28.495316684282372</v>
      </c>
      <c r="H63" s="4">
        <v>20.355283320335346</v>
      </c>
      <c r="I63" s="4"/>
      <c r="J63" s="4"/>
      <c r="K63" s="4">
        <f t="shared" si="2"/>
        <v>87.000010000000003</v>
      </c>
      <c r="L63" s="4">
        <v>0.13659631062577804</v>
      </c>
      <c r="M63" s="4">
        <v>0.13659631062577804</v>
      </c>
      <c r="N63" s="4">
        <v>0.13659631062577804</v>
      </c>
      <c r="O63" s="4"/>
      <c r="P63" s="4"/>
      <c r="Q63" s="4">
        <f t="shared" si="3"/>
        <v>87.000010000000003</v>
      </c>
      <c r="R63" s="4">
        <v>57.000010000000003</v>
      </c>
      <c r="S63" s="4">
        <v>47.000010000000003</v>
      </c>
    </row>
    <row r="64" spans="1:19" x14ac:dyDescent="0.25">
      <c r="A64" s="4">
        <f t="shared" si="0"/>
        <v>90.000010000000003</v>
      </c>
      <c r="B64" s="4">
        <f t="array" ref="B64">SUM(F64:H64*$F$32:$H$32,L64:N64*$L$32:$N$32,R64:S64*$R$32:$S$32)*$B$21-SUM($C$5:$C$10*$D$5:$D$10)*$B$21</f>
        <v>1812.7011500669114</v>
      </c>
      <c r="C64" s="4"/>
      <c r="D64" s="4"/>
      <c r="E64" s="4">
        <f t="shared" si="1"/>
        <v>90.000010000000003</v>
      </c>
      <c r="F64" s="4">
        <v>40.640561770851455</v>
      </c>
      <c r="G64" s="4">
        <v>31.313386531054256</v>
      </c>
      <c r="H64" s="4">
        <v>22.893222791926171</v>
      </c>
      <c r="I64" s="4"/>
      <c r="J64" s="4"/>
      <c r="K64" s="4">
        <f t="shared" si="2"/>
        <v>90.000010000000003</v>
      </c>
      <c r="L64" s="4">
        <v>9.9362358723011357E-2</v>
      </c>
      <c r="M64" s="4">
        <v>9.9362358723011357E-2</v>
      </c>
      <c r="N64" s="4">
        <v>9.9362358723011357E-2</v>
      </c>
      <c r="O64" s="4"/>
      <c r="P64" s="4"/>
      <c r="Q64" s="4">
        <f t="shared" si="3"/>
        <v>90.000010000000003</v>
      </c>
      <c r="R64" s="4">
        <v>60.000010000000003</v>
      </c>
      <c r="S64" s="4">
        <v>50.000010000000003</v>
      </c>
    </row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2</xdr:col>
                    <xdr:colOff>57150</xdr:colOff>
                    <xdr:row>13</xdr:row>
                    <xdr:rowOff>28575</xdr:rowOff>
                  </from>
                  <to>
                    <xdr:col>3</xdr:col>
                    <xdr:colOff>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57150</xdr:colOff>
                    <xdr:row>14</xdr:row>
                    <xdr:rowOff>28575</xdr:rowOff>
                  </from>
                  <to>
                    <xdr:col>3</xdr:col>
                    <xdr:colOff>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pinner 3">
              <controlPr defaultSize="0" autoPict="0">
                <anchor moveWithCells="1" sizeWithCells="1">
                  <from>
                    <xdr:col>2</xdr:col>
                    <xdr:colOff>57150</xdr:colOff>
                    <xdr:row>15</xdr:row>
                    <xdr:rowOff>19050</xdr:rowOff>
                  </from>
                  <to>
                    <xdr:col>3</xdr:col>
                    <xdr:colOff>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pinner 4">
              <controlPr defaultSize="0" autoPict="0">
                <anchor moveWithCells="1" sizeWithCells="1">
                  <from>
                    <xdr:col>2</xdr:col>
                    <xdr:colOff>57150</xdr:colOff>
                    <xdr:row>16</xdr:row>
                    <xdr:rowOff>9525</xdr:rowOff>
                  </from>
                  <to>
                    <xdr:col>3</xdr:col>
                    <xdr:colOff>0</xdr:colOff>
                    <xdr:row>16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12</vt:i4>
      </vt:variant>
    </vt:vector>
  </HeadingPairs>
  <TitlesOfParts>
    <vt:vector size="13" baseType="lpstr">
      <vt:lpstr>Sheet1</vt:lpstr>
      <vt:lpstr>cc</vt:lpstr>
      <vt:lpstr>dOne</vt:lpstr>
      <vt:lpstr>dTwo</vt:lpstr>
      <vt:lpstr>eqt</vt:lpstr>
      <vt:lpstr>ert</vt:lpstr>
      <vt:lpstr>K</vt:lpstr>
      <vt:lpstr>pp</vt:lpstr>
      <vt:lpstr>q</vt:lpstr>
      <vt:lpstr>rr</vt:lpstr>
      <vt:lpstr>S</vt:lpstr>
      <vt:lpstr>sig</vt:lpstr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2013-11-19T07:45:22Z</dcterms:created>
  <dcterms:modified xsi:type="dcterms:W3CDTF">2013-11-19T11:58:33Z</dcterms:modified>
</cp:coreProperties>
</file>