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ropbox\workspace\office15\"/>
    </mc:Choice>
  </mc:AlternateContent>
  <bookViews>
    <workbookView xWindow="0" yWindow="0" windowWidth="15345" windowHeight="6045" activeTab="1"/>
  </bookViews>
  <sheets>
    <sheet name="Sheet1" sheetId="1" r:id="rId1"/>
    <sheet name="Sheet2" sheetId="2" r:id="rId2"/>
  </sheets>
  <definedNames>
    <definedName name="cpmt">Sheet2!$B$9</definedName>
    <definedName name="cpns">Sheet2!$B$5</definedName>
    <definedName name="cr">Sheet2!$B$3</definedName>
    <definedName name="disc">Sheet2!$B$8</definedName>
    <definedName name="life">Sheet2!$B$10</definedName>
    <definedName name="y">Sheet2!$B$4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4" i="2"/>
  <c r="B18" i="2" l="1"/>
  <c r="B19" i="2" s="1"/>
  <c r="B21" i="2" s="1"/>
  <c r="B11" i="2"/>
  <c r="B10" i="2"/>
  <c r="B8" i="2"/>
  <c r="B3" i="2"/>
  <c r="B9" i="2" s="1"/>
  <c r="D8" i="1"/>
  <c r="D9" i="1"/>
  <c r="D10" i="1"/>
  <c r="D11" i="1"/>
  <c r="D12" i="1"/>
  <c r="D13" i="1"/>
  <c r="D14" i="1"/>
  <c r="D15" i="1"/>
  <c r="D16" i="1"/>
  <c r="D17" i="1"/>
  <c r="D18" i="1"/>
  <c r="D7" i="1"/>
  <c r="B20" i="2" l="1"/>
</calcChain>
</file>

<file path=xl/sharedStrings.xml><?xml version="1.0" encoding="utf-8"?>
<sst xmlns="http://schemas.openxmlformats.org/spreadsheetml/2006/main" count="44" uniqueCount="43">
  <si>
    <t>Yield Curve and Forward Rates</t>
    <phoneticPr fontId="1" type="noConversion"/>
  </si>
  <si>
    <t>maturity</t>
    <phoneticPr fontId="1" type="noConversion"/>
  </si>
  <si>
    <t>maturity in</t>
    <phoneticPr fontId="1" type="noConversion"/>
  </si>
  <si>
    <t xml:space="preserve">yeild to </t>
    <phoneticPr fontId="1" type="noConversion"/>
  </si>
  <si>
    <t>forward</t>
    <phoneticPr fontId="1" type="noConversion"/>
  </si>
  <si>
    <t>years</t>
    <phoneticPr fontId="1" type="noConversion"/>
  </si>
  <si>
    <t>rate</t>
    <phoneticPr fontId="1" type="noConversion"/>
  </si>
  <si>
    <t>1 month</t>
    <phoneticPr fontId="1" type="noConversion"/>
  </si>
  <si>
    <t>3 months</t>
    <phoneticPr fontId="1" type="noConversion"/>
  </si>
  <si>
    <t>6 months</t>
    <phoneticPr fontId="1" type="noConversion"/>
  </si>
  <si>
    <t>1 year</t>
    <phoneticPr fontId="1" type="noConversion"/>
  </si>
  <si>
    <t>2 years</t>
    <phoneticPr fontId="1" type="noConversion"/>
  </si>
  <si>
    <t>3 years</t>
    <phoneticPr fontId="1" type="noConversion"/>
  </si>
  <si>
    <t>4 years</t>
    <phoneticPr fontId="1" type="noConversion"/>
  </si>
  <si>
    <t>5 years</t>
    <phoneticPr fontId="1" type="noConversion"/>
  </si>
  <si>
    <t>10 years</t>
    <phoneticPr fontId="1" type="noConversion"/>
  </si>
  <si>
    <t>15 years</t>
    <phoneticPr fontId="1" type="noConversion"/>
  </si>
  <si>
    <t>20 years</t>
    <phoneticPr fontId="1" type="noConversion"/>
  </si>
  <si>
    <t>25 years</t>
    <phoneticPr fontId="1" type="noConversion"/>
  </si>
  <si>
    <t>30 years</t>
    <phoneticPr fontId="1" type="noConversion"/>
  </si>
  <si>
    <t>Bond duration and Its Dependence on Yield to Maturity</t>
    <phoneticPr fontId="1" type="noConversion"/>
  </si>
  <si>
    <t>annual coupon rate (cr)</t>
    <phoneticPr fontId="1" type="noConversion"/>
  </si>
  <si>
    <t>yeild to maturity (y)</t>
    <phoneticPr fontId="1" type="noConversion"/>
  </si>
  <si>
    <t>remaining coupons (cpns)</t>
    <phoneticPr fontId="1" type="noConversion"/>
  </si>
  <si>
    <t>face value</t>
    <phoneticPr fontId="1" type="noConversion"/>
  </si>
  <si>
    <t>discount rate/period (disc)</t>
    <phoneticPr fontId="1" type="noConversion"/>
  </si>
  <si>
    <t>coupon amount (cpmt)</t>
    <phoneticPr fontId="1" type="noConversion"/>
  </si>
  <si>
    <t>remaining life (yrs, life)</t>
    <phoneticPr fontId="1" type="noConversion"/>
  </si>
  <si>
    <t>calculated bond price</t>
    <phoneticPr fontId="1" type="noConversion"/>
  </si>
  <si>
    <t>calculated from cash flows</t>
    <phoneticPr fontId="1" type="noConversion"/>
  </si>
  <si>
    <t>duration (yrs)</t>
    <phoneticPr fontId="1" type="noConversion"/>
  </si>
  <si>
    <t>modified duration (yrs)</t>
    <phoneticPr fontId="1" type="noConversion"/>
  </si>
  <si>
    <t>calculated using function</t>
    <phoneticPr fontId="1" type="noConversion"/>
  </si>
  <si>
    <t>today's date</t>
    <phoneticPr fontId="1" type="noConversion"/>
  </si>
  <si>
    <t>maturity date</t>
    <phoneticPr fontId="1" type="noConversion"/>
  </si>
  <si>
    <t>duration</t>
    <phoneticPr fontId="1" type="noConversion"/>
  </si>
  <si>
    <t>modified duration</t>
    <phoneticPr fontId="1" type="noConversion"/>
  </si>
  <si>
    <t>coupon number</t>
    <phoneticPr fontId="1" type="noConversion"/>
  </si>
  <si>
    <t>coupon period</t>
    <phoneticPr fontId="1" type="noConversion"/>
  </si>
  <si>
    <t>cash flow</t>
    <phoneticPr fontId="1" type="noConversion"/>
  </si>
  <si>
    <t>pv</t>
    <phoneticPr fontId="1" type="noConversion"/>
  </si>
  <si>
    <t>weight</t>
    <phoneticPr fontId="1" type="noConversion"/>
  </si>
  <si>
    <t>weight * 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</si>
</sst>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¥&quot;#,##0.00;[Red]&quot;¥&quot;\-#,##0.00"/>
    <numFmt numFmtId="24" formatCode="\$#,##0_);[Red]\(\$#,##0\)"/>
    <numFmt numFmtId="176" formatCode="0.00_);[Red]\(0.00\)"/>
    <numFmt numFmtId="177" formatCode="0.0000_);;;"/>
  </numFmts>
  <fonts count="6" x14ac:knownFonts="1">
    <font>
      <sz val="11"/>
      <color theme="1"/>
      <name val="Consolas"/>
      <family val="2"/>
      <charset val="134"/>
    </font>
    <font>
      <sz val="9"/>
      <name val="Consolas"/>
      <family val="2"/>
      <charset val="134"/>
    </font>
    <font>
      <sz val="11"/>
      <color theme="5"/>
      <name val="Consolas"/>
      <family val="2"/>
      <charset val="134"/>
    </font>
    <font>
      <sz val="11"/>
      <color theme="9"/>
      <name val="Consolas"/>
      <family val="2"/>
      <charset val="134"/>
    </font>
    <font>
      <sz val="11"/>
      <color theme="1"/>
      <name val="Consolas"/>
      <family val="2"/>
      <charset val="134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24" fontId="0" fillId="0" borderId="0" xfId="0" applyNumberFormat="1">
      <alignment vertical="center"/>
    </xf>
    <xf numFmtId="9" fontId="0" fillId="2" borderId="0" xfId="0" applyNumberFormat="1" applyFill="1">
      <alignment vertical="center"/>
    </xf>
    <xf numFmtId="0" fontId="0" fillId="2" borderId="0" xfId="0" applyFill="1">
      <alignment vertical="center"/>
    </xf>
    <xf numFmtId="24" fontId="0" fillId="2" borderId="0" xfId="0" applyNumberFormat="1" applyFill="1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3" borderId="0" xfId="1" applyNumberFormat="1" applyFont="1" applyAlignment="1">
      <alignment horizontal="center" vertical="center"/>
    </xf>
    <xf numFmtId="177" fontId="4" fillId="0" borderId="0" xfId="1" applyNumberFormat="1" applyFill="1">
      <alignment vertical="center"/>
    </xf>
    <xf numFmtId="177" fontId="0" fillId="0" borderId="0" xfId="0" applyNumberFormat="1">
      <alignment vertical="center"/>
    </xf>
  </cellXfs>
  <cellStyles count="2">
    <cellStyle name="40% - 着色 3" xfId="1" builtinId="39"/>
    <cellStyle name="常规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Yeild</a:t>
            </a:r>
            <a:r>
              <a:rPr lang="en-US" altLang="zh-CN" baseline="0"/>
              <a:t> Curve and Forward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YTM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Sheet1!$B$6:$B$18</c:f>
              <c:numCache>
                <c:formatCode>0.00_);[Red]\(0.00\)</c:formatCode>
                <c:ptCount val="13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Sheet1!$C$6:$C$18</c:f>
              <c:numCache>
                <c:formatCode>0.00%</c:formatCode>
                <c:ptCount val="13"/>
                <c:pt idx="0">
                  <c:v>0.03</c:v>
                </c:pt>
                <c:pt idx="1">
                  <c:v>3.1E-2</c:v>
                </c:pt>
                <c:pt idx="2">
                  <c:v>3.2000000000000001E-2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5.0999999999999997E-2</c:v>
                </c:pt>
                <c:pt idx="6">
                  <c:v>5.7000000000000002E-2</c:v>
                </c:pt>
                <c:pt idx="7">
                  <c:v>6.0999999999999999E-2</c:v>
                </c:pt>
                <c:pt idx="8">
                  <c:v>7.2999999999999995E-2</c:v>
                </c:pt>
                <c:pt idx="9">
                  <c:v>7.9000000000000001E-2</c:v>
                </c:pt>
                <c:pt idx="10">
                  <c:v>8.2000000000000003E-2</c:v>
                </c:pt>
                <c:pt idx="11">
                  <c:v>8.3000000000000004E-2</c:v>
                </c:pt>
                <c:pt idx="12">
                  <c:v>7.9000000000000001E-2</c:v>
                </c:pt>
              </c:numCache>
            </c:numRef>
          </c:val>
          <c:smooth val="0"/>
        </c:ser>
        <c:ser>
          <c:idx val="2"/>
          <c:order val="2"/>
          <c:tx>
            <c:v>Forward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Sheet1!$B$6:$B$18</c:f>
              <c:numCache>
                <c:formatCode>0.00_);[Red]\(0.00\)</c:formatCode>
                <c:ptCount val="13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Sheet1!$D$6:$D$18</c:f>
              <c:numCache>
                <c:formatCode>0.00%</c:formatCode>
                <c:ptCount val="13"/>
                <c:pt idx="0">
                  <c:v>0.03</c:v>
                </c:pt>
                <c:pt idx="1">
                  <c:v>3.1500364018778093E-2</c:v>
                </c:pt>
                <c:pt idx="2">
                  <c:v>3.3000969932105439E-2</c:v>
                </c:pt>
                <c:pt idx="3">
                  <c:v>3.8008720930232442E-2</c:v>
                </c:pt>
                <c:pt idx="4">
                  <c:v>5.5096618357487914E-2</c:v>
                </c:pt>
                <c:pt idx="5">
                  <c:v>6.3103547079966349E-2</c:v>
                </c:pt>
                <c:pt idx="6">
                  <c:v>7.5206301852986934E-2</c:v>
                </c:pt>
                <c:pt idx="7">
                  <c:v>7.7151945727309545E-2</c:v>
                </c:pt>
                <c:pt idx="8">
                  <c:v>8.5135721017907562E-2</c:v>
                </c:pt>
                <c:pt idx="9">
                  <c:v>9.1100839985790438E-2</c:v>
                </c:pt>
                <c:pt idx="10">
                  <c:v>9.1050139167981436E-2</c:v>
                </c:pt>
                <c:pt idx="11">
                  <c:v>8.7009250689847883E-2</c:v>
                </c:pt>
                <c:pt idx="12">
                  <c:v>5.9220518344422324E-2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84720"/>
        <c:axId val="28434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Period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Sheet1!$B$6:$B$18</c15:sqref>
                        </c15:formulaRef>
                      </c:ext>
                    </c:extLst>
                    <c:numCache>
                      <c:formatCode>0.00_);[Red]\(0.00\)</c:formatCode>
                      <c:ptCount val="1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Sheet1!$B$6:$B$18</c15:sqref>
                        </c15:formulaRef>
                      </c:ext>
                    </c:extLst>
                    <c:numCache>
                      <c:formatCode>0.00_);[Red]\(0.00\)</c:formatCode>
                      <c:ptCount val="13"/>
                      <c:pt idx="0">
                        <c:v>8.3333333333333329E-2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5384720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49584"/>
        <c:crosses val="autoZero"/>
        <c:auto val="1"/>
        <c:lblAlgn val="ctr"/>
        <c:lblOffset val="100"/>
        <c:noMultiLvlLbl val="0"/>
      </c:catAx>
      <c:valAx>
        <c:axId val="284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3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D$3" max="100" page="1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100012</xdr:rowOff>
    </xdr:from>
    <xdr:to>
      <xdr:col>12</xdr:col>
      <xdr:colOff>542925</xdr:colOff>
      <xdr:row>19</xdr:row>
      <xdr:rowOff>176212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</xdr:row>
          <xdr:rowOff>38100</xdr:rowOff>
        </xdr:from>
        <xdr:to>
          <xdr:col>2</xdr:col>
          <xdr:colOff>619125</xdr:colOff>
          <xdr:row>4</xdr:row>
          <xdr:rowOff>57150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5" sqref="F5"/>
    </sheetView>
  </sheetViews>
  <sheetFormatPr defaultRowHeight="15" x14ac:dyDescent="0.25"/>
  <cols>
    <col min="1" max="1" width="12.625" customWidth="1"/>
    <col min="2" max="2" width="12.875" customWidth="1"/>
    <col min="3" max="3" width="12.75" customWidth="1"/>
    <col min="4" max="4" width="12.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B4" t="s">
        <v>5</v>
      </c>
      <c r="C4" t="s">
        <v>1</v>
      </c>
      <c r="D4" t="s">
        <v>6</v>
      </c>
    </row>
    <row r="6" spans="1:4" x14ac:dyDescent="0.25">
      <c r="A6" t="s">
        <v>7</v>
      </c>
      <c r="B6" s="1">
        <v>8.3333333333333329E-2</v>
      </c>
      <c r="C6" s="5">
        <v>0.03</v>
      </c>
      <c r="D6" s="4">
        <v>0.03</v>
      </c>
    </row>
    <row r="7" spans="1:4" x14ac:dyDescent="0.25">
      <c r="A7" t="s">
        <v>8</v>
      </c>
      <c r="B7" s="1">
        <v>0.25</v>
      </c>
      <c r="C7" s="5">
        <v>3.1E-2</v>
      </c>
      <c r="D7" s="4">
        <f>((1+C7)^B7/(1+C6)^B6)^(1/(B7-B6))-1</f>
        <v>3.1500364018778093E-2</v>
      </c>
    </row>
    <row r="8" spans="1:4" x14ac:dyDescent="0.25">
      <c r="A8" t="s">
        <v>9</v>
      </c>
      <c r="B8" s="1">
        <v>0.5</v>
      </c>
      <c r="C8" s="5">
        <v>3.2000000000000001E-2</v>
      </c>
      <c r="D8" s="4">
        <f t="shared" ref="D8:D18" si="0">((1+C8)^B8/(1+C7)^B7)^(1/(B8-B7))-1</f>
        <v>3.3000969932105439E-2</v>
      </c>
    </row>
    <row r="9" spans="1:4" x14ac:dyDescent="0.25">
      <c r="A9" t="s">
        <v>10</v>
      </c>
      <c r="B9" s="1">
        <v>1</v>
      </c>
      <c r="C9" s="5">
        <v>3.5000000000000003E-2</v>
      </c>
      <c r="D9" s="4">
        <f t="shared" si="0"/>
        <v>3.8008720930232442E-2</v>
      </c>
    </row>
    <row r="10" spans="1:4" x14ac:dyDescent="0.25">
      <c r="A10" t="s">
        <v>11</v>
      </c>
      <c r="B10" s="1">
        <v>2</v>
      </c>
      <c r="C10" s="5">
        <v>4.4999999999999998E-2</v>
      </c>
      <c r="D10" s="4">
        <f t="shared" si="0"/>
        <v>5.5096618357487914E-2</v>
      </c>
    </row>
    <row r="11" spans="1:4" x14ac:dyDescent="0.25">
      <c r="A11" t="s">
        <v>12</v>
      </c>
      <c r="B11" s="1">
        <v>3</v>
      </c>
      <c r="C11" s="5">
        <v>5.0999999999999997E-2</v>
      </c>
      <c r="D11" s="4">
        <f t="shared" si="0"/>
        <v>6.3103547079966349E-2</v>
      </c>
    </row>
    <row r="12" spans="1:4" x14ac:dyDescent="0.25">
      <c r="A12" t="s">
        <v>13</v>
      </c>
      <c r="B12" s="1">
        <v>4</v>
      </c>
      <c r="C12" s="5">
        <v>5.7000000000000002E-2</v>
      </c>
      <c r="D12" s="4">
        <f t="shared" si="0"/>
        <v>7.5206301852986934E-2</v>
      </c>
    </row>
    <row r="13" spans="1:4" x14ac:dyDescent="0.25">
      <c r="A13" t="s">
        <v>14</v>
      </c>
      <c r="B13" s="1">
        <v>5</v>
      </c>
      <c r="C13" s="5">
        <v>6.0999999999999999E-2</v>
      </c>
      <c r="D13" s="4">
        <f t="shared" si="0"/>
        <v>7.7151945727309545E-2</v>
      </c>
    </row>
    <row r="14" spans="1:4" x14ac:dyDescent="0.25">
      <c r="A14" t="s">
        <v>15</v>
      </c>
      <c r="B14" s="1">
        <v>10</v>
      </c>
      <c r="C14" s="5">
        <v>7.2999999999999995E-2</v>
      </c>
      <c r="D14" s="4">
        <f t="shared" si="0"/>
        <v>8.5135721017907562E-2</v>
      </c>
    </row>
    <row r="15" spans="1:4" x14ac:dyDescent="0.25">
      <c r="A15" t="s">
        <v>16</v>
      </c>
      <c r="B15" s="1">
        <v>15</v>
      </c>
      <c r="C15" s="5">
        <v>7.9000000000000001E-2</v>
      </c>
      <c r="D15" s="4">
        <f t="shared" si="0"/>
        <v>9.1100839985790438E-2</v>
      </c>
    </row>
    <row r="16" spans="1:4" x14ac:dyDescent="0.25">
      <c r="A16" t="s">
        <v>17</v>
      </c>
      <c r="B16" s="1">
        <v>20</v>
      </c>
      <c r="C16" s="5">
        <v>8.2000000000000003E-2</v>
      </c>
      <c r="D16" s="4">
        <f t="shared" si="0"/>
        <v>9.1050139167981436E-2</v>
      </c>
    </row>
    <row r="17" spans="1:4" x14ac:dyDescent="0.25">
      <c r="A17" t="s">
        <v>18</v>
      </c>
      <c r="B17" s="1">
        <v>25</v>
      </c>
      <c r="C17" s="5">
        <v>8.3000000000000004E-2</v>
      </c>
      <c r="D17" s="4">
        <f t="shared" si="0"/>
        <v>8.7009250689847883E-2</v>
      </c>
    </row>
    <row r="18" spans="1:4" x14ac:dyDescent="0.25">
      <c r="A18" t="s">
        <v>19</v>
      </c>
      <c r="B18" s="1">
        <v>30</v>
      </c>
      <c r="C18" s="5">
        <v>7.9000000000000001E-2</v>
      </c>
      <c r="D18" s="4">
        <f t="shared" si="0"/>
        <v>5.9220518344422324E-2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activeCell="B15" sqref="B15"/>
    </sheetView>
  </sheetViews>
  <sheetFormatPr defaultRowHeight="15" x14ac:dyDescent="0.25"/>
  <cols>
    <col min="1" max="1" width="28" customWidth="1"/>
    <col min="2" max="2" width="11.25" customWidth="1"/>
    <col min="3" max="3" width="10.125" customWidth="1"/>
    <col min="4" max="4" width="11.625" bestFit="1" customWidth="1"/>
    <col min="5" max="5" width="16.625" customWidth="1"/>
    <col min="6" max="6" width="15.875" customWidth="1"/>
    <col min="7" max="7" width="15.375" customWidth="1"/>
    <col min="8" max="8" width="11.625" customWidth="1"/>
    <col min="9" max="9" width="12" customWidth="1"/>
    <col min="10" max="10" width="15.25" customWidth="1"/>
  </cols>
  <sheetData>
    <row r="1" spans="1:10" x14ac:dyDescent="0.25">
      <c r="A1" t="s">
        <v>20</v>
      </c>
    </row>
    <row r="3" spans="1:10" x14ac:dyDescent="0.25">
      <c r="A3" t="s">
        <v>21</v>
      </c>
      <c r="B3" s="2">
        <f>$D$3/100</f>
        <v>0.05</v>
      </c>
      <c r="D3" s="8">
        <v>5</v>
      </c>
    </row>
    <row r="4" spans="1:10" x14ac:dyDescent="0.25">
      <c r="A4" t="s">
        <v>22</v>
      </c>
      <c r="B4" s="7">
        <v>7.0000000000000007E-2</v>
      </c>
    </row>
    <row r="5" spans="1:10" x14ac:dyDescent="0.25">
      <c r="A5" t="s">
        <v>23</v>
      </c>
      <c r="B5" s="8">
        <v>40</v>
      </c>
    </row>
    <row r="6" spans="1:10" x14ac:dyDescent="0.25">
      <c r="A6" t="s">
        <v>24</v>
      </c>
      <c r="B6" s="9">
        <v>1000</v>
      </c>
    </row>
    <row r="8" spans="1:10" x14ac:dyDescent="0.25">
      <c r="A8" t="s">
        <v>25</v>
      </c>
      <c r="B8" s="3">
        <f>y/2</f>
        <v>3.5000000000000003E-2</v>
      </c>
    </row>
    <row r="9" spans="1:10" x14ac:dyDescent="0.25">
      <c r="A9" t="s">
        <v>26</v>
      </c>
      <c r="B9" s="6">
        <f>$B$6*cr/2</f>
        <v>25</v>
      </c>
    </row>
    <row r="10" spans="1:10" x14ac:dyDescent="0.25">
      <c r="A10" t="s">
        <v>27</v>
      </c>
      <c r="B10">
        <f>cpns/2</f>
        <v>20</v>
      </c>
    </row>
    <row r="11" spans="1:10" x14ac:dyDescent="0.25">
      <c r="A11" t="s">
        <v>28</v>
      </c>
      <c r="B11" s="10">
        <f>PV(disc,cpns,-cpmt,-$B$6,0)</f>
        <v>786.44927662702491</v>
      </c>
    </row>
    <row r="13" spans="1:10" x14ac:dyDescent="0.25">
      <c r="A13" t="s">
        <v>29</v>
      </c>
      <c r="E13" s="13" t="s">
        <v>38</v>
      </c>
      <c r="F13" s="13" t="s">
        <v>37</v>
      </c>
      <c r="G13" s="13" t="s">
        <v>39</v>
      </c>
      <c r="H13" s="13" t="s">
        <v>40</v>
      </c>
      <c r="I13" s="13" t="s">
        <v>41</v>
      </c>
      <c r="J13" s="13" t="s">
        <v>42</v>
      </c>
    </row>
    <row r="14" spans="1:10" x14ac:dyDescent="0.25">
      <c r="A14" t="s">
        <v>30</v>
      </c>
      <c r="B14" s="15">
        <f>SUM(J14:J113)</f>
        <v>11.872375596964769</v>
      </c>
      <c r="E14" s="14">
        <f>F14/2</f>
        <v>0.5</v>
      </c>
      <c r="F14" s="14">
        <v>1</v>
      </c>
      <c r="G14" s="14">
        <f>IF(E14&lt;life,$B$6*cr/2,IF(E14=life,$B$6*cr/2 + $B$6,0))</f>
        <v>25</v>
      </c>
      <c r="H14" s="14">
        <f>G14/(1+disc)^F14</f>
        <v>24.154589371980677</v>
      </c>
      <c r="I14" s="14">
        <f>H14/$B$11</f>
        <v>3.0713473951653258E-2</v>
      </c>
      <c r="J14" s="14">
        <f>I14*E14</f>
        <v>1.5356736975826629E-2</v>
      </c>
    </row>
    <row r="15" spans="1:10" x14ac:dyDescent="0.25">
      <c r="A15" t="s">
        <v>31</v>
      </c>
      <c r="B15">
        <f>$B$14/(1+disc)</f>
        <v>11.470894296584319</v>
      </c>
      <c r="E15" s="14">
        <f t="shared" ref="E15:E78" si="0">F15/2</f>
        <v>1</v>
      </c>
      <c r="F15" s="14">
        <v>2</v>
      </c>
      <c r="G15" s="14">
        <f>IF(E15&lt;life,$B$6*cr/2,IF(E15=life,$B$6*cr/2 + $B$6,0))</f>
        <v>25</v>
      </c>
      <c r="H15" s="14">
        <f>G15/(1+disc)^F15</f>
        <v>23.337767509160077</v>
      </c>
      <c r="I15" s="14">
        <f t="shared" ref="I15:I78" si="1">H15/$B$11</f>
        <v>2.9674854059568368E-2</v>
      </c>
      <c r="J15" s="14">
        <f t="shared" ref="J15:J78" si="2">I15*E15</f>
        <v>2.9674854059568368E-2</v>
      </c>
    </row>
    <row r="16" spans="1:10" x14ac:dyDescent="0.25">
      <c r="E16" s="14">
        <f t="shared" si="0"/>
        <v>1.5</v>
      </c>
      <c r="F16" s="14">
        <v>3</v>
      </c>
      <c r="G16" s="14">
        <f>IF(E16&lt;life,$B$6*cr/2,IF(E16=life,$B$6*cr/2 + $B$6,0))</f>
        <v>25</v>
      </c>
      <c r="H16" s="14">
        <f>G16/(1+disc)^F16</f>
        <v>22.548567641700558</v>
      </c>
      <c r="I16" s="14">
        <f t="shared" si="1"/>
        <v>2.8671356579293109E-2</v>
      </c>
      <c r="J16" s="14">
        <f t="shared" si="2"/>
        <v>4.3007034868939663E-2</v>
      </c>
    </row>
    <row r="17" spans="1:10" x14ac:dyDescent="0.25">
      <c r="A17" t="s">
        <v>32</v>
      </c>
      <c r="E17" s="14">
        <f t="shared" si="0"/>
        <v>2</v>
      </c>
      <c r="F17" s="14">
        <v>4</v>
      </c>
      <c r="G17" s="14">
        <f>IF(E17&lt;life,$B$6*cr/2,IF(E17=life,$B$6*cr/2 + $B$6,0))</f>
        <v>25</v>
      </c>
      <c r="H17" s="14">
        <f>G17/(1+disc)^F17</f>
        <v>21.786055692464309</v>
      </c>
      <c r="I17" s="14">
        <f t="shared" si="1"/>
        <v>2.7701793796418465E-2</v>
      </c>
      <c r="J17" s="14">
        <f t="shared" si="2"/>
        <v>5.540358759283693E-2</v>
      </c>
    </row>
    <row r="18" spans="1:10" x14ac:dyDescent="0.25">
      <c r="A18" t="s">
        <v>33</v>
      </c>
      <c r="B18" s="11">
        <f ca="1">TODAY()</f>
        <v>41594</v>
      </c>
      <c r="D18" s="11"/>
      <c r="E18" s="14">
        <f t="shared" si="0"/>
        <v>2.5</v>
      </c>
      <c r="F18" s="14">
        <v>5</v>
      </c>
      <c r="G18" s="14">
        <f>IF(E18&lt;life,$B$6*cr/2,IF(E18=life,$B$6*cr/2 + $B$6,0))</f>
        <v>25</v>
      </c>
      <c r="H18" s="14">
        <f>G18/(1+disc)^F18</f>
        <v>21.049329171463103</v>
      </c>
      <c r="I18" s="14">
        <f t="shared" si="1"/>
        <v>2.6765018160790792E-2</v>
      </c>
      <c r="J18" s="14">
        <f t="shared" si="2"/>
        <v>6.6912545401976983E-2</v>
      </c>
    </row>
    <row r="19" spans="1:10" x14ac:dyDescent="0.25">
      <c r="A19" t="s">
        <v>34</v>
      </c>
      <c r="B19" s="11">
        <f ca="1">EDATE($B$18,20*12)</f>
        <v>48899</v>
      </c>
      <c r="D19" s="11"/>
      <c r="E19" s="14">
        <f t="shared" si="0"/>
        <v>3</v>
      </c>
      <c r="F19" s="14">
        <v>6</v>
      </c>
      <c r="G19" s="14">
        <f>IF(E19&lt;life,$B$6*cr/2,IF(E19=life,$B$6*cr/2 + $B$6,0))</f>
        <v>25</v>
      </c>
      <c r="H19" s="14">
        <f>G19/(1+disc)^F19</f>
        <v>20.337516107693819</v>
      </c>
      <c r="I19" s="14">
        <f t="shared" si="1"/>
        <v>2.5859920928300282E-2</v>
      </c>
      <c r="J19" s="14">
        <f t="shared" si="2"/>
        <v>7.7579762784900849E-2</v>
      </c>
    </row>
    <row r="20" spans="1:10" x14ac:dyDescent="0.25">
      <c r="A20" t="s">
        <v>35</v>
      </c>
      <c r="B20" s="12">
        <f ca="1">DURATION(B18,B19,cr,y,2,0)</f>
        <v>11.872375596964746</v>
      </c>
      <c r="E20" s="14">
        <f t="shared" si="0"/>
        <v>3.5</v>
      </c>
      <c r="F20" s="14">
        <v>7</v>
      </c>
      <c r="G20" s="14">
        <f>IF(E20&lt;life,$B$6*cr/2,IF(E20=life,$B$6*cr/2 + $B$6,0))</f>
        <v>25</v>
      </c>
      <c r="H20" s="14">
        <f>G20/(1+disc)^F20</f>
        <v>19.649774017095478</v>
      </c>
      <c r="I20" s="14">
        <f t="shared" si="1"/>
        <v>2.4985430848599305E-2</v>
      </c>
      <c r="J20" s="14">
        <f t="shared" si="2"/>
        <v>8.7449007970097567E-2</v>
      </c>
    </row>
    <row r="21" spans="1:10" x14ac:dyDescent="0.25">
      <c r="A21" t="s">
        <v>36</v>
      </c>
      <c r="B21" s="12">
        <f ca="1">MDURATION(B18,B19,cr,y,2,0)</f>
        <v>11.470894296584296</v>
      </c>
      <c r="E21" s="14">
        <f t="shared" si="0"/>
        <v>4</v>
      </c>
      <c r="F21" s="14">
        <v>8</v>
      </c>
      <c r="G21" s="14">
        <f>IF(E21&lt;life,$B$6*cr/2,IF(E21=life,$B$6*cr/2 + $B$6,0))</f>
        <v>25</v>
      </c>
      <c r="H21" s="14">
        <f>G21/(1+disc)^F21</f>
        <v>18.985288905406264</v>
      </c>
      <c r="I21" s="14">
        <f t="shared" si="1"/>
        <v>2.4140512897197406E-2</v>
      </c>
      <c r="J21" s="14">
        <f t="shared" si="2"/>
        <v>9.6562051588789624E-2</v>
      </c>
    </row>
    <row r="22" spans="1:10" x14ac:dyDescent="0.25">
      <c r="E22" s="14">
        <f t="shared" si="0"/>
        <v>4.5</v>
      </c>
      <c r="F22" s="14">
        <v>9</v>
      </c>
      <c r="G22" s="14">
        <f>IF(E22&lt;life,$B$6*cr/2,IF(E22=life,$B$6*cr/2 + $B$6,0))</f>
        <v>25</v>
      </c>
      <c r="H22" s="14">
        <f>G22/(1+disc)^F22</f>
        <v>18.343274304740355</v>
      </c>
      <c r="I22" s="14">
        <f t="shared" si="1"/>
        <v>2.332416705043228E-2</v>
      </c>
      <c r="J22" s="14">
        <f t="shared" si="2"/>
        <v>0.10495875172694526</v>
      </c>
    </row>
    <row r="23" spans="1:10" x14ac:dyDescent="0.25">
      <c r="E23" s="14">
        <f t="shared" si="0"/>
        <v>5</v>
      </c>
      <c r="F23" s="14">
        <v>10</v>
      </c>
      <c r="G23" s="14">
        <f>IF(E23&lt;life,$B$6*cr/2,IF(E23=life,$B$6*cr/2 + $B$6,0))</f>
        <v>25</v>
      </c>
      <c r="H23" s="14">
        <f>G23/(1+disc)^F23</f>
        <v>17.722970342744304</v>
      </c>
      <c r="I23" s="14">
        <f t="shared" si="1"/>
        <v>2.2535427101866935E-2</v>
      </c>
      <c r="J23" s="14">
        <f t="shared" si="2"/>
        <v>0.11267713550933467</v>
      </c>
    </row>
    <row r="24" spans="1:10" x14ac:dyDescent="0.25">
      <c r="E24" s="14">
        <f t="shared" si="0"/>
        <v>5.5</v>
      </c>
      <c r="F24" s="14">
        <v>11</v>
      </c>
      <c r="G24" s="14">
        <f>IF(E24&lt;life,$B$6*cr/2,IF(E24=life,$B$6*cr/2 + $B$6,0))</f>
        <v>25</v>
      </c>
      <c r="H24" s="14">
        <f>G24/(1+disc)^F24</f>
        <v>17.123642843231213</v>
      </c>
      <c r="I24" s="14">
        <f t="shared" si="1"/>
        <v>2.1773359518712017E-2</v>
      </c>
      <c r="J24" s="14">
        <f t="shared" si="2"/>
        <v>0.1197534773529161</v>
      </c>
    </row>
    <row r="25" spans="1:10" x14ac:dyDescent="0.25">
      <c r="E25" s="14">
        <f t="shared" si="0"/>
        <v>6</v>
      </c>
      <c r="F25" s="14">
        <v>12</v>
      </c>
      <c r="G25" s="14">
        <f>IF(E25&lt;life,$B$6*cr/2,IF(E25=life,$B$6*cr/2 + $B$6,0))</f>
        <v>25</v>
      </c>
      <c r="H25" s="14">
        <f>G25/(1+disc)^F25</f>
        <v>16.544582457228223</v>
      </c>
      <c r="I25" s="14">
        <f t="shared" si="1"/>
        <v>2.1037062336919821E-2</v>
      </c>
      <c r="J25" s="14">
        <f t="shared" si="2"/>
        <v>0.12622237402151892</v>
      </c>
    </row>
    <row r="26" spans="1:10" x14ac:dyDescent="0.25">
      <c r="E26" s="14">
        <f t="shared" si="0"/>
        <v>6.5</v>
      </c>
      <c r="F26" s="14">
        <v>13</v>
      </c>
      <c r="G26" s="14">
        <f>IF(E26&lt;life,$B$6*cr/2,IF(E26=life,$B$6*cr/2 + $B$6,0))</f>
        <v>25</v>
      </c>
      <c r="H26" s="14">
        <f>G26/(1+disc)^F26</f>
        <v>15.985103823408917</v>
      </c>
      <c r="I26" s="14">
        <f t="shared" si="1"/>
        <v>2.0325664093642344E-2</v>
      </c>
      <c r="J26" s="14">
        <f t="shared" si="2"/>
        <v>0.13211681660867525</v>
      </c>
    </row>
    <row r="27" spans="1:10" x14ac:dyDescent="0.25">
      <c r="E27" s="14">
        <f t="shared" si="0"/>
        <v>7</v>
      </c>
      <c r="F27" s="14">
        <v>14</v>
      </c>
      <c r="G27" s="14">
        <f>IF(E27&lt;life,$B$6*cr/2,IF(E27=life,$B$6*cr/2 + $B$6,0))</f>
        <v>25</v>
      </c>
      <c r="H27" s="14">
        <f>G27/(1+disc)^F27</f>
        <v>15.444544756916825</v>
      </c>
      <c r="I27" s="14">
        <f t="shared" si="1"/>
        <v>1.9638322795789701E-2</v>
      </c>
      <c r="J27" s="14">
        <f t="shared" si="2"/>
        <v>0.13746825957052791</v>
      </c>
    </row>
    <row r="28" spans="1:10" x14ac:dyDescent="0.25">
      <c r="E28" s="14">
        <f t="shared" si="0"/>
        <v>7.5</v>
      </c>
      <c r="F28" s="14">
        <v>15</v>
      </c>
      <c r="G28" s="14">
        <f>IF(E28&lt;life,$B$6*cr/2,IF(E28=life,$B$6*cr/2 + $B$6,0))</f>
        <v>25</v>
      </c>
      <c r="H28" s="14">
        <f>G28/(1+disc)^F28</f>
        <v>14.922265465620123</v>
      </c>
      <c r="I28" s="14">
        <f t="shared" si="1"/>
        <v>1.8974224923468314E-2</v>
      </c>
      <c r="J28" s="14">
        <f t="shared" si="2"/>
        <v>0.14230668692601234</v>
      </c>
    </row>
    <row r="29" spans="1:10" x14ac:dyDescent="0.25">
      <c r="E29" s="14">
        <f t="shared" si="0"/>
        <v>8</v>
      </c>
      <c r="F29" s="14">
        <v>16</v>
      </c>
      <c r="G29" s="14">
        <f>IF(E29&lt;life,$B$6*cr/2,IF(E29=life,$B$6*cr/2 + $B$6,0))</f>
        <v>25</v>
      </c>
      <c r="H29" s="14">
        <f>G29/(1+disc)^F29</f>
        <v>14.417647792869687</v>
      </c>
      <c r="I29" s="14">
        <f t="shared" si="1"/>
        <v>1.8332584467119148E-2</v>
      </c>
      <c r="J29" s="14">
        <f t="shared" si="2"/>
        <v>0.14666067573695318</v>
      </c>
    </row>
    <row r="30" spans="1:10" x14ac:dyDescent="0.25">
      <c r="E30" s="14">
        <f t="shared" si="0"/>
        <v>8.5</v>
      </c>
      <c r="F30" s="14">
        <v>17</v>
      </c>
      <c r="G30" s="14">
        <f>IF(E30&lt;life,$B$6*cr/2,IF(E30=life,$B$6*cr/2 + $B$6,0))</f>
        <v>25</v>
      </c>
      <c r="H30" s="14">
        <f>G30/(1+disc)^F30</f>
        <v>13.930094485864432</v>
      </c>
      <c r="I30" s="14">
        <f t="shared" si="1"/>
        <v>1.7712641997216567E-2</v>
      </c>
      <c r="J30" s="14">
        <f t="shared" si="2"/>
        <v>0.15055745697634082</v>
      </c>
    </row>
    <row r="31" spans="1:10" x14ac:dyDescent="0.25">
      <c r="E31" s="14">
        <f t="shared" si="0"/>
        <v>9</v>
      </c>
      <c r="F31" s="14">
        <v>18</v>
      </c>
      <c r="G31" s="14">
        <f>IF(E31&lt;life,$B$6*cr/2,IF(E31=life,$B$6*cr/2 + $B$6,0))</f>
        <v>25</v>
      </c>
      <c r="H31" s="14">
        <f>G31/(1+disc)^F31</f>
        <v>13.459028488757907</v>
      </c>
      <c r="I31" s="14">
        <f t="shared" si="1"/>
        <v>1.711366376542664E-2</v>
      </c>
      <c r="J31" s="14">
        <f t="shared" si="2"/>
        <v>0.15402297388883976</v>
      </c>
    </row>
    <row r="32" spans="1:10" x14ac:dyDescent="0.25">
      <c r="E32" s="14">
        <f t="shared" si="0"/>
        <v>9.5</v>
      </c>
      <c r="F32" s="14">
        <v>19</v>
      </c>
      <c r="G32" s="14">
        <f>IF(E32&lt;life,$B$6*cr/2,IF(E32=life,$B$6*cr/2 + $B$6,0))</f>
        <v>25</v>
      </c>
      <c r="H32" s="14">
        <f>G32/(1+disc)^F32</f>
        <v>13.003892259669477</v>
      </c>
      <c r="I32" s="14">
        <f t="shared" si="1"/>
        <v>1.6534940836161006E-2</v>
      </c>
      <c r="J32" s="14">
        <f t="shared" si="2"/>
        <v>0.15708193794352956</v>
      </c>
    </row>
    <row r="33" spans="5:10" x14ac:dyDescent="0.25">
      <c r="E33" s="14">
        <f t="shared" si="0"/>
        <v>10</v>
      </c>
      <c r="F33" s="14">
        <v>20</v>
      </c>
      <c r="G33" s="14">
        <f>IF(E33&lt;life,$B$6*cr/2,IF(E33=life,$B$6*cr/2 + $B$6,0))</f>
        <v>25</v>
      </c>
      <c r="H33" s="14">
        <f>G33/(1+disc)^F33</f>
        <v>12.564147110791767</v>
      </c>
      <c r="I33" s="14">
        <f t="shared" si="1"/>
        <v>1.5975788247498558E-2</v>
      </c>
      <c r="J33" s="14">
        <f t="shared" si="2"/>
        <v>0.15975788247498557</v>
      </c>
    </row>
    <row r="34" spans="5:10" x14ac:dyDescent="0.25">
      <c r="E34" s="14">
        <f t="shared" si="0"/>
        <v>10.5</v>
      </c>
      <c r="F34" s="14">
        <v>21</v>
      </c>
      <c r="G34" s="14">
        <f>IF(E34&lt;life,$B$6*cr/2,IF(E34=life,$B$6*cr/2 + $B$6,0))</f>
        <v>25</v>
      </c>
      <c r="H34" s="14">
        <f>G34/(1+disc)^F34</f>
        <v>12.139272570813302</v>
      </c>
      <c r="I34" s="14">
        <f t="shared" si="1"/>
        <v>1.54355442004817E-2</v>
      </c>
      <c r="J34" s="14">
        <f t="shared" si="2"/>
        <v>0.16207321410505784</v>
      </c>
    </row>
    <row r="35" spans="5:10" x14ac:dyDescent="0.25">
      <c r="E35" s="14">
        <f t="shared" si="0"/>
        <v>11</v>
      </c>
      <c r="F35" s="14">
        <v>22</v>
      </c>
      <c r="G35" s="14">
        <f>IF(E35&lt;life,$B$6*cr/2,IF(E35=life,$B$6*cr/2 + $B$6,0))</f>
        <v>25</v>
      </c>
      <c r="H35" s="14">
        <f>G35/(1+disc)^F35</f>
        <v>11.728765768901741</v>
      </c>
      <c r="I35" s="14">
        <f t="shared" si="1"/>
        <v>1.4913569275827728E-2</v>
      </c>
      <c r="J35" s="14">
        <f t="shared" si="2"/>
        <v>0.16404926203410503</v>
      </c>
    </row>
    <row r="36" spans="5:10" x14ac:dyDescent="0.25">
      <c r="E36" s="14">
        <f t="shared" si="0"/>
        <v>11.5</v>
      </c>
      <c r="F36" s="14">
        <v>23</v>
      </c>
      <c r="G36" s="14">
        <f>IF(E36&lt;life,$B$6*cr/2,IF(E36=life,$B$6*cr/2 + $B$6,0))</f>
        <v>25</v>
      </c>
      <c r="H36" s="14">
        <f>G36/(1+disc)^F36</f>
        <v>11.332140839518591</v>
      </c>
      <c r="I36" s="14">
        <f t="shared" si="1"/>
        <v>1.440924567712824E-2</v>
      </c>
      <c r="J36" s="14">
        <f t="shared" si="2"/>
        <v>0.16570632528697476</v>
      </c>
    </row>
    <row r="37" spans="5:10" x14ac:dyDescent="0.25">
      <c r="E37" s="14">
        <f t="shared" si="0"/>
        <v>12</v>
      </c>
      <c r="F37" s="14">
        <v>24</v>
      </c>
      <c r="G37" s="14">
        <f>IF(E37&lt;life,$B$6*cr/2,IF(E37=life,$B$6*cr/2 + $B$6,0))</f>
        <v>25</v>
      </c>
      <c r="H37" s="14">
        <f>G37/(1+disc)^F37</f>
        <v>10.94892834736096</v>
      </c>
      <c r="I37" s="14">
        <f t="shared" si="1"/>
        <v>1.3921976499640816E-2</v>
      </c>
      <c r="J37" s="14">
        <f t="shared" si="2"/>
        <v>0.16706371799568978</v>
      </c>
    </row>
    <row r="38" spans="5:10" x14ac:dyDescent="0.25">
      <c r="E38" s="14">
        <f t="shared" si="0"/>
        <v>12.5</v>
      </c>
      <c r="F38" s="14">
        <v>25</v>
      </c>
      <c r="G38" s="14">
        <f>IF(E38&lt;life,$B$6*cr/2,IF(E38=life,$B$6*cr/2 + $B$6,0))</f>
        <v>25</v>
      </c>
      <c r="H38" s="14">
        <f>G38/(1+disc)^F38</f>
        <v>10.578674731749722</v>
      </c>
      <c r="I38" s="14">
        <f t="shared" si="1"/>
        <v>1.3451185023807554E-2</v>
      </c>
      <c r="J38" s="14">
        <f t="shared" si="2"/>
        <v>0.16813981279759443</v>
      </c>
    </row>
    <row r="39" spans="5:10" x14ac:dyDescent="0.25">
      <c r="E39" s="14">
        <f t="shared" si="0"/>
        <v>13</v>
      </c>
      <c r="F39" s="14">
        <v>26</v>
      </c>
      <c r="G39" s="14">
        <f>IF(E39&lt;life,$B$6*cr/2,IF(E39=life,$B$6*cr/2 + $B$6,0))</f>
        <v>25</v>
      </c>
      <c r="H39" s="14">
        <f>G39/(1+disc)^F39</f>
        <v>10.220941769806494</v>
      </c>
      <c r="I39" s="14">
        <f t="shared" si="1"/>
        <v>1.2996314032664302E-2</v>
      </c>
      <c r="J39" s="14">
        <f t="shared" si="2"/>
        <v>0.16895208242463591</v>
      </c>
    </row>
    <row r="40" spans="5:10" x14ac:dyDescent="0.25">
      <c r="E40" s="14">
        <f t="shared" si="0"/>
        <v>13.5</v>
      </c>
      <c r="F40" s="14">
        <v>27</v>
      </c>
      <c r="G40" s="14">
        <f>IF(E40&lt;life,$B$6*cr/2,IF(E40=life,$B$6*cr/2 + $B$6,0))</f>
        <v>25</v>
      </c>
      <c r="H40" s="14">
        <f>G40/(1+disc)^F40</f>
        <v>9.8753060577840515</v>
      </c>
      <c r="I40" s="14">
        <f t="shared" si="1"/>
        <v>1.2556825152332659E-2</v>
      </c>
      <c r="J40" s="14">
        <f t="shared" si="2"/>
        <v>0.16951713955649089</v>
      </c>
    </row>
    <row r="41" spans="5:10" x14ac:dyDescent="0.25">
      <c r="E41" s="14">
        <f t="shared" si="0"/>
        <v>14</v>
      </c>
      <c r="F41" s="14">
        <v>28</v>
      </c>
      <c r="G41" s="14">
        <f>IF(E41&lt;life,$B$6*cr/2,IF(E41=life,$B$6*cr/2 + $B$6,0))</f>
        <v>25</v>
      </c>
      <c r="H41" s="14">
        <f>G41/(1+disc)^F41</f>
        <v>9.5413585099362823</v>
      </c>
      <c r="I41" s="14">
        <f t="shared" si="1"/>
        <v>1.2132198214814163E-2</v>
      </c>
      <c r="J41" s="14">
        <f t="shared" si="2"/>
        <v>0.16985077500739829</v>
      </c>
    </row>
    <row r="42" spans="5:10" x14ac:dyDescent="0.25">
      <c r="E42" s="14">
        <f t="shared" si="0"/>
        <v>14.5</v>
      </c>
      <c r="F42" s="14">
        <v>29</v>
      </c>
      <c r="G42" s="14">
        <f>IF(E42&lt;life,$B$6*cr/2,IF(E42=life,$B$6*cr/2 + $B$6,0))</f>
        <v>25</v>
      </c>
      <c r="H42" s="14">
        <f>G42/(1+disc)^F42</f>
        <v>9.2187038743345742</v>
      </c>
      <c r="I42" s="14">
        <f t="shared" si="1"/>
        <v>1.1721930642332528E-2</v>
      </c>
      <c r="J42" s="14">
        <f t="shared" si="2"/>
        <v>0.16996799431382165</v>
      </c>
    </row>
    <row r="43" spans="5:10" x14ac:dyDescent="0.25">
      <c r="E43" s="14">
        <f t="shared" si="0"/>
        <v>15</v>
      </c>
      <c r="F43" s="14">
        <v>30</v>
      </c>
      <c r="G43" s="14">
        <f>IF(E43&lt;life,$B$6*cr/2,IF(E43=life,$B$6*cr/2 + $B$6,0))</f>
        <v>25</v>
      </c>
      <c r="H43" s="14">
        <f>G43/(1+disc)^F43</f>
        <v>8.9069602650575579</v>
      </c>
      <c r="I43" s="14">
        <f t="shared" si="1"/>
        <v>1.1325536852495195E-2</v>
      </c>
      <c r="J43" s="14">
        <f t="shared" si="2"/>
        <v>0.16988305278742794</v>
      </c>
    </row>
    <row r="44" spans="5:10" x14ac:dyDescent="0.25">
      <c r="E44" s="14">
        <f t="shared" si="0"/>
        <v>15.5</v>
      </c>
      <c r="F44" s="14">
        <v>31</v>
      </c>
      <c r="G44" s="14">
        <f>IF(E44&lt;life,$B$6*cr/2,IF(E44=life,$B$6*cr/2 + $B$6,0))</f>
        <v>25</v>
      </c>
      <c r="H44" s="14">
        <f>G44/(1+disc)^F44</f>
        <v>8.60575871020054</v>
      </c>
      <c r="I44" s="14">
        <f t="shared" si="1"/>
        <v>1.0942547683570237E-2</v>
      </c>
      <c r="J44" s="14">
        <f t="shared" si="2"/>
        <v>0.16960948909533868</v>
      </c>
    </row>
    <row r="45" spans="5:10" x14ac:dyDescent="0.25">
      <c r="E45" s="14">
        <f t="shared" si="0"/>
        <v>16</v>
      </c>
      <c r="F45" s="14">
        <v>32</v>
      </c>
      <c r="G45" s="14">
        <f>IF(E45&lt;life,$B$6*cr/2,IF(E45=life,$B$6*cr/2 + $B$6,0))</f>
        <v>25</v>
      </c>
      <c r="H45" s="14">
        <f>G45/(1+disc)^F45</f>
        <v>8.3147427151696061</v>
      </c>
      <c r="I45" s="14">
        <f t="shared" si="1"/>
        <v>1.05725098391983E-2</v>
      </c>
      <c r="J45" s="14">
        <f t="shared" si="2"/>
        <v>0.1691601574271728</v>
      </c>
    </row>
    <row r="46" spans="5:10" x14ac:dyDescent="0.25">
      <c r="E46" s="14">
        <f t="shared" si="0"/>
        <v>16.5</v>
      </c>
      <c r="F46" s="14">
        <v>33</v>
      </c>
      <c r="G46" s="14">
        <f>IF(E46&lt;life,$B$6*cr/2,IF(E46=life,$B$6*cr/2 + $B$6,0))</f>
        <v>25</v>
      </c>
      <c r="H46" s="14">
        <f>G46/(1+disc)^F46</f>
        <v>8.0335678407435829</v>
      </c>
      <c r="I46" s="14">
        <f t="shared" si="1"/>
        <v>1.0214985351882418E-2</v>
      </c>
      <c r="J46" s="14">
        <f t="shared" si="2"/>
        <v>0.1685472583060599</v>
      </c>
    </row>
    <row r="47" spans="5:10" x14ac:dyDescent="0.25">
      <c r="E47" s="14">
        <f t="shared" si="0"/>
        <v>17</v>
      </c>
      <c r="F47" s="14">
        <v>34</v>
      </c>
      <c r="G47" s="14">
        <f>IF(E47&lt;life,$B$6*cr/2,IF(E47=life,$B$6*cr/2 + $B$6,0))</f>
        <v>25</v>
      </c>
      <c r="H47" s="14">
        <f>G47/(1+disc)^F47</f>
        <v>7.761901295404428</v>
      </c>
      <c r="I47" s="14">
        <f t="shared" si="1"/>
        <v>9.8695510646206932E-3</v>
      </c>
      <c r="J47" s="14">
        <f t="shared" si="2"/>
        <v>0.16778236809855179</v>
      </c>
    </row>
    <row r="48" spans="5:10" x14ac:dyDescent="0.25">
      <c r="E48" s="14">
        <f t="shared" si="0"/>
        <v>17.5</v>
      </c>
      <c r="F48" s="14">
        <v>35</v>
      </c>
      <c r="G48" s="14">
        <f>IF(E48&lt;life,$B$6*cr/2,IF(E48=life,$B$6*cr/2 + $B$6,0))</f>
        <v>25</v>
      </c>
      <c r="H48" s="14">
        <f>G48/(1+disc)^F48</f>
        <v>7.4994215414535539</v>
      </c>
      <c r="I48" s="14">
        <f t="shared" si="1"/>
        <v>9.5357981300683032E-3</v>
      </c>
      <c r="J48" s="14">
        <f t="shared" si="2"/>
        <v>0.16687646727619532</v>
      </c>
    </row>
    <row r="49" spans="5:10" x14ac:dyDescent="0.25">
      <c r="E49" s="14">
        <f t="shared" si="0"/>
        <v>18</v>
      </c>
      <c r="F49" s="14">
        <v>36</v>
      </c>
      <c r="G49" s="14">
        <f>IF(E49&lt;life,$B$6*cr/2,IF(E49=life,$B$6*cr/2 + $B$6,0))</f>
        <v>25</v>
      </c>
      <c r="H49" s="14">
        <f>G49/(1+disc)^F49</f>
        <v>7.2458179144478789</v>
      </c>
      <c r="I49" s="14">
        <f t="shared" si="1"/>
        <v>9.213331526636042E-3</v>
      </c>
      <c r="J49" s="14">
        <f t="shared" si="2"/>
        <v>0.16583996747944876</v>
      </c>
    </row>
    <row r="50" spans="5:10" x14ac:dyDescent="0.25">
      <c r="E50" s="14">
        <f t="shared" si="0"/>
        <v>18.5</v>
      </c>
      <c r="F50" s="14">
        <v>37</v>
      </c>
      <c r="G50" s="14">
        <f>IF(E50&lt;life,$B$6*cr/2,IF(E50=life,$B$6*cr/2 + $B$6,0))</f>
        <v>25</v>
      </c>
      <c r="H50" s="14">
        <f>G50/(1+disc)^F50</f>
        <v>7.0007902555051977</v>
      </c>
      <c r="I50" s="14">
        <f t="shared" si="1"/>
        <v>8.9017695909526986E-3</v>
      </c>
      <c r="J50" s="14">
        <f t="shared" si="2"/>
        <v>0.16468273743262493</v>
      </c>
    </row>
    <row r="51" spans="5:10" x14ac:dyDescent="0.25">
      <c r="E51" s="14">
        <f t="shared" si="0"/>
        <v>19</v>
      </c>
      <c r="F51" s="14">
        <v>38</v>
      </c>
      <c r="G51" s="14">
        <f>IF(E51&lt;life,$B$6*cr/2,IF(E51=life,$B$6*cr/2 + $B$6,0))</f>
        <v>25</v>
      </c>
      <c r="H51" s="14">
        <f>G51/(1+disc)^F51</f>
        <v>6.7640485560436687</v>
      </c>
      <c r="I51" s="14">
        <f t="shared" si="1"/>
        <v>8.6007435661378737E-3</v>
      </c>
      <c r="J51" s="14">
        <f t="shared" si="2"/>
        <v>0.16341412775661959</v>
      </c>
    </row>
    <row r="52" spans="5:10" x14ac:dyDescent="0.25">
      <c r="E52" s="14">
        <f t="shared" si="0"/>
        <v>19.5</v>
      </c>
      <c r="F52" s="14">
        <v>39</v>
      </c>
      <c r="G52" s="14">
        <f>IF(E52&lt;life,$B$6*cr/2,IF(E52=life,$B$6*cr/2 + $B$6,0))</f>
        <v>25</v>
      </c>
      <c r="H52" s="14">
        <f>G52/(1+disc)^F52</f>
        <v>6.5353126145349467</v>
      </c>
      <c r="I52" s="14">
        <f t="shared" si="1"/>
        <v>8.3098971653506031E-3</v>
      </c>
      <c r="J52" s="14">
        <f t="shared" si="2"/>
        <v>0.16204299472433675</v>
      </c>
    </row>
    <row r="53" spans="5:10" x14ac:dyDescent="0.25">
      <c r="E53" s="14">
        <f t="shared" si="0"/>
        <v>20</v>
      </c>
      <c r="F53" s="14">
        <v>40</v>
      </c>
      <c r="G53" s="14">
        <f>IF(E53&lt;life,$B$6*cr/2,IF(E53=life,$B$6*cr/2 + $B$6,0))</f>
        <v>1025</v>
      </c>
      <c r="H53" s="14">
        <f>G53/(1+disc)^F53</f>
        <v>258.88677989945205</v>
      </c>
      <c r="I53" s="14">
        <f t="shared" si="1"/>
        <v>0.32918433215398529</v>
      </c>
      <c r="J53" s="14">
        <f t="shared" si="2"/>
        <v>6.5836866430797061</v>
      </c>
    </row>
    <row r="54" spans="5:10" x14ac:dyDescent="0.25">
      <c r="E54" s="14">
        <f t="shared" si="0"/>
        <v>20.5</v>
      </c>
      <c r="F54" s="14">
        <v>41</v>
      </c>
      <c r="G54" s="14">
        <f>IF(E54&lt;life,$B$6*cr/2,IF(E54=life,$B$6*cr/2 + $B$6,0))</f>
        <v>0</v>
      </c>
      <c r="H54" s="14">
        <f>G54/(1+disc)^F54</f>
        <v>0</v>
      </c>
      <c r="I54" s="14">
        <f t="shared" si="1"/>
        <v>0</v>
      </c>
      <c r="J54" s="14">
        <f t="shared" si="2"/>
        <v>0</v>
      </c>
    </row>
    <row r="55" spans="5:10" x14ac:dyDescent="0.25">
      <c r="E55" s="14">
        <f t="shared" si="0"/>
        <v>21</v>
      </c>
      <c r="F55" s="14">
        <v>42</v>
      </c>
      <c r="G55" s="14">
        <f>IF(E55&lt;life,$B$6*cr/2,IF(E55=life,$B$6*cr/2 + $B$6,0))</f>
        <v>0</v>
      </c>
      <c r="H55" s="14">
        <f>G55/(1+disc)^F55</f>
        <v>0</v>
      </c>
      <c r="I55" s="14">
        <f t="shared" si="1"/>
        <v>0</v>
      </c>
      <c r="J55" s="14">
        <f t="shared" si="2"/>
        <v>0</v>
      </c>
    </row>
    <row r="56" spans="5:10" x14ac:dyDescent="0.25">
      <c r="E56" s="14">
        <f t="shared" si="0"/>
        <v>21.5</v>
      </c>
      <c r="F56" s="14">
        <v>43</v>
      </c>
      <c r="G56" s="14">
        <f>IF(E56&lt;life,$B$6*cr/2,IF(E56=life,$B$6*cr/2 + $B$6,0))</f>
        <v>0</v>
      </c>
      <c r="H56" s="14">
        <f>G56/(1+disc)^F56</f>
        <v>0</v>
      </c>
      <c r="I56" s="14">
        <f t="shared" si="1"/>
        <v>0</v>
      </c>
      <c r="J56" s="14">
        <f t="shared" si="2"/>
        <v>0</v>
      </c>
    </row>
    <row r="57" spans="5:10" x14ac:dyDescent="0.25">
      <c r="E57" s="14">
        <f t="shared" si="0"/>
        <v>22</v>
      </c>
      <c r="F57" s="14">
        <v>44</v>
      </c>
      <c r="G57" s="14">
        <f>IF(E57&lt;life,$B$6*cr/2,IF(E57=life,$B$6*cr/2 + $B$6,0))</f>
        <v>0</v>
      </c>
      <c r="H57" s="14">
        <f>G57/(1+disc)^F57</f>
        <v>0</v>
      </c>
      <c r="I57" s="14">
        <f t="shared" si="1"/>
        <v>0</v>
      </c>
      <c r="J57" s="14">
        <f t="shared" si="2"/>
        <v>0</v>
      </c>
    </row>
    <row r="58" spans="5:10" x14ac:dyDescent="0.25">
      <c r="E58" s="14">
        <f t="shared" si="0"/>
        <v>22.5</v>
      </c>
      <c r="F58" s="14">
        <v>45</v>
      </c>
      <c r="G58" s="14">
        <f>IF(E58&lt;life,$B$6*cr/2,IF(E58=life,$B$6*cr/2 + $B$6,0))</f>
        <v>0</v>
      </c>
      <c r="H58" s="14">
        <f>G58/(1+disc)^F58</f>
        <v>0</v>
      </c>
      <c r="I58" s="14">
        <f t="shared" si="1"/>
        <v>0</v>
      </c>
      <c r="J58" s="14">
        <f t="shared" si="2"/>
        <v>0</v>
      </c>
    </row>
    <row r="59" spans="5:10" x14ac:dyDescent="0.25">
      <c r="E59" s="14">
        <f t="shared" si="0"/>
        <v>23</v>
      </c>
      <c r="F59" s="14">
        <v>46</v>
      </c>
      <c r="G59" s="14">
        <f>IF(E59&lt;life,$B$6*cr/2,IF(E59=life,$B$6*cr/2 + $B$6,0))</f>
        <v>0</v>
      </c>
      <c r="H59" s="14">
        <f>G59/(1+disc)^F59</f>
        <v>0</v>
      </c>
      <c r="I59" s="14">
        <f t="shared" si="1"/>
        <v>0</v>
      </c>
      <c r="J59" s="14">
        <f t="shared" si="2"/>
        <v>0</v>
      </c>
    </row>
    <row r="60" spans="5:10" x14ac:dyDescent="0.25">
      <c r="E60" s="14">
        <f t="shared" si="0"/>
        <v>23.5</v>
      </c>
      <c r="F60" s="14">
        <v>47</v>
      </c>
      <c r="G60" s="14">
        <f>IF(E60&lt;life,$B$6*cr/2,IF(E60=life,$B$6*cr/2 + $B$6,0))</f>
        <v>0</v>
      </c>
      <c r="H60" s="14">
        <f>G60/(1+disc)^F60</f>
        <v>0</v>
      </c>
      <c r="I60" s="14">
        <f t="shared" si="1"/>
        <v>0</v>
      </c>
      <c r="J60" s="14">
        <f t="shared" si="2"/>
        <v>0</v>
      </c>
    </row>
    <row r="61" spans="5:10" x14ac:dyDescent="0.25">
      <c r="E61" s="14">
        <f t="shared" si="0"/>
        <v>24</v>
      </c>
      <c r="F61" s="14">
        <v>48</v>
      </c>
      <c r="G61" s="14">
        <f>IF(E61&lt;life,$B$6*cr/2,IF(E61=life,$B$6*cr/2 + $B$6,0))</f>
        <v>0</v>
      </c>
      <c r="H61" s="14">
        <f>G61/(1+disc)^F61</f>
        <v>0</v>
      </c>
      <c r="I61" s="14">
        <f t="shared" si="1"/>
        <v>0</v>
      </c>
      <c r="J61" s="14">
        <f t="shared" si="2"/>
        <v>0</v>
      </c>
    </row>
    <row r="62" spans="5:10" x14ac:dyDescent="0.25">
      <c r="E62" s="14">
        <f t="shared" si="0"/>
        <v>24.5</v>
      </c>
      <c r="F62" s="14">
        <v>49</v>
      </c>
      <c r="G62" s="14">
        <f>IF(E62&lt;life,$B$6*cr/2,IF(E62=life,$B$6*cr/2 + $B$6,0))</f>
        <v>0</v>
      </c>
      <c r="H62" s="14">
        <f>G62/(1+disc)^F62</f>
        <v>0</v>
      </c>
      <c r="I62" s="14">
        <f t="shared" si="1"/>
        <v>0</v>
      </c>
      <c r="J62" s="14">
        <f t="shared" si="2"/>
        <v>0</v>
      </c>
    </row>
    <row r="63" spans="5:10" x14ac:dyDescent="0.25">
      <c r="E63" s="14">
        <f t="shared" si="0"/>
        <v>25</v>
      </c>
      <c r="F63" s="14">
        <v>50</v>
      </c>
      <c r="G63" s="14">
        <f>IF(E63&lt;life,$B$6*cr/2,IF(E63=life,$B$6*cr/2 + $B$6,0))</f>
        <v>0</v>
      </c>
      <c r="H63" s="14">
        <f>G63/(1+disc)^F63</f>
        <v>0</v>
      </c>
      <c r="I63" s="14">
        <f t="shared" si="1"/>
        <v>0</v>
      </c>
      <c r="J63" s="14">
        <f t="shared" si="2"/>
        <v>0</v>
      </c>
    </row>
    <row r="64" spans="5:10" x14ac:dyDescent="0.25">
      <c r="E64" s="14">
        <f t="shared" si="0"/>
        <v>25.5</v>
      </c>
      <c r="F64" s="14">
        <v>51</v>
      </c>
      <c r="G64" s="14">
        <f>IF(E64&lt;life,$B$6*cr/2,IF(E64=life,$B$6*cr/2 + $B$6,0))</f>
        <v>0</v>
      </c>
      <c r="H64" s="14">
        <f>G64/(1+disc)^F64</f>
        <v>0</v>
      </c>
      <c r="I64" s="14">
        <f t="shared" si="1"/>
        <v>0</v>
      </c>
      <c r="J64" s="14">
        <f t="shared" si="2"/>
        <v>0</v>
      </c>
    </row>
    <row r="65" spans="5:10" x14ac:dyDescent="0.25">
      <c r="E65" s="14">
        <f t="shared" si="0"/>
        <v>26</v>
      </c>
      <c r="F65" s="14">
        <v>52</v>
      </c>
      <c r="G65" s="14">
        <f>IF(E65&lt;life,$B$6*cr/2,IF(E65=life,$B$6*cr/2 + $B$6,0))</f>
        <v>0</v>
      </c>
      <c r="H65" s="14">
        <f>G65/(1+disc)^F65</f>
        <v>0</v>
      </c>
      <c r="I65" s="14">
        <f t="shared" si="1"/>
        <v>0</v>
      </c>
      <c r="J65" s="14">
        <f t="shared" si="2"/>
        <v>0</v>
      </c>
    </row>
    <row r="66" spans="5:10" x14ac:dyDescent="0.25">
      <c r="E66" s="14">
        <f t="shared" si="0"/>
        <v>26.5</v>
      </c>
      <c r="F66" s="14">
        <v>53</v>
      </c>
      <c r="G66" s="14">
        <f>IF(E66&lt;life,$B$6*cr/2,IF(E66=life,$B$6*cr/2 + $B$6,0))</f>
        <v>0</v>
      </c>
      <c r="H66" s="14">
        <f>G66/(1+disc)^F66</f>
        <v>0</v>
      </c>
      <c r="I66" s="14">
        <f t="shared" si="1"/>
        <v>0</v>
      </c>
      <c r="J66" s="14">
        <f t="shared" si="2"/>
        <v>0</v>
      </c>
    </row>
    <row r="67" spans="5:10" x14ac:dyDescent="0.25">
      <c r="E67" s="14">
        <f t="shared" si="0"/>
        <v>27</v>
      </c>
      <c r="F67" s="14">
        <v>54</v>
      </c>
      <c r="G67" s="14">
        <f>IF(E67&lt;life,$B$6*cr/2,IF(E67=life,$B$6*cr/2 + $B$6,0))</f>
        <v>0</v>
      </c>
      <c r="H67" s="14">
        <f>G67/(1+disc)^F67</f>
        <v>0</v>
      </c>
      <c r="I67" s="14">
        <f t="shared" si="1"/>
        <v>0</v>
      </c>
      <c r="J67" s="14">
        <f t="shared" si="2"/>
        <v>0</v>
      </c>
    </row>
    <row r="68" spans="5:10" x14ac:dyDescent="0.25">
      <c r="E68" s="14">
        <f t="shared" si="0"/>
        <v>27.5</v>
      </c>
      <c r="F68" s="14">
        <v>55</v>
      </c>
      <c r="G68" s="14">
        <f>IF(E68&lt;life,$B$6*cr/2,IF(E68=life,$B$6*cr/2 + $B$6,0))</f>
        <v>0</v>
      </c>
      <c r="H68" s="14">
        <f>G68/(1+disc)^F68</f>
        <v>0</v>
      </c>
      <c r="I68" s="14">
        <f t="shared" si="1"/>
        <v>0</v>
      </c>
      <c r="J68" s="14">
        <f t="shared" si="2"/>
        <v>0</v>
      </c>
    </row>
    <row r="69" spans="5:10" x14ac:dyDescent="0.25">
      <c r="E69" s="14">
        <f t="shared" si="0"/>
        <v>28</v>
      </c>
      <c r="F69" s="14">
        <v>56</v>
      </c>
      <c r="G69" s="14">
        <f>IF(E69&lt;life,$B$6*cr/2,IF(E69=life,$B$6*cr/2 + $B$6,0))</f>
        <v>0</v>
      </c>
      <c r="H69" s="14">
        <f>G69/(1+disc)^F69</f>
        <v>0</v>
      </c>
      <c r="I69" s="14">
        <f t="shared" si="1"/>
        <v>0</v>
      </c>
      <c r="J69" s="14">
        <f t="shared" si="2"/>
        <v>0</v>
      </c>
    </row>
    <row r="70" spans="5:10" x14ac:dyDescent="0.25">
      <c r="E70" s="14">
        <f t="shared" si="0"/>
        <v>28.5</v>
      </c>
      <c r="F70" s="14">
        <v>57</v>
      </c>
      <c r="G70" s="14">
        <f>IF(E70&lt;life,$B$6*cr/2,IF(E70=life,$B$6*cr/2 + $B$6,0))</f>
        <v>0</v>
      </c>
      <c r="H70" s="14">
        <f>G70/(1+disc)^F70</f>
        <v>0</v>
      </c>
      <c r="I70" s="14">
        <f t="shared" si="1"/>
        <v>0</v>
      </c>
      <c r="J70" s="14">
        <f t="shared" si="2"/>
        <v>0</v>
      </c>
    </row>
    <row r="71" spans="5:10" x14ac:dyDescent="0.25">
      <c r="E71" s="14">
        <f t="shared" si="0"/>
        <v>29</v>
      </c>
      <c r="F71" s="14">
        <v>58</v>
      </c>
      <c r="G71" s="14">
        <f>IF(E71&lt;life,$B$6*cr/2,IF(E71=life,$B$6*cr/2 + $B$6,0))</f>
        <v>0</v>
      </c>
      <c r="H71" s="14">
        <f>G71/(1+disc)^F71</f>
        <v>0</v>
      </c>
      <c r="I71" s="14">
        <f t="shared" si="1"/>
        <v>0</v>
      </c>
      <c r="J71" s="14">
        <f t="shared" si="2"/>
        <v>0</v>
      </c>
    </row>
    <row r="72" spans="5:10" x14ac:dyDescent="0.25">
      <c r="E72" s="14">
        <f t="shared" si="0"/>
        <v>29.5</v>
      </c>
      <c r="F72" s="14">
        <v>59</v>
      </c>
      <c r="G72" s="14">
        <f>IF(E72&lt;life,$B$6*cr/2,IF(E72=life,$B$6*cr/2 + $B$6,0))</f>
        <v>0</v>
      </c>
      <c r="H72" s="14">
        <f>G72/(1+disc)^F72</f>
        <v>0</v>
      </c>
      <c r="I72" s="14">
        <f t="shared" si="1"/>
        <v>0</v>
      </c>
      <c r="J72" s="14">
        <f t="shared" si="2"/>
        <v>0</v>
      </c>
    </row>
    <row r="73" spans="5:10" x14ac:dyDescent="0.25">
      <c r="E73" s="14">
        <f t="shared" si="0"/>
        <v>30</v>
      </c>
      <c r="F73" s="14">
        <v>60</v>
      </c>
      <c r="G73" s="14">
        <f>IF(E73&lt;life,$B$6*cr/2,IF(E73=life,$B$6*cr/2 + $B$6,0))</f>
        <v>0</v>
      </c>
      <c r="H73" s="14">
        <f>G73/(1+disc)^F73</f>
        <v>0</v>
      </c>
      <c r="I73" s="14">
        <f t="shared" si="1"/>
        <v>0</v>
      </c>
      <c r="J73" s="14">
        <f t="shared" si="2"/>
        <v>0</v>
      </c>
    </row>
    <row r="74" spans="5:10" x14ac:dyDescent="0.25">
      <c r="E74" s="14">
        <f t="shared" si="0"/>
        <v>30.5</v>
      </c>
      <c r="F74" s="14">
        <v>61</v>
      </c>
      <c r="G74" s="14">
        <f>IF(E74&lt;life,$B$6*cr/2,IF(E74=life,$B$6*cr/2 + $B$6,0))</f>
        <v>0</v>
      </c>
      <c r="H74" s="14">
        <f>G74/(1+disc)^F74</f>
        <v>0</v>
      </c>
      <c r="I74" s="14">
        <f t="shared" si="1"/>
        <v>0</v>
      </c>
      <c r="J74" s="14">
        <f t="shared" si="2"/>
        <v>0</v>
      </c>
    </row>
    <row r="75" spans="5:10" x14ac:dyDescent="0.25">
      <c r="E75" s="14">
        <f t="shared" si="0"/>
        <v>31</v>
      </c>
      <c r="F75" s="14">
        <v>62</v>
      </c>
      <c r="G75" s="14">
        <f>IF(E75&lt;life,$B$6*cr/2,IF(E75=life,$B$6*cr/2 + $B$6,0))</f>
        <v>0</v>
      </c>
      <c r="H75" s="14">
        <f>G75/(1+disc)^F75</f>
        <v>0</v>
      </c>
      <c r="I75" s="14">
        <f t="shared" si="1"/>
        <v>0</v>
      </c>
      <c r="J75" s="14">
        <f t="shared" si="2"/>
        <v>0</v>
      </c>
    </row>
    <row r="76" spans="5:10" x14ac:dyDescent="0.25">
      <c r="E76" s="14">
        <f t="shared" si="0"/>
        <v>31.5</v>
      </c>
      <c r="F76" s="14">
        <v>63</v>
      </c>
      <c r="G76" s="14">
        <f>IF(E76&lt;life,$B$6*cr/2,IF(E76=life,$B$6*cr/2 + $B$6,0))</f>
        <v>0</v>
      </c>
      <c r="H76" s="14">
        <f>G76/(1+disc)^F76</f>
        <v>0</v>
      </c>
      <c r="I76" s="14">
        <f t="shared" si="1"/>
        <v>0</v>
      </c>
      <c r="J76" s="14">
        <f t="shared" si="2"/>
        <v>0</v>
      </c>
    </row>
    <row r="77" spans="5:10" x14ac:dyDescent="0.25">
      <c r="E77" s="14">
        <f t="shared" si="0"/>
        <v>32</v>
      </c>
      <c r="F77" s="14">
        <v>64</v>
      </c>
      <c r="G77" s="14">
        <f>IF(E77&lt;life,$B$6*cr/2,IF(E77=life,$B$6*cr/2 + $B$6,0))</f>
        <v>0</v>
      </c>
      <c r="H77" s="14">
        <f>G77/(1+disc)^F77</f>
        <v>0</v>
      </c>
      <c r="I77" s="14">
        <f t="shared" si="1"/>
        <v>0</v>
      </c>
      <c r="J77" s="14">
        <f t="shared" si="2"/>
        <v>0</v>
      </c>
    </row>
    <row r="78" spans="5:10" x14ac:dyDescent="0.25">
      <c r="E78" s="14">
        <f t="shared" si="0"/>
        <v>32.5</v>
      </c>
      <c r="F78" s="14">
        <v>65</v>
      </c>
      <c r="G78" s="14">
        <f>IF(E78&lt;life,$B$6*cr/2,IF(E78=life,$B$6*cr/2 + $B$6,0))</f>
        <v>0</v>
      </c>
      <c r="H78" s="14">
        <f>G78/(1+disc)^F78</f>
        <v>0</v>
      </c>
      <c r="I78" s="14">
        <f t="shared" si="1"/>
        <v>0</v>
      </c>
      <c r="J78" s="14">
        <f t="shared" si="2"/>
        <v>0</v>
      </c>
    </row>
    <row r="79" spans="5:10" x14ac:dyDescent="0.25">
      <c r="E79" s="14">
        <f t="shared" ref="E79:E113" si="3">F79/2</f>
        <v>33</v>
      </c>
      <c r="F79" s="14">
        <v>66</v>
      </c>
      <c r="G79" s="14">
        <f>IF(E79&lt;life,$B$6*cr/2,IF(E79=life,$B$6*cr/2 + $B$6,0))</f>
        <v>0</v>
      </c>
      <c r="H79" s="14">
        <f>G79/(1+disc)^F79</f>
        <v>0</v>
      </c>
      <c r="I79" s="14">
        <f t="shared" ref="I79:I113" si="4">H79/$B$11</f>
        <v>0</v>
      </c>
      <c r="J79" s="14">
        <f t="shared" ref="J79:J113" si="5">I79*E79</f>
        <v>0</v>
      </c>
    </row>
    <row r="80" spans="5:10" x14ac:dyDescent="0.25">
      <c r="E80" s="14">
        <f t="shared" si="3"/>
        <v>33.5</v>
      </c>
      <c r="F80" s="14">
        <v>67</v>
      </c>
      <c r="G80" s="14">
        <f>IF(E80&lt;life,$B$6*cr/2,IF(E80=life,$B$6*cr/2 + $B$6,0))</f>
        <v>0</v>
      </c>
      <c r="H80" s="14">
        <f>G80/(1+disc)^F80</f>
        <v>0</v>
      </c>
      <c r="I80" s="14">
        <f t="shared" si="4"/>
        <v>0</v>
      </c>
      <c r="J80" s="14">
        <f t="shared" si="5"/>
        <v>0</v>
      </c>
    </row>
    <row r="81" spans="5:10" x14ac:dyDescent="0.25">
      <c r="E81" s="14">
        <f t="shared" si="3"/>
        <v>34</v>
      </c>
      <c r="F81" s="14">
        <v>68</v>
      </c>
      <c r="G81" s="14">
        <f>IF(E81&lt;life,$B$6*cr/2,IF(E81=life,$B$6*cr/2 + $B$6,0))</f>
        <v>0</v>
      </c>
      <c r="H81" s="14">
        <f>G81/(1+disc)^F81</f>
        <v>0</v>
      </c>
      <c r="I81" s="14">
        <f t="shared" si="4"/>
        <v>0</v>
      </c>
      <c r="J81" s="14">
        <f t="shared" si="5"/>
        <v>0</v>
      </c>
    </row>
    <row r="82" spans="5:10" x14ac:dyDescent="0.25">
      <c r="E82" s="14">
        <f t="shared" si="3"/>
        <v>34.5</v>
      </c>
      <c r="F82" s="14">
        <v>69</v>
      </c>
      <c r="G82" s="14">
        <f>IF(E82&lt;life,$B$6*cr/2,IF(E82=life,$B$6*cr/2 + $B$6,0))</f>
        <v>0</v>
      </c>
      <c r="H82" s="14">
        <f>G82/(1+disc)^F82</f>
        <v>0</v>
      </c>
      <c r="I82" s="14">
        <f t="shared" si="4"/>
        <v>0</v>
      </c>
      <c r="J82" s="14">
        <f t="shared" si="5"/>
        <v>0</v>
      </c>
    </row>
    <row r="83" spans="5:10" x14ac:dyDescent="0.25">
      <c r="E83" s="14">
        <f t="shared" si="3"/>
        <v>35</v>
      </c>
      <c r="F83" s="14">
        <v>70</v>
      </c>
      <c r="G83" s="14">
        <f>IF(E83&lt;life,$B$6*cr/2,IF(E83=life,$B$6*cr/2 + $B$6,0))</f>
        <v>0</v>
      </c>
      <c r="H83" s="14">
        <f>G83/(1+disc)^F83</f>
        <v>0</v>
      </c>
      <c r="I83" s="14">
        <f t="shared" si="4"/>
        <v>0</v>
      </c>
      <c r="J83" s="14">
        <f t="shared" si="5"/>
        <v>0</v>
      </c>
    </row>
    <row r="84" spans="5:10" x14ac:dyDescent="0.25">
      <c r="E84" s="14">
        <f t="shared" si="3"/>
        <v>35.5</v>
      </c>
      <c r="F84" s="14">
        <v>71</v>
      </c>
      <c r="G84" s="14">
        <f>IF(E84&lt;life,$B$6*cr/2,IF(E84=life,$B$6*cr/2 + $B$6,0))</f>
        <v>0</v>
      </c>
      <c r="H84" s="14">
        <f>G84/(1+disc)^F84</f>
        <v>0</v>
      </c>
      <c r="I84" s="14">
        <f t="shared" si="4"/>
        <v>0</v>
      </c>
      <c r="J84" s="14">
        <f t="shared" si="5"/>
        <v>0</v>
      </c>
    </row>
    <row r="85" spans="5:10" x14ac:dyDescent="0.25">
      <c r="E85" s="14">
        <f t="shared" si="3"/>
        <v>36</v>
      </c>
      <c r="F85" s="14">
        <v>72</v>
      </c>
      <c r="G85" s="14">
        <f>IF(E85&lt;life,$B$6*cr/2,IF(E85=life,$B$6*cr/2 + $B$6,0))</f>
        <v>0</v>
      </c>
      <c r="H85" s="14">
        <f>G85/(1+disc)^F85</f>
        <v>0</v>
      </c>
      <c r="I85" s="14">
        <f t="shared" si="4"/>
        <v>0</v>
      </c>
      <c r="J85" s="14">
        <f t="shared" si="5"/>
        <v>0</v>
      </c>
    </row>
    <row r="86" spans="5:10" x14ac:dyDescent="0.25">
      <c r="E86" s="14">
        <f t="shared" si="3"/>
        <v>36.5</v>
      </c>
      <c r="F86" s="14">
        <v>73</v>
      </c>
      <c r="G86" s="14">
        <f>IF(E86&lt;life,$B$6*cr/2,IF(E86=life,$B$6*cr/2 + $B$6,0))</f>
        <v>0</v>
      </c>
      <c r="H86" s="14">
        <f>G86/(1+disc)^F86</f>
        <v>0</v>
      </c>
      <c r="I86" s="14">
        <f t="shared" si="4"/>
        <v>0</v>
      </c>
      <c r="J86" s="14">
        <f t="shared" si="5"/>
        <v>0</v>
      </c>
    </row>
    <row r="87" spans="5:10" x14ac:dyDescent="0.25">
      <c r="E87" s="14">
        <f t="shared" si="3"/>
        <v>37</v>
      </c>
      <c r="F87" s="14">
        <v>74</v>
      </c>
      <c r="G87" s="14">
        <f>IF(E87&lt;life,$B$6*cr/2,IF(E87=life,$B$6*cr/2 + $B$6,0))</f>
        <v>0</v>
      </c>
      <c r="H87" s="14">
        <f>G87/(1+disc)^F87</f>
        <v>0</v>
      </c>
      <c r="I87" s="14">
        <f t="shared" si="4"/>
        <v>0</v>
      </c>
      <c r="J87" s="14">
        <f t="shared" si="5"/>
        <v>0</v>
      </c>
    </row>
    <row r="88" spans="5:10" x14ac:dyDescent="0.25">
      <c r="E88" s="14">
        <f t="shared" si="3"/>
        <v>37.5</v>
      </c>
      <c r="F88" s="14">
        <v>75</v>
      </c>
      <c r="G88" s="14">
        <f>IF(E88&lt;life,$B$6*cr/2,IF(E88=life,$B$6*cr/2 + $B$6,0))</f>
        <v>0</v>
      </c>
      <c r="H88" s="14">
        <f>G88/(1+disc)^F88</f>
        <v>0</v>
      </c>
      <c r="I88" s="14">
        <f t="shared" si="4"/>
        <v>0</v>
      </c>
      <c r="J88" s="14">
        <f t="shared" si="5"/>
        <v>0</v>
      </c>
    </row>
    <row r="89" spans="5:10" x14ac:dyDescent="0.25">
      <c r="E89" s="14">
        <f t="shared" si="3"/>
        <v>38</v>
      </c>
      <c r="F89" s="14">
        <v>76</v>
      </c>
      <c r="G89" s="14">
        <f>IF(E89&lt;life,$B$6*cr/2,IF(E89=life,$B$6*cr/2 + $B$6,0))</f>
        <v>0</v>
      </c>
      <c r="H89" s="14">
        <f>G89/(1+disc)^F89</f>
        <v>0</v>
      </c>
      <c r="I89" s="14">
        <f t="shared" si="4"/>
        <v>0</v>
      </c>
      <c r="J89" s="14">
        <f t="shared" si="5"/>
        <v>0</v>
      </c>
    </row>
    <row r="90" spans="5:10" x14ac:dyDescent="0.25">
      <c r="E90" s="14">
        <f t="shared" si="3"/>
        <v>38.5</v>
      </c>
      <c r="F90" s="14">
        <v>77</v>
      </c>
      <c r="G90" s="14">
        <f>IF(E90&lt;life,$B$6*cr/2,IF(E90=life,$B$6*cr/2 + $B$6,0))</f>
        <v>0</v>
      </c>
      <c r="H90" s="14">
        <f>G90/(1+disc)^F90</f>
        <v>0</v>
      </c>
      <c r="I90" s="14">
        <f t="shared" si="4"/>
        <v>0</v>
      </c>
      <c r="J90" s="14">
        <f t="shared" si="5"/>
        <v>0</v>
      </c>
    </row>
    <row r="91" spans="5:10" x14ac:dyDescent="0.25">
      <c r="E91" s="14">
        <f t="shared" si="3"/>
        <v>39</v>
      </c>
      <c r="F91" s="14">
        <v>78</v>
      </c>
      <c r="G91" s="14">
        <f>IF(E91&lt;life,$B$6*cr/2,IF(E91=life,$B$6*cr/2 + $B$6,0))</f>
        <v>0</v>
      </c>
      <c r="H91" s="14">
        <f>G91/(1+disc)^F91</f>
        <v>0</v>
      </c>
      <c r="I91" s="14">
        <f t="shared" si="4"/>
        <v>0</v>
      </c>
      <c r="J91" s="14">
        <f t="shared" si="5"/>
        <v>0</v>
      </c>
    </row>
    <row r="92" spans="5:10" x14ac:dyDescent="0.25">
      <c r="E92" s="14">
        <f t="shared" si="3"/>
        <v>39.5</v>
      </c>
      <c r="F92" s="14">
        <v>79</v>
      </c>
      <c r="G92" s="14">
        <f>IF(E92&lt;life,$B$6*cr/2,IF(E92=life,$B$6*cr/2 + $B$6,0))</f>
        <v>0</v>
      </c>
      <c r="H92" s="14">
        <f>G92/(1+disc)^F92</f>
        <v>0</v>
      </c>
      <c r="I92" s="14">
        <f t="shared" si="4"/>
        <v>0</v>
      </c>
      <c r="J92" s="14">
        <f t="shared" si="5"/>
        <v>0</v>
      </c>
    </row>
    <row r="93" spans="5:10" x14ac:dyDescent="0.25">
      <c r="E93" s="14">
        <f t="shared" si="3"/>
        <v>40</v>
      </c>
      <c r="F93" s="14">
        <v>80</v>
      </c>
      <c r="G93" s="14">
        <f>IF(E93&lt;life,$B$6*cr/2,IF(E93=life,$B$6*cr/2 + $B$6,0))</f>
        <v>0</v>
      </c>
      <c r="H93" s="14">
        <f>G93/(1+disc)^F93</f>
        <v>0</v>
      </c>
      <c r="I93" s="14">
        <f t="shared" si="4"/>
        <v>0</v>
      </c>
      <c r="J93" s="14">
        <f t="shared" si="5"/>
        <v>0</v>
      </c>
    </row>
    <row r="94" spans="5:10" x14ac:dyDescent="0.25">
      <c r="E94" s="14">
        <f t="shared" si="3"/>
        <v>40.5</v>
      </c>
      <c r="F94" s="14">
        <v>81</v>
      </c>
      <c r="G94" s="14">
        <f>IF(E94&lt;life,$B$6*cr/2,IF(E94=life,$B$6*cr/2 + $B$6,0))</f>
        <v>0</v>
      </c>
      <c r="H94" s="14">
        <f>G94/(1+disc)^F94</f>
        <v>0</v>
      </c>
      <c r="I94" s="14">
        <f t="shared" si="4"/>
        <v>0</v>
      </c>
      <c r="J94" s="14">
        <f t="shared" si="5"/>
        <v>0</v>
      </c>
    </row>
    <row r="95" spans="5:10" x14ac:dyDescent="0.25">
      <c r="E95" s="14">
        <f t="shared" si="3"/>
        <v>41</v>
      </c>
      <c r="F95" s="14">
        <v>82</v>
      </c>
      <c r="G95" s="14">
        <f>IF(E95&lt;life,$B$6*cr/2,IF(E95=life,$B$6*cr/2 + $B$6,0))</f>
        <v>0</v>
      </c>
      <c r="H95" s="14">
        <f>G95/(1+disc)^F95</f>
        <v>0</v>
      </c>
      <c r="I95" s="14">
        <f t="shared" si="4"/>
        <v>0</v>
      </c>
      <c r="J95" s="14">
        <f t="shared" si="5"/>
        <v>0</v>
      </c>
    </row>
    <row r="96" spans="5:10" x14ac:dyDescent="0.25">
      <c r="E96" s="14">
        <f t="shared" si="3"/>
        <v>41.5</v>
      </c>
      <c r="F96" s="14">
        <v>83</v>
      </c>
      <c r="G96" s="14">
        <f>IF(E96&lt;life,$B$6*cr/2,IF(E96=life,$B$6*cr/2 + $B$6,0))</f>
        <v>0</v>
      </c>
      <c r="H96" s="14">
        <f>G96/(1+disc)^F96</f>
        <v>0</v>
      </c>
      <c r="I96" s="14">
        <f t="shared" si="4"/>
        <v>0</v>
      </c>
      <c r="J96" s="14">
        <f t="shared" si="5"/>
        <v>0</v>
      </c>
    </row>
    <row r="97" spans="5:10" x14ac:dyDescent="0.25">
      <c r="E97" s="14">
        <f t="shared" si="3"/>
        <v>42</v>
      </c>
      <c r="F97" s="14">
        <v>84</v>
      </c>
      <c r="G97" s="14">
        <f>IF(E97&lt;life,$B$6*cr/2,IF(E97=life,$B$6*cr/2 + $B$6,0))</f>
        <v>0</v>
      </c>
      <c r="H97" s="14">
        <f>G97/(1+disc)^F97</f>
        <v>0</v>
      </c>
      <c r="I97" s="14">
        <f t="shared" si="4"/>
        <v>0</v>
      </c>
      <c r="J97" s="14">
        <f t="shared" si="5"/>
        <v>0</v>
      </c>
    </row>
    <row r="98" spans="5:10" x14ac:dyDescent="0.25">
      <c r="E98" s="14">
        <f t="shared" si="3"/>
        <v>42.5</v>
      </c>
      <c r="F98" s="14">
        <v>85</v>
      </c>
      <c r="G98" s="14">
        <f>IF(E98&lt;life,$B$6*cr/2,IF(E98=life,$B$6*cr/2 + $B$6,0))</f>
        <v>0</v>
      </c>
      <c r="H98" s="14">
        <f>G98/(1+disc)^F98</f>
        <v>0</v>
      </c>
      <c r="I98" s="14">
        <f t="shared" si="4"/>
        <v>0</v>
      </c>
      <c r="J98" s="14">
        <f t="shared" si="5"/>
        <v>0</v>
      </c>
    </row>
    <row r="99" spans="5:10" x14ac:dyDescent="0.25">
      <c r="E99" s="14">
        <f t="shared" si="3"/>
        <v>43</v>
      </c>
      <c r="F99" s="14">
        <v>86</v>
      </c>
      <c r="G99" s="14">
        <f>IF(E99&lt;life,$B$6*cr/2,IF(E99=life,$B$6*cr/2 + $B$6,0))</f>
        <v>0</v>
      </c>
      <c r="H99" s="14">
        <f>G99/(1+disc)^F99</f>
        <v>0</v>
      </c>
      <c r="I99" s="14">
        <f t="shared" si="4"/>
        <v>0</v>
      </c>
      <c r="J99" s="14">
        <f t="shared" si="5"/>
        <v>0</v>
      </c>
    </row>
    <row r="100" spans="5:10" x14ac:dyDescent="0.25">
      <c r="E100" s="14">
        <f t="shared" si="3"/>
        <v>43.5</v>
      </c>
      <c r="F100" s="14">
        <v>87</v>
      </c>
      <c r="G100" s="14">
        <f>IF(E100&lt;life,$B$6*cr/2,IF(E100=life,$B$6*cr/2 + $B$6,0))</f>
        <v>0</v>
      </c>
      <c r="H100" s="14">
        <f>G100/(1+disc)^F100</f>
        <v>0</v>
      </c>
      <c r="I100" s="14">
        <f t="shared" si="4"/>
        <v>0</v>
      </c>
      <c r="J100" s="14">
        <f t="shared" si="5"/>
        <v>0</v>
      </c>
    </row>
    <row r="101" spans="5:10" x14ac:dyDescent="0.25">
      <c r="E101" s="14">
        <f t="shared" si="3"/>
        <v>44</v>
      </c>
      <c r="F101" s="14">
        <v>88</v>
      </c>
      <c r="G101" s="14">
        <f>IF(E101&lt;life,$B$6*cr/2,IF(E101=life,$B$6*cr/2 + $B$6,0))</f>
        <v>0</v>
      </c>
      <c r="H101" s="14">
        <f>G101/(1+disc)^F101</f>
        <v>0</v>
      </c>
      <c r="I101" s="14">
        <f t="shared" si="4"/>
        <v>0</v>
      </c>
      <c r="J101" s="14">
        <f t="shared" si="5"/>
        <v>0</v>
      </c>
    </row>
    <row r="102" spans="5:10" x14ac:dyDescent="0.25">
      <c r="E102" s="14">
        <f t="shared" si="3"/>
        <v>44.5</v>
      </c>
      <c r="F102" s="14">
        <v>89</v>
      </c>
      <c r="G102" s="14">
        <f>IF(E102&lt;life,$B$6*cr/2,IF(E102=life,$B$6*cr/2 + $B$6,0))</f>
        <v>0</v>
      </c>
      <c r="H102" s="14">
        <f>G102/(1+disc)^F102</f>
        <v>0</v>
      </c>
      <c r="I102" s="14">
        <f t="shared" si="4"/>
        <v>0</v>
      </c>
      <c r="J102" s="14">
        <f t="shared" si="5"/>
        <v>0</v>
      </c>
    </row>
    <row r="103" spans="5:10" x14ac:dyDescent="0.25">
      <c r="E103" s="14">
        <f t="shared" si="3"/>
        <v>45</v>
      </c>
      <c r="F103" s="14">
        <v>90</v>
      </c>
      <c r="G103" s="14">
        <f>IF(E103&lt;life,$B$6*cr/2,IF(E103=life,$B$6*cr/2 + $B$6,0))</f>
        <v>0</v>
      </c>
      <c r="H103" s="14">
        <f>G103/(1+disc)^F103</f>
        <v>0</v>
      </c>
      <c r="I103" s="14">
        <f t="shared" si="4"/>
        <v>0</v>
      </c>
      <c r="J103" s="14">
        <f t="shared" si="5"/>
        <v>0</v>
      </c>
    </row>
    <row r="104" spans="5:10" x14ac:dyDescent="0.25">
      <c r="E104" s="14">
        <f t="shared" si="3"/>
        <v>45.5</v>
      </c>
      <c r="F104" s="14">
        <v>91</v>
      </c>
      <c r="G104" s="14">
        <f>IF(E104&lt;life,$B$6*cr/2,IF(E104=life,$B$6*cr/2 + $B$6,0))</f>
        <v>0</v>
      </c>
      <c r="H104" s="14">
        <f>G104/(1+disc)^F104</f>
        <v>0</v>
      </c>
      <c r="I104" s="14">
        <f t="shared" si="4"/>
        <v>0</v>
      </c>
      <c r="J104" s="14">
        <f t="shared" si="5"/>
        <v>0</v>
      </c>
    </row>
    <row r="105" spans="5:10" x14ac:dyDescent="0.25">
      <c r="E105" s="14">
        <f t="shared" si="3"/>
        <v>46</v>
      </c>
      <c r="F105" s="14">
        <v>92</v>
      </c>
      <c r="G105" s="14">
        <f>IF(E105&lt;life,$B$6*cr/2,IF(E105=life,$B$6*cr/2 + $B$6,0))</f>
        <v>0</v>
      </c>
      <c r="H105" s="14">
        <f>G105/(1+disc)^F105</f>
        <v>0</v>
      </c>
      <c r="I105" s="14">
        <f t="shared" si="4"/>
        <v>0</v>
      </c>
      <c r="J105" s="14">
        <f t="shared" si="5"/>
        <v>0</v>
      </c>
    </row>
    <row r="106" spans="5:10" x14ac:dyDescent="0.25">
      <c r="E106" s="14">
        <f t="shared" si="3"/>
        <v>46.5</v>
      </c>
      <c r="F106" s="14">
        <v>93</v>
      </c>
      <c r="G106" s="14">
        <f>IF(E106&lt;life,$B$6*cr/2,IF(E106=life,$B$6*cr/2 + $B$6,0))</f>
        <v>0</v>
      </c>
      <c r="H106" s="14">
        <f>G106/(1+disc)^F106</f>
        <v>0</v>
      </c>
      <c r="I106" s="14">
        <f t="shared" si="4"/>
        <v>0</v>
      </c>
      <c r="J106" s="14">
        <f t="shared" si="5"/>
        <v>0</v>
      </c>
    </row>
    <row r="107" spans="5:10" x14ac:dyDescent="0.25">
      <c r="E107" s="14">
        <f t="shared" si="3"/>
        <v>47</v>
      </c>
      <c r="F107" s="14">
        <v>94</v>
      </c>
      <c r="G107" s="14">
        <f>IF(E107&lt;life,$B$6*cr/2,IF(E107=life,$B$6*cr/2 + $B$6,0))</f>
        <v>0</v>
      </c>
      <c r="H107" s="14">
        <f>G107/(1+disc)^F107</f>
        <v>0</v>
      </c>
      <c r="I107" s="14">
        <f t="shared" si="4"/>
        <v>0</v>
      </c>
      <c r="J107" s="14">
        <f t="shared" si="5"/>
        <v>0</v>
      </c>
    </row>
    <row r="108" spans="5:10" x14ac:dyDescent="0.25">
      <c r="E108" s="14">
        <f t="shared" si="3"/>
        <v>47.5</v>
      </c>
      <c r="F108" s="14">
        <v>95</v>
      </c>
      <c r="G108" s="14">
        <f>IF(E108&lt;life,$B$6*cr/2,IF(E108=life,$B$6*cr/2 + $B$6,0))</f>
        <v>0</v>
      </c>
      <c r="H108" s="14">
        <f>G108/(1+disc)^F108</f>
        <v>0</v>
      </c>
      <c r="I108" s="14">
        <f t="shared" si="4"/>
        <v>0</v>
      </c>
      <c r="J108" s="14">
        <f t="shared" si="5"/>
        <v>0</v>
      </c>
    </row>
    <row r="109" spans="5:10" x14ac:dyDescent="0.25">
      <c r="E109" s="14">
        <f t="shared" si="3"/>
        <v>48</v>
      </c>
      <c r="F109" s="14">
        <v>96</v>
      </c>
      <c r="G109" s="14">
        <f>IF(E109&lt;life,$B$6*cr/2,IF(E109=life,$B$6*cr/2 + $B$6,0))</f>
        <v>0</v>
      </c>
      <c r="H109" s="14">
        <f>G109/(1+disc)^F109</f>
        <v>0</v>
      </c>
      <c r="I109" s="14">
        <f t="shared" si="4"/>
        <v>0</v>
      </c>
      <c r="J109" s="14">
        <f t="shared" si="5"/>
        <v>0</v>
      </c>
    </row>
    <row r="110" spans="5:10" x14ac:dyDescent="0.25">
      <c r="E110" s="14">
        <f t="shared" si="3"/>
        <v>48.5</v>
      </c>
      <c r="F110" s="14">
        <v>97</v>
      </c>
      <c r="G110" s="14">
        <f>IF(E110&lt;life,$B$6*cr/2,IF(E110=life,$B$6*cr/2 + $B$6,0))</f>
        <v>0</v>
      </c>
      <c r="H110" s="14">
        <f>G110/(1+disc)^F110</f>
        <v>0</v>
      </c>
      <c r="I110" s="14">
        <f t="shared" si="4"/>
        <v>0</v>
      </c>
      <c r="J110" s="14">
        <f t="shared" si="5"/>
        <v>0</v>
      </c>
    </row>
    <row r="111" spans="5:10" x14ac:dyDescent="0.25">
      <c r="E111" s="14">
        <f t="shared" si="3"/>
        <v>49</v>
      </c>
      <c r="F111" s="14">
        <v>98</v>
      </c>
      <c r="G111" s="14">
        <f>IF(E111&lt;life,$B$6*cr/2,IF(E111=life,$B$6*cr/2 + $B$6,0))</f>
        <v>0</v>
      </c>
      <c r="H111" s="14">
        <f>G111/(1+disc)^F111</f>
        <v>0</v>
      </c>
      <c r="I111" s="14">
        <f t="shared" si="4"/>
        <v>0</v>
      </c>
      <c r="J111" s="14">
        <f t="shared" si="5"/>
        <v>0</v>
      </c>
    </row>
    <row r="112" spans="5:10" x14ac:dyDescent="0.25">
      <c r="E112" s="14">
        <f t="shared" si="3"/>
        <v>49.5</v>
      </c>
      <c r="F112" s="14">
        <v>99</v>
      </c>
      <c r="G112" s="14">
        <f>IF(E112&lt;life,$B$6*cr/2,IF(E112=life,$B$6*cr/2 + $B$6,0))</f>
        <v>0</v>
      </c>
      <c r="H112" s="14">
        <f>G112/(1+disc)^F112</f>
        <v>0</v>
      </c>
      <c r="I112" s="14">
        <f t="shared" si="4"/>
        <v>0</v>
      </c>
      <c r="J112" s="14">
        <f t="shared" si="5"/>
        <v>0</v>
      </c>
    </row>
    <row r="113" spans="5:10" x14ac:dyDescent="0.25">
      <c r="E113" s="14">
        <f t="shared" si="3"/>
        <v>50</v>
      </c>
      <c r="F113" s="14">
        <v>100</v>
      </c>
      <c r="G113" s="14">
        <f>IF(E113&lt;life,$B$6*cr/2,IF(E113=life,$B$6*cr/2 + $B$6,0))</f>
        <v>0</v>
      </c>
      <c r="H113" s="14">
        <f>G113/(1+disc)^F113</f>
        <v>0</v>
      </c>
      <c r="I113" s="14">
        <f t="shared" si="4"/>
        <v>0</v>
      </c>
      <c r="J113" s="14">
        <f t="shared" si="5"/>
        <v>0</v>
      </c>
    </row>
  </sheetData>
  <phoneticPr fontId="1" type="noConversion"/>
  <conditionalFormatting sqref="E14:F113">
    <cfRule type="cellIs" dxfId="1" priority="2" operator="greaterThan">
      <formula>$B$5</formula>
    </cfRule>
  </conditionalFormatting>
  <conditionalFormatting sqref="E14:E113">
    <cfRule type="cellIs" dxfId="0" priority="1" operator="greaterThan">
      <formula>$B$10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locked="0" defaultSize="0" autoPict="0">
                <anchor moveWithCells="1" sizeWithCells="1">
                  <from>
                    <xdr:col>2</xdr:col>
                    <xdr:colOff>19050</xdr:colOff>
                    <xdr:row>2</xdr:row>
                    <xdr:rowOff>38100</xdr:rowOff>
                  </from>
                  <to>
                    <xdr:col>2</xdr:col>
                    <xdr:colOff>619125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</vt:i4>
      </vt:variant>
    </vt:vector>
  </HeadingPairs>
  <TitlesOfParts>
    <vt:vector size="8" baseType="lpstr">
      <vt:lpstr>Sheet1</vt:lpstr>
      <vt:lpstr>Sheet2</vt:lpstr>
      <vt:lpstr>cpmt</vt:lpstr>
      <vt:lpstr>cpns</vt:lpstr>
      <vt:lpstr>cr</vt:lpstr>
      <vt:lpstr>disc</vt:lpstr>
      <vt:lpstr>life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2013-11-15T06:25:37Z</dcterms:created>
  <dcterms:modified xsi:type="dcterms:W3CDTF">2013-11-16T01:58:09Z</dcterms:modified>
</cp:coreProperties>
</file>